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mc:AlternateContent xmlns:mc="http://schemas.openxmlformats.org/markup-compatibility/2006">
    <mc:Choice Requires="x15">
      <x15ac:absPath xmlns:x15ac="http://schemas.microsoft.com/office/spreadsheetml/2010/11/ac" url="Z:\Data\2025\02.M.Operaciones\02. Reporte de Eventos Diarios\06 Junio\"/>
    </mc:Choice>
  </mc:AlternateContent>
  <xr:revisionPtr revIDLastSave="0" documentId="13_ncr:1_{7F1BCD74-CFBA-4E69-88FA-5EF76525B6F3}" xr6:coauthVersionLast="47" xr6:coauthVersionMax="47" xr10:uidLastSave="{00000000-0000-0000-0000-000000000000}"/>
  <bookViews>
    <workbookView xWindow="38280" yWindow="-2955" windowWidth="38640" windowHeight="21240" tabRatio="515" xr2:uid="{00000000-000D-0000-FFFF-FFFF00000000}"/>
  </bookViews>
  <sheets>
    <sheet name="Resumen" sheetId="78" r:id="rId1"/>
    <sheet name="Transportes" sheetId="77" r:id="rId2"/>
    <sheet name="Comunicaciones " sheetId="69" r:id="rId3"/>
    <sheet name="Aviación" sheetId="43" r:id="rId4"/>
    <sheet name="Puertos " sheetId="76" r:id="rId5"/>
    <sheet name="Vías Férreas" sheetId="50" r:id="rId6"/>
  </sheets>
  <externalReferences>
    <externalReference r:id="rId7"/>
    <externalReference r:id="rId8"/>
    <externalReference r:id="rId9"/>
  </externalReferences>
  <definedNames>
    <definedName name="_xlnm._FilterDatabase" localSheetId="2" hidden="1">'Comunicaciones '!#REF!</definedName>
    <definedName name="_xlnm._FilterDatabase" localSheetId="4" hidden="1">'Puertos '!#REF!</definedName>
    <definedName name="_xlnm._FilterDatabase" localSheetId="0" hidden="1">Resumen!$M$44:$P$71</definedName>
    <definedName name="_xlnm._FilterDatabase" localSheetId="1" hidden="1">Transportes!$B$1:$K$3</definedName>
    <definedName name="_xlnm._FilterDatabase" localSheetId="5" hidden="1">'Vías Férreas'!#REF!</definedName>
    <definedName name="_xlcn.LinkedTable_Tabla142423234761" hidden="1">Tabla14242323476</definedName>
    <definedName name="_xlcn.WorksheetConnection_ReportedelCOEMTC130223noche.xlsxTabla161" hidden="1">Tabla16</definedName>
    <definedName name="_xlcn.WorksheetConnection_ReportedelCOEMTC130223noche.xlsxTabla371" hidden="1">Tabla37</definedName>
    <definedName name="_xlcn.WorksheetConnection_ReportedelCOEMTC130223noche.xlsxTabla441" hidden="1">Tabla44</definedName>
    <definedName name="a" localSheetId="2">#REF!</definedName>
    <definedName name="a" localSheetId="4">#REF!</definedName>
    <definedName name="a" localSheetId="1">#REF!</definedName>
    <definedName name="a">#REF!</definedName>
    <definedName name="_xlnm.Print_Area" localSheetId="4">'Puertos '!$A$1:$I$47</definedName>
    <definedName name="b" localSheetId="2">#REF!</definedName>
    <definedName name="b" localSheetId="4">#REF!</definedName>
    <definedName name="b" localSheetId="0">#REF!</definedName>
    <definedName name="b">#REF!</definedName>
    <definedName name="bb" localSheetId="1">[1]Transportes!#REF!</definedName>
    <definedName name="bb">[1]Transportes!#REF!</definedName>
    <definedName name="M18.12.49" localSheetId="2">#REF!</definedName>
    <definedName name="M18.12.49" localSheetId="4">[2]Transportes!#REF!</definedName>
    <definedName name="M18.12.49" localSheetId="1">#REF!</definedName>
    <definedName name="M18.12.49">#REF!</definedName>
    <definedName name="M19.02.131" localSheetId="2">#REF!</definedName>
    <definedName name="M19.02.131" localSheetId="4">[2]Transportes!#REF!</definedName>
    <definedName name="M19.02.131" localSheetId="0">#REF!</definedName>
    <definedName name="M19.02.131">#REF!</definedName>
    <definedName name="M19.02.132" localSheetId="2">#REF!</definedName>
    <definedName name="M19.02.132" localSheetId="4">[2]Transportes!#REF!</definedName>
    <definedName name="M19.02.132" localSheetId="0">#REF!</definedName>
    <definedName name="M19.02.132">#REF!</definedName>
    <definedName name="M19.02.134" localSheetId="2">#REF!</definedName>
    <definedName name="M19.02.134" localSheetId="4">[2]Transportes!#REF!</definedName>
    <definedName name="M19.02.134" localSheetId="0">#REF!</definedName>
    <definedName name="M19.02.134">#REF!</definedName>
    <definedName name="M19.02.1341" localSheetId="2">[1]Transportes!#REF!</definedName>
    <definedName name="M19.02.1341" localSheetId="4">[1]Transportes!#REF!</definedName>
    <definedName name="M19.02.1341" localSheetId="1">[1]Transportes!#REF!</definedName>
    <definedName name="M19.02.1341">[1]Transportes!#REF!</definedName>
    <definedName name="M19.02.173" localSheetId="2">#REF!</definedName>
    <definedName name="M19.02.173" localSheetId="4">#REF!</definedName>
    <definedName name="M19.02.173" localSheetId="1">#REF!</definedName>
    <definedName name="M19.02.173">#REF!</definedName>
    <definedName name="qwe" localSheetId="2">[3]Transportes!#REF!</definedName>
    <definedName name="qwe" localSheetId="4">[3]Transportes!#REF!</definedName>
    <definedName name="qwe" localSheetId="1">[3]Transportes!#REF!</definedName>
    <definedName name="qwe">[3]Transportes!#REF!</definedName>
    <definedName name="qwer" localSheetId="2">[3]Transportes!#REF!</definedName>
    <definedName name="qwer" localSheetId="4">[3]Transportes!#REF!</definedName>
    <definedName name="qwer" localSheetId="1">[3]Transportes!#REF!</definedName>
    <definedName name="qwer">[3]Transportes!#REF!</definedName>
    <definedName name="tranporte5" localSheetId="0">#REF!</definedName>
    <definedName name="tranporte5">#REF!</definedName>
  </definedNames>
  <calcPr calcId="191029"/>
  <extLst>
    <ext xmlns:x15="http://schemas.microsoft.com/office/spreadsheetml/2010/11/main" uri="{FCE2AD5D-F65C-4FA6-A056-5C36A1767C68}">
      <x15:dataModel>
        <x15:modelTables>
          <x15:modelTable id="Tabla14242323476-e81ef300-8aac-4b36-b4af-5b13b15f7bc6" name="Tabla14242323476" connection="LinkedTable_Tabla14242323476"/>
          <x15:modelTable id="Tabla16-cc3a85da-7f56-43d7-98f1-0f43f33b9684" name="Tabla16" connection="WorksheetConnection_Reporte del COE-MTC 13 02 23 noche.xlsx!Tabla16"/>
          <x15:modelTable id="Tabla37-48ac6b40-053d-4da0-a267-e2298777eb51" name="Tabla37" connection="WorksheetConnection_Reporte del COE-MTC 13 02 23 noche.xlsx!Tabla37"/>
          <x15:modelTable id="Tabla44-0033c9b4-fbc5-42a9-8f4e-92b02fab16b5" name="Tabla44" connection="WorksheetConnection_Reporte del COE-MTC 13 02 23 noche.xlsx!Tabla44"/>
        </x15:modelTables>
      </x15:dataModel>
    </ext>
  </extLst>
</workbook>
</file>

<file path=xl/calcChain.xml><?xml version="1.0" encoding="utf-8"?>
<calcChain xmlns="http://schemas.openxmlformats.org/spreadsheetml/2006/main">
  <c r="R6" i="78" l="1"/>
  <c r="S6" i="78"/>
  <c r="T6" i="78"/>
  <c r="U6" i="78"/>
  <c r="R7" i="78"/>
  <c r="S7" i="78"/>
  <c r="T7" i="78"/>
  <c r="U7" i="78"/>
  <c r="R8" i="78"/>
  <c r="S8" i="78"/>
  <c r="T8" i="78"/>
  <c r="U8" i="78"/>
  <c r="R9" i="78"/>
  <c r="S9" i="78"/>
  <c r="T9" i="78"/>
  <c r="U9" i="78"/>
  <c r="R10" i="78"/>
  <c r="S10" i="78"/>
  <c r="T10" i="78"/>
  <c r="U10" i="78"/>
  <c r="R11" i="78"/>
  <c r="S11" i="78"/>
  <c r="T11" i="78"/>
  <c r="U11" i="78"/>
  <c r="R12" i="78"/>
  <c r="S12" i="78"/>
  <c r="T12" i="78"/>
  <c r="U12" i="78"/>
  <c r="R13" i="78"/>
  <c r="S13" i="78"/>
  <c r="T13" i="78"/>
  <c r="U13" i="78"/>
  <c r="R14" i="78"/>
  <c r="S14" i="78"/>
  <c r="T14" i="78"/>
  <c r="U14" i="78"/>
  <c r="R15" i="78"/>
  <c r="S15" i="78"/>
  <c r="T15" i="78"/>
  <c r="U15" i="78"/>
  <c r="R16" i="78"/>
  <c r="S16" i="78"/>
  <c r="T16" i="78"/>
  <c r="U16" i="78"/>
  <c r="R17" i="78"/>
  <c r="S17" i="78"/>
  <c r="T17" i="78"/>
  <c r="U17" i="78"/>
  <c r="R18" i="78"/>
  <c r="S18" i="78"/>
  <c r="T18" i="78"/>
  <c r="U18" i="78"/>
  <c r="R19" i="78"/>
  <c r="S19" i="78"/>
  <c r="T19" i="78"/>
  <c r="U19" i="78"/>
  <c r="R20" i="78"/>
  <c r="S20" i="78"/>
  <c r="T20" i="78"/>
  <c r="U20" i="78"/>
  <c r="R21" i="78"/>
  <c r="S21" i="78"/>
  <c r="T21" i="78"/>
  <c r="U21" i="78"/>
  <c r="R22" i="78"/>
  <c r="S22" i="78"/>
  <c r="T22" i="78"/>
  <c r="U22" i="78"/>
  <c r="R23" i="78"/>
  <c r="S23" i="78"/>
  <c r="T23" i="78"/>
  <c r="U23" i="78"/>
  <c r="R24" i="78"/>
  <c r="S24" i="78"/>
  <c r="T24" i="78"/>
  <c r="U24" i="78"/>
  <c r="R25" i="78"/>
  <c r="S25" i="78"/>
  <c r="T25" i="78"/>
  <c r="U25" i="78"/>
  <c r="R26" i="78"/>
  <c r="S26" i="78"/>
  <c r="T26" i="78"/>
  <c r="U26" i="78"/>
  <c r="R27" i="78"/>
  <c r="S27" i="78"/>
  <c r="T27" i="78"/>
  <c r="U27" i="78"/>
  <c r="R28" i="78"/>
  <c r="S28" i="78"/>
  <c r="T28" i="78"/>
  <c r="U28" i="78"/>
  <c r="R29" i="78"/>
  <c r="S29" i="78"/>
  <c r="T29" i="78"/>
  <c r="U29" i="78"/>
  <c r="R30" i="78"/>
  <c r="S30" i="78"/>
  <c r="T30" i="78"/>
  <c r="U30" i="78"/>
  <c r="R31" i="78"/>
  <c r="S31" i="78"/>
  <c r="T31" i="78"/>
  <c r="U31" i="78"/>
  <c r="R32" i="78"/>
  <c r="S32" i="78"/>
  <c r="T32" i="78"/>
  <c r="U32" i="78"/>
  <c r="R33" i="78"/>
  <c r="S33" i="78"/>
  <c r="T33" i="78"/>
  <c r="U33" i="78"/>
  <c r="R34" i="78"/>
  <c r="S34" i="78"/>
  <c r="T34" i="78"/>
  <c r="U34" i="78"/>
  <c r="R35" i="78"/>
  <c r="S35" i="78"/>
  <c r="T35" i="78"/>
  <c r="U35" i="78"/>
  <c r="R36" i="78"/>
  <c r="S36" i="78"/>
  <c r="T36" i="78"/>
  <c r="U36" i="78"/>
  <c r="R37" i="78"/>
  <c r="S37" i="78"/>
  <c r="T37" i="78"/>
  <c r="U37" i="78"/>
  <c r="R38" i="78"/>
  <c r="S38" i="78"/>
  <c r="T38" i="78"/>
  <c r="U38" i="78"/>
  <c r="R39" i="78"/>
  <c r="S39" i="78"/>
  <c r="T39" i="78"/>
  <c r="U39" i="78"/>
  <c r="R40" i="78"/>
  <c r="S40" i="78"/>
  <c r="T40" i="78"/>
  <c r="U40" i="78"/>
  <c r="R41" i="78"/>
  <c r="S41" i="78"/>
  <c r="T41" i="78"/>
  <c r="U41" i="78"/>
  <c r="R42" i="78"/>
  <c r="S42" i="78"/>
  <c r="T42" i="78"/>
  <c r="U42" i="78"/>
  <c r="R43" i="78"/>
  <c r="S43" i="78"/>
  <c r="T43" i="78"/>
  <c r="U43" i="78"/>
  <c r="R44" i="78"/>
  <c r="S44" i="78"/>
  <c r="T44" i="78"/>
  <c r="U44" i="78"/>
  <c r="R45" i="78"/>
  <c r="S45" i="78"/>
  <c r="T45" i="78"/>
  <c r="U45" i="78"/>
  <c r="R46" i="78"/>
  <c r="S46" i="78"/>
  <c r="T46" i="78"/>
  <c r="U46" i="78"/>
  <c r="R47" i="78"/>
  <c r="S47" i="78"/>
  <c r="T47" i="78"/>
  <c r="U47" i="78"/>
  <c r="R48" i="78"/>
  <c r="S48" i="78"/>
  <c r="T48" i="78"/>
  <c r="U48" i="78"/>
  <c r="R49" i="78"/>
  <c r="S49" i="78"/>
  <c r="T49" i="78"/>
  <c r="U49" i="78"/>
  <c r="R50" i="78"/>
  <c r="S50" i="78"/>
  <c r="T50" i="78"/>
  <c r="U50" i="78"/>
  <c r="R51" i="78"/>
  <c r="S51" i="78"/>
  <c r="T51" i="78"/>
  <c r="U51" i="78"/>
  <c r="R52" i="78"/>
  <c r="S52" i="78"/>
  <c r="T52" i="78"/>
  <c r="U52" i="78"/>
  <c r="R53" i="78"/>
  <c r="S53" i="78"/>
  <c r="T53" i="78"/>
  <c r="U53" i="78"/>
  <c r="R54" i="78"/>
  <c r="S54" i="78"/>
  <c r="T54" i="78"/>
  <c r="U54" i="78"/>
  <c r="R55" i="78"/>
  <c r="S55" i="78"/>
  <c r="T55" i="78"/>
  <c r="U55" i="78"/>
  <c r="R56" i="78"/>
  <c r="S56" i="78"/>
  <c r="T56" i="78"/>
  <c r="U56" i="78"/>
  <c r="R57" i="78"/>
  <c r="S57" i="78"/>
  <c r="T57" i="78"/>
  <c r="U57" i="78"/>
  <c r="R58" i="78"/>
  <c r="S58" i="78"/>
  <c r="T58" i="78"/>
  <c r="U58" i="78"/>
  <c r="R59" i="78"/>
  <c r="S59" i="78"/>
  <c r="T59" i="78"/>
  <c r="U59" i="78"/>
  <c r="R60" i="78"/>
  <c r="S60" i="78"/>
  <c r="T60" i="78"/>
  <c r="U60" i="78"/>
  <c r="R61" i="78"/>
  <c r="S61" i="78"/>
  <c r="T61" i="78"/>
  <c r="U61" i="78"/>
  <c r="R62" i="78"/>
  <c r="S62" i="78"/>
  <c r="T62" i="78"/>
  <c r="U62" i="78"/>
  <c r="R63" i="78"/>
  <c r="S63" i="78"/>
  <c r="T63" i="78"/>
  <c r="U63" i="78"/>
  <c r="R64" i="78"/>
  <c r="S64" i="78"/>
  <c r="T64" i="78"/>
  <c r="U64" i="78"/>
  <c r="R65" i="78"/>
  <c r="S65" i="78"/>
  <c r="T65" i="78"/>
  <c r="U65" i="78"/>
  <c r="R66" i="78"/>
  <c r="S66" i="78"/>
  <c r="T66" i="78"/>
  <c r="U66" i="78"/>
  <c r="R67" i="78"/>
  <c r="S67" i="78"/>
  <c r="T67" i="78"/>
  <c r="U67" i="78"/>
  <c r="R68" i="78"/>
  <c r="S68" i="78"/>
  <c r="T68" i="78"/>
  <c r="U68" i="78"/>
  <c r="R69" i="78"/>
  <c r="S69" i="78"/>
  <c r="T69" i="78"/>
  <c r="U69" i="78"/>
  <c r="R70" i="78"/>
  <c r="S70" i="78"/>
  <c r="T70" i="78"/>
  <c r="U70" i="78"/>
  <c r="R71" i="78"/>
  <c r="S71" i="78"/>
  <c r="T71" i="78"/>
  <c r="U71" i="78"/>
  <c r="R72" i="78"/>
  <c r="S72" i="78"/>
  <c r="T72" i="78"/>
  <c r="U72" i="78"/>
  <c r="R73" i="78"/>
  <c r="S73" i="78"/>
  <c r="T73" i="78"/>
  <c r="U73" i="78"/>
  <c r="R74" i="78"/>
  <c r="S74" i="78"/>
  <c r="T74" i="78"/>
  <c r="U74" i="78"/>
  <c r="R75" i="78"/>
  <c r="S75" i="78"/>
  <c r="T75" i="78"/>
  <c r="U75" i="78"/>
  <c r="R76" i="78"/>
  <c r="S76" i="78"/>
  <c r="T76" i="78"/>
  <c r="U76" i="78"/>
  <c r="R77" i="78"/>
  <c r="S77" i="78"/>
  <c r="T77" i="78"/>
  <c r="U77" i="78"/>
  <c r="R78" i="78"/>
  <c r="S78" i="78"/>
  <c r="T78" i="78"/>
  <c r="U78" i="78"/>
  <c r="R79" i="78"/>
  <c r="S79" i="78"/>
  <c r="T79" i="78"/>
  <c r="U79" i="78"/>
  <c r="R80" i="78"/>
  <c r="S80" i="78"/>
  <c r="T80" i="78"/>
  <c r="U80" i="78"/>
  <c r="R81" i="78"/>
  <c r="S81" i="78"/>
  <c r="T81" i="78"/>
  <c r="U81" i="78"/>
  <c r="R82" i="78"/>
  <c r="S82" i="78"/>
  <c r="T82" i="78"/>
  <c r="U82" i="78"/>
  <c r="R83" i="78"/>
  <c r="S83" i="78"/>
  <c r="T83" i="78"/>
  <c r="U83" i="78"/>
  <c r="R84" i="78"/>
  <c r="S84" i="78"/>
  <c r="T84" i="78"/>
  <c r="U84" i="78"/>
  <c r="R85" i="78"/>
  <c r="S85" i="78"/>
  <c r="T85" i="78"/>
  <c r="U85" i="78"/>
  <c r="R86" i="78"/>
  <c r="S86" i="78"/>
  <c r="T86" i="78"/>
  <c r="U86" i="78"/>
  <c r="R87" i="78"/>
  <c r="S87" i="78"/>
  <c r="T87" i="78"/>
  <c r="U87" i="78"/>
  <c r="R88" i="78"/>
  <c r="S88" i="78"/>
  <c r="T88" i="78"/>
  <c r="U88" i="78"/>
  <c r="R89" i="78"/>
  <c r="S89" i="78"/>
  <c r="T89" i="78"/>
  <c r="U89" i="78"/>
  <c r="R90" i="78"/>
  <c r="S90" i="78"/>
  <c r="T90" i="78"/>
  <c r="U90" i="78"/>
  <c r="R91" i="78"/>
  <c r="S91" i="78"/>
  <c r="T91" i="78"/>
  <c r="U91" i="78"/>
  <c r="R92" i="78"/>
  <c r="S92" i="78"/>
  <c r="T92" i="78"/>
  <c r="U92" i="78"/>
  <c r="R93" i="78"/>
  <c r="S93" i="78"/>
  <c r="T93" i="78"/>
  <c r="U93" i="78"/>
  <c r="R94" i="78"/>
  <c r="S94" i="78"/>
  <c r="T94" i="78"/>
  <c r="U94" i="78"/>
  <c r="R95" i="78"/>
  <c r="S95" i="78"/>
  <c r="T95" i="78"/>
  <c r="U95" i="78"/>
  <c r="R96" i="78"/>
  <c r="S96" i="78"/>
  <c r="T96" i="78"/>
  <c r="U96" i="78"/>
  <c r="R97" i="78"/>
  <c r="S97" i="78"/>
  <c r="T97" i="78"/>
  <c r="U97" i="78"/>
  <c r="R98" i="78"/>
  <c r="S98" i="78"/>
  <c r="T98" i="78"/>
  <c r="U98" i="78"/>
  <c r="R99" i="78"/>
  <c r="S99" i="78"/>
  <c r="T99" i="78"/>
  <c r="U99" i="78"/>
  <c r="R100" i="78"/>
  <c r="S100" i="78"/>
  <c r="T100" i="78"/>
  <c r="U100" i="78"/>
  <c r="R101" i="78"/>
  <c r="S101" i="78"/>
  <c r="T101" i="78"/>
  <c r="U101" i="78"/>
  <c r="R102" i="78"/>
  <c r="S102" i="78"/>
  <c r="T102" i="78"/>
  <c r="U102" i="78"/>
  <c r="R103" i="78"/>
  <c r="S103" i="78"/>
  <c r="T103" i="78"/>
  <c r="U103" i="78"/>
  <c r="R104" i="78"/>
  <c r="S104" i="78"/>
  <c r="T104" i="78"/>
  <c r="U104" i="78"/>
  <c r="R105" i="78"/>
  <c r="S105" i="78"/>
  <c r="T105" i="78"/>
  <c r="U105" i="78"/>
  <c r="R106" i="78"/>
  <c r="S106" i="78"/>
  <c r="T106" i="78"/>
  <c r="U106" i="78"/>
  <c r="R107" i="78"/>
  <c r="S107" i="78"/>
  <c r="T107" i="78"/>
  <c r="U107" i="78"/>
  <c r="R108" i="78"/>
  <c r="S108" i="78"/>
  <c r="T108" i="78"/>
  <c r="U108" i="78"/>
  <c r="R109" i="78"/>
  <c r="S109" i="78"/>
  <c r="T109" i="78"/>
  <c r="U109" i="78"/>
  <c r="R110" i="78"/>
  <c r="S110" i="78"/>
  <c r="T110" i="78"/>
  <c r="U110" i="78"/>
  <c r="R111" i="78"/>
  <c r="S111" i="78"/>
  <c r="T111" i="78"/>
  <c r="U111" i="78"/>
  <c r="R112" i="78"/>
  <c r="S112" i="78"/>
  <c r="T112" i="78"/>
  <c r="U112" i="78"/>
  <c r="R113" i="78"/>
  <c r="S113" i="78"/>
  <c r="T113" i="78"/>
  <c r="U113" i="78"/>
  <c r="R114" i="78"/>
  <c r="S114" i="78"/>
  <c r="T114" i="78"/>
  <c r="U114" i="78"/>
  <c r="R115" i="78"/>
  <c r="S115" i="78"/>
  <c r="T115" i="78"/>
  <c r="U115" i="78"/>
  <c r="R116" i="78"/>
  <c r="S116" i="78"/>
  <c r="T116" i="78"/>
  <c r="U116" i="78"/>
  <c r="R117" i="78"/>
  <c r="S117" i="78"/>
  <c r="T117" i="78"/>
  <c r="U117" i="78"/>
  <c r="R118" i="78"/>
  <c r="S118" i="78"/>
  <c r="T118" i="78"/>
  <c r="U118" i="78"/>
  <c r="R119" i="78"/>
  <c r="S119" i="78"/>
  <c r="T119" i="78"/>
  <c r="U119" i="78"/>
  <c r="R120" i="78"/>
  <c r="S120" i="78"/>
  <c r="T120" i="78"/>
  <c r="U120" i="78"/>
  <c r="R121" i="78"/>
  <c r="S121" i="78"/>
  <c r="T121" i="78"/>
  <c r="U121" i="78"/>
  <c r="R122" i="78"/>
  <c r="S122" i="78"/>
  <c r="T122" i="78"/>
  <c r="U122" i="78"/>
  <c r="R123" i="78"/>
  <c r="S123" i="78"/>
  <c r="T123" i="78"/>
  <c r="U123" i="78"/>
  <c r="R124" i="78"/>
  <c r="S124" i="78"/>
  <c r="T124" i="78"/>
  <c r="U124" i="78"/>
  <c r="R125" i="78"/>
  <c r="S125" i="78"/>
  <c r="T125" i="78"/>
  <c r="U125" i="78"/>
  <c r="R126" i="78"/>
  <c r="S126" i="78"/>
  <c r="T126" i="78"/>
  <c r="U126" i="78"/>
  <c r="R127" i="78"/>
  <c r="S127" i="78"/>
  <c r="T127" i="78"/>
  <c r="U127" i="78"/>
  <c r="R128" i="78"/>
  <c r="S128" i="78"/>
  <c r="T128" i="78"/>
  <c r="U128" i="78"/>
  <c r="R129" i="78"/>
  <c r="S129" i="78"/>
  <c r="T129" i="78"/>
  <c r="U129" i="78"/>
  <c r="R130" i="78"/>
  <c r="S130" i="78"/>
  <c r="T130" i="78"/>
  <c r="U130" i="78"/>
  <c r="R131" i="78"/>
  <c r="S131" i="78"/>
  <c r="T131" i="78"/>
  <c r="U131" i="78"/>
  <c r="R132" i="78"/>
  <c r="S132" i="78"/>
  <c r="T132" i="78"/>
  <c r="U132" i="78"/>
  <c r="R133" i="78"/>
  <c r="S133" i="78"/>
  <c r="T133" i="78"/>
  <c r="U133" i="78"/>
  <c r="R134" i="78"/>
  <c r="S134" i="78"/>
  <c r="T134" i="78"/>
  <c r="U134" i="78"/>
  <c r="R135" i="78"/>
  <c r="S135" i="78"/>
  <c r="T135" i="78"/>
  <c r="U135" i="78"/>
  <c r="R136" i="78"/>
  <c r="S136" i="78"/>
  <c r="T136" i="78"/>
  <c r="U136" i="78"/>
  <c r="R137" i="78"/>
  <c r="S137" i="78"/>
  <c r="T137" i="78"/>
  <c r="U137" i="78"/>
  <c r="R138" i="78"/>
  <c r="S138" i="78"/>
  <c r="T138" i="78"/>
  <c r="U138" i="78"/>
  <c r="R139" i="78"/>
  <c r="S139" i="78"/>
  <c r="T139" i="78"/>
  <c r="U139" i="78"/>
  <c r="R140" i="78"/>
  <c r="S140" i="78"/>
  <c r="T140" i="78"/>
  <c r="U140" i="78"/>
  <c r="R141" i="78"/>
  <c r="S141" i="78"/>
  <c r="T141" i="78"/>
  <c r="U141" i="78"/>
  <c r="R142" i="78"/>
  <c r="S142" i="78"/>
  <c r="T142" i="78"/>
  <c r="U142" i="78"/>
  <c r="R143" i="78"/>
  <c r="S143" i="78"/>
  <c r="T143" i="78"/>
  <c r="U143" i="78"/>
  <c r="R144" i="78"/>
  <c r="S144" i="78"/>
  <c r="T144" i="78"/>
  <c r="U144" i="78"/>
  <c r="R145" i="78"/>
  <c r="S145" i="78"/>
  <c r="T145" i="78"/>
  <c r="U145" i="78"/>
  <c r="R146" i="78"/>
  <c r="S146" i="78"/>
  <c r="T146" i="78"/>
  <c r="U146" i="78"/>
  <c r="R147" i="78"/>
  <c r="S147" i="78"/>
  <c r="T147" i="78"/>
  <c r="U147" i="78"/>
  <c r="R148" i="78"/>
  <c r="S148" i="78"/>
  <c r="T148" i="78"/>
  <c r="U148" i="78"/>
  <c r="R149" i="78"/>
  <c r="S149" i="78"/>
  <c r="T149" i="78"/>
  <c r="U149" i="78"/>
  <c r="R150" i="78"/>
  <c r="S150" i="78"/>
  <c r="T150" i="78"/>
  <c r="U150" i="78"/>
  <c r="R151" i="78"/>
  <c r="S151" i="78"/>
  <c r="T151" i="78"/>
  <c r="U151" i="78"/>
  <c r="R152" i="78"/>
  <c r="S152" i="78"/>
  <c r="T152" i="78"/>
  <c r="U152" i="78"/>
  <c r="R153" i="78"/>
  <c r="S153" i="78"/>
  <c r="T153" i="78"/>
  <c r="U153" i="78"/>
  <c r="R154" i="78"/>
  <c r="S154" i="78"/>
  <c r="T154" i="78"/>
  <c r="U154" i="78"/>
  <c r="R155" i="78"/>
  <c r="S155" i="78"/>
  <c r="T155" i="78"/>
  <c r="U155" i="78"/>
  <c r="R156" i="78"/>
  <c r="S156" i="78"/>
  <c r="T156" i="78"/>
  <c r="U156" i="78"/>
  <c r="R157" i="78"/>
  <c r="S157" i="78"/>
  <c r="T157" i="78"/>
  <c r="U157" i="78"/>
  <c r="R158" i="78"/>
  <c r="S158" i="78"/>
  <c r="T158" i="78"/>
  <c r="U158" i="78"/>
  <c r="R159" i="78"/>
  <c r="S159" i="78"/>
  <c r="T159" i="78"/>
  <c r="U159" i="78"/>
  <c r="R160" i="78"/>
  <c r="S160" i="78"/>
  <c r="T160" i="78"/>
  <c r="U160" i="78"/>
  <c r="R161" i="78"/>
  <c r="S161" i="78"/>
  <c r="T161" i="78"/>
  <c r="U161" i="78"/>
  <c r="R162" i="78"/>
  <c r="S162" i="78"/>
  <c r="T162" i="78"/>
  <c r="U162" i="78"/>
  <c r="R163" i="78"/>
  <c r="S163" i="78"/>
  <c r="T163" i="78"/>
  <c r="U163" i="78"/>
  <c r="R164" i="78"/>
  <c r="S164" i="78"/>
  <c r="T164" i="78"/>
  <c r="U164" i="78"/>
  <c r="R165" i="78"/>
  <c r="S165" i="78"/>
  <c r="T165" i="78"/>
  <c r="U165" i="78"/>
  <c r="R166" i="78"/>
  <c r="S166" i="78"/>
  <c r="T166" i="78"/>
  <c r="U166" i="78"/>
  <c r="R167" i="78"/>
  <c r="S167" i="78"/>
  <c r="T167" i="78"/>
  <c r="U167" i="78"/>
  <c r="R168" i="78"/>
  <c r="S168" i="78"/>
  <c r="T168" i="78"/>
  <c r="U168" i="78"/>
  <c r="R169" i="78"/>
  <c r="S169" i="78"/>
  <c r="T169" i="78"/>
  <c r="U169" i="78"/>
  <c r="R170" i="78"/>
  <c r="S170" i="78"/>
  <c r="T170" i="78"/>
  <c r="U170" i="78"/>
  <c r="R171" i="78"/>
  <c r="S171" i="78"/>
  <c r="T171" i="78"/>
  <c r="U171" i="78"/>
  <c r="R172" i="78"/>
  <c r="S172" i="78"/>
  <c r="T172" i="78"/>
  <c r="U172" i="78"/>
  <c r="R173" i="78"/>
  <c r="S173" i="78"/>
  <c r="T173" i="78"/>
  <c r="U173" i="78"/>
  <c r="R174" i="78"/>
  <c r="S174" i="78"/>
  <c r="T174" i="78"/>
  <c r="U174" i="78"/>
  <c r="R175" i="78"/>
  <c r="S175" i="78"/>
  <c r="T175" i="78"/>
  <c r="U175" i="78"/>
  <c r="R176" i="78"/>
  <c r="S176" i="78"/>
  <c r="T176" i="78"/>
  <c r="U176" i="78"/>
  <c r="R177" i="78"/>
  <c r="S177" i="78"/>
  <c r="T177" i="78"/>
  <c r="U177" i="78"/>
  <c r="R178" i="78"/>
  <c r="S178" i="78"/>
  <c r="T178" i="78"/>
  <c r="U178" i="78"/>
  <c r="R179" i="78"/>
  <c r="S179" i="78"/>
  <c r="T179" i="78"/>
  <c r="U179" i="78"/>
  <c r="R180" i="78"/>
  <c r="S180" i="78"/>
  <c r="T180" i="78"/>
  <c r="U180" i="78"/>
  <c r="R181" i="78"/>
  <c r="S181" i="78"/>
  <c r="T181" i="78"/>
  <c r="U181" i="78"/>
  <c r="R182" i="78"/>
  <c r="S182" i="78"/>
  <c r="T182" i="78"/>
  <c r="U182" i="78"/>
  <c r="R183" i="78"/>
  <c r="S183" i="78"/>
  <c r="T183" i="78"/>
  <c r="U183" i="78"/>
  <c r="R184" i="78"/>
  <c r="S184" i="78"/>
  <c r="T184" i="78"/>
  <c r="U184" i="78"/>
  <c r="R185" i="78"/>
  <c r="S185" i="78"/>
  <c r="T185" i="78"/>
  <c r="U185" i="78"/>
  <c r="R186" i="78"/>
  <c r="S186" i="78"/>
  <c r="T186" i="78"/>
  <c r="U186" i="78"/>
  <c r="R187" i="78"/>
  <c r="S187" i="78"/>
  <c r="T187" i="78"/>
  <c r="U187" i="78"/>
  <c r="R188" i="78"/>
  <c r="S188" i="78"/>
  <c r="T188" i="78"/>
  <c r="U188" i="78"/>
  <c r="R189" i="78"/>
  <c r="S189" i="78"/>
  <c r="T189" i="78"/>
  <c r="U189" i="78"/>
  <c r="R190" i="78"/>
  <c r="S190" i="78"/>
  <c r="T190" i="78"/>
  <c r="U190" i="78"/>
  <c r="R191" i="78"/>
  <c r="S191" i="78"/>
  <c r="T191" i="78"/>
  <c r="U191" i="78"/>
  <c r="R192" i="78"/>
  <c r="S192" i="78"/>
  <c r="T192" i="78"/>
  <c r="U192" i="78"/>
  <c r="R193" i="78"/>
  <c r="S193" i="78"/>
  <c r="T193" i="78"/>
  <c r="U193" i="78"/>
  <c r="R194" i="78"/>
  <c r="S194" i="78"/>
  <c r="T194" i="78"/>
  <c r="U194" i="78"/>
  <c r="R195" i="78"/>
  <c r="S195" i="78"/>
  <c r="T195" i="78"/>
  <c r="U195" i="78"/>
  <c r="R196" i="78"/>
  <c r="S196" i="78"/>
  <c r="T196" i="78"/>
  <c r="U196" i="78"/>
  <c r="R197" i="78"/>
  <c r="S197" i="78"/>
  <c r="T197" i="78"/>
  <c r="U197" i="78"/>
  <c r="R198" i="78"/>
  <c r="S198" i="78"/>
  <c r="T198" i="78"/>
  <c r="U198" i="78"/>
  <c r="R199" i="78"/>
  <c r="S199" i="78"/>
  <c r="T199" i="78"/>
  <c r="U199" i="78"/>
  <c r="R200" i="78"/>
  <c r="S200" i="78"/>
  <c r="T200" i="78"/>
  <c r="U200" i="78"/>
  <c r="R201" i="78"/>
  <c r="S201" i="78"/>
  <c r="T201" i="78"/>
  <c r="U201" i="78"/>
  <c r="R202" i="78"/>
  <c r="S202" i="78"/>
  <c r="T202" i="78"/>
  <c r="U202" i="78"/>
  <c r="R203" i="78"/>
  <c r="S203" i="78"/>
  <c r="T203" i="78"/>
  <c r="U203" i="78"/>
  <c r="R204" i="78"/>
  <c r="S204" i="78"/>
  <c r="T204" i="78"/>
  <c r="U204" i="78"/>
  <c r="R205" i="78"/>
  <c r="S205" i="78"/>
  <c r="T205" i="78"/>
  <c r="U205" i="78"/>
  <c r="R206" i="78"/>
  <c r="S206" i="78"/>
  <c r="T206" i="78"/>
  <c r="U206" i="78"/>
  <c r="R207" i="78"/>
  <c r="S207" i="78"/>
  <c r="T207" i="78"/>
  <c r="U207" i="78"/>
  <c r="R208" i="78"/>
  <c r="S208" i="78"/>
  <c r="T208" i="78"/>
  <c r="U208" i="78"/>
  <c r="R209" i="78"/>
  <c r="S209" i="78"/>
  <c r="T209" i="78"/>
  <c r="U209" i="78"/>
  <c r="R210" i="78"/>
  <c r="S210" i="78"/>
  <c r="T210" i="78"/>
  <c r="U210" i="78"/>
  <c r="R211" i="78"/>
  <c r="S211" i="78"/>
  <c r="T211" i="78"/>
  <c r="U211" i="78"/>
  <c r="R212" i="78"/>
  <c r="S212" i="78"/>
  <c r="T212" i="78"/>
  <c r="U212" i="78"/>
  <c r="R213" i="78"/>
  <c r="S213" i="78"/>
  <c r="T213" i="78"/>
  <c r="U213" i="78"/>
  <c r="R214" i="78"/>
  <c r="S214" i="78"/>
  <c r="T214" i="78"/>
  <c r="U214" i="78"/>
  <c r="R215" i="78"/>
  <c r="S215" i="78"/>
  <c r="T215" i="78"/>
  <c r="U215" i="78"/>
  <c r="R216" i="78"/>
  <c r="S216" i="78"/>
  <c r="T216" i="78"/>
  <c r="U216" i="78"/>
  <c r="R217" i="78"/>
  <c r="S217" i="78"/>
  <c r="T217" i="78"/>
  <c r="U217" i="78"/>
  <c r="R218" i="78"/>
  <c r="S218" i="78"/>
  <c r="T218" i="78"/>
  <c r="U218" i="78"/>
  <c r="R219" i="78"/>
  <c r="S219" i="78"/>
  <c r="T219" i="78"/>
  <c r="U219" i="78"/>
  <c r="R220" i="78"/>
  <c r="S220" i="78"/>
  <c r="T220" i="78"/>
  <c r="U220" i="78"/>
  <c r="R221" i="78"/>
  <c r="S221" i="78"/>
  <c r="T221" i="78"/>
  <c r="U221" i="78"/>
  <c r="R222" i="78"/>
  <c r="S222" i="78"/>
  <c r="T222" i="78"/>
  <c r="U222" i="78"/>
  <c r="R223" i="78"/>
  <c r="S223" i="78"/>
  <c r="T223" i="78"/>
  <c r="U223" i="78"/>
  <c r="R224" i="78"/>
  <c r="S224" i="78"/>
  <c r="T224" i="78"/>
  <c r="U224" i="78"/>
  <c r="R225" i="78"/>
  <c r="S225" i="78"/>
  <c r="T225" i="78"/>
  <c r="U225" i="78"/>
  <c r="R226" i="78"/>
  <c r="S226" i="78"/>
  <c r="T226" i="78"/>
  <c r="U226" i="78"/>
  <c r="R227" i="78"/>
  <c r="S227" i="78"/>
  <c r="T227" i="78"/>
  <c r="U227" i="78"/>
  <c r="R228" i="78"/>
  <c r="S228" i="78"/>
  <c r="T228" i="78"/>
  <c r="U228" i="78"/>
  <c r="R229" i="78"/>
  <c r="S229" i="78"/>
  <c r="T229" i="78"/>
  <c r="U229" i="78"/>
  <c r="R230" i="78"/>
  <c r="S230" i="78"/>
  <c r="T230" i="78"/>
  <c r="U230" i="78"/>
  <c r="R231" i="78"/>
  <c r="S231" i="78"/>
  <c r="T231" i="78"/>
  <c r="U231" i="78"/>
  <c r="R232" i="78"/>
  <c r="S232" i="78"/>
  <c r="T232" i="78"/>
  <c r="U232" i="78"/>
  <c r="R233" i="78"/>
  <c r="S233" i="78"/>
  <c r="T233" i="78"/>
  <c r="U233" i="78"/>
  <c r="R234" i="78"/>
  <c r="S234" i="78"/>
  <c r="T234" i="78"/>
  <c r="U234" i="78"/>
  <c r="R235" i="78"/>
  <c r="S235" i="78"/>
  <c r="T235" i="78"/>
  <c r="U235" i="78"/>
  <c r="R236" i="78"/>
  <c r="S236" i="78"/>
  <c r="T236" i="78"/>
  <c r="U236" i="78"/>
  <c r="R237" i="78"/>
  <c r="S237" i="78"/>
  <c r="T237" i="78"/>
  <c r="U237" i="78"/>
  <c r="R238" i="78"/>
  <c r="S238" i="78"/>
  <c r="T238" i="78"/>
  <c r="U238" i="78"/>
  <c r="R239" i="78"/>
  <c r="S239" i="78"/>
  <c r="T239" i="78"/>
  <c r="U239" i="78"/>
  <c r="R240" i="78"/>
  <c r="S240" i="78"/>
  <c r="T240" i="78"/>
  <c r="U240" i="78"/>
  <c r="R241" i="78"/>
  <c r="S241" i="78"/>
  <c r="T241" i="78"/>
  <c r="U241" i="78"/>
  <c r="R242" i="78"/>
  <c r="S242" i="78"/>
  <c r="T242" i="78"/>
  <c r="U242" i="78"/>
  <c r="R243" i="78"/>
  <c r="S243" i="78"/>
  <c r="T243" i="78"/>
  <c r="U243" i="78"/>
  <c r="R244" i="78"/>
  <c r="S244" i="78"/>
  <c r="T244" i="78"/>
  <c r="U244" i="78"/>
  <c r="R245" i="78"/>
  <c r="S245" i="78"/>
  <c r="T245" i="78"/>
  <c r="U245" i="78"/>
  <c r="R246" i="78"/>
  <c r="S246" i="78"/>
  <c r="T246" i="78"/>
  <c r="U246" i="78"/>
  <c r="R247" i="78"/>
  <c r="S247" i="78"/>
  <c r="T247" i="78"/>
  <c r="U247" i="78"/>
  <c r="R248" i="78"/>
  <c r="S248" i="78"/>
  <c r="T248" i="78"/>
  <c r="U248" i="78"/>
  <c r="R249" i="78"/>
  <c r="S249" i="78"/>
  <c r="T249" i="78"/>
  <c r="U249" i="78"/>
  <c r="R250" i="78"/>
  <c r="S250" i="78"/>
  <c r="T250" i="78"/>
  <c r="U250" i="78"/>
  <c r="R251" i="78"/>
  <c r="S251" i="78"/>
  <c r="T251" i="78"/>
  <c r="U251" i="78"/>
  <c r="R252" i="78"/>
  <c r="S252" i="78"/>
  <c r="T252" i="78"/>
  <c r="U252" i="78"/>
  <c r="R253" i="78"/>
  <c r="S253" i="78"/>
  <c r="T253" i="78"/>
  <c r="U253" i="78"/>
  <c r="R254" i="78"/>
  <c r="S254" i="78"/>
  <c r="T254" i="78"/>
  <c r="U254" i="78"/>
  <c r="R255" i="78"/>
  <c r="S255" i="78"/>
  <c r="T255" i="78"/>
  <c r="U255" i="78"/>
  <c r="R256" i="78"/>
  <c r="S256" i="78"/>
  <c r="T256" i="78"/>
  <c r="U256" i="78"/>
  <c r="R257" i="78"/>
  <c r="S257" i="78"/>
  <c r="T257" i="78"/>
  <c r="U257" i="78"/>
  <c r="R258" i="78"/>
  <c r="S258" i="78"/>
  <c r="T258" i="78"/>
  <c r="U258" i="78"/>
  <c r="R259" i="78"/>
  <c r="S259" i="78"/>
  <c r="T259" i="78"/>
  <c r="U259" i="78"/>
  <c r="R260" i="78"/>
  <c r="S260" i="78"/>
  <c r="T260" i="78"/>
  <c r="U260" i="78"/>
  <c r="R261" i="78"/>
  <c r="S261" i="78"/>
  <c r="T261" i="78"/>
  <c r="U261" i="78"/>
  <c r="R262" i="78"/>
  <c r="S262" i="78"/>
  <c r="T262" i="78"/>
  <c r="U262" i="78"/>
  <c r="R263" i="78"/>
  <c r="S263" i="78"/>
  <c r="T263" i="78"/>
  <c r="U263" i="78"/>
  <c r="R264" i="78"/>
  <c r="S264" i="78"/>
  <c r="T264" i="78"/>
  <c r="U264" i="78"/>
  <c r="R265" i="78"/>
  <c r="S265" i="78"/>
  <c r="T265" i="78"/>
  <c r="U265" i="78"/>
  <c r="R266" i="78"/>
  <c r="S266" i="78"/>
  <c r="T266" i="78"/>
  <c r="U266" i="78"/>
  <c r="R267" i="78"/>
  <c r="S267" i="78"/>
  <c r="T267" i="78"/>
  <c r="U267" i="78"/>
  <c r="R268" i="78"/>
  <c r="S268" i="78"/>
  <c r="T268" i="78"/>
  <c r="U268" i="78"/>
  <c r="R269" i="78"/>
  <c r="S269" i="78"/>
  <c r="T269" i="78"/>
  <c r="U269" i="78"/>
  <c r="R270" i="78"/>
  <c r="S270" i="78"/>
  <c r="T270" i="78"/>
  <c r="U270" i="78"/>
  <c r="R271" i="78"/>
  <c r="S271" i="78"/>
  <c r="T271" i="78"/>
  <c r="U271" i="78"/>
  <c r="R272" i="78"/>
  <c r="S272" i="78"/>
  <c r="T272" i="78"/>
  <c r="U272" i="78"/>
  <c r="R273" i="78"/>
  <c r="S273" i="78"/>
  <c r="T273" i="78"/>
  <c r="U273" i="78"/>
  <c r="R274" i="78"/>
  <c r="S274" i="78"/>
  <c r="T274" i="78"/>
  <c r="U274" i="78"/>
  <c r="R275" i="78"/>
  <c r="S275" i="78"/>
  <c r="T275" i="78"/>
  <c r="U275" i="78"/>
  <c r="R276" i="78"/>
  <c r="S276" i="78"/>
  <c r="T276" i="78"/>
  <c r="U276" i="78"/>
  <c r="R277" i="78"/>
  <c r="S277" i="78"/>
  <c r="T277" i="78"/>
  <c r="U277" i="78"/>
  <c r="R278" i="78"/>
  <c r="S278" i="78"/>
  <c r="T278" i="78"/>
  <c r="U278" i="78"/>
  <c r="R279" i="78"/>
  <c r="S279" i="78"/>
  <c r="T279" i="78"/>
  <c r="U279" i="78"/>
  <c r="R280" i="78"/>
  <c r="S280" i="78"/>
  <c r="T280" i="78"/>
  <c r="U280" i="78"/>
  <c r="R281" i="78"/>
  <c r="S281" i="78"/>
  <c r="T281" i="78"/>
  <c r="U281" i="78"/>
  <c r="R282" i="78"/>
  <c r="S282" i="78"/>
  <c r="T282" i="78"/>
  <c r="U282" i="78"/>
  <c r="R283" i="78"/>
  <c r="S283" i="78"/>
  <c r="T283" i="78"/>
  <c r="U283" i="78"/>
  <c r="R284" i="78"/>
  <c r="S284" i="78"/>
  <c r="T284" i="78"/>
  <c r="U284" i="78"/>
  <c r="R285" i="78"/>
  <c r="S285" i="78"/>
  <c r="T285" i="78"/>
  <c r="U285" i="78"/>
  <c r="R286" i="78"/>
  <c r="S286" i="78"/>
  <c r="T286" i="78"/>
  <c r="U286" i="78"/>
  <c r="R287" i="78"/>
  <c r="S287" i="78"/>
  <c r="T287" i="78"/>
  <c r="U287" i="78"/>
  <c r="R288" i="78"/>
  <c r="S288" i="78"/>
  <c r="T288" i="78"/>
  <c r="U288" i="78"/>
  <c r="R289" i="78"/>
  <c r="S289" i="78"/>
  <c r="T289" i="78"/>
  <c r="U289" i="78"/>
  <c r="R290" i="78"/>
  <c r="S290" i="78"/>
  <c r="T290" i="78"/>
  <c r="U290" i="78"/>
  <c r="R291" i="78"/>
  <c r="S291" i="78"/>
  <c r="T291" i="78"/>
  <c r="U291" i="78"/>
  <c r="R292" i="78"/>
  <c r="S292" i="78"/>
  <c r="T292" i="78"/>
  <c r="U292" i="78"/>
  <c r="R293" i="78"/>
  <c r="S293" i="78"/>
  <c r="T293" i="78"/>
  <c r="U293" i="78"/>
  <c r="R294" i="78"/>
  <c r="S294" i="78"/>
  <c r="T294" i="78"/>
  <c r="U294" i="78"/>
  <c r="R295" i="78"/>
  <c r="S295" i="78"/>
  <c r="T295" i="78"/>
  <c r="U295" i="78"/>
  <c r="R296" i="78"/>
  <c r="S296" i="78"/>
  <c r="T296" i="78"/>
  <c r="U296" i="78"/>
  <c r="R297" i="78"/>
  <c r="S297" i="78"/>
  <c r="T297" i="78"/>
  <c r="U297" i="78"/>
  <c r="R298" i="78"/>
  <c r="S298" i="78"/>
  <c r="T298" i="78"/>
  <c r="U298" i="78"/>
  <c r="R299" i="78"/>
  <c r="S299" i="78"/>
  <c r="T299" i="78"/>
  <c r="U299" i="78"/>
  <c r="R300" i="78"/>
  <c r="S300" i="78"/>
  <c r="T300" i="78"/>
  <c r="U300" i="78"/>
  <c r="R301" i="78"/>
  <c r="S301" i="78"/>
  <c r="T301" i="78"/>
  <c r="U301" i="78"/>
  <c r="R302" i="78"/>
  <c r="S302" i="78"/>
  <c r="T302" i="78"/>
  <c r="U302" i="78"/>
  <c r="R303" i="78"/>
  <c r="S303" i="78"/>
  <c r="T303" i="78"/>
  <c r="U303" i="78"/>
  <c r="R304" i="78"/>
  <c r="S304" i="78"/>
  <c r="T304" i="78"/>
  <c r="U304" i="78"/>
  <c r="R305" i="78"/>
  <c r="S305" i="78"/>
  <c r="T305" i="78"/>
  <c r="U305" i="78"/>
  <c r="R306" i="78"/>
  <c r="S306" i="78"/>
  <c r="T306" i="78"/>
  <c r="U306" i="78"/>
  <c r="R307" i="78"/>
  <c r="S307" i="78"/>
  <c r="T307" i="78"/>
  <c r="U307" i="78"/>
  <c r="R308" i="78"/>
  <c r="S308" i="78"/>
  <c r="T308" i="78"/>
  <c r="U308" i="78"/>
  <c r="R309" i="78"/>
  <c r="S309" i="78"/>
  <c r="T309" i="78"/>
  <c r="U309" i="78"/>
  <c r="R310" i="78"/>
  <c r="S310" i="78"/>
  <c r="T310" i="78"/>
  <c r="U310" i="78"/>
  <c r="R311" i="78"/>
  <c r="S311" i="78"/>
  <c r="T311" i="78"/>
  <c r="U311" i="78"/>
  <c r="R312" i="78"/>
  <c r="S312" i="78"/>
  <c r="T312" i="78"/>
  <c r="U312" i="78"/>
  <c r="R313" i="78"/>
  <c r="S313" i="78"/>
  <c r="T313" i="78"/>
  <c r="U313" i="78"/>
  <c r="R314" i="78"/>
  <c r="S314" i="78"/>
  <c r="T314" i="78"/>
  <c r="U314" i="78"/>
  <c r="R315" i="78"/>
  <c r="S315" i="78"/>
  <c r="T315" i="78"/>
  <c r="U315" i="78"/>
  <c r="R316" i="78"/>
  <c r="S316" i="78"/>
  <c r="T316" i="78"/>
  <c r="U316" i="78"/>
  <c r="R317" i="78"/>
  <c r="S317" i="78"/>
  <c r="T317" i="78"/>
  <c r="U317" i="78"/>
  <c r="R318" i="78"/>
  <c r="S318" i="78"/>
  <c r="T318" i="78"/>
  <c r="U318" i="78"/>
  <c r="R319" i="78"/>
  <c r="S319" i="78"/>
  <c r="T319" i="78"/>
  <c r="U319" i="78"/>
  <c r="R320" i="78"/>
  <c r="S320" i="78"/>
  <c r="T320" i="78"/>
  <c r="U320" i="78"/>
  <c r="R321" i="78"/>
  <c r="S321" i="78"/>
  <c r="T321" i="78"/>
  <c r="U321" i="78"/>
  <c r="R322" i="78"/>
  <c r="S322" i="78"/>
  <c r="T322" i="78"/>
  <c r="U322" i="78"/>
  <c r="R323" i="78"/>
  <c r="S323" i="78"/>
  <c r="T323" i="78"/>
  <c r="U323" i="78"/>
  <c r="R324" i="78"/>
  <c r="S324" i="78"/>
  <c r="T324" i="78"/>
  <c r="U324" i="78"/>
  <c r="R325" i="78"/>
  <c r="S325" i="78"/>
  <c r="T325" i="78"/>
  <c r="U325" i="78"/>
  <c r="R326" i="78"/>
  <c r="S326" i="78"/>
  <c r="T326" i="78"/>
  <c r="U326" i="78"/>
  <c r="R327" i="78"/>
  <c r="S327" i="78"/>
  <c r="T327" i="78"/>
  <c r="U327" i="78"/>
  <c r="R328" i="78"/>
  <c r="S328" i="78"/>
  <c r="T328" i="78"/>
  <c r="U328" i="78"/>
  <c r="R329" i="78"/>
  <c r="S329" i="78"/>
  <c r="T329" i="78"/>
  <c r="U329" i="78"/>
  <c r="U5" i="78" l="1"/>
  <c r="T5" i="78"/>
  <c r="S5" i="78"/>
  <c r="R5" i="78"/>
  <c r="G20" i="78" l="1"/>
  <c r="H18" i="78" l="1"/>
  <c r="H17" i="78"/>
  <c r="H40" i="78"/>
  <c r="H39" i="78"/>
  <c r="H38" i="78"/>
  <c r="H37" i="78"/>
  <c r="H36" i="78"/>
  <c r="H35" i="78"/>
  <c r="H34" i="78"/>
  <c r="H33" i="78"/>
  <c r="H32" i="78"/>
  <c r="H31" i="78"/>
  <c r="H30" i="78"/>
  <c r="H29" i="78"/>
  <c r="H28" i="78"/>
  <c r="H27" i="78"/>
  <c r="H26" i="78"/>
  <c r="H25" i="78"/>
  <c r="H24" i="78"/>
  <c r="H23" i="78"/>
  <c r="H22" i="78"/>
  <c r="H21" i="78"/>
  <c r="H20" i="78"/>
  <c r="H19" i="78"/>
  <c r="G34" i="78"/>
  <c r="G32" i="78"/>
  <c r="G33" i="78"/>
  <c r="G38" i="78"/>
  <c r="J28" i="78" l="1"/>
  <c r="G22" i="78" l="1"/>
  <c r="J32" i="78"/>
  <c r="I33" i="78"/>
  <c r="G27" i="78"/>
  <c r="G21" i="78"/>
  <c r="J33" i="78"/>
  <c r="I31" i="78"/>
  <c r="I32" i="78"/>
  <c r="G19" i="78"/>
  <c r="G18" i="78"/>
  <c r="I34" i="78"/>
  <c r="J34" i="78"/>
  <c r="J25" i="78"/>
  <c r="G30" i="78"/>
  <c r="G17" i="78"/>
  <c r="I29" i="78"/>
  <c r="J29" i="78"/>
  <c r="I17" i="78"/>
  <c r="G35" i="78"/>
  <c r="G36" i="78"/>
  <c r="I39" i="78"/>
  <c r="I25" i="78"/>
  <c r="J17" i="78"/>
  <c r="J40" i="78"/>
  <c r="I35" i="78"/>
  <c r="G39" i="78"/>
  <c r="J24" i="78"/>
  <c r="G31" i="78"/>
  <c r="I18" i="78"/>
  <c r="J35" i="78"/>
  <c r="J37" i="78"/>
  <c r="J38" i="78"/>
  <c r="G28" i="78"/>
  <c r="J18" i="78"/>
  <c r="I36" i="78"/>
  <c r="J36" i="78"/>
  <c r="G37" i="78"/>
  <c r="I37" i="78"/>
  <c r="J39" i="78"/>
  <c r="G25" i="78"/>
  <c r="J30" i="78"/>
  <c r="I19" i="78"/>
  <c r="I38" i="78"/>
  <c r="I40" i="78"/>
  <c r="J19" i="78"/>
  <c r="G40" i="78"/>
  <c r="I27" i="78"/>
  <c r="I20" i="78"/>
  <c r="I24" i="78"/>
  <c r="J20" i="78"/>
  <c r="I28" i="78"/>
  <c r="I21" i="78"/>
  <c r="J26" i="78"/>
  <c r="J21" i="78"/>
  <c r="G26" i="78"/>
  <c r="I30" i="78"/>
  <c r="I22" i="78"/>
  <c r="G29" i="78"/>
  <c r="J22" i="78"/>
  <c r="G23" i="78"/>
  <c r="J31" i="78"/>
  <c r="I26" i="78"/>
  <c r="I23" i="78"/>
  <c r="J23" i="78"/>
  <c r="G24" i="78"/>
  <c r="J27" i="78"/>
  <c r="O20" i="78"/>
  <c r="K32" i="78" l="1"/>
  <c r="K31" i="78"/>
  <c r="K25" i="78"/>
  <c r="K29" i="78"/>
  <c r="K33" i="78"/>
  <c r="K34" i="78"/>
  <c r="K38" i="78"/>
  <c r="K37" i="78"/>
  <c r="K28" i="78"/>
  <c r="K39" i="78"/>
  <c r="J41" i="78"/>
  <c r="K36" i="78"/>
  <c r="K35" i="78"/>
  <c r="K24" i="78"/>
  <c r="K23" i="78"/>
  <c r="H41" i="78"/>
  <c r="K17" i="78"/>
  <c r="G41" i="78"/>
  <c r="K30" i="78"/>
  <c r="K26" i="78"/>
  <c r="K18" i="78"/>
  <c r="K19" i="78"/>
  <c r="K20" i="78"/>
  <c r="K21" i="78"/>
  <c r="I41" i="78"/>
  <c r="K27" i="78"/>
  <c r="K40" i="78"/>
  <c r="K22" i="78"/>
  <c r="N21" i="78"/>
  <c r="I11" i="78"/>
  <c r="I10" i="78"/>
  <c r="I9" i="78"/>
  <c r="I8" i="78"/>
  <c r="K41" i="78" l="1"/>
  <c r="O28" i="78"/>
  <c r="N37" i="78"/>
  <c r="O21" i="78"/>
  <c r="P21" i="78" s="1"/>
  <c r="O37" i="78"/>
  <c r="N32" i="78"/>
  <c r="O32" i="78"/>
  <c r="N27" i="78"/>
  <c r="O27" i="78"/>
  <c r="N22" i="78"/>
  <c r="N38" i="78"/>
  <c r="O38" i="78"/>
  <c r="O22" i="78"/>
  <c r="N17" i="78"/>
  <c r="N33" i="78"/>
  <c r="O33" i="78"/>
  <c r="N28" i="78"/>
  <c r="N39" i="78"/>
  <c r="O39" i="78"/>
  <c r="N34" i="78"/>
  <c r="O34" i="78"/>
  <c r="O23" i="78"/>
  <c r="N29" i="78"/>
  <c r="N40" i="78"/>
  <c r="O17" i="78"/>
  <c r="O29" i="78"/>
  <c r="N24" i="78"/>
  <c r="O24" i="78"/>
  <c r="O40" i="78"/>
  <c r="N19" i="78"/>
  <c r="N35" i="78"/>
  <c r="O19" i="78"/>
  <c r="O35" i="78"/>
  <c r="N30" i="78"/>
  <c r="O30" i="78"/>
  <c r="N23" i="78"/>
  <c r="N25" i="78"/>
  <c r="O25" i="78"/>
  <c r="N20" i="78"/>
  <c r="N36" i="78"/>
  <c r="O36" i="78"/>
  <c r="N31" i="78"/>
  <c r="O18" i="78"/>
  <c r="O31" i="78"/>
  <c r="N18" i="78"/>
  <c r="N26" i="78"/>
  <c r="O26" i="78"/>
  <c r="P28" i="78" l="1"/>
  <c r="P29" i="78"/>
  <c r="P31" i="78"/>
  <c r="P38" i="78"/>
  <c r="P36" i="78"/>
  <c r="P23" i="78"/>
  <c r="P30" i="78"/>
  <c r="P24" i="78"/>
  <c r="P18" i="78"/>
  <c r="P34" i="78"/>
  <c r="P39" i="78"/>
  <c r="P33" i="78"/>
  <c r="N41" i="78"/>
  <c r="P17" i="78"/>
  <c r="P19" i="78"/>
  <c r="P22" i="78"/>
  <c r="G7" i="78"/>
  <c r="P20" i="78"/>
  <c r="P35" i="78"/>
  <c r="P25" i="78"/>
  <c r="P27" i="78"/>
  <c r="O41" i="78"/>
  <c r="P32" i="78"/>
  <c r="P40" i="78"/>
  <c r="P37" i="78"/>
  <c r="P26" i="78"/>
  <c r="G12" i="78" l="1"/>
  <c r="H7" i="78"/>
  <c r="H12" i="78" s="1"/>
  <c r="P41" i="78"/>
  <c r="I7" i="78" l="1"/>
  <c r="I12" i="78"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LinkedTable_Tabla14242323476" type="102" refreshedVersion="5" minRefreshableVersion="5">
    <extLst>
      <ext xmlns:x15="http://schemas.microsoft.com/office/spreadsheetml/2010/11/main" uri="{DE250136-89BD-433C-8126-D09CA5730AF9}">
        <x15:connection id="Tabla14242323476-e81ef300-8aac-4b36-b4af-5b13b15f7bc6">
          <x15:rangePr sourceName="_xlcn.LinkedTable_Tabla142423234761"/>
        </x15:connection>
      </ext>
    </extLst>
  </connection>
  <connection id="2" xr16:uid="{00000000-0015-0000-FFFF-FFFF01000000}" keepAlive="1" name="ThisWorkbookDataModel" description="Modelo de datos"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3" xr16:uid="{00000000-0015-0000-FFFF-FFFF02000000}" name="WorksheetConnection_Reporte del COE-MTC 13 02 23 noche.xlsx!Tabla16" type="102" refreshedVersion="5" minRefreshableVersion="5">
    <extLst>
      <ext xmlns:x15="http://schemas.microsoft.com/office/spreadsheetml/2010/11/main" uri="{DE250136-89BD-433C-8126-D09CA5730AF9}">
        <x15:connection id="Tabla16-cc3a85da-7f56-43d7-98f1-0f43f33b9684">
          <x15:rangePr sourceName="_xlcn.WorksheetConnection_ReportedelCOEMTC130223noche.xlsxTabla161"/>
        </x15:connection>
      </ext>
    </extLst>
  </connection>
  <connection id="4" xr16:uid="{00000000-0015-0000-FFFF-FFFF03000000}" name="WorksheetConnection_Reporte del COE-MTC 13 02 23 noche.xlsx!Tabla37" type="102" refreshedVersion="5" minRefreshableVersion="5">
    <extLst>
      <ext xmlns:x15="http://schemas.microsoft.com/office/spreadsheetml/2010/11/main" uri="{DE250136-89BD-433C-8126-D09CA5730AF9}">
        <x15:connection id="Tabla37-48ac6b40-053d-4da0-a267-e2298777eb51">
          <x15:rangePr sourceName="_xlcn.WorksheetConnection_ReportedelCOEMTC130223noche.xlsxTabla371"/>
        </x15:connection>
      </ext>
    </extLst>
  </connection>
  <connection id="5" xr16:uid="{00000000-0015-0000-FFFF-FFFF04000000}" name="WorksheetConnection_Reporte del COE-MTC 13 02 23 noche.xlsx!Tabla44" type="102" refreshedVersion="5" minRefreshableVersion="5">
    <extLst>
      <ext xmlns:x15="http://schemas.microsoft.com/office/spreadsheetml/2010/11/main" uri="{DE250136-89BD-433C-8126-D09CA5730AF9}">
        <x15:connection id="Tabla44-0033c9b4-fbc5-42a9-8f4e-92b02fab16b5">
          <x15:rangePr sourceName="_xlcn.WorksheetConnection_ReportedelCOEMTC130223noche.xlsxTabla441"/>
        </x15:connection>
      </ext>
    </extLst>
  </connection>
</connections>
</file>

<file path=xl/sharedStrings.xml><?xml version="1.0" encoding="utf-8"?>
<sst xmlns="http://schemas.openxmlformats.org/spreadsheetml/2006/main" count="1538" uniqueCount="868">
  <si>
    <t xml:space="preserve"> </t>
  </si>
  <si>
    <t>Reporte de Emergencias del Sector Transportes</t>
  </si>
  <si>
    <t>N°</t>
  </si>
  <si>
    <t>VER MAPA</t>
  </si>
  <si>
    <t>DEPARTAMENTO
PROVINCIA  /  DISTRITO</t>
  </si>
  <si>
    <t>AFECTACIÓN</t>
  </si>
  <si>
    <t>EVENTO - OCURRENCIA</t>
  </si>
  <si>
    <t>ESTADO</t>
  </si>
  <si>
    <t>FUENTE</t>
  </si>
  <si>
    <t>VER FOTO / VIDEO</t>
  </si>
  <si>
    <t>LATITUD</t>
  </si>
  <si>
    <t>LONGITUD</t>
  </si>
  <si>
    <t>TRÁNSITO RESTRINGIDO</t>
  </si>
  <si>
    <t>Reporte de Emergencias del Sector Comunicaciones</t>
  </si>
  <si>
    <t>Fecha</t>
  </si>
  <si>
    <t>Reporte de Emergencias de Aviación</t>
  </si>
  <si>
    <t>Nro.</t>
  </si>
  <si>
    <t>FECHA DEL EVENTO</t>
  </si>
  <si>
    <t>Maquinaria de la Concesionaria INTERSUR</t>
  </si>
  <si>
    <t xml:space="preserve">                       Centro de Operaciones de Emergencia Sectorial del Ministerio de Transportes y Comunicaciones
                  Oficina de Defensa Nacional y Gestión del Riesgo de Desastres - Secretaría General</t>
  </si>
  <si>
    <t>Reporte de Emergencias de Vías Férreas</t>
  </si>
  <si>
    <r>
      <t xml:space="preserve">Huancavelica
</t>
    </r>
    <r>
      <rPr>
        <sz val="10"/>
        <color theme="1"/>
        <rFont val="Arial"/>
        <family val="2"/>
      </rPr>
      <t>Huancavelica / Acoria</t>
    </r>
  </si>
  <si>
    <t>Centro de Operaciones de Emergencia Sectorial del Ministerio de Transportes y Comunicaciones.
    Oficina de Defensa Nacional y Gestión del Riesgo de Desastres - Secretaría General</t>
  </si>
  <si>
    <t>EVENTO - OCURRENCIA / ACCIONES</t>
  </si>
  <si>
    <r>
      <t xml:space="preserve">Red Vial Férrea Huancayo - Huancavelica, 
Tramo: </t>
    </r>
    <r>
      <rPr>
        <sz val="10"/>
        <rFont val="Arial"/>
        <family val="2"/>
      </rPr>
      <t>Cullhuas - Yauli,</t>
    </r>
    <r>
      <rPr>
        <b/>
        <sz val="10"/>
        <rFont val="Arial"/>
        <family val="2"/>
      </rPr>
      <t xml:space="preserve">
Sector: </t>
    </r>
    <r>
      <rPr>
        <sz val="10"/>
        <rFont val="Arial"/>
        <family val="2"/>
      </rPr>
      <t>Acoria Km 76+000</t>
    </r>
  </si>
  <si>
    <r>
      <t xml:space="preserve">MTC
</t>
    </r>
    <r>
      <rPr>
        <sz val="10"/>
        <rFont val="Arial"/>
        <family val="2"/>
      </rPr>
      <t>Comunicación vía teléf.:
Sr. Enrique Carrión - Dirección de Gestión de Infraestructura y Servicios de Transportes.</t>
    </r>
    <r>
      <rPr>
        <b/>
        <sz val="10"/>
        <rFont val="Arial"/>
        <family val="2"/>
      </rPr>
      <t xml:space="preserve">
Provias Descentralizado - PVD
</t>
    </r>
    <r>
      <rPr>
        <sz val="10"/>
        <rFont val="Arial"/>
        <family val="2"/>
      </rPr>
      <t>Comunicación vía teléf.:</t>
    </r>
    <r>
      <rPr>
        <b/>
        <sz val="10"/>
        <rFont val="Arial"/>
        <family val="2"/>
      </rPr>
      <t xml:space="preserve">
</t>
    </r>
    <r>
      <rPr>
        <sz val="10"/>
        <rFont val="Arial"/>
        <family val="2"/>
      </rPr>
      <t xml:space="preserve">Sra. Erika Tomasto  </t>
    </r>
    <r>
      <rPr>
        <b/>
        <sz val="10"/>
        <rFont val="Arial"/>
        <family val="2"/>
      </rPr>
      <t xml:space="preserve">- </t>
    </r>
    <r>
      <rPr>
        <sz val="10"/>
        <rFont val="Arial"/>
        <family val="2"/>
      </rPr>
      <t>Gerencia de Monitoreo y seguimiento</t>
    </r>
  </si>
  <si>
    <t>M20.04.57</t>
  </si>
  <si>
    <t>Maquinaria de PVN</t>
  </si>
  <si>
    <t>TRÁNSITO INTERRUMPIDO</t>
  </si>
  <si>
    <t>Maquinaria de la Concesionaria COVISUR</t>
  </si>
  <si>
    <t>FOTO</t>
  </si>
  <si>
    <r>
      <t xml:space="preserve">Ucayali
</t>
    </r>
    <r>
      <rPr>
        <sz val="10"/>
        <color theme="1"/>
        <rFont val="Arial"/>
        <family val="2"/>
      </rPr>
      <t>Padre Abad / Padre Abad</t>
    </r>
  </si>
  <si>
    <r>
      <t xml:space="preserve">Ucayali
</t>
    </r>
    <r>
      <rPr>
        <sz val="10"/>
        <color theme="1"/>
        <rFont val="Arial"/>
        <family val="2"/>
      </rPr>
      <t>Padre Abad / Irazola</t>
    </r>
  </si>
  <si>
    <t>M20.02.194</t>
  </si>
  <si>
    <r>
      <t xml:space="preserve">Moquegua
</t>
    </r>
    <r>
      <rPr>
        <sz val="10"/>
        <color theme="1"/>
        <rFont val="Arial"/>
        <family val="2"/>
      </rPr>
      <t>Mariscal Nieto / Torata</t>
    </r>
  </si>
  <si>
    <t>M21.02.48</t>
  </si>
  <si>
    <t>M19.03.95</t>
  </si>
  <si>
    <r>
      <t xml:space="preserve">Puno
</t>
    </r>
    <r>
      <rPr>
        <sz val="10"/>
        <color theme="1"/>
        <rFont val="Arial"/>
        <family val="2"/>
      </rPr>
      <t>Carabaya / Ollachea</t>
    </r>
  </si>
  <si>
    <t xml:space="preserve">                                             Centro de Operaciones de Emergencia Sectorial del Ministerio de Transportes y Comunicaciones
                                   Oficina de Defensa Nacional y Gestión del Riesgo de Desastres - Secretaría General</t>
  </si>
  <si>
    <r>
      <t xml:space="preserve">                                                           </t>
    </r>
    <r>
      <rPr>
        <b/>
        <sz val="14"/>
        <color theme="1"/>
        <rFont val="Calibri"/>
        <family val="2"/>
        <scheme val="minor"/>
      </rPr>
      <t>Reporte de Emergencias de Puertos</t>
    </r>
  </si>
  <si>
    <t>Piura</t>
  </si>
  <si>
    <t>Ica</t>
  </si>
  <si>
    <t>Arequipa</t>
  </si>
  <si>
    <t>La Libertad</t>
  </si>
  <si>
    <t>Moquegua</t>
  </si>
  <si>
    <t>DPTO</t>
  </si>
  <si>
    <t>FENOMENO</t>
  </si>
  <si>
    <t>Estado de infraestructura</t>
  </si>
  <si>
    <t>Estado / Infraestructura</t>
  </si>
  <si>
    <t>Interrumpido / Cerrado</t>
  </si>
  <si>
    <t>Restringido / Parcial</t>
  </si>
  <si>
    <t>TOTAL</t>
  </si>
  <si>
    <t>Vías terrestres</t>
  </si>
  <si>
    <t>Vías férreas</t>
  </si>
  <si>
    <t>Puertos</t>
  </si>
  <si>
    <t>Aeropuertos</t>
  </si>
  <si>
    <t>Comunicaciones</t>
  </si>
  <si>
    <t>Fenómenos naturales</t>
  </si>
  <si>
    <t>Actividad humana</t>
  </si>
  <si>
    <t>Interrumpido</t>
  </si>
  <si>
    <t>Restringido</t>
  </si>
  <si>
    <t xml:space="preserve">Amazonas </t>
  </si>
  <si>
    <t xml:space="preserve">Áncash </t>
  </si>
  <si>
    <t>Apurímac</t>
  </si>
  <si>
    <t>Ayacucho</t>
  </si>
  <si>
    <t>Cajamarca</t>
  </si>
  <si>
    <t>Cusco</t>
  </si>
  <si>
    <t>Huancavelica</t>
  </si>
  <si>
    <t>Huánuco</t>
  </si>
  <si>
    <t xml:space="preserve">Junín </t>
  </si>
  <si>
    <t>Lambayeque</t>
  </si>
  <si>
    <t>Lima</t>
  </si>
  <si>
    <t>Loreto</t>
  </si>
  <si>
    <t>Madre de Dios</t>
  </si>
  <si>
    <t>Pasco</t>
  </si>
  <si>
    <t>Puno</t>
  </si>
  <si>
    <t>San Martín</t>
  </si>
  <si>
    <t>Tacna</t>
  </si>
  <si>
    <t>Tumbes</t>
  </si>
  <si>
    <t>Ucayali</t>
  </si>
  <si>
    <t>Estado de tránsito de vías</t>
  </si>
  <si>
    <r>
      <t xml:space="preserve">                                                           </t>
    </r>
    <r>
      <rPr>
        <b/>
        <sz val="14"/>
        <color theme="1"/>
        <rFont val="Calibri"/>
        <family val="2"/>
        <scheme val="minor"/>
      </rPr>
      <t>Reporte de Emergencias</t>
    </r>
  </si>
  <si>
    <t>ADMINISTRACIÓN / RESPONSABLE</t>
  </si>
  <si>
    <t>Maquinaria del Contratista Conservador Consorcio Pumahuasi</t>
  </si>
  <si>
    <t xml:space="preserve">                         </t>
  </si>
  <si>
    <t>Centro de Operaciones de Emergencia Sectorial del Ministerio de Transportes y Comunicaciones
               Oficina de Defensa Nacional y Gestión del Riesgo de Desastres - Secretaría General</t>
  </si>
  <si>
    <t>METRAJE</t>
  </si>
  <si>
    <t>Vías afectadas (Metros)</t>
  </si>
  <si>
    <t>Dpto</t>
  </si>
  <si>
    <t>Puente</t>
  </si>
  <si>
    <t>Ruta</t>
  </si>
  <si>
    <t>Afectación a puentes</t>
  </si>
  <si>
    <t>PE-5N</t>
  </si>
  <si>
    <t>Previsto</t>
  </si>
  <si>
    <t>San Alejandro</t>
  </si>
  <si>
    <t>Maquinaria IIRSA NORTE</t>
  </si>
  <si>
    <r>
      <rPr>
        <b/>
        <sz val="10"/>
        <rFont val="Arial"/>
        <family val="2"/>
      </rPr>
      <t>INTERSUR Concesiones</t>
    </r>
    <r>
      <rPr>
        <sz val="10"/>
        <rFont val="Arial"/>
        <family val="2"/>
      </rPr>
      <t xml:space="preserve">
Comunicación vía correo:
Félix Cuty Curi
Supervisor de Pesaje y Servicios
Correo: fcuty@intersur.com.pe</t>
    </r>
  </si>
  <si>
    <t>M23.04.27</t>
  </si>
  <si>
    <t>M23.04.65</t>
  </si>
  <si>
    <t>M23.02.204</t>
  </si>
  <si>
    <t>M23.02.205</t>
  </si>
  <si>
    <t>-</t>
  </si>
  <si>
    <t>M23.04.172</t>
  </si>
  <si>
    <r>
      <t xml:space="preserve">Piura  
</t>
    </r>
    <r>
      <rPr>
        <sz val="10"/>
        <color theme="1"/>
        <rFont val="Arial"/>
        <family val="2"/>
      </rPr>
      <t>Huancabamba / Huarmaca</t>
    </r>
  </si>
  <si>
    <t>M23.03.399</t>
  </si>
  <si>
    <r>
      <t xml:space="preserve">Amazonas  
</t>
    </r>
    <r>
      <rPr>
        <sz val="10"/>
        <color theme="1"/>
        <rFont val="Arial"/>
        <family val="2"/>
      </rPr>
      <t>Utcubamba / Jamalca</t>
    </r>
  </si>
  <si>
    <t>M23.03.398</t>
  </si>
  <si>
    <t>M23.04.33</t>
  </si>
  <si>
    <r>
      <t xml:space="preserve">Lambayeque
</t>
    </r>
    <r>
      <rPr>
        <sz val="10"/>
        <color theme="1"/>
        <rFont val="Arial"/>
        <family val="2"/>
      </rPr>
      <t>Lambayeque / Olmos</t>
    </r>
  </si>
  <si>
    <r>
      <t xml:space="preserve">Red Vial Nacional: PE-1NJ,
Tramo: </t>
    </r>
    <r>
      <rPr>
        <sz val="10"/>
        <rFont val="Arial"/>
        <family val="2"/>
      </rPr>
      <t>Noria Zapata - Dv. Olmos,</t>
    </r>
    <r>
      <rPr>
        <b/>
        <sz val="10"/>
        <rFont val="Arial"/>
        <family val="2"/>
      </rPr>
      <t xml:space="preserve">
Sector: </t>
    </r>
    <r>
      <rPr>
        <sz val="10"/>
        <rFont val="Arial"/>
        <family val="2"/>
      </rPr>
      <t>Km 140+280 Km 140+300</t>
    </r>
  </si>
  <si>
    <t xml:space="preserve">Maquinaria de PVN
</t>
  </si>
  <si>
    <r>
      <t xml:space="preserve">Red Vial Nacional: PE-04B,
Tramo: </t>
    </r>
    <r>
      <rPr>
        <sz val="10"/>
        <rFont val="Arial"/>
        <family val="2"/>
      </rPr>
      <t xml:space="preserve">Dv. Olmos - Corral Quemado,
</t>
    </r>
    <r>
      <rPr>
        <b/>
        <sz val="10"/>
        <rFont val="Arial"/>
        <family val="2"/>
      </rPr>
      <t xml:space="preserve">Sector: </t>
    </r>
    <r>
      <rPr>
        <sz val="10"/>
        <rFont val="Arial"/>
        <family val="2"/>
      </rPr>
      <t>Huarmaca</t>
    </r>
    <r>
      <rPr>
        <b/>
        <sz val="10"/>
        <rFont val="Arial"/>
        <family val="2"/>
      </rPr>
      <t xml:space="preserve"> </t>
    </r>
    <r>
      <rPr>
        <sz val="10"/>
        <rFont val="Arial"/>
        <family val="2"/>
      </rPr>
      <t>Km 22+300 -Km 22+330</t>
    </r>
  </si>
  <si>
    <r>
      <t xml:space="preserve">San Martín
</t>
    </r>
    <r>
      <rPr>
        <sz val="10"/>
        <color theme="1"/>
        <rFont val="Arial"/>
        <family val="2"/>
      </rPr>
      <t>Mariscal Cáceres / Campanilla</t>
    </r>
  </si>
  <si>
    <t>Maquinaria de la Concesionaria CONVIAL SIERRA NORTE</t>
  </si>
  <si>
    <r>
      <rPr>
        <b/>
        <sz val="10"/>
        <rFont val="Arial"/>
        <family val="2"/>
      </rPr>
      <t>CONVIAL SIERRA NORTE</t>
    </r>
    <r>
      <rPr>
        <sz val="10"/>
        <rFont val="Arial"/>
        <family val="2"/>
      </rPr>
      <t xml:space="preserve">
Comunicación vía correo:
Central de Emergencias
Correo: central_de_emergencias@convialsierranorte.pe</t>
    </r>
  </si>
  <si>
    <t>M19.03.205</t>
  </si>
  <si>
    <r>
      <t xml:space="preserve">La Libertad
</t>
    </r>
    <r>
      <rPr>
        <sz val="10"/>
        <color theme="1"/>
        <rFont val="Arial"/>
        <family val="2"/>
      </rPr>
      <t>Otuzco / Otuzco</t>
    </r>
  </si>
  <si>
    <r>
      <t xml:space="preserve">Red Vial Nacional: PE-10A,
Tramo: </t>
    </r>
    <r>
      <rPr>
        <sz val="10"/>
        <rFont val="Arial"/>
        <family val="2"/>
      </rPr>
      <t>Dv. Otuzco - Trujillo,</t>
    </r>
    <r>
      <rPr>
        <b/>
        <sz val="10"/>
        <rFont val="Arial"/>
        <family val="2"/>
      </rPr>
      <t xml:space="preserve">
Sector: </t>
    </r>
    <r>
      <rPr>
        <sz val="10"/>
        <rFont val="Arial"/>
        <family val="2"/>
      </rPr>
      <t>Casmiche Km 57+650</t>
    </r>
  </si>
  <si>
    <t>06.02.23</t>
  </si>
  <si>
    <r>
      <t xml:space="preserve">Amazonas
</t>
    </r>
    <r>
      <rPr>
        <sz val="10"/>
        <color theme="1"/>
        <rFont val="Arial"/>
        <family val="2"/>
      </rPr>
      <t>Bongará / Florida</t>
    </r>
  </si>
  <si>
    <r>
      <t xml:space="preserve">Áncash
</t>
    </r>
    <r>
      <rPr>
        <sz val="10"/>
        <color theme="1"/>
        <rFont val="Arial"/>
        <family val="2"/>
      </rPr>
      <t>Bolognesi / Aquia</t>
    </r>
  </si>
  <si>
    <t>Maquinaria de PVN
01 Cargador frontal</t>
  </si>
  <si>
    <r>
      <t xml:space="preserve">La Libertad
</t>
    </r>
    <r>
      <rPr>
        <sz val="10"/>
        <color theme="1"/>
        <rFont val="Arial"/>
        <family val="2"/>
      </rPr>
      <t>Pataz / Parcoy</t>
    </r>
  </si>
  <si>
    <t>Maquinaria de PVN
01 Excavadora</t>
  </si>
  <si>
    <r>
      <t xml:space="preserve">Piura
</t>
    </r>
    <r>
      <rPr>
        <sz val="10"/>
        <color theme="1"/>
        <rFont val="Arial"/>
        <family val="2"/>
      </rPr>
      <t>Talara / Los Órganos</t>
    </r>
  </si>
  <si>
    <r>
      <t xml:space="preserve">Piura
</t>
    </r>
    <r>
      <rPr>
        <sz val="10"/>
        <color theme="1"/>
        <rFont val="Arial"/>
        <family val="2"/>
      </rPr>
      <t>Talara / Mancora</t>
    </r>
  </si>
  <si>
    <r>
      <t xml:space="preserve">La Libertad
</t>
    </r>
    <r>
      <rPr>
        <sz val="10"/>
        <color theme="1"/>
        <rFont val="Arial"/>
        <family val="2"/>
      </rPr>
      <t>Sánchez Carrión / Cochorco</t>
    </r>
  </si>
  <si>
    <r>
      <t xml:space="preserve">Áncash
</t>
    </r>
    <r>
      <rPr>
        <sz val="10"/>
        <color theme="1"/>
        <rFont val="Arial"/>
        <family val="2"/>
      </rPr>
      <t>Yungay / Yanama</t>
    </r>
  </si>
  <si>
    <t>Maquinaria de PVN
01 Cargador frontal
01 Camión volquete</t>
  </si>
  <si>
    <r>
      <t xml:space="preserve">Piura
</t>
    </r>
    <r>
      <rPr>
        <sz val="10"/>
        <color theme="1"/>
        <rFont val="Arial"/>
        <family val="2"/>
      </rPr>
      <t>Ayabaca / Ayabaca</t>
    </r>
  </si>
  <si>
    <r>
      <t>Red Vial Nacional: PE-5N,
Tramo:</t>
    </r>
    <r>
      <rPr>
        <sz val="10"/>
        <rFont val="Arial"/>
        <family val="2"/>
      </rPr>
      <t xml:space="preserve"> Aguaytía - San Alejandro</t>
    </r>
    <r>
      <rPr>
        <b/>
        <sz val="10"/>
        <rFont val="Arial"/>
        <family val="2"/>
      </rPr>
      <t xml:space="preserve">,
Sector: </t>
    </r>
    <r>
      <rPr>
        <sz val="10"/>
        <rFont val="Arial"/>
        <family val="2"/>
      </rPr>
      <t>Puente San Alejandro Km 352+482 - Km 352+623</t>
    </r>
  </si>
  <si>
    <r>
      <t xml:space="preserve">Red Vial Nacional: PE-5N,
Tramo: </t>
    </r>
    <r>
      <rPr>
        <sz val="10"/>
        <rFont val="Arial"/>
        <family val="2"/>
      </rPr>
      <t>Pte. Chino - Aguaytía</t>
    </r>
    <r>
      <rPr>
        <b/>
        <sz val="10"/>
        <rFont val="Arial"/>
        <family val="2"/>
      </rPr>
      <t xml:space="preserve">,
Sector: </t>
    </r>
    <r>
      <rPr>
        <sz val="10"/>
        <rFont val="Arial"/>
        <family val="2"/>
      </rPr>
      <t>Puente</t>
    </r>
    <r>
      <rPr>
        <b/>
        <sz val="10"/>
        <rFont val="Arial"/>
        <family val="2"/>
      </rPr>
      <t xml:space="preserve"> </t>
    </r>
    <r>
      <rPr>
        <sz val="10"/>
        <rFont val="Arial"/>
        <family val="2"/>
      </rPr>
      <t>Previsto Km 432+599 - Km 432+680</t>
    </r>
  </si>
  <si>
    <t>https://saecoe.mtc.gob.pe/visor</t>
  </si>
  <si>
    <r>
      <t xml:space="preserve">Red Vial Nacional: PE-5N,
Tramo: </t>
    </r>
    <r>
      <rPr>
        <sz val="10"/>
        <rFont val="Arial"/>
        <family val="2"/>
      </rPr>
      <t>Corral Quemado - Rioja,</t>
    </r>
    <r>
      <rPr>
        <b/>
        <sz val="10"/>
        <rFont val="Arial"/>
        <family val="2"/>
      </rPr>
      <t xml:space="preserve">
Sector: </t>
    </r>
    <r>
      <rPr>
        <sz val="10"/>
        <rFont val="Arial"/>
        <family val="2"/>
      </rPr>
      <t>Km 1234 +800 - Km 1234+800 (Km 315+850 - Km 315+895)</t>
    </r>
  </si>
  <si>
    <r>
      <t xml:space="preserve">San Martín 
</t>
    </r>
    <r>
      <rPr>
        <sz val="10"/>
        <color theme="1"/>
        <rFont val="Arial"/>
        <family val="2"/>
      </rPr>
      <t>Lamas / Tabalosos</t>
    </r>
  </si>
  <si>
    <r>
      <t xml:space="preserve">Red Vial Nacional: PE-5N,
Tramo: </t>
    </r>
    <r>
      <rPr>
        <sz val="10"/>
        <rFont val="Arial"/>
        <family val="2"/>
      </rPr>
      <t xml:space="preserve">Corral Quemado - Rioja,
</t>
    </r>
    <r>
      <rPr>
        <b/>
        <sz val="10"/>
        <rFont val="Arial"/>
        <family val="2"/>
      </rPr>
      <t>Sector:</t>
    </r>
    <r>
      <rPr>
        <sz val="10"/>
        <rFont val="Arial"/>
        <family val="2"/>
      </rPr>
      <t xml:space="preserve"> Km 1294+550 - Km 1294+565 (Local Km 256+935 - Km 256+950)</t>
    </r>
  </si>
  <si>
    <r>
      <t xml:space="preserve">Red Vial Nacional: PE-5N,
Tramo: </t>
    </r>
    <r>
      <rPr>
        <sz val="10"/>
        <rFont val="Arial"/>
        <family val="2"/>
      </rPr>
      <t xml:space="preserve">Corral Quemado - Rioja,
</t>
    </r>
    <r>
      <rPr>
        <b/>
        <sz val="10"/>
        <rFont val="Arial"/>
        <family val="2"/>
      </rPr>
      <t>Sector:</t>
    </r>
    <r>
      <rPr>
        <sz val="10"/>
        <rFont val="Arial"/>
        <family val="2"/>
      </rPr>
      <t xml:space="preserve"> Acceso Provisional Km 263+930 - Km 269+960</t>
    </r>
  </si>
  <si>
    <t>-12.642</t>
  </si>
  <si>
    <t>-74.864</t>
  </si>
  <si>
    <t xml:space="preserve">  </t>
  </si>
  <si>
    <t xml:space="preserve">      Centro de Operaciones de Emergencia Sectorial del Ministerio de Transportes y Comunicaciones
                  Oficina de Defensa Nacional y Gestión del Riesgo de Desastres - Secretaría General</t>
  </si>
  <si>
    <t>Departamentos</t>
  </si>
  <si>
    <t>VIALES-002085</t>
  </si>
  <si>
    <t>09.04.24</t>
  </si>
  <si>
    <r>
      <t xml:space="preserve">Red Vial Nacional: PE-5N, 
Tramo: </t>
    </r>
    <r>
      <rPr>
        <sz val="10"/>
        <rFont val="Arial"/>
        <family val="2"/>
      </rPr>
      <t>Aguaytía - San Alejandro,</t>
    </r>
    <r>
      <rPr>
        <b/>
        <sz val="10"/>
        <rFont val="Arial"/>
        <family val="2"/>
      </rPr>
      <t xml:space="preserve"> 
Sector: </t>
    </r>
    <r>
      <rPr>
        <sz val="10"/>
        <rFont val="Arial"/>
        <family val="2"/>
      </rPr>
      <t>Aguaytía Km 403+486 - Km 403+769</t>
    </r>
  </si>
  <si>
    <t>Aguaytía</t>
  </si>
  <si>
    <r>
      <t xml:space="preserve">Red Vial Nacional: PE-5N,
Tramo: </t>
    </r>
    <r>
      <rPr>
        <sz val="10"/>
        <rFont val="Arial"/>
        <family val="2"/>
      </rPr>
      <t xml:space="preserve">Dv.Moyobamba - Pte Boliva,
</t>
    </r>
    <r>
      <rPr>
        <b/>
        <sz val="10"/>
        <rFont val="Arial"/>
        <family val="2"/>
      </rPr>
      <t xml:space="preserve">Sector: </t>
    </r>
    <r>
      <rPr>
        <sz val="10"/>
        <rFont val="Arial"/>
        <family val="2"/>
      </rPr>
      <t>Km 980+300 - Km 980+500 (Local 570+300 - Km 570+500)</t>
    </r>
  </si>
  <si>
    <r>
      <rPr>
        <b/>
        <sz val="10"/>
        <rFont val="Arial"/>
        <family val="2"/>
      </rPr>
      <t>COVISUR</t>
    </r>
    <r>
      <rPr>
        <sz val="10"/>
        <rFont val="Arial"/>
        <family val="2"/>
      </rPr>
      <t xml:space="preserve">
Comunicación vía correo:
Operadora de Central de Emergencias
Correo:central@opecovisac.com</t>
    </r>
  </si>
  <si>
    <r>
      <t xml:space="preserve">TELEFÓNICA:
</t>
    </r>
    <r>
      <rPr>
        <sz val="10"/>
        <rFont val="Arial"/>
        <family val="2"/>
      </rPr>
      <t>Telefonía móvil Internet móvil</t>
    </r>
  </si>
  <si>
    <r>
      <t xml:space="preserve">CLARO: 
</t>
    </r>
    <r>
      <rPr>
        <sz val="10"/>
        <color theme="1"/>
        <rFont val="Arial"/>
        <family val="2"/>
      </rPr>
      <t>Telefonía móvil Internet móvil</t>
    </r>
  </si>
  <si>
    <r>
      <t xml:space="preserve">ENTEL:
</t>
    </r>
    <r>
      <rPr>
        <sz val="10"/>
        <color theme="1"/>
        <rFont val="Arial"/>
        <family val="2"/>
      </rPr>
      <t>Telefonía móvil Internet móvil</t>
    </r>
  </si>
  <si>
    <t>UBICACIÓN</t>
  </si>
  <si>
    <r>
      <rPr>
        <b/>
        <sz val="10"/>
        <rFont val="Arial"/>
        <family val="2"/>
      </rPr>
      <t>PVN</t>
    </r>
    <r>
      <rPr>
        <sz val="10"/>
        <rFont val="Arial"/>
        <family val="2"/>
      </rPr>
      <t xml:space="preserve">
Administración por contrato
Jefatura zonal Lima
Ing. Christian Guerra Peralta - Jefe zonal
Correo: cguerra@pvn.gob.pe</t>
    </r>
  </si>
  <si>
    <t>Cajamarca
Aeropuerto de Jaén</t>
  </si>
  <si>
    <t>Pista de aterrizaje</t>
  </si>
  <si>
    <t xml:space="preserve">                         Centro de Operaciones de Emergencia Sectorial del Ministerio de Transportes y Comunicaciones
                                   Oficina de Defensa Nacional y Gestión del Riesgo de Desastres - Secretaría General</t>
  </si>
  <si>
    <r>
      <rPr>
        <b/>
        <sz val="10"/>
        <rFont val="Arial"/>
        <family val="2"/>
      </rPr>
      <t>PVN</t>
    </r>
    <r>
      <rPr>
        <sz val="10"/>
        <rFont val="Arial"/>
        <family val="2"/>
      </rPr>
      <t xml:space="preserve">
Administración directa
Jefatura zonal Piura - Tumbes
Wilser Briones Vargas - Jefe zonal
Correo: wbriones@pvn.gob.pe</t>
    </r>
  </si>
  <si>
    <r>
      <rPr>
        <b/>
        <sz val="10"/>
        <color theme="1"/>
        <rFont val="Arial"/>
        <family val="2"/>
      </rPr>
      <t>Tumbes</t>
    </r>
    <r>
      <rPr>
        <sz val="10"/>
        <color theme="1"/>
        <rFont val="Arial"/>
        <family val="2"/>
      </rPr>
      <t xml:space="preserve">
Zarumilla / Papayal</t>
    </r>
  </si>
  <si>
    <t>VIALES-002636</t>
  </si>
  <si>
    <t>VIALES-002641</t>
  </si>
  <si>
    <r>
      <rPr>
        <b/>
        <sz val="10"/>
        <color theme="1"/>
        <rFont val="Arial"/>
        <family val="2"/>
      </rPr>
      <t>Piura</t>
    </r>
    <r>
      <rPr>
        <sz val="10"/>
        <color theme="1"/>
        <rFont val="Arial"/>
        <family val="2"/>
      </rPr>
      <t xml:space="preserve">
Sullana / Ignacio Escudero</t>
    </r>
  </si>
  <si>
    <t>PE-1N</t>
  </si>
  <si>
    <t>30.10.24</t>
  </si>
  <si>
    <r>
      <t xml:space="preserve">OSIPTEL
</t>
    </r>
    <r>
      <rPr>
        <sz val="10"/>
        <color theme="1"/>
        <rFont val="Arial"/>
        <family val="2"/>
      </rPr>
      <t xml:space="preserve">Comunicación vía correo:
Edwin Rojas Ponce
Ingeniero de Monitoreo y Red
Dirección de Fiscalización e Instrucción
Correo: erojasp@osiptel.gob.pe
</t>
    </r>
    <r>
      <rPr>
        <b/>
        <sz val="10"/>
        <color theme="1"/>
        <rFont val="Arial"/>
        <family val="2"/>
      </rPr>
      <t>CLARO</t>
    </r>
    <r>
      <rPr>
        <sz val="10"/>
        <color theme="1"/>
        <rFont val="Arial"/>
        <family val="2"/>
      </rPr>
      <t xml:space="preserve">
Comunicación vía correo
Javier Ríos Reyes
Correo: JavierRiosReyes@claro.com.pe</t>
    </r>
  </si>
  <si>
    <t>Pichichaco</t>
  </si>
  <si>
    <t>Tronco Seco</t>
  </si>
  <si>
    <t>Monteo</t>
  </si>
  <si>
    <r>
      <t xml:space="preserve">
OSIPTEL
</t>
    </r>
    <r>
      <rPr>
        <sz val="10"/>
        <rFont val="Arial"/>
        <family val="2"/>
      </rPr>
      <t xml:space="preserve">Comunicación vía correo:
Edwin Rojas Ponce
Ingeniero de Monitoreo y Red
Dirección de Fiscalización e Instrucción
Correo: erojasp@osiptel.gob.pe
</t>
    </r>
    <r>
      <rPr>
        <b/>
        <sz val="10"/>
        <rFont val="Arial"/>
        <family val="2"/>
      </rPr>
      <t xml:space="preserve">
TELEFÓNICA
</t>
    </r>
    <r>
      <rPr>
        <sz val="10"/>
        <rFont val="Arial"/>
        <family val="2"/>
      </rPr>
      <t xml:space="preserve">Comunicación vía telefónica
Jefe de Continuidad Operativa
Luis Carlos Fajardo Moretti 
</t>
    </r>
  </si>
  <si>
    <t>CERRADO</t>
  </si>
  <si>
    <r>
      <rPr>
        <b/>
        <sz val="10"/>
        <rFont val="Arial"/>
        <family val="2"/>
      </rPr>
      <t>PVN</t>
    </r>
    <r>
      <rPr>
        <sz val="10"/>
        <rFont val="Arial"/>
        <family val="2"/>
      </rPr>
      <t xml:space="preserve">
Administración por contrato
Jefatura zonal Cajamarca
Gianina Isabel Vértiz Zamora - Jefe zonal
Correo: gvertiz@pvn.gob.pe</t>
    </r>
  </si>
  <si>
    <r>
      <rPr>
        <b/>
        <sz val="10"/>
        <rFont val="Arial"/>
        <family val="2"/>
      </rPr>
      <t>PVN</t>
    </r>
    <r>
      <rPr>
        <sz val="10"/>
        <rFont val="Arial"/>
        <family val="2"/>
      </rPr>
      <t xml:space="preserve">
Administración directa
Jefatura zonal Áncash
Ing. Carlos Cueva Figueroa - Jefe zonal
Correo: ccueva@pvn.gob.pe</t>
    </r>
  </si>
  <si>
    <r>
      <rPr>
        <b/>
        <sz val="10"/>
        <rFont val="Arial"/>
        <family val="2"/>
      </rPr>
      <t>PVN</t>
    </r>
    <r>
      <rPr>
        <sz val="10"/>
        <rFont val="Arial"/>
        <family val="2"/>
      </rPr>
      <t xml:space="preserve">
Administración por contrato
Jefatura zonal Piura - Tumbes
Wilser Briones Vargas - Jefe zonal
Correo: wbriones@pvn.gob.pe</t>
    </r>
  </si>
  <si>
    <r>
      <t xml:space="preserve">Moquegua
</t>
    </r>
    <r>
      <rPr>
        <sz val="10"/>
        <color theme="1"/>
        <rFont val="Arial"/>
        <family val="2"/>
      </rPr>
      <t>General Sánchez Cerro / Coalaque</t>
    </r>
  </si>
  <si>
    <t>SERVICIO INTERRUMPIDO</t>
  </si>
  <si>
    <r>
      <rPr>
        <b/>
        <sz val="10"/>
        <rFont val="Arial"/>
        <family val="2"/>
      </rPr>
      <t>PVN</t>
    </r>
    <r>
      <rPr>
        <sz val="10"/>
        <rFont val="Arial"/>
        <family val="2"/>
      </rPr>
      <t xml:space="preserve">
Administración directa
Jefatura zonal Ica
Jean Pierre Moscoso Blanco - Jefe zonal
Correo: jmoscoso@pvn.gob.pe</t>
    </r>
  </si>
  <si>
    <r>
      <t xml:space="preserve">Arequipa
</t>
    </r>
    <r>
      <rPr>
        <sz val="10"/>
        <color theme="1"/>
        <rFont val="Arial"/>
        <family val="2"/>
      </rPr>
      <t>Islay / Punto de Bombon</t>
    </r>
  </si>
  <si>
    <t>VIALES-002932</t>
  </si>
  <si>
    <r>
      <t xml:space="preserve">Cajamarca
</t>
    </r>
    <r>
      <rPr>
        <sz val="10"/>
        <color theme="1"/>
        <rFont val="Arial"/>
        <family val="2"/>
      </rPr>
      <t>Hualgayoc / Bambamarca</t>
    </r>
  </si>
  <si>
    <t>Maquinaria del Contratista Conservador Consorcio Sierra Centro</t>
  </si>
  <si>
    <t>VIALES-002975</t>
  </si>
  <si>
    <t>PE-3NB</t>
  </si>
  <si>
    <t>20.01.25</t>
  </si>
  <si>
    <r>
      <t>Red Vial Nacional: PE-3NB, 
Tramo:</t>
    </r>
    <r>
      <rPr>
        <sz val="10"/>
        <rFont val="Arial"/>
        <family val="2"/>
      </rPr>
      <t xml:space="preserve"> Bambamarca - La Llica,
</t>
    </r>
    <r>
      <rPr>
        <b/>
        <sz val="10"/>
        <rFont val="Arial"/>
        <family val="2"/>
      </rPr>
      <t>Sector:</t>
    </r>
    <r>
      <rPr>
        <sz val="10"/>
        <rFont val="Arial"/>
        <family val="2"/>
      </rPr>
      <t xml:space="preserve"> Llaucán Km 35+940 - Km 35+942</t>
    </r>
  </si>
  <si>
    <t>Llaucán</t>
  </si>
  <si>
    <r>
      <rPr>
        <b/>
        <sz val="10"/>
        <rFont val="Arial"/>
        <family val="2"/>
      </rPr>
      <t>PVN</t>
    </r>
    <r>
      <rPr>
        <sz val="10"/>
        <rFont val="Arial"/>
        <family val="2"/>
      </rPr>
      <t xml:space="preserve">
Administración por contrato
Jefatura zonal La Libertad
Ing. Walter Urrunaga Cubas- Jefe zonal
Correo:wurrunaga@pvn.gob.pe</t>
    </r>
  </si>
  <si>
    <t>PE-3S</t>
  </si>
  <si>
    <r>
      <rPr>
        <b/>
        <sz val="10"/>
        <color theme="1"/>
        <rFont val="Arial"/>
        <family val="2"/>
      </rPr>
      <t>Tumbes</t>
    </r>
    <r>
      <rPr>
        <sz val="10"/>
        <color theme="1"/>
        <rFont val="Arial"/>
        <family val="2"/>
      </rPr>
      <t xml:space="preserve">
Tumbes/ Corrales</t>
    </r>
  </si>
  <si>
    <t>VIALES-003029</t>
  </si>
  <si>
    <t>VIALES-003035</t>
  </si>
  <si>
    <r>
      <t>Red Vial Nacional: PE-10A, 
Tramo:</t>
    </r>
    <r>
      <rPr>
        <sz val="10"/>
        <rFont val="Arial"/>
        <family val="2"/>
      </rPr>
      <t xml:space="preserve"> Dv. Otuzco - Shorey,
</t>
    </r>
    <r>
      <rPr>
        <b/>
        <sz val="10"/>
        <rFont val="Arial"/>
        <family val="2"/>
      </rPr>
      <t>Sector:</t>
    </r>
    <r>
      <rPr>
        <sz val="10"/>
        <rFont val="Arial"/>
        <family val="2"/>
      </rPr>
      <t xml:space="preserve"> Río Moche Bajo Km 70+757 - Km 70+793</t>
    </r>
  </si>
  <si>
    <t>30.01.25</t>
  </si>
  <si>
    <r>
      <t xml:space="preserve">Cajamarca
</t>
    </r>
    <r>
      <rPr>
        <sz val="10"/>
        <color theme="1"/>
        <rFont val="Arial"/>
        <family val="2"/>
      </rPr>
      <t>Celendin / Utco</t>
    </r>
  </si>
  <si>
    <r>
      <t xml:space="preserve">Red Vial Nacional: PE-08B, 
Tramo: </t>
    </r>
    <r>
      <rPr>
        <sz val="10"/>
        <rFont val="Arial"/>
        <family val="2"/>
      </rPr>
      <t xml:space="preserve">Celendin - Balsas,
</t>
    </r>
    <r>
      <rPr>
        <b/>
        <sz val="10"/>
        <rFont val="Arial"/>
        <family val="2"/>
      </rPr>
      <t>Sector:</t>
    </r>
    <r>
      <rPr>
        <sz val="10"/>
        <rFont val="Arial"/>
        <family val="2"/>
      </rPr>
      <t xml:space="preserve"> Choloque Km 141+270 - Km 141+285</t>
    </r>
  </si>
  <si>
    <t>VIALES-003047</t>
  </si>
  <si>
    <r>
      <rPr>
        <b/>
        <sz val="10"/>
        <rFont val="Arial"/>
        <family val="2"/>
      </rPr>
      <t>PVN</t>
    </r>
    <r>
      <rPr>
        <sz val="10"/>
        <rFont val="Arial"/>
        <family val="2"/>
      </rPr>
      <t xml:space="preserve">
Administración por contrato
Jefatura zonal Ica
Jean Pierre Moscoso Blanco - Jefe zonal
Correo: jmoscoso@pvn.gob.pe</t>
    </r>
  </si>
  <si>
    <r>
      <rPr>
        <b/>
        <sz val="10"/>
        <rFont val="Arial"/>
        <family val="2"/>
      </rPr>
      <t>PVN</t>
    </r>
    <r>
      <rPr>
        <sz val="10"/>
        <rFont val="Arial"/>
        <family val="2"/>
      </rPr>
      <t xml:space="preserve">
Administración  directa
Jefatura zonal Huancavelica
Jonathan Pierre Rojas Franco - Jefe zonal
Correo: jprojas@pvn.gob.pe</t>
    </r>
  </si>
  <si>
    <t>AEROPUERTO-0020</t>
  </si>
  <si>
    <r>
      <t xml:space="preserve">Ica
</t>
    </r>
    <r>
      <rPr>
        <sz val="10"/>
        <color theme="1"/>
        <rFont val="Arial"/>
        <family val="2"/>
      </rPr>
      <t>Nasca / El Ingenio</t>
    </r>
  </si>
  <si>
    <r>
      <rPr>
        <b/>
        <sz val="10"/>
        <color theme="1"/>
        <rFont val="Arial"/>
        <family val="2"/>
      </rPr>
      <t>Lima</t>
    </r>
    <r>
      <rPr>
        <sz val="10"/>
        <color theme="1"/>
        <rFont val="Arial"/>
        <family val="2"/>
      </rPr>
      <t xml:space="preserve">
Huaral / Chancay</t>
    </r>
  </si>
  <si>
    <t>Maquinaria de NORVIAL</t>
  </si>
  <si>
    <r>
      <rPr>
        <b/>
        <sz val="10"/>
        <rFont val="Arial"/>
        <family val="2"/>
      </rPr>
      <t>NORVIAL</t>
    </r>
    <r>
      <rPr>
        <sz val="10"/>
        <rFont val="Arial"/>
        <family val="2"/>
      </rPr>
      <t xml:space="preserve">
Comunicación vía correo:
Central de Emergencias: 
997543792</t>
    </r>
  </si>
  <si>
    <t>VIALES-003128</t>
  </si>
  <si>
    <t>Chancay</t>
  </si>
  <si>
    <r>
      <t xml:space="preserve">Red Vial Nacional: PE-1N (Panamericana Norte),
Tramo: </t>
    </r>
    <r>
      <rPr>
        <sz val="10"/>
        <color theme="1"/>
        <rFont val="Arial"/>
        <family val="2"/>
      </rPr>
      <t>Ancón - Huacho,</t>
    </r>
    <r>
      <rPr>
        <b/>
        <sz val="10"/>
        <color theme="1"/>
        <rFont val="Arial"/>
        <family val="2"/>
      </rPr>
      <t xml:space="preserve">
Sector: </t>
    </r>
    <r>
      <rPr>
        <sz val="10"/>
        <color theme="1"/>
        <rFont val="Arial"/>
        <family val="2"/>
      </rPr>
      <t>Puente Chancay Km 76+200 - Km 76+250</t>
    </r>
  </si>
  <si>
    <t>CÓDIGO</t>
  </si>
  <si>
    <t>VIALES-003173</t>
  </si>
  <si>
    <r>
      <t xml:space="preserve">Red Vial Nacional: PE-1S (Panamericana Sur),
Tramo: </t>
    </r>
    <r>
      <rPr>
        <sz val="10"/>
        <rFont val="Arial"/>
        <family val="2"/>
      </rPr>
      <t>Palpa - Nasca,</t>
    </r>
    <r>
      <rPr>
        <b/>
        <sz val="10"/>
        <rFont val="Arial"/>
        <family val="2"/>
      </rPr>
      <t xml:space="preserve">
Sector: </t>
    </r>
    <r>
      <rPr>
        <sz val="10"/>
        <rFont val="Arial"/>
        <family val="2"/>
      </rPr>
      <t>Puente San José</t>
    </r>
    <r>
      <rPr>
        <b/>
        <sz val="10"/>
        <rFont val="Arial"/>
        <family val="2"/>
      </rPr>
      <t xml:space="preserve"> </t>
    </r>
    <r>
      <rPr>
        <sz val="10"/>
        <rFont val="Arial"/>
        <family val="2"/>
      </rPr>
      <t xml:space="preserve"> Km 420+800</t>
    </r>
    <r>
      <rPr>
        <b/>
        <sz val="10"/>
        <rFont val="Arial"/>
        <family val="2"/>
      </rPr>
      <t xml:space="preserve"> -</t>
    </r>
    <r>
      <rPr>
        <sz val="10"/>
        <rFont val="Arial"/>
        <family val="2"/>
      </rPr>
      <t xml:space="preserve"> 421+100</t>
    </r>
  </si>
  <si>
    <t>19.02.25</t>
  </si>
  <si>
    <t>13.02.25</t>
  </si>
  <si>
    <t>PE-1S</t>
  </si>
  <si>
    <r>
      <rPr>
        <b/>
        <sz val="10"/>
        <rFont val="Arial"/>
        <family val="2"/>
      </rPr>
      <t>PVN</t>
    </r>
    <r>
      <rPr>
        <sz val="10"/>
        <rFont val="Arial"/>
        <family val="2"/>
      </rPr>
      <t xml:space="preserve">
Administración directa
Jefatura zonal San Martín - Loreto
Gorki Lionel Bardales Díaz - Jefe zonal
Correo: gbardales@pvn.gob.pe</t>
    </r>
  </si>
  <si>
    <r>
      <rPr>
        <b/>
        <sz val="10"/>
        <rFont val="Arial"/>
        <family val="2"/>
      </rPr>
      <t>PVN</t>
    </r>
    <r>
      <rPr>
        <sz val="10"/>
        <rFont val="Arial"/>
        <family val="2"/>
      </rPr>
      <t xml:space="preserve">
Administración por contrato
Jefatura zonal Lambayeque
Pedro Miguel Rubén Ventocilla Sánchez - Jefe zonal
Correo: pventocilla@pvn.gob.pe</t>
    </r>
  </si>
  <si>
    <r>
      <rPr>
        <b/>
        <sz val="10"/>
        <rFont val="Arial"/>
        <family val="2"/>
      </rPr>
      <t>PVN</t>
    </r>
    <r>
      <rPr>
        <sz val="10"/>
        <rFont val="Arial"/>
        <family val="2"/>
      </rPr>
      <t xml:space="preserve">
Administración por contrato
Jefatura zonal Arequipa
Ing. Saul Untama Campos (e) Jefe zonal
Correo: suntama@pvn.gob.pe</t>
    </r>
  </si>
  <si>
    <r>
      <rPr>
        <b/>
        <sz val="10"/>
        <rFont val="Arial"/>
        <family val="2"/>
      </rPr>
      <t>PVN</t>
    </r>
    <r>
      <rPr>
        <sz val="10"/>
        <rFont val="Arial"/>
        <family val="2"/>
      </rPr>
      <t xml:space="preserve">
Administración directa
Jefatura zonal Tacna - Moquegua
Pablo André Alarcón Bravo - Jefe zonal
Correo:rbalcona@pvn.gob.pe</t>
    </r>
  </si>
  <si>
    <t>VIALES-003202</t>
  </si>
  <si>
    <r>
      <t xml:space="preserve">Red Vial Nacional: PE-3S,
Tramo: </t>
    </r>
    <r>
      <rPr>
        <sz val="10"/>
        <color theme="1"/>
        <rFont val="Arial"/>
        <family val="2"/>
      </rPr>
      <t>Puno - Ilave,</t>
    </r>
    <r>
      <rPr>
        <b/>
        <sz val="10"/>
        <color theme="1"/>
        <rFont val="Arial"/>
        <family val="2"/>
      </rPr>
      <t xml:space="preserve">
Sector: </t>
    </r>
    <r>
      <rPr>
        <sz val="10"/>
        <color theme="1"/>
        <rFont val="Arial"/>
        <family val="2"/>
      </rPr>
      <t>Ilave Km 1414+730 - Km 1414+750</t>
    </r>
  </si>
  <si>
    <t>Maquinaria del Contratista Conservador Consorcio Vial Desaguadero</t>
  </si>
  <si>
    <r>
      <rPr>
        <b/>
        <sz val="10"/>
        <color theme="1"/>
        <rFont val="Arial"/>
        <family val="2"/>
      </rPr>
      <t>Puno</t>
    </r>
    <r>
      <rPr>
        <sz val="10"/>
        <color theme="1"/>
        <rFont val="Arial"/>
        <family val="2"/>
      </rPr>
      <t xml:space="preserve">
El Collao / Ilave</t>
    </r>
  </si>
  <si>
    <t>Ilave</t>
  </si>
  <si>
    <t>21.02.25</t>
  </si>
  <si>
    <r>
      <rPr>
        <b/>
        <sz val="10"/>
        <rFont val="Arial"/>
        <family val="2"/>
      </rPr>
      <t>PVN</t>
    </r>
    <r>
      <rPr>
        <sz val="10"/>
        <rFont val="Arial"/>
        <family val="2"/>
      </rPr>
      <t xml:space="preserve">
Administración por contrato
Jefatura zonal Puno
Gilmar Gabriel Goyzueta Torres - Jefe zonal
Correo: ggoyzueta@pvn.gob.pe</t>
    </r>
  </si>
  <si>
    <r>
      <rPr>
        <b/>
        <sz val="10"/>
        <color theme="1"/>
        <rFont val="Arial"/>
        <family val="2"/>
      </rPr>
      <t>Tumbes</t>
    </r>
    <r>
      <rPr>
        <sz val="10"/>
        <color theme="1"/>
        <rFont val="Arial"/>
        <family val="2"/>
      </rPr>
      <t xml:space="preserve">
Tumbes/ Tumbes</t>
    </r>
  </si>
  <si>
    <t>VIALES-003277</t>
  </si>
  <si>
    <t>Puente Aeropuerto</t>
  </si>
  <si>
    <t>VIALES-003274</t>
  </si>
  <si>
    <r>
      <t xml:space="preserve">Cajamarca
</t>
    </r>
    <r>
      <rPr>
        <sz val="10"/>
        <color theme="1"/>
        <rFont val="Arial"/>
        <family val="2"/>
      </rPr>
      <t>Cajamarca / San Juan</t>
    </r>
  </si>
  <si>
    <r>
      <rPr>
        <b/>
        <sz val="10"/>
        <color theme="1"/>
        <rFont val="Arial"/>
        <family val="2"/>
      </rPr>
      <t>Cajamarca</t>
    </r>
    <r>
      <rPr>
        <sz val="10"/>
        <color theme="1"/>
        <rFont val="Arial"/>
        <family val="2"/>
      </rPr>
      <t xml:space="preserve">
Jaén / Bellavista</t>
    </r>
  </si>
  <si>
    <r>
      <rPr>
        <b/>
        <sz val="10"/>
        <rFont val="Arial"/>
        <family val="2"/>
      </rPr>
      <t>PVN</t>
    </r>
    <r>
      <rPr>
        <sz val="10"/>
        <rFont val="Arial"/>
        <family val="2"/>
      </rPr>
      <t xml:space="preserve">
Administración por contrato
Jefatura zonal Cajamarca
Gianina Isabel Vértiz Zamora Sánchez - Jefe zonal
Correo: Gvertiz@pvn.gob.pe</t>
    </r>
  </si>
  <si>
    <t>03.03.25</t>
  </si>
  <si>
    <r>
      <t xml:space="preserve">Red Vial Nacional: PE-5N,
Tramo: </t>
    </r>
    <r>
      <rPr>
        <sz val="10"/>
        <color theme="1"/>
        <rFont val="Arial"/>
        <family val="2"/>
      </rPr>
      <t>Shumba - Ambato,</t>
    </r>
    <r>
      <rPr>
        <b/>
        <sz val="10"/>
        <color theme="1"/>
        <rFont val="Arial"/>
        <family val="2"/>
      </rPr>
      <t xml:space="preserve">
Sector: </t>
    </r>
    <r>
      <rPr>
        <sz val="10"/>
        <color theme="1"/>
        <rFont val="Arial"/>
        <family val="2"/>
      </rPr>
      <t>Entre Ticungue y Ambato Tamborapa Km 1429+890 - Km 1429+920</t>
    </r>
  </si>
  <si>
    <t>VIALES-003314</t>
  </si>
  <si>
    <t>VIALES-003319</t>
  </si>
  <si>
    <r>
      <t xml:space="preserve">
</t>
    </r>
    <r>
      <rPr>
        <b/>
        <sz val="10"/>
        <rFont val="Arial"/>
        <family val="2"/>
      </rPr>
      <t>PVN</t>
    </r>
    <r>
      <rPr>
        <sz val="10"/>
        <rFont val="Arial"/>
        <family val="2"/>
      </rPr>
      <t xml:space="preserve">
Administración directa
Jefatura zonal Piura - Tumbes
Wilser Briones Vargas - Jefe zonal
Correo: wbriones@pvn.gob.pe</t>
    </r>
  </si>
  <si>
    <t>VIALES-003321</t>
  </si>
  <si>
    <r>
      <t xml:space="preserve">La Libertad
</t>
    </r>
    <r>
      <rPr>
        <sz val="10"/>
        <color theme="1"/>
        <rFont val="Arial"/>
        <family val="2"/>
      </rPr>
      <t>Sánchez Carrión / Marcabal</t>
    </r>
  </si>
  <si>
    <r>
      <t>Red Vial Nacional: PE-10B, 
Tramo:</t>
    </r>
    <r>
      <rPr>
        <sz val="10"/>
        <rFont val="Arial"/>
        <family val="2"/>
      </rPr>
      <t xml:space="preserve"> Fundo Convento - Calemar,
</t>
    </r>
    <r>
      <rPr>
        <b/>
        <sz val="10"/>
        <rFont val="Arial"/>
        <family val="2"/>
      </rPr>
      <t>Sector:</t>
    </r>
    <r>
      <rPr>
        <sz val="10"/>
        <rFont val="Arial"/>
        <family val="2"/>
      </rPr>
      <t xml:space="preserve"> El Convento Km 38+320 - Km 38+350</t>
    </r>
  </si>
  <si>
    <t>Maquinaria del Contratista Conservador Consorcio Calemar
01 Excavadora</t>
  </si>
  <si>
    <r>
      <t xml:space="preserve">Red Vial Nacional: PE-08,
Tramo: </t>
    </r>
    <r>
      <rPr>
        <sz val="10"/>
        <rFont val="Arial"/>
        <family val="2"/>
      </rPr>
      <t>Dv. Chilete - Cajamarca,</t>
    </r>
    <r>
      <rPr>
        <b/>
        <sz val="10"/>
        <rFont val="Arial"/>
        <family val="2"/>
      </rPr>
      <t xml:space="preserve">
Sector: </t>
    </r>
    <r>
      <rPr>
        <sz val="10"/>
        <rFont val="Arial"/>
        <family val="2"/>
      </rPr>
      <t>San Juan</t>
    </r>
    <r>
      <rPr>
        <b/>
        <sz val="10"/>
        <rFont val="Arial"/>
        <family val="2"/>
      </rPr>
      <t xml:space="preserve"> </t>
    </r>
    <r>
      <rPr>
        <sz val="10"/>
        <rFont val="Arial"/>
        <family val="2"/>
      </rPr>
      <t xml:space="preserve"> Km 148+850</t>
    </r>
    <r>
      <rPr>
        <b/>
        <sz val="10"/>
        <rFont val="Arial"/>
        <family val="2"/>
      </rPr>
      <t xml:space="preserve"> - </t>
    </r>
    <r>
      <rPr>
        <sz val="10"/>
        <rFont val="Arial"/>
        <family val="2"/>
      </rPr>
      <t>149+100</t>
    </r>
  </si>
  <si>
    <t>VIALES-003328</t>
  </si>
  <si>
    <r>
      <t xml:space="preserve">Amazonas
</t>
    </r>
    <r>
      <rPr>
        <sz val="10"/>
        <color theme="1"/>
        <rFont val="Arial"/>
        <family val="2"/>
      </rPr>
      <t>Luya / Tingo</t>
    </r>
  </si>
  <si>
    <r>
      <t>Red Vial Nacional: PE-08B</t>
    </r>
    <r>
      <rPr>
        <sz val="10"/>
        <rFont val="Arial"/>
        <family val="2"/>
      </rPr>
      <t xml:space="preserve">, 
</t>
    </r>
    <r>
      <rPr>
        <b/>
        <sz val="10"/>
        <rFont val="Arial"/>
        <family val="2"/>
      </rPr>
      <t>Tramo:</t>
    </r>
    <r>
      <rPr>
        <sz val="10"/>
        <rFont val="Arial"/>
        <family val="2"/>
      </rPr>
      <t xml:space="preserve"> Tingo (Dv. Kuelap) - Dv. Pedro,
</t>
    </r>
    <r>
      <rPr>
        <b/>
        <sz val="10"/>
        <rFont val="Arial"/>
        <family val="2"/>
      </rPr>
      <t>Sector:</t>
    </r>
    <r>
      <rPr>
        <sz val="10"/>
        <rFont val="Arial"/>
        <family val="2"/>
      </rPr>
      <t xml:space="preserve"> Tingo Km 296+500 - Km 296+516</t>
    </r>
  </si>
  <si>
    <t>VIALES-003331</t>
  </si>
  <si>
    <r>
      <t xml:space="preserve">Red Vial Nacional: PE-38,
Tramo: </t>
    </r>
    <r>
      <rPr>
        <sz val="10"/>
        <rFont val="Arial"/>
        <family val="2"/>
      </rPr>
      <t xml:space="preserve">Alto de la Alianza - Tarata
</t>
    </r>
    <r>
      <rPr>
        <b/>
        <sz val="10"/>
        <rFont val="Arial"/>
        <family val="2"/>
      </rPr>
      <t>Sector:</t>
    </r>
    <r>
      <rPr>
        <sz val="10"/>
        <rFont val="Arial"/>
        <family val="2"/>
      </rPr>
      <t xml:space="preserve"> Estique Km 76+347 - Km 76+362</t>
    </r>
  </si>
  <si>
    <t>Maquinaria del Contratista Conservador Consorcio Conservación Vial Mazocruz</t>
  </si>
  <si>
    <r>
      <rPr>
        <b/>
        <sz val="10"/>
        <rFont val="Arial"/>
        <family val="2"/>
      </rPr>
      <t>PVN</t>
    </r>
    <r>
      <rPr>
        <sz val="10"/>
        <rFont val="Arial"/>
        <family val="2"/>
      </rPr>
      <t xml:space="preserve">
Administración por contrato
Jefatura zonal Tacna - Moquegua
Pablo André Alarcón Bravo - Jefe zonal
Correo:rbalcona@pvn.gob.pe</t>
    </r>
  </si>
  <si>
    <r>
      <t xml:space="preserve">Tacna
</t>
    </r>
    <r>
      <rPr>
        <sz val="10"/>
        <color theme="1"/>
        <rFont val="Arial"/>
        <family val="2"/>
      </rPr>
      <t>Tarata / Estique-Pampa</t>
    </r>
  </si>
  <si>
    <t>Maquinaria de Consorcio Bellavista
01 Excavadora
04 Camión volquete</t>
  </si>
  <si>
    <r>
      <t xml:space="preserve">Red Vial Nacional: PE-36A (Corredor Víal Interoceánico Sur),
Tramo: </t>
    </r>
    <r>
      <rPr>
        <sz val="10"/>
        <rFont val="Arial"/>
        <family val="2"/>
      </rPr>
      <t>Torata - Humajalso</t>
    </r>
    <r>
      <rPr>
        <b/>
        <sz val="10"/>
        <rFont val="Arial"/>
        <family val="2"/>
      </rPr>
      <t xml:space="preserve">,
Sector: </t>
    </r>
    <r>
      <rPr>
        <sz val="10"/>
        <rFont val="Arial"/>
        <family val="2"/>
      </rPr>
      <t>Km 36+410 - Km 36+450</t>
    </r>
  </si>
  <si>
    <r>
      <t xml:space="preserve">Red Vial Nacional: PE-36A  (Corredor Víal Interoceánico Sur),
Tramo: </t>
    </r>
    <r>
      <rPr>
        <sz val="10"/>
        <rFont val="Arial"/>
        <family val="2"/>
      </rPr>
      <t>Torata - Humajalso,</t>
    </r>
    <r>
      <rPr>
        <b/>
        <sz val="10"/>
        <rFont val="Arial"/>
        <family val="2"/>
      </rPr>
      <t xml:space="preserve">
Sector:</t>
    </r>
    <r>
      <rPr>
        <sz val="10"/>
        <rFont val="Arial"/>
        <family val="2"/>
      </rPr>
      <t xml:space="preserve"> Km</t>
    </r>
    <r>
      <rPr>
        <b/>
        <sz val="10"/>
        <rFont val="Arial"/>
        <family val="2"/>
      </rPr>
      <t xml:space="preserve"> </t>
    </r>
    <r>
      <rPr>
        <sz val="10"/>
        <rFont val="Arial"/>
        <family val="2"/>
      </rPr>
      <t>36+247 - Km 36+310</t>
    </r>
  </si>
  <si>
    <r>
      <t>Red Vial Nacional: PE-34B (Corredor Víal Interoceánico Sur),
Tramo:</t>
    </r>
    <r>
      <rPr>
        <sz val="10"/>
        <rFont val="Arial"/>
        <family val="2"/>
      </rPr>
      <t xml:space="preserve"> Azángaro - Pte. Inambari, </t>
    </r>
    <r>
      <rPr>
        <b/>
        <sz val="10"/>
        <rFont val="Arial"/>
        <family val="2"/>
      </rPr>
      <t xml:space="preserve">
Sector: </t>
    </r>
    <r>
      <rPr>
        <sz val="10"/>
        <rFont val="Arial"/>
        <family val="2"/>
      </rPr>
      <t>Km 232+300 - Km 232+360</t>
    </r>
  </si>
  <si>
    <t>Bellavista</t>
  </si>
  <si>
    <r>
      <t xml:space="preserve">La Libertad
</t>
    </r>
    <r>
      <rPr>
        <sz val="10"/>
        <color theme="1"/>
        <rFont val="Arial"/>
        <family val="2"/>
      </rPr>
      <t>Sánchez Carrión / Chugay</t>
    </r>
  </si>
  <si>
    <t>VIALES-003428</t>
  </si>
  <si>
    <t>VIALES-003444</t>
  </si>
  <si>
    <t>VIALES-003460</t>
  </si>
  <si>
    <r>
      <t xml:space="preserve">Red Vial Nacional: PE-5N,
Tramo: </t>
    </r>
    <r>
      <rPr>
        <sz val="10"/>
        <rFont val="Arial"/>
        <family val="2"/>
      </rPr>
      <t>Juanjui - Campanilla,</t>
    </r>
    <r>
      <rPr>
        <b/>
        <sz val="10"/>
        <rFont val="Arial"/>
        <family val="2"/>
      </rPr>
      <t xml:space="preserve">
Sector: </t>
    </r>
    <r>
      <rPr>
        <sz val="10"/>
        <rFont val="Arial"/>
        <family val="2"/>
      </rPr>
      <t>Puente Punta Arenas</t>
    </r>
    <r>
      <rPr>
        <b/>
        <sz val="10"/>
        <rFont val="Arial"/>
        <family val="2"/>
      </rPr>
      <t xml:space="preserve"> </t>
    </r>
    <r>
      <rPr>
        <sz val="10"/>
        <rFont val="Arial"/>
        <family val="2"/>
      </rPr>
      <t>Km 754+500 - Km 754+650</t>
    </r>
  </si>
  <si>
    <t>Maquinaria de la Concesionaria CONVIAL SIERRA NORTE
01 Retroxcavadora
01 Excavadora
04 Camión volquete</t>
  </si>
  <si>
    <r>
      <rPr>
        <b/>
        <sz val="10"/>
        <color theme="1"/>
        <rFont val="Arial"/>
        <family val="2"/>
      </rPr>
      <t>Apurímac</t>
    </r>
    <r>
      <rPr>
        <sz val="10"/>
        <color theme="1"/>
        <rFont val="Arial"/>
        <family val="2"/>
      </rPr>
      <t xml:space="preserve">
Cotabambas / Coyllurqui</t>
    </r>
  </si>
  <si>
    <t>VIALES-003488</t>
  </si>
  <si>
    <t>Puente Punta Arenas</t>
  </si>
  <si>
    <r>
      <rPr>
        <b/>
        <sz val="10"/>
        <rFont val="Arial"/>
        <family val="2"/>
      </rPr>
      <t>PVN</t>
    </r>
    <r>
      <rPr>
        <sz val="10"/>
        <rFont val="Arial"/>
        <family val="2"/>
      </rPr>
      <t xml:space="preserve">
Administración directa
Jefatura zonal VRAEM
Jorge Luis Quispe Meneses - Jefe zonal
Correo: jquispe@pvn.gob.pe</t>
    </r>
  </si>
  <si>
    <t>12.03.25</t>
  </si>
  <si>
    <r>
      <t xml:space="preserve">Red Vial Nacional: PE-3SX (Corredor Víal Apurimac - Cusco - Arequipa),
Tramo: </t>
    </r>
    <r>
      <rPr>
        <sz val="10"/>
        <color theme="1"/>
        <rFont val="Arial"/>
        <family val="2"/>
      </rPr>
      <t>Matara  - Huancuire,</t>
    </r>
    <r>
      <rPr>
        <b/>
        <sz val="10"/>
        <color theme="1"/>
        <rFont val="Arial"/>
        <family val="2"/>
      </rPr>
      <t xml:space="preserve">
Sector: </t>
    </r>
    <r>
      <rPr>
        <sz val="10"/>
        <color theme="1"/>
        <rFont val="Arial"/>
        <family val="2"/>
      </rPr>
      <t>Huancuire Km 40+700 - Km 40+750</t>
    </r>
  </si>
  <si>
    <t>VIALES-003538</t>
  </si>
  <si>
    <r>
      <t xml:space="preserve">Áncash
</t>
    </r>
    <r>
      <rPr>
        <sz val="10"/>
        <color theme="1"/>
        <rFont val="Arial"/>
        <family val="2"/>
      </rPr>
      <t>Mariscal Luzuriaga / Musga</t>
    </r>
  </si>
  <si>
    <r>
      <t>Red Vial Nacional: PE-14C, 
Tramo:</t>
    </r>
    <r>
      <rPr>
        <sz val="10"/>
        <rFont val="Arial"/>
        <family val="2"/>
      </rPr>
      <t xml:space="preserve">Piscobamba - Dv. Yungay,
</t>
    </r>
    <r>
      <rPr>
        <b/>
        <sz val="10"/>
        <rFont val="Arial"/>
        <family val="2"/>
      </rPr>
      <t>Sector:</t>
    </r>
    <r>
      <rPr>
        <sz val="10"/>
        <rFont val="Arial"/>
        <family val="2"/>
      </rPr>
      <t xml:space="preserve"> Mollepampa Km 124+894 - Km 124+910</t>
    </r>
  </si>
  <si>
    <t>VIALES-003540</t>
  </si>
  <si>
    <r>
      <t xml:space="preserve">Áncash
</t>
    </r>
    <r>
      <rPr>
        <sz val="10"/>
        <color theme="1"/>
        <rFont val="Arial"/>
        <family val="2"/>
      </rPr>
      <t>Mariscal Luzuriaga / Casca</t>
    </r>
  </si>
  <si>
    <r>
      <t>Red Vial Nacional: PE-14C, 
Tramo:</t>
    </r>
    <r>
      <rPr>
        <sz val="10"/>
        <rFont val="Arial"/>
        <family val="2"/>
      </rPr>
      <t xml:space="preserve">Piscobamba - Dv. Yungay,
</t>
    </r>
    <r>
      <rPr>
        <b/>
        <sz val="10"/>
        <rFont val="Arial"/>
        <family val="2"/>
      </rPr>
      <t>Sector:</t>
    </r>
    <r>
      <rPr>
        <sz val="10"/>
        <rFont val="Arial"/>
        <family val="2"/>
      </rPr>
      <t xml:space="preserve"> Mollepampa Km 130+065 - Km 130+080</t>
    </r>
  </si>
  <si>
    <t>VIALES-003544</t>
  </si>
  <si>
    <r>
      <t xml:space="preserve">Cusco
</t>
    </r>
    <r>
      <rPr>
        <sz val="10"/>
        <color theme="1"/>
        <rFont val="Arial"/>
        <family val="2"/>
      </rPr>
      <t>La Convención / Echarate</t>
    </r>
  </si>
  <si>
    <t>VIALES-003556</t>
  </si>
  <si>
    <t>VIALES-003555</t>
  </si>
  <si>
    <r>
      <t xml:space="preserve">Áncash
</t>
    </r>
    <r>
      <rPr>
        <sz val="10"/>
        <color theme="1"/>
        <rFont val="Arial"/>
        <family val="2"/>
      </rPr>
      <t>Carlos Fermin Fitzcarrald/ San Luis</t>
    </r>
  </si>
  <si>
    <t>VIALES-003565</t>
  </si>
  <si>
    <r>
      <t xml:space="preserve">Áncash
</t>
    </r>
    <r>
      <rPr>
        <sz val="10"/>
        <color theme="1"/>
        <rFont val="Arial"/>
        <family val="2"/>
      </rPr>
      <t>Mariscal Luzuriaga / Llumpa</t>
    </r>
  </si>
  <si>
    <r>
      <t xml:space="preserve">Red Vial Nacional: PE-14C, 
Tramo: </t>
    </r>
    <r>
      <rPr>
        <sz val="10"/>
        <rFont val="Arial"/>
        <family val="2"/>
      </rPr>
      <t xml:space="preserve">Llumpa - Llacma,
</t>
    </r>
    <r>
      <rPr>
        <b/>
        <sz val="10"/>
        <rFont val="Arial"/>
        <family val="2"/>
      </rPr>
      <t>Sector:</t>
    </r>
    <r>
      <rPr>
        <sz val="10"/>
        <rFont val="Arial"/>
        <family val="2"/>
      </rPr>
      <t xml:space="preserve"> Olivo Km 139+200 - Km 139+320</t>
    </r>
  </si>
  <si>
    <r>
      <t>Red Vial Nacional: PE-36A (Corredor Víal Interoceánico Sur)</t>
    </r>
    <r>
      <rPr>
        <sz val="10"/>
        <rFont val="Arial"/>
        <family val="2"/>
      </rPr>
      <t>,
Tramo: Torata - Humajalso,
Sector: Km 33+350 - Km 33+400</t>
    </r>
  </si>
  <si>
    <r>
      <t xml:space="preserve">Red Vial Nacional: PE-14C, 
Tramo: </t>
    </r>
    <r>
      <rPr>
        <sz val="10"/>
        <rFont val="Arial"/>
        <family val="2"/>
      </rPr>
      <t xml:space="preserve">Piscobamba - Dv. Yungay,
</t>
    </r>
    <r>
      <rPr>
        <b/>
        <sz val="10"/>
        <rFont val="Arial"/>
        <family val="2"/>
      </rPr>
      <t>Sector:</t>
    </r>
    <r>
      <rPr>
        <sz val="10"/>
        <rFont val="Arial"/>
        <family val="2"/>
      </rPr>
      <t xml:space="preserve"> Mollepampa Km 129+470 - Km 129+480</t>
    </r>
  </si>
  <si>
    <r>
      <t xml:space="preserve">Red Vial Nacional: PE-14C, 
Tramo: </t>
    </r>
    <r>
      <rPr>
        <sz val="10"/>
        <rFont val="Arial"/>
        <family val="2"/>
      </rPr>
      <t xml:space="preserve">Piscobamba - Dv. Yungay,
</t>
    </r>
    <r>
      <rPr>
        <b/>
        <sz val="10"/>
        <rFont val="Arial"/>
        <family val="2"/>
      </rPr>
      <t>Sector:</t>
    </r>
    <r>
      <rPr>
        <sz val="10"/>
        <rFont val="Arial"/>
        <family val="2"/>
      </rPr>
      <t xml:space="preserve"> Pomas Km 100+650 - Km 100+662</t>
    </r>
  </si>
  <si>
    <r>
      <t xml:space="preserve">Ica
</t>
    </r>
    <r>
      <rPr>
        <sz val="10"/>
        <color theme="1"/>
        <rFont val="Arial"/>
        <family val="2"/>
      </rPr>
      <t>Ica / Santiago</t>
    </r>
  </si>
  <si>
    <r>
      <t xml:space="preserve">Huancavelica
</t>
    </r>
    <r>
      <rPr>
        <sz val="10"/>
        <color theme="1"/>
        <rFont val="Arial"/>
        <family val="2"/>
      </rPr>
      <t>Acobamba / Caja</t>
    </r>
  </si>
  <si>
    <t>VIALES-003600</t>
  </si>
  <si>
    <r>
      <t xml:space="preserve">Red Vial Nacional: PE-3S, 
Tramo: </t>
    </r>
    <r>
      <rPr>
        <sz val="10"/>
        <rFont val="Arial"/>
        <family val="2"/>
      </rPr>
      <t>Izcuchaca - Mayocc,</t>
    </r>
    <r>
      <rPr>
        <b/>
        <sz val="10"/>
        <rFont val="Arial"/>
        <family val="2"/>
      </rPr>
      <t xml:space="preserve"> 
Sector: </t>
    </r>
    <r>
      <rPr>
        <sz val="10"/>
        <rFont val="Arial"/>
        <family val="2"/>
      </rPr>
      <t>Mollorco Km 297+250- Km 297+280</t>
    </r>
  </si>
  <si>
    <r>
      <t xml:space="preserve">Huancavelica
</t>
    </r>
    <r>
      <rPr>
        <sz val="10"/>
        <color theme="1"/>
        <rFont val="Arial"/>
        <family val="2"/>
      </rPr>
      <t>Churcampa / Anco</t>
    </r>
  </si>
  <si>
    <t>VIALES-003601</t>
  </si>
  <si>
    <t>Maquinaria de PVN
01 Retroexcavadora
01 Tractor neumático</t>
  </si>
  <si>
    <r>
      <t xml:space="preserve">Cajamarca
</t>
    </r>
    <r>
      <rPr>
        <sz val="10"/>
        <color theme="1"/>
        <rFont val="Arial"/>
        <family val="2"/>
      </rPr>
      <t>Chota / Lajas</t>
    </r>
  </si>
  <si>
    <t>Áncash</t>
  </si>
  <si>
    <t>28.03.25</t>
  </si>
  <si>
    <t>VIALES-003652</t>
  </si>
  <si>
    <r>
      <t xml:space="preserve">Junín
</t>
    </r>
    <r>
      <rPr>
        <sz val="10"/>
        <color theme="1"/>
        <rFont val="Arial"/>
        <family val="2"/>
      </rPr>
      <t>Chanchamayo / San Ramón</t>
    </r>
  </si>
  <si>
    <r>
      <t xml:space="preserve">Red Vial Nacional: PE-22B,
Tramo: </t>
    </r>
    <r>
      <rPr>
        <sz val="10"/>
        <rFont val="Arial"/>
        <family val="2"/>
      </rPr>
      <t>Tarma - La Merced,</t>
    </r>
    <r>
      <rPr>
        <b/>
        <sz val="10"/>
        <rFont val="Arial"/>
        <family val="2"/>
      </rPr>
      <t xml:space="preserve">
Sector:</t>
    </r>
    <r>
      <rPr>
        <sz val="10"/>
        <rFont val="Arial"/>
        <family val="2"/>
      </rPr>
      <t xml:space="preserve"> La Virgen Km 82+300 - Km 82+350</t>
    </r>
  </si>
  <si>
    <r>
      <rPr>
        <b/>
        <sz val="10"/>
        <rFont val="Arial"/>
        <family val="2"/>
      </rPr>
      <t xml:space="preserve">PVN
</t>
    </r>
    <r>
      <rPr>
        <sz val="10"/>
        <rFont val="Arial"/>
        <family val="2"/>
      </rPr>
      <t>Administración directa
Jefatura zonal Junín - Pasco 
Ronald Blanco Gonzales - Jefe zonal Correo:rblanco@pvn.gob.pe</t>
    </r>
  </si>
  <si>
    <r>
      <t xml:space="preserve">Red Vial Nacional: PE-36G, 
Tramo: </t>
    </r>
    <r>
      <rPr>
        <sz val="10"/>
        <rFont val="Arial"/>
        <family val="2"/>
      </rPr>
      <t xml:space="preserve">Omate - Puquina ,
</t>
    </r>
    <r>
      <rPr>
        <b/>
        <sz val="10"/>
        <rFont val="Arial"/>
        <family val="2"/>
      </rPr>
      <t xml:space="preserve">Sector: </t>
    </r>
    <r>
      <rPr>
        <sz val="10"/>
        <rFont val="Arial"/>
        <family val="2"/>
      </rPr>
      <t>Cayranto KM 121+023 - KM 121+048</t>
    </r>
  </si>
  <si>
    <t xml:space="preserve">Maquinaria del Contratista Conservador Consorcio Vial Sondor Grande
01 Retroexcavadora
02 Camión volquete
</t>
  </si>
  <si>
    <r>
      <t xml:space="preserve">Red Vial Nacional: PE-3N,
Tramo: </t>
    </r>
    <r>
      <rPr>
        <sz val="10"/>
        <rFont val="Arial"/>
        <family val="2"/>
      </rPr>
      <t>Dv. Curilcas - Socchabamba ,</t>
    </r>
    <r>
      <rPr>
        <b/>
        <sz val="10"/>
        <rFont val="Arial"/>
        <family val="2"/>
      </rPr>
      <t xml:space="preserve">
Sector:</t>
    </r>
    <r>
      <rPr>
        <sz val="10"/>
        <rFont val="Arial"/>
        <family val="2"/>
      </rPr>
      <t xml:space="preserve"> Hualcuy Km 1930+479 - Km 1930+579</t>
    </r>
  </si>
  <si>
    <t>VIALES-003680</t>
  </si>
  <si>
    <t>AEROPUERTO-0032</t>
  </si>
  <si>
    <r>
      <rPr>
        <b/>
        <sz val="10"/>
        <rFont val="Arial"/>
        <family val="2"/>
      </rPr>
      <t>PVN</t>
    </r>
    <r>
      <rPr>
        <sz val="10"/>
        <rFont val="Arial"/>
        <family val="2"/>
      </rPr>
      <t xml:space="preserve">
Administración por contrato
Jefatura zonal Amazonas
Jose Carlos Torres Coronado - Jefe zonal
Correo: jtorres@pvn.gob.pe</t>
    </r>
  </si>
  <si>
    <r>
      <rPr>
        <b/>
        <sz val="10"/>
        <rFont val="Arial"/>
        <family val="2"/>
      </rPr>
      <t>PVN</t>
    </r>
    <r>
      <rPr>
        <sz val="10"/>
        <rFont val="Arial"/>
        <family val="2"/>
      </rPr>
      <t xml:space="preserve">
Administración directa
Jefatura zonal San Martin - Loreto
Gorki Lionel Bardales Diaz - Jefe zonal
Correo: gbardales@pvn.gob.pe</t>
    </r>
  </si>
  <si>
    <t>VIALES-003660</t>
  </si>
  <si>
    <r>
      <rPr>
        <b/>
        <sz val="10"/>
        <rFont val="Arial"/>
        <family val="2"/>
      </rPr>
      <t>IIRSA NORTE</t>
    </r>
    <r>
      <rPr>
        <sz val="10"/>
        <rFont val="Arial"/>
        <family val="2"/>
      </rPr>
      <t xml:space="preserve">
Comunicación vía correo:
Centro de Control de Operaciones
Correo: cco.norte@iirsanorte.com.pe</t>
    </r>
  </si>
  <si>
    <t>VIALES-003729</t>
  </si>
  <si>
    <t>VIALES-003748</t>
  </si>
  <si>
    <r>
      <t xml:space="preserve">Huánuco
</t>
    </r>
    <r>
      <rPr>
        <sz val="10"/>
        <color theme="1"/>
        <rFont val="Arial"/>
        <family val="2"/>
      </rPr>
      <t>Dos de Mayo / Shunqui</t>
    </r>
  </si>
  <si>
    <t>VIALES-003758</t>
  </si>
  <si>
    <r>
      <t xml:space="preserve">Red Vial Nacional: PE-3N,
Tramo: </t>
    </r>
    <r>
      <rPr>
        <sz val="10"/>
        <rFont val="Arial"/>
        <family val="2"/>
      </rPr>
      <t>La Unión - Huallanca</t>
    </r>
    <r>
      <rPr>
        <b/>
        <sz val="10"/>
        <rFont val="Arial"/>
        <family val="2"/>
      </rPr>
      <t xml:space="preserve">,
Sector: </t>
    </r>
    <r>
      <rPr>
        <sz val="10"/>
        <rFont val="Arial"/>
        <family val="2"/>
      </rPr>
      <t>Shunqui Km 357+974 - Km 358+074</t>
    </r>
  </si>
  <si>
    <t>Maquinaria del Contratista Conservador Consorcio China Railway 20 Bereau Group Corporation
01 Cargador frontal
03 Camión volquete
01 Excavadora</t>
  </si>
  <si>
    <r>
      <t xml:space="preserve">Tacna
</t>
    </r>
    <r>
      <rPr>
        <sz val="10"/>
        <color theme="1"/>
        <rFont val="Arial"/>
        <family val="2"/>
      </rPr>
      <t>Tarata / Tarata</t>
    </r>
  </si>
  <si>
    <t>Junín
Aeropuerto de Jauja</t>
  </si>
  <si>
    <t>PE-10C</t>
  </si>
  <si>
    <t>Chagual</t>
  </si>
  <si>
    <r>
      <t>Red Vial Nacional: PE-10C, 
Tramo:</t>
    </r>
    <r>
      <rPr>
        <sz val="10"/>
        <rFont val="Arial"/>
        <family val="2"/>
      </rPr>
      <t xml:space="preserve"> EMP. PE-10B (PTE. Pallar) - Molino Viejo - Chagual - Buldibuyo.
</t>
    </r>
    <r>
      <rPr>
        <b/>
        <sz val="10"/>
        <rFont val="Arial"/>
        <family val="2"/>
      </rPr>
      <t xml:space="preserve">Sector: </t>
    </r>
    <r>
      <rPr>
        <sz val="10"/>
        <rFont val="Arial"/>
        <family val="2"/>
      </rPr>
      <t>Pte.</t>
    </r>
    <r>
      <rPr>
        <b/>
        <sz val="10"/>
        <rFont val="Arial"/>
        <family val="2"/>
      </rPr>
      <t xml:space="preserve"> </t>
    </r>
    <r>
      <rPr>
        <sz val="10"/>
        <rFont val="Arial"/>
        <family val="2"/>
      </rPr>
      <t>Chagual Km 102+970 - Km 103+156</t>
    </r>
  </si>
  <si>
    <r>
      <t xml:space="preserve">Áncash
</t>
    </r>
    <r>
      <rPr>
        <sz val="10"/>
        <color theme="1"/>
        <rFont val="Arial"/>
        <family val="2"/>
      </rPr>
      <t>Pallasca / Tauca</t>
    </r>
  </si>
  <si>
    <r>
      <t>Red Vial Nacional: PE-3NA, 
Tramo:</t>
    </r>
    <r>
      <rPr>
        <sz val="10"/>
        <rFont val="Arial"/>
        <family val="2"/>
      </rPr>
      <t xml:space="preserve"> Bambas - Tauca,
</t>
    </r>
    <r>
      <rPr>
        <b/>
        <sz val="10"/>
        <rFont val="Arial"/>
        <family val="2"/>
      </rPr>
      <t>Sector:</t>
    </r>
    <r>
      <rPr>
        <sz val="10"/>
        <rFont val="Arial"/>
        <family val="2"/>
      </rPr>
      <t xml:space="preserve"> Cunrumarca Km 126+500 - Km 126+550</t>
    </r>
  </si>
  <si>
    <t>VIALES-003777</t>
  </si>
  <si>
    <t>Porpuna</t>
  </si>
  <si>
    <t>07.04.25</t>
  </si>
  <si>
    <t>VIALES-003617</t>
  </si>
  <si>
    <r>
      <t>Red Vial Nacional: PE-3N, 
Tramo:</t>
    </r>
    <r>
      <rPr>
        <sz val="10"/>
        <rFont val="Arial"/>
        <family val="2"/>
      </rPr>
      <t xml:space="preserve">Tingo Chico - La unión,
</t>
    </r>
    <r>
      <rPr>
        <b/>
        <sz val="10"/>
        <rFont val="Arial"/>
        <family val="2"/>
      </rPr>
      <t>Sector:</t>
    </r>
    <r>
      <rPr>
        <sz val="10"/>
        <rFont val="Arial"/>
        <family val="2"/>
      </rPr>
      <t xml:space="preserve"> Comunidad de Shunqui Km 362+960 - Km 363+020</t>
    </r>
  </si>
  <si>
    <t>Maquinaria de China Railway 20 Bureau Group Corporation
01 Excavadora</t>
  </si>
  <si>
    <t>Nro</t>
  </si>
  <si>
    <t>Maquinaria del Contratista Conservador Consorcio Conservación Vial Mazocruz
01 Excavadora</t>
  </si>
  <si>
    <t>VIALES-003784</t>
  </si>
  <si>
    <r>
      <t>Red Vial Nacional: PE-28B, 
Tramo:</t>
    </r>
    <r>
      <rPr>
        <sz val="10"/>
        <rFont val="Arial"/>
        <family val="2"/>
      </rPr>
      <t xml:space="preserve"> Kiteni - Palma Real,
</t>
    </r>
    <r>
      <rPr>
        <b/>
        <sz val="10"/>
        <rFont val="Arial"/>
        <family val="2"/>
      </rPr>
      <t>Sector:</t>
    </r>
    <r>
      <rPr>
        <sz val="10"/>
        <rFont val="Arial"/>
        <family val="2"/>
      </rPr>
      <t xml:space="preserve"> Koriveni  Km 374+400 - Km 374+600</t>
    </r>
  </si>
  <si>
    <t>VIALES-003789</t>
  </si>
  <si>
    <r>
      <t xml:space="preserve">Tumbes
</t>
    </r>
    <r>
      <rPr>
        <sz val="10"/>
        <color theme="1"/>
        <rFont val="Arial"/>
        <family val="2"/>
      </rPr>
      <t>Tumbes / Corrales</t>
    </r>
  </si>
  <si>
    <t>VIALES-003791</t>
  </si>
  <si>
    <r>
      <t xml:space="preserve">BITEL:
</t>
    </r>
    <r>
      <rPr>
        <sz val="10"/>
        <color theme="1"/>
        <rFont val="Arial"/>
        <family val="2"/>
      </rPr>
      <t>Telefonía móvil Internet móvil</t>
    </r>
  </si>
  <si>
    <t>Maquinaria del Contratista Conservador Consorcio Calemar</t>
  </si>
  <si>
    <r>
      <t xml:space="preserve">Amazonas
</t>
    </r>
    <r>
      <rPr>
        <sz val="10"/>
        <color theme="1"/>
        <rFont val="Arial"/>
        <family val="2"/>
      </rPr>
      <t>Utcubamba / Jamalca</t>
    </r>
  </si>
  <si>
    <t>VIALES-003822</t>
  </si>
  <si>
    <r>
      <t xml:space="preserve">Red Vial Nacional: PE-5N, 
Tramo: </t>
    </r>
    <r>
      <rPr>
        <sz val="10"/>
        <rFont val="Arial"/>
        <family val="2"/>
      </rPr>
      <t>Dv. Olmos - Corral Quemado</t>
    </r>
    <r>
      <rPr>
        <b/>
        <sz val="10"/>
        <rFont val="Arial"/>
        <family val="2"/>
      </rPr>
      <t xml:space="preserve">,
Sector: </t>
    </r>
    <r>
      <rPr>
        <sz val="10"/>
        <rFont val="Arial"/>
        <family val="2"/>
      </rPr>
      <t>Km 1300 + 500 - 1300+ 600</t>
    </r>
    <r>
      <rPr>
        <b/>
        <sz val="10"/>
        <rFont val="Arial"/>
        <family val="2"/>
      </rPr>
      <t xml:space="preserve"> </t>
    </r>
    <r>
      <rPr>
        <sz val="10"/>
        <rFont val="Arial"/>
        <family val="2"/>
      </rPr>
      <t>(Local  Km 249+500 - 249+600)</t>
    </r>
  </si>
  <si>
    <t>San José</t>
  </si>
  <si>
    <r>
      <t xml:space="preserve">Junín
</t>
    </r>
    <r>
      <rPr>
        <sz val="10"/>
        <color theme="1"/>
        <rFont val="Arial"/>
        <family val="2"/>
      </rPr>
      <t>Satipo / Mazamari</t>
    </r>
  </si>
  <si>
    <r>
      <t xml:space="preserve">Red Vial Nacional: PE-5N,
Tramo: </t>
    </r>
    <r>
      <rPr>
        <sz val="10"/>
        <rFont val="Arial"/>
        <family val="2"/>
      </rPr>
      <t>Campanilla - Pizana,</t>
    </r>
    <r>
      <rPr>
        <b/>
        <sz val="10"/>
        <rFont val="Arial"/>
        <family val="2"/>
      </rPr>
      <t xml:space="preserve">
Sector: </t>
    </r>
    <r>
      <rPr>
        <sz val="10"/>
        <rFont val="Arial"/>
        <family val="2"/>
      </rPr>
      <t>Perlamayo Km 737+700 - Km 737+800</t>
    </r>
  </si>
  <si>
    <t>VIALES-003838</t>
  </si>
  <si>
    <t>VIALES-003840</t>
  </si>
  <si>
    <t>Maquinaria de DEVIANDES</t>
  </si>
  <si>
    <r>
      <rPr>
        <b/>
        <sz val="10"/>
        <rFont val="Arial"/>
        <family val="2"/>
      </rPr>
      <t>DEVIANDES</t>
    </r>
    <r>
      <rPr>
        <sz val="10"/>
        <rFont val="Arial"/>
        <family val="2"/>
      </rPr>
      <t xml:space="preserve">
Andrea Barrenechea
Operadora CAE.
Correo: informes.cae@deviandes.com</t>
    </r>
  </si>
  <si>
    <r>
      <t xml:space="preserve">Junín
</t>
    </r>
    <r>
      <rPr>
        <sz val="10"/>
        <color theme="1"/>
        <rFont val="Arial"/>
        <family val="2"/>
      </rPr>
      <t>Jauja / Curicaca</t>
    </r>
  </si>
  <si>
    <r>
      <t xml:space="preserve">San Martín
</t>
    </r>
    <r>
      <rPr>
        <sz val="10"/>
        <color theme="1"/>
        <rFont val="Arial"/>
        <family val="2"/>
      </rPr>
      <t>Mariscal Caceres / Juanjui</t>
    </r>
  </si>
  <si>
    <r>
      <t xml:space="preserve">Red Vial Nacional: PE- 5N,
Tramo: </t>
    </r>
    <r>
      <rPr>
        <sz val="10"/>
        <rFont val="Arial"/>
        <family val="2"/>
      </rPr>
      <t xml:space="preserve">Juanjui - Tocache,
</t>
    </r>
    <r>
      <rPr>
        <b/>
        <sz val="10"/>
        <rFont val="Arial"/>
        <family val="2"/>
      </rPr>
      <t>Sector:</t>
    </r>
    <r>
      <rPr>
        <sz val="10"/>
        <rFont val="Arial"/>
        <family val="2"/>
      </rPr>
      <t xml:space="preserve"> Huayabamba Km 799+000 - Km 799+300</t>
    </r>
  </si>
  <si>
    <t>VIALES-003843</t>
  </si>
  <si>
    <r>
      <t>Red Vial Nacional: PE-1N (Panamericana Norte), 
Tramo:</t>
    </r>
    <r>
      <rPr>
        <sz val="10"/>
        <rFont val="Arial"/>
        <family val="2"/>
      </rPr>
      <t xml:space="preserve"> Máncora - Pte. La Paz,
</t>
    </r>
    <r>
      <rPr>
        <b/>
        <sz val="10"/>
        <rFont val="Arial"/>
        <family val="2"/>
      </rPr>
      <t>Sector:</t>
    </r>
    <r>
      <rPr>
        <sz val="10"/>
        <rFont val="Arial"/>
        <family val="2"/>
      </rPr>
      <t xml:space="preserve"> Máncora (Km 147+600 - Km 147+800) Km 1178+444 - Km 1178+644</t>
    </r>
  </si>
  <si>
    <t>15.04.25</t>
  </si>
  <si>
    <t>Huayabamba</t>
  </si>
  <si>
    <t>San Martin</t>
  </si>
  <si>
    <t>PE-3N</t>
  </si>
  <si>
    <r>
      <t>Red Vial Nacional: PE-1N (Panamericana Norte), 
Tramo:</t>
    </r>
    <r>
      <rPr>
        <sz val="10"/>
        <rFont val="Arial"/>
        <family val="2"/>
      </rPr>
      <t xml:space="preserve"> Máncora - Pte. La Paz,
</t>
    </r>
    <r>
      <rPr>
        <b/>
        <sz val="10"/>
        <rFont val="Arial"/>
        <family val="2"/>
      </rPr>
      <t>Sector:</t>
    </r>
    <r>
      <rPr>
        <sz val="10"/>
        <rFont val="Arial"/>
        <family val="2"/>
      </rPr>
      <t xml:space="preserve"> Máncora km 1176+657 - km 1176+720 (km 146+600 - km 146+680 Hitos en campo)</t>
    </r>
  </si>
  <si>
    <t>VIALES-003854</t>
  </si>
  <si>
    <r>
      <t>Red Vial Nacional: PE-1N (Panamericana Norte), 
Tramo:</t>
    </r>
    <r>
      <rPr>
        <sz val="10"/>
        <rFont val="Arial"/>
        <family val="2"/>
      </rPr>
      <t xml:space="preserve"> Máncora - Pte. La Paz,
</t>
    </r>
    <r>
      <rPr>
        <b/>
        <sz val="10"/>
        <rFont val="Arial"/>
        <family val="2"/>
      </rPr>
      <t>Sector:</t>
    </r>
    <r>
      <rPr>
        <sz val="10"/>
        <rFont val="Arial"/>
        <family val="2"/>
      </rPr>
      <t xml:space="preserve"> Máncora Km 1178+430 - Km 1180+614 (Local 147+400 - Km 147+584)</t>
    </r>
  </si>
  <si>
    <t>PE-3NA</t>
  </si>
  <si>
    <r>
      <t xml:space="preserve">
OSIPTEL
</t>
    </r>
    <r>
      <rPr>
        <sz val="10"/>
        <color theme="1"/>
        <rFont val="Frutiger-Light"/>
        <family val="2"/>
      </rPr>
      <t xml:space="preserve">Comunicación vía correo:
Edwin Rojas Ponce
Ingeniero de Monitoreo y Red
Dirección de Fiscalización e Instrucción
Correo: erojasp@osiptel.gob.pe
</t>
    </r>
    <r>
      <rPr>
        <b/>
        <sz val="10"/>
        <color theme="1"/>
        <rFont val="Frutiger-Light"/>
      </rPr>
      <t>BITEL</t>
    </r>
    <r>
      <rPr>
        <sz val="10"/>
        <color theme="1"/>
        <rFont val="Frutiger-Light"/>
        <family val="2"/>
      </rPr>
      <t xml:space="preserve">
Comunicación vía telefónica
Centro de Operaciones
Luis Márquez
</t>
    </r>
  </si>
  <si>
    <r>
      <t xml:space="preserve">Red Vial Nacional: PE-3S, 
Tramo: </t>
    </r>
    <r>
      <rPr>
        <sz val="10"/>
        <rFont val="Arial"/>
        <family val="2"/>
      </rPr>
      <t>Izcuchaca - Mayocc,</t>
    </r>
    <r>
      <rPr>
        <b/>
        <sz val="10"/>
        <rFont val="Arial"/>
        <family val="2"/>
      </rPr>
      <t xml:space="preserve"> 
Sector: </t>
    </r>
    <r>
      <rPr>
        <sz val="10"/>
        <rFont val="Arial"/>
        <family val="2"/>
      </rPr>
      <t>Anco Km 275+375 - Km 275+425</t>
    </r>
  </si>
  <si>
    <r>
      <t>Red Vial Nacional: PE-3N, 
Tramo:</t>
    </r>
    <r>
      <rPr>
        <sz val="10"/>
        <rFont val="Arial"/>
        <family val="2"/>
      </rPr>
      <t xml:space="preserve"> Dv. Curilcas - Socchabamba,
</t>
    </r>
    <r>
      <rPr>
        <b/>
        <sz val="10"/>
        <rFont val="Arial"/>
        <family val="2"/>
      </rPr>
      <t>Sector:</t>
    </r>
    <r>
      <rPr>
        <sz val="10"/>
        <rFont val="Arial"/>
        <family val="2"/>
      </rPr>
      <t xml:space="preserve"> Cujaca Km 1926+574 - Km 1926+674</t>
    </r>
  </si>
  <si>
    <t xml:space="preserve">Maquinaria del Contratista Conservador Consorcio Vial Sondor Vado Grande
02 Retroexcavadora
01 Camión volquete
</t>
  </si>
  <si>
    <t>VIALES-003884</t>
  </si>
  <si>
    <t>VIALES-003885</t>
  </si>
  <si>
    <r>
      <t xml:space="preserve">Piura
</t>
    </r>
    <r>
      <rPr>
        <sz val="10"/>
        <color theme="1"/>
        <rFont val="Arial"/>
        <family val="2"/>
      </rPr>
      <t>Ayabaca/ Ayabaca</t>
    </r>
  </si>
  <si>
    <r>
      <t>Red Vial Nacional: PE-1SJ, 
Tramo:</t>
    </r>
    <r>
      <rPr>
        <sz val="10"/>
        <rFont val="Arial"/>
        <family val="2"/>
      </rPr>
      <t xml:space="preserve"> Santa María - Punta Bombon,
</t>
    </r>
    <r>
      <rPr>
        <b/>
        <sz val="10"/>
        <rFont val="Arial"/>
        <family val="2"/>
      </rPr>
      <t>Sector:</t>
    </r>
    <r>
      <rPr>
        <sz val="10"/>
        <rFont val="Arial"/>
        <family val="2"/>
      </rPr>
      <t xml:space="preserve"> La Pampilla Km 22+100 - Km 22+300</t>
    </r>
  </si>
  <si>
    <r>
      <t xml:space="preserve">Red Vial Nacional: PE-1S (Panamericana Sur),
Tramo: </t>
    </r>
    <r>
      <rPr>
        <sz val="10"/>
        <rFont val="Arial"/>
        <family val="2"/>
      </rPr>
      <t>Ica - Palpa,</t>
    </r>
    <r>
      <rPr>
        <b/>
        <sz val="10"/>
        <rFont val="Arial"/>
        <family val="2"/>
      </rPr>
      <t xml:space="preserve">
Sector:</t>
    </r>
    <r>
      <rPr>
        <sz val="10"/>
        <rFont val="Arial"/>
        <family val="2"/>
      </rPr>
      <t xml:space="preserve"> Ocucaje Km 337+400 - Km 337+535</t>
    </r>
  </si>
  <si>
    <t>VIALES-003891</t>
  </si>
  <si>
    <r>
      <t xml:space="preserve">Piura
</t>
    </r>
    <r>
      <rPr>
        <sz val="10"/>
        <color theme="1"/>
        <rFont val="Arial"/>
        <family val="2"/>
      </rPr>
      <t>Huancabamba / San Miguel de el Faique</t>
    </r>
  </si>
  <si>
    <r>
      <t xml:space="preserve">Red Vial Nacional: PE-02A,
Tramo: </t>
    </r>
    <r>
      <rPr>
        <sz val="10"/>
        <rFont val="Arial"/>
        <family val="2"/>
      </rPr>
      <t>Emp. La Afiladera - Cruz Blanca,</t>
    </r>
    <r>
      <rPr>
        <b/>
        <sz val="10"/>
        <rFont val="Arial"/>
        <family val="2"/>
      </rPr>
      <t xml:space="preserve">
Sector:</t>
    </r>
    <r>
      <rPr>
        <sz val="10"/>
        <rFont val="Arial"/>
        <family val="2"/>
      </rPr>
      <t xml:space="preserve"> Emp. La Afiladera-Villa Flor Km 73+200 - Km 73+230</t>
    </r>
  </si>
  <si>
    <t>VIALES-003896</t>
  </si>
  <si>
    <r>
      <t xml:space="preserve">Red Vial Nacional: PE-10C,
Tramo: </t>
    </r>
    <r>
      <rPr>
        <sz val="10"/>
        <rFont val="Arial"/>
        <family val="2"/>
      </rPr>
      <t>Puente Chagual - Retamas,</t>
    </r>
    <r>
      <rPr>
        <b/>
        <sz val="10"/>
        <rFont val="Arial"/>
        <family val="2"/>
      </rPr>
      <t xml:space="preserve">
Sector:</t>
    </r>
    <r>
      <rPr>
        <sz val="10"/>
        <rFont val="Arial"/>
        <family val="2"/>
      </rPr>
      <t xml:space="preserve"> Bella Aurora  Km 133+220 - Km 133+340</t>
    </r>
  </si>
  <si>
    <t>VIALES-003898</t>
  </si>
  <si>
    <r>
      <t xml:space="preserve">La Libertad
</t>
    </r>
    <r>
      <rPr>
        <sz val="10"/>
        <color theme="1"/>
        <rFont val="Arial"/>
        <family val="2"/>
      </rPr>
      <t>Pataz / Huancaspata</t>
    </r>
  </si>
  <si>
    <t>VIALES-003902</t>
  </si>
  <si>
    <r>
      <t xml:space="preserve">Red Vial Nacional: PE-5S,
Tramo: </t>
    </r>
    <r>
      <rPr>
        <sz val="10"/>
        <rFont val="Arial"/>
        <family val="2"/>
      </rPr>
      <t>Mazamari - Puerto Ocopa ,</t>
    </r>
    <r>
      <rPr>
        <b/>
        <sz val="10"/>
        <rFont val="Arial"/>
        <family val="2"/>
      </rPr>
      <t xml:space="preserve">
Sector:</t>
    </r>
    <r>
      <rPr>
        <sz val="10"/>
        <rFont val="Arial"/>
        <family val="2"/>
      </rPr>
      <t xml:space="preserve"> Monterrico Km 159+600 - Km 159+680</t>
    </r>
  </si>
  <si>
    <t>VIALES-003903</t>
  </si>
  <si>
    <r>
      <t xml:space="preserve">Junín
</t>
    </r>
    <r>
      <rPr>
        <sz val="10"/>
        <color theme="1"/>
        <rFont val="Arial"/>
        <family val="2"/>
      </rPr>
      <t>Satipo / Pangoa</t>
    </r>
  </si>
  <si>
    <r>
      <t xml:space="preserve">Red Vial Nacional: PE-28C,
Tramo: </t>
    </r>
    <r>
      <rPr>
        <sz val="10"/>
        <rFont val="Arial"/>
        <family val="2"/>
      </rPr>
      <t>Mazamari - Cubantia,</t>
    </r>
    <r>
      <rPr>
        <b/>
        <sz val="10"/>
        <rFont val="Arial"/>
        <family val="2"/>
      </rPr>
      <t xml:space="preserve">
Sector:</t>
    </r>
    <r>
      <rPr>
        <sz val="10"/>
        <rFont val="Arial"/>
        <family val="2"/>
      </rPr>
      <t xml:space="preserve"> Cubantia Km 229+150 - Km 229+300</t>
    </r>
  </si>
  <si>
    <t>VIALES-003907</t>
  </si>
  <si>
    <t>24.04.25</t>
  </si>
  <si>
    <t>Sauce</t>
  </si>
  <si>
    <t>PE-12A</t>
  </si>
  <si>
    <r>
      <t xml:space="preserve">Red Vial Nacional: PE-1N (Panamericana Norte),
Tramo: </t>
    </r>
    <r>
      <rPr>
        <sz val="10"/>
        <color theme="1"/>
        <rFont val="Arial"/>
        <family val="2"/>
      </rPr>
      <t>Máncora - Pte. La Paz,</t>
    </r>
    <r>
      <rPr>
        <b/>
        <sz val="10"/>
        <color theme="1"/>
        <rFont val="Arial"/>
        <family val="2"/>
      </rPr>
      <t xml:space="preserve">
Sector: </t>
    </r>
    <r>
      <rPr>
        <sz val="10"/>
        <color theme="1"/>
        <rFont val="Arial"/>
        <family val="2"/>
      </rPr>
      <t>Pte Monteo - Pte Tumbes Km 1278+429 - Km 1278+844</t>
    </r>
  </si>
  <si>
    <r>
      <t xml:space="preserve">Red Vial Nacional: PE-1N (Panamericana Norte),
Tramo: </t>
    </r>
    <r>
      <rPr>
        <sz val="10"/>
        <color theme="1"/>
        <rFont val="Arial"/>
        <family val="2"/>
      </rPr>
      <t>Máncora - Pte. La Paz,</t>
    </r>
    <r>
      <rPr>
        <b/>
        <sz val="10"/>
        <color theme="1"/>
        <rFont val="Arial"/>
        <family val="2"/>
      </rPr>
      <t xml:space="preserve">
Sector: </t>
    </r>
    <r>
      <rPr>
        <sz val="10"/>
        <color theme="1"/>
        <rFont val="Arial"/>
        <family val="2"/>
      </rPr>
      <t>Pampas de San Isidro Km 1267+844 - Km 1277+444 (Local Km 241+000 - Km 245+000)</t>
    </r>
  </si>
  <si>
    <r>
      <t>Red Vial Nacional: PE-1N (Panamericana Norte), 
Tramo:</t>
    </r>
    <r>
      <rPr>
        <sz val="10"/>
        <rFont val="Arial"/>
        <family val="2"/>
      </rPr>
      <t xml:space="preserve"> Sullana - Máncora, 
</t>
    </r>
    <r>
      <rPr>
        <b/>
        <sz val="10"/>
        <rFont val="Arial"/>
        <family val="2"/>
      </rPr>
      <t>Sector:</t>
    </r>
    <r>
      <rPr>
        <sz val="10"/>
        <rFont val="Arial"/>
        <family val="2"/>
      </rPr>
      <t xml:space="preserve">  Órganos KM 1163+870 - Km 1163+844 (Km 133+020 - 133+070)</t>
    </r>
  </si>
  <si>
    <r>
      <t xml:space="preserve">Red Vial Nacional: PE-1N (Panamericana Norte),
Tramo: </t>
    </r>
    <r>
      <rPr>
        <sz val="10"/>
        <color theme="1"/>
        <rFont val="Arial"/>
        <family val="2"/>
      </rPr>
      <t>Máncora - Pte. La Paz,</t>
    </r>
    <r>
      <rPr>
        <b/>
        <sz val="10"/>
        <color theme="1"/>
        <rFont val="Arial"/>
        <family val="2"/>
      </rPr>
      <t xml:space="preserve">
Sector: </t>
    </r>
    <r>
      <rPr>
        <sz val="10"/>
        <color theme="1"/>
        <rFont val="Arial"/>
        <family val="2"/>
      </rPr>
      <t>Puente Aeropuerto Km 1288+800 - Km 1288+840</t>
    </r>
  </si>
  <si>
    <r>
      <t xml:space="preserve">Red Vial Nacional: PE-1N (Panamericana Norte),
Tramo: </t>
    </r>
    <r>
      <rPr>
        <sz val="10"/>
        <color theme="1"/>
        <rFont val="Arial"/>
        <family val="2"/>
      </rPr>
      <t>Máncora - Punta Sal,</t>
    </r>
    <r>
      <rPr>
        <b/>
        <sz val="10"/>
        <color theme="1"/>
        <rFont val="Arial"/>
        <family val="2"/>
      </rPr>
      <t xml:space="preserve">
Sector: </t>
    </r>
    <r>
      <rPr>
        <sz val="10"/>
        <color theme="1"/>
        <rFont val="Arial"/>
        <family val="2"/>
      </rPr>
      <t>Puente Monteo Km 1279+808 - Km 1279+821</t>
    </r>
  </si>
  <si>
    <r>
      <t>Red Vial Nacional: PE-1N (Panamericana Norte)
Tramo:</t>
    </r>
    <r>
      <rPr>
        <sz val="10"/>
        <rFont val="Arial"/>
        <family val="2"/>
      </rPr>
      <t xml:space="preserve"> Sullana - Máncora,
</t>
    </r>
    <r>
      <rPr>
        <b/>
        <sz val="10"/>
        <rFont val="Arial"/>
        <family val="2"/>
      </rPr>
      <t xml:space="preserve">Sector: </t>
    </r>
    <r>
      <rPr>
        <sz val="10"/>
        <rFont val="Arial"/>
        <family val="2"/>
      </rPr>
      <t>Puente Pichichaco Km 1060+920 - Km 1061+050</t>
    </r>
  </si>
  <si>
    <r>
      <t>Red Vial Nacional: PE-1N (Panamericana Norte)
Tramo:</t>
    </r>
    <r>
      <rPr>
        <sz val="10"/>
        <rFont val="Arial"/>
        <family val="2"/>
      </rPr>
      <t xml:space="preserve"> Máncora - Puente La Paz,
</t>
    </r>
    <r>
      <rPr>
        <b/>
        <sz val="10"/>
        <rFont val="Arial"/>
        <family val="2"/>
      </rPr>
      <t xml:space="preserve">Sector: </t>
    </r>
    <r>
      <rPr>
        <sz val="10"/>
        <rFont val="Arial"/>
        <family val="2"/>
      </rPr>
      <t>Puente Tronco Seco Km 1279+660 - Km 1279+671</t>
    </r>
  </si>
  <si>
    <t xml:space="preserve">Maquinaria del Contratista Conservador Consorcio Vial Sondor Vado Grande
01 Retroexcavadora
01 Camión volquete
</t>
  </si>
  <si>
    <t>VIALES-003919</t>
  </si>
  <si>
    <r>
      <t>Red Vial Nacional: PE-10C, 
Tramo:</t>
    </r>
    <r>
      <rPr>
        <sz val="10"/>
        <rFont val="Arial"/>
        <family val="2"/>
      </rPr>
      <t xml:space="preserve"> Pte. Pallar - Fundo Chagual, 
</t>
    </r>
    <r>
      <rPr>
        <b/>
        <sz val="10"/>
        <rFont val="Arial"/>
        <family val="2"/>
      </rPr>
      <t>Sector:</t>
    </r>
    <r>
      <rPr>
        <sz val="10"/>
        <rFont val="Arial"/>
        <family val="2"/>
      </rPr>
      <t xml:space="preserve"> Aricapampa Km 95+830 - Km 95+960</t>
    </r>
  </si>
  <si>
    <t xml:space="preserve">Maquinaria del Contratista Conservador Consorcio Calemar
01 Cargador frontal
02 Camión volquete
01 Excavadora
</t>
  </si>
  <si>
    <r>
      <t xml:space="preserve">Amazonas
</t>
    </r>
    <r>
      <rPr>
        <sz val="10"/>
        <color theme="1"/>
        <rFont val="Arial"/>
        <family val="2"/>
      </rPr>
      <t>Rodríguez de Mendoza/ Vista Alegre</t>
    </r>
  </si>
  <si>
    <t>VIALES-003924</t>
  </si>
  <si>
    <t>30.04.25</t>
  </si>
  <si>
    <r>
      <t xml:space="preserve">Áncash
</t>
    </r>
    <r>
      <rPr>
        <sz val="10"/>
        <color theme="1"/>
        <rFont val="Arial"/>
        <family val="2"/>
      </rPr>
      <t>Pomabamba / Parobamba</t>
    </r>
  </si>
  <si>
    <r>
      <t xml:space="preserve">Red Vial Nacional: PE-12A,
Tramo: </t>
    </r>
    <r>
      <rPr>
        <sz val="10"/>
        <rFont val="Arial"/>
        <family val="2"/>
      </rPr>
      <t>Sihuas - Huacrachuco,</t>
    </r>
    <r>
      <rPr>
        <b/>
        <sz val="10"/>
        <rFont val="Arial"/>
        <family val="2"/>
      </rPr>
      <t xml:space="preserve">
Sector:</t>
    </r>
    <r>
      <rPr>
        <sz val="10"/>
        <rFont val="Arial"/>
        <family val="2"/>
      </rPr>
      <t xml:space="preserve"> Suchiman Km 128+600 - Km 128+645</t>
    </r>
  </si>
  <si>
    <t>VIALES-003941</t>
  </si>
  <si>
    <t xml:space="preserve"> PE-12A</t>
  </si>
  <si>
    <t>Suchiman</t>
  </si>
  <si>
    <t>VIALES-003948</t>
  </si>
  <si>
    <r>
      <t xml:space="preserve">Red Vial Nacional: PE-3N,
Tramo: </t>
    </r>
    <r>
      <rPr>
        <sz val="10"/>
        <rFont val="Arial"/>
        <family val="2"/>
      </rPr>
      <t>Cochabamba - Chota,</t>
    </r>
    <r>
      <rPr>
        <b/>
        <sz val="10"/>
        <rFont val="Arial"/>
        <family val="2"/>
      </rPr>
      <t xml:space="preserve">
Sector: </t>
    </r>
    <r>
      <rPr>
        <sz val="10"/>
        <rFont val="Arial"/>
        <family val="2"/>
      </rPr>
      <t>Peña de Loros Km 1431+650 - Km 1431+700 (Km local Km 139+650 - Km 139+700)</t>
    </r>
  </si>
  <si>
    <t>Maquinaria de la Concesionaria CONVIAL SIERRA NORTE
01 Retroexcavadora
01 Camión volquete
01 Excavadora</t>
  </si>
  <si>
    <t>Maquinaria del Contratista Conservador Calemar
02 Excavadora
01 Cargador frontal
02 Camión volquete</t>
  </si>
  <si>
    <t>VIALES-003959</t>
  </si>
  <si>
    <r>
      <t xml:space="preserve">San Martín
</t>
    </r>
    <r>
      <rPr>
        <sz val="10"/>
        <color theme="1"/>
        <rFont val="Arial"/>
        <family val="2"/>
      </rPr>
      <t>Mariscal Caceres/ Campanilla</t>
    </r>
  </si>
  <si>
    <r>
      <t>Red Vial Nacional: PE-5N, 
Tramo:</t>
    </r>
    <r>
      <rPr>
        <sz val="10"/>
        <rFont val="Arial"/>
        <family val="2"/>
      </rPr>
      <t xml:space="preserve"> Campanilla- Pizana,
</t>
    </r>
    <r>
      <rPr>
        <b/>
        <sz val="10"/>
        <rFont val="Arial"/>
        <family val="2"/>
      </rPr>
      <t>Sector:</t>
    </r>
    <r>
      <rPr>
        <sz val="10"/>
        <rFont val="Arial"/>
        <family val="2"/>
      </rPr>
      <t xml:space="preserve">  Km 724+100 - Km 724+700</t>
    </r>
  </si>
  <si>
    <t>Maquinaria IIRSA NORTE
01 Excavadora
01 Rodillo
01 Camión volquete</t>
  </si>
  <si>
    <t>Maquinaria IIRSA NORTE
01 Camabaja
02 Excavadora
01 Tractor sobre orugas
01 Motoniveladora
01 Rodillo liso
01 Cargador frontal
13 Camión volquete</t>
  </si>
  <si>
    <r>
      <rPr>
        <b/>
        <sz val="10"/>
        <rFont val="Arial"/>
        <family val="2"/>
      </rPr>
      <t>PVN</t>
    </r>
    <r>
      <rPr>
        <sz val="10"/>
        <rFont val="Arial"/>
        <family val="2"/>
      </rPr>
      <t xml:space="preserve">
Administración directa
Jefatura zonal Huánuco (e)
Carlos Alberto Dávila Rivadeneyra- Jefe zonal
Correo:Cdávila@pvn.gob.pe</t>
    </r>
  </si>
  <si>
    <r>
      <t xml:space="preserve">Junín
</t>
    </r>
    <r>
      <rPr>
        <sz val="10"/>
        <color theme="1"/>
        <rFont val="Arial"/>
        <family val="2"/>
      </rPr>
      <t>Chanchamayo / Perene</t>
    </r>
  </si>
  <si>
    <r>
      <t xml:space="preserve">Red Vial Nacional: PE-5S,
Tramo: </t>
    </r>
    <r>
      <rPr>
        <sz val="10"/>
        <rFont val="Arial"/>
        <family val="2"/>
      </rPr>
      <t>Perene - Sangai,</t>
    </r>
    <r>
      <rPr>
        <b/>
        <sz val="10"/>
        <rFont val="Arial"/>
        <family val="2"/>
      </rPr>
      <t xml:space="preserve">
Sector:</t>
    </r>
    <r>
      <rPr>
        <sz val="10"/>
        <rFont val="Arial"/>
        <family val="2"/>
      </rPr>
      <t xml:space="preserve"> Maranquiari  Km 27+500 - Km 29+000</t>
    </r>
  </si>
  <si>
    <t>VIALES-003974</t>
  </si>
  <si>
    <t>Maquinaria de PVN
02 Cargador frontal
01 Camión volquete</t>
  </si>
  <si>
    <r>
      <rPr>
        <b/>
        <sz val="10"/>
        <rFont val="Arial"/>
        <family val="2"/>
      </rPr>
      <t>PVN</t>
    </r>
    <r>
      <rPr>
        <sz val="10"/>
        <rFont val="Arial"/>
        <family val="2"/>
      </rPr>
      <t xml:space="preserve">
Administración por contrato
Jefatura zonal Ucayali
Carlos Dávila Rivadeneyra  - Jefe zonal
Correo: Cdávila@pvn.gob.pe</t>
    </r>
  </si>
  <si>
    <r>
      <rPr>
        <b/>
        <sz val="10"/>
        <rFont val="Arial"/>
        <family val="2"/>
      </rPr>
      <t>PVN</t>
    </r>
    <r>
      <rPr>
        <sz val="10"/>
        <rFont val="Arial"/>
        <family val="2"/>
      </rPr>
      <t xml:space="preserve">
Administración por contrato
Jefatura zonal Huánuco (e)
Carlos Alberto Dávila Rivadeneyra- Jefe zonal
Correo:Cdávila@pvn.gob.pe</t>
    </r>
  </si>
  <si>
    <r>
      <rPr>
        <b/>
        <sz val="10"/>
        <rFont val="Arial"/>
        <family val="2"/>
      </rPr>
      <t>PVN</t>
    </r>
    <r>
      <rPr>
        <sz val="10"/>
        <rFont val="Arial"/>
        <family val="2"/>
      </rPr>
      <t xml:space="preserve">
Administración por contrato
Jefatura zonal Huánuco
Carlos David Dávila Rivadeneyra - Jefe zonal
Correo: Cdávila@pvn.gob.pe</t>
    </r>
  </si>
  <si>
    <r>
      <rPr>
        <b/>
        <sz val="10"/>
        <rFont val="Arial"/>
        <family val="2"/>
      </rPr>
      <t>PVN</t>
    </r>
    <r>
      <rPr>
        <sz val="10"/>
        <rFont val="Arial"/>
        <family val="2"/>
      </rPr>
      <t xml:space="preserve">
Administración directa
Jefatura zonal Cusco - Apurímac
Jimmy Eric Pairazaman Murrugarra- Jefe zonal
Correo:Cdávila@pvn.gob.pe</t>
    </r>
  </si>
  <si>
    <r>
      <rPr>
        <b/>
        <sz val="10"/>
        <rFont val="Arial"/>
        <family val="2"/>
      </rPr>
      <t>PVN</t>
    </r>
    <r>
      <rPr>
        <sz val="10"/>
        <rFont val="Arial"/>
        <family val="2"/>
      </rPr>
      <t xml:space="preserve">
Administración por contrato
Jefatura zonal Cusco - Apurímac
Jimmy Eric Pairazaman Murrugarra- Jefe zonal
Correo:Cdávila@pvn.gob.pe</t>
    </r>
  </si>
  <si>
    <r>
      <t xml:space="preserve">Cusco
</t>
    </r>
    <r>
      <rPr>
        <sz val="10"/>
        <color theme="1"/>
        <rFont val="Arial"/>
        <family val="2"/>
      </rPr>
      <t>La Convención/ Santa Teresa</t>
    </r>
  </si>
  <si>
    <r>
      <t xml:space="preserve">Red Vial Nacional: PE-3SJ, 
Tramo: </t>
    </r>
    <r>
      <rPr>
        <sz val="10"/>
        <rFont val="Arial"/>
        <family val="2"/>
      </rPr>
      <t>Santa Teresa - Intihuatana,</t>
    </r>
    <r>
      <rPr>
        <b/>
        <sz val="10"/>
        <rFont val="Arial"/>
        <family val="2"/>
      </rPr>
      <t xml:space="preserve">
Sector:</t>
    </r>
    <r>
      <rPr>
        <sz val="10"/>
        <rFont val="Arial"/>
        <family val="2"/>
      </rPr>
      <t xml:space="preserve"> Cocalmayo Km 18+760 - Km 19+010</t>
    </r>
  </si>
  <si>
    <t>VIALES-003987</t>
  </si>
  <si>
    <r>
      <t>Red Vial Nacional: PE-08B, 
Tramo:</t>
    </r>
    <r>
      <rPr>
        <sz val="10"/>
        <rFont val="Arial"/>
        <family val="2"/>
      </rPr>
      <t xml:space="preserve"> Soritor - Selva Alegre, 
</t>
    </r>
    <r>
      <rPr>
        <b/>
        <sz val="10"/>
        <rFont val="Arial"/>
        <family val="2"/>
      </rPr>
      <t>Sector:</t>
    </r>
    <r>
      <rPr>
        <sz val="10"/>
        <rFont val="Arial"/>
        <family val="2"/>
      </rPr>
      <t xml:space="preserve"> Cruce Salas  Km 517+250 - Km 517+266 (Km 34+350 - Km 34+366)</t>
    </r>
  </si>
  <si>
    <r>
      <rPr>
        <b/>
        <sz val="10"/>
        <rFont val="Arial"/>
        <family val="2"/>
      </rPr>
      <t>PVN</t>
    </r>
    <r>
      <rPr>
        <sz val="10"/>
        <rFont val="Arial"/>
        <family val="2"/>
      </rPr>
      <t xml:space="preserve">
Administración por contrato
Jefatura zonal Ucayali
Carlos Dávila Rivadeneyra - Jefe zonal
Correo: Cdávila@pvn.gob.pe</t>
    </r>
  </si>
  <si>
    <t>VIALES-004008</t>
  </si>
  <si>
    <r>
      <t xml:space="preserve">Lambayeque
</t>
    </r>
    <r>
      <rPr>
        <sz val="10"/>
        <color theme="1"/>
        <rFont val="Arial"/>
        <family val="2"/>
      </rPr>
      <t>Chiclayo / Pomalca</t>
    </r>
  </si>
  <si>
    <r>
      <t>Red Vial Nacional: PE-06A, 
Tramo:</t>
    </r>
    <r>
      <rPr>
        <sz val="10"/>
        <rFont val="Arial"/>
        <family val="2"/>
      </rPr>
      <t xml:space="preserve"> Pomalca - Tumán,
</t>
    </r>
    <r>
      <rPr>
        <b/>
        <sz val="10"/>
        <rFont val="Arial"/>
        <family val="2"/>
      </rPr>
      <t xml:space="preserve">Sector: </t>
    </r>
    <r>
      <rPr>
        <sz val="10"/>
        <rFont val="Arial"/>
        <family val="2"/>
      </rPr>
      <t>Pomalca - Tumán Km 18+045 - Km 18+046</t>
    </r>
  </si>
  <si>
    <t xml:space="preserve">Maquinaria del Contratista Conservador Consorcio Vial Pimentel
01 Retroexcavadora
01 Camión volquete
01 Camión cisterna
</t>
  </si>
  <si>
    <t>VIALES-004009</t>
  </si>
  <si>
    <r>
      <t xml:space="preserve">Arequipa
</t>
    </r>
    <r>
      <rPr>
        <sz val="10"/>
        <color theme="1"/>
        <rFont val="Arial"/>
        <family val="2"/>
      </rPr>
      <t>Caravelí/ Yauca</t>
    </r>
  </si>
  <si>
    <r>
      <t xml:space="preserve">Red Vial Nacional: PE-1S (Panamericana Sur),
Tramo: </t>
    </r>
    <r>
      <rPr>
        <sz val="10"/>
        <rFont val="Arial"/>
        <family val="2"/>
      </rPr>
      <t>Alto Grande - Tanaka</t>
    </r>
    <r>
      <rPr>
        <b/>
        <sz val="10"/>
        <rFont val="Arial"/>
        <family val="2"/>
      </rPr>
      <t xml:space="preserve">,
Sector: </t>
    </r>
    <r>
      <rPr>
        <sz val="10"/>
        <rFont val="Arial"/>
        <family val="2"/>
      </rPr>
      <t>Tanaka Km 581+000 - Km 583+000</t>
    </r>
  </si>
  <si>
    <t>VIALES-004010</t>
  </si>
  <si>
    <r>
      <t xml:space="preserve">Ayacucho
</t>
    </r>
    <r>
      <rPr>
        <sz val="10"/>
        <color theme="1"/>
        <rFont val="Arial"/>
        <family val="2"/>
      </rPr>
      <t>Cangallo / Paras</t>
    </r>
  </si>
  <si>
    <r>
      <t xml:space="preserve">Red Vial Nacional: PE-28A,
Tramo: </t>
    </r>
    <r>
      <rPr>
        <sz val="10"/>
        <rFont val="Arial"/>
        <family val="2"/>
      </rPr>
      <t>Rumichaca - Totorabamba</t>
    </r>
    <r>
      <rPr>
        <b/>
        <sz val="10"/>
        <rFont val="Arial"/>
        <family val="2"/>
      </rPr>
      <t xml:space="preserve">,
Sector: </t>
    </r>
    <r>
      <rPr>
        <sz val="10"/>
        <rFont val="Arial"/>
        <family val="2"/>
      </rPr>
      <t>Supaymayo Km 247+280 - Km 247+340</t>
    </r>
  </si>
  <si>
    <t>PE-06A</t>
  </si>
  <si>
    <t>Tumán</t>
  </si>
  <si>
    <t>13.05.25</t>
  </si>
  <si>
    <t>Maquinaria del Contratista Conservador Consorcio Piura
01 Excavadora
01 Camión volquete</t>
  </si>
  <si>
    <r>
      <t xml:space="preserve">Red Vial Nacional: PE-12A,
Tramo: </t>
    </r>
    <r>
      <rPr>
        <sz val="10"/>
        <rFont val="Arial"/>
        <family val="2"/>
      </rPr>
      <t>Sihuas - Huacrachuco,</t>
    </r>
    <r>
      <rPr>
        <b/>
        <sz val="10"/>
        <rFont val="Arial"/>
        <family val="2"/>
      </rPr>
      <t xml:space="preserve">
Sector:</t>
    </r>
    <r>
      <rPr>
        <sz val="10"/>
        <rFont val="Arial"/>
        <family val="2"/>
      </rPr>
      <t xml:space="preserve"> Sauce Km 149+200 - Km 149+250</t>
    </r>
  </si>
  <si>
    <r>
      <rPr>
        <b/>
        <sz val="10"/>
        <color theme="1"/>
        <rFont val="Arial"/>
        <family val="2"/>
      </rPr>
      <t>Piura</t>
    </r>
    <r>
      <rPr>
        <sz val="10"/>
        <color theme="1"/>
        <rFont val="Arial"/>
        <family val="2"/>
      </rPr>
      <t xml:space="preserve">
Ayabaca / Ayabaca</t>
    </r>
  </si>
  <si>
    <t>VIALES-004032</t>
  </si>
  <si>
    <t>Aquia</t>
  </si>
  <si>
    <t>15.05.25</t>
  </si>
  <si>
    <r>
      <t xml:space="preserve">Red Vial Nacional: PE-3N,
Tramo: </t>
    </r>
    <r>
      <rPr>
        <sz val="10"/>
        <rFont val="Arial"/>
        <family val="2"/>
      </rPr>
      <t>Aquia - Chiquián,</t>
    </r>
    <r>
      <rPr>
        <b/>
        <sz val="10"/>
        <rFont val="Arial"/>
        <family val="2"/>
      </rPr>
      <t xml:space="preserve">
Sector:</t>
    </r>
    <r>
      <rPr>
        <sz val="10"/>
        <rFont val="Arial"/>
        <family val="2"/>
      </rPr>
      <t xml:space="preserve"> Puente Aquia Km 451+200 - Km 451+225</t>
    </r>
  </si>
  <si>
    <r>
      <t xml:space="preserve">Cusco
</t>
    </r>
    <r>
      <rPr>
        <sz val="10"/>
        <color theme="1"/>
        <rFont val="Arial"/>
        <family val="2"/>
      </rPr>
      <t>Espinar / Pichigua</t>
    </r>
  </si>
  <si>
    <r>
      <t>Red Vial Nacional: PE34F, 
Tramo:</t>
    </r>
    <r>
      <rPr>
        <sz val="10"/>
        <rFont val="Arial"/>
        <family val="2"/>
      </rPr>
      <t xml:space="preserve"> San Genaro -  El Descanso</t>
    </r>
    <r>
      <rPr>
        <b/>
        <sz val="10"/>
        <rFont val="Arial"/>
        <family val="2"/>
      </rPr>
      <t xml:space="preserve"> </t>
    </r>
    <r>
      <rPr>
        <sz val="10"/>
        <rFont val="Arial"/>
        <family val="2"/>
      </rPr>
      <t>,</t>
    </r>
    <r>
      <rPr>
        <b/>
        <sz val="10"/>
        <rFont val="Arial"/>
        <family val="2"/>
      </rPr>
      <t xml:space="preserve">
Sector:</t>
    </r>
    <r>
      <rPr>
        <sz val="10"/>
        <rFont val="Arial"/>
        <family val="2"/>
      </rPr>
      <t xml:space="preserve"> San Miguel Km 19+000 - Km 22+500</t>
    </r>
  </si>
  <si>
    <r>
      <t xml:space="preserve">Cusco
</t>
    </r>
    <r>
      <rPr>
        <sz val="10"/>
        <color theme="1"/>
        <rFont val="Arial"/>
        <family val="2"/>
      </rPr>
      <t>Canas  / Kunturkanki</t>
    </r>
  </si>
  <si>
    <r>
      <t>Red Vial Nacional: PE34F, 
Tramo:</t>
    </r>
    <r>
      <rPr>
        <sz val="10"/>
        <rFont val="Arial"/>
        <family val="2"/>
      </rPr>
      <t xml:space="preserve"> San Genaro -  El Descanso</t>
    </r>
    <r>
      <rPr>
        <b/>
        <sz val="10"/>
        <rFont val="Arial"/>
        <family val="2"/>
      </rPr>
      <t xml:space="preserve"> </t>
    </r>
    <r>
      <rPr>
        <sz val="10"/>
        <rFont val="Arial"/>
        <family val="2"/>
      </rPr>
      <t>,</t>
    </r>
    <r>
      <rPr>
        <b/>
        <sz val="10"/>
        <rFont val="Arial"/>
        <family val="2"/>
      </rPr>
      <t xml:space="preserve">
Sector:</t>
    </r>
    <r>
      <rPr>
        <sz val="10"/>
        <rFont val="Arial"/>
        <family val="2"/>
      </rPr>
      <t xml:space="preserve"> Laramani Km 23+500 - Km 27+000</t>
    </r>
  </si>
  <si>
    <t>VIALES-004036</t>
  </si>
  <si>
    <t>VIALES-004037</t>
  </si>
  <si>
    <r>
      <t xml:space="preserve">OSIPTEL
</t>
    </r>
    <r>
      <rPr>
        <sz val="10"/>
        <rFont val="Arial"/>
        <family val="2"/>
      </rPr>
      <t xml:space="preserve">Comunicación vía correo:
Edwin Rojas Ponce
Ingeniero de Monitoreo y Red
Dirección de Fiscalización e Instrucción
Correo: erojasp@osiptel.gob.pe
</t>
    </r>
    <r>
      <rPr>
        <b/>
        <sz val="10"/>
        <rFont val="Arial"/>
        <family val="2"/>
      </rPr>
      <t xml:space="preserve">
ENTEL
</t>
    </r>
    <r>
      <rPr>
        <sz val="10"/>
        <rFont val="Arial"/>
        <family val="2"/>
      </rPr>
      <t>Comunicación vía correo
RafaelCon fecha  18.05.25 angulo Torino
Correo: rafael.angulo@entel.pe</t>
    </r>
  </si>
  <si>
    <r>
      <rPr>
        <b/>
        <sz val="10"/>
        <color theme="1"/>
        <rFont val="Arial"/>
        <family val="2"/>
      </rPr>
      <t>Puno</t>
    </r>
    <r>
      <rPr>
        <sz val="10"/>
        <color theme="1"/>
        <rFont val="Arial"/>
        <family val="2"/>
      </rPr>
      <t xml:space="preserve">
Sandia / Sandia</t>
    </r>
  </si>
  <si>
    <r>
      <rPr>
        <b/>
        <sz val="10"/>
        <color theme="1"/>
        <rFont val="Arial"/>
        <family val="2"/>
      </rPr>
      <t>Pasco</t>
    </r>
    <r>
      <rPr>
        <sz val="10"/>
        <color theme="1"/>
        <rFont val="Arial"/>
        <family val="2"/>
      </rPr>
      <t xml:space="preserve">
Pasco / Yanacancha</t>
    </r>
  </si>
  <si>
    <t>VIALES-004053</t>
  </si>
  <si>
    <t>VIALES-004056</t>
  </si>
  <si>
    <r>
      <t xml:space="preserve">Red Vial Nacional: PE-06B, 
Tramo: </t>
    </r>
    <r>
      <rPr>
        <sz val="10"/>
        <rFont val="Arial"/>
        <family val="2"/>
      </rPr>
      <t xml:space="preserve">Santa Cruz - Chamana 
</t>
    </r>
    <r>
      <rPr>
        <b/>
        <sz val="10"/>
        <rFont val="Arial"/>
        <family val="2"/>
      </rPr>
      <t>Sector:</t>
    </r>
    <r>
      <rPr>
        <sz val="10"/>
        <rFont val="Arial"/>
        <family val="2"/>
      </rPr>
      <t xml:space="preserve"> Chancay Baños Km 88+600 - Km 88+630</t>
    </r>
  </si>
  <si>
    <t>VIALES-004059</t>
  </si>
  <si>
    <t>Maquinaria de Consorcio Vial Pimentel</t>
  </si>
  <si>
    <r>
      <t xml:space="preserve">Cajamarca
</t>
    </r>
    <r>
      <rPr>
        <sz val="10"/>
        <color theme="1"/>
        <rFont val="Arial"/>
        <family val="2"/>
      </rPr>
      <t>Chota / Chota</t>
    </r>
  </si>
  <si>
    <t>VIALES-004062</t>
  </si>
  <si>
    <r>
      <t xml:space="preserve">San Martín
</t>
    </r>
    <r>
      <rPr>
        <sz val="10"/>
        <color theme="1"/>
        <rFont val="Arial"/>
        <family val="2"/>
      </rPr>
      <t>Huallaga / Tingo de Saposoa</t>
    </r>
  </si>
  <si>
    <r>
      <t xml:space="preserve">Red Vial Nacional: PE- 5N,
Tramo: </t>
    </r>
    <r>
      <rPr>
        <sz val="10"/>
        <rFont val="Arial"/>
        <family val="2"/>
      </rPr>
      <t xml:space="preserve">Tarapoto - Picota,
</t>
    </r>
    <r>
      <rPr>
        <b/>
        <sz val="10"/>
        <rFont val="Arial"/>
        <family val="2"/>
      </rPr>
      <t>Sector:</t>
    </r>
    <r>
      <rPr>
        <sz val="10"/>
        <rFont val="Arial"/>
        <family val="2"/>
      </rPr>
      <t xml:space="preserve"> Tingo de Saposoa Km 726+700 - Km 726+800</t>
    </r>
  </si>
  <si>
    <t>VIALES-004064</t>
  </si>
  <si>
    <r>
      <t xml:space="preserve">Red Vial Nacional: PE-5N,
Tramo: </t>
    </r>
    <r>
      <rPr>
        <sz val="10"/>
        <rFont val="Arial"/>
        <family val="2"/>
      </rPr>
      <t>San Juan Cacazu -</t>
    </r>
    <r>
      <rPr>
        <b/>
        <sz val="10"/>
        <rFont val="Arial"/>
        <family val="2"/>
      </rPr>
      <t xml:space="preserve"> </t>
    </r>
    <r>
      <rPr>
        <sz val="10"/>
        <rFont val="Arial"/>
        <family val="2"/>
      </rPr>
      <t>Puerto Bermúdez,</t>
    </r>
    <r>
      <rPr>
        <b/>
        <sz val="10"/>
        <rFont val="Arial"/>
        <family val="2"/>
      </rPr>
      <t xml:space="preserve">
Sector:</t>
    </r>
    <r>
      <rPr>
        <sz val="10"/>
        <rFont val="Arial"/>
        <family val="2"/>
      </rPr>
      <t xml:space="preserve"> San Juan de Cacazu Km 78+730 - Km 78+750</t>
    </r>
  </si>
  <si>
    <r>
      <rPr>
        <b/>
        <sz val="10"/>
        <rFont val="Arial"/>
        <family val="2"/>
      </rPr>
      <t xml:space="preserve">PVN
</t>
    </r>
    <r>
      <rPr>
        <sz val="10"/>
        <rFont val="Arial"/>
        <family val="2"/>
      </rPr>
      <t>Administración por contrato
Jefatura zonal Junín - Pasco 
Ronald Blanco Gonzales - Jefe zonal Correo:rblanco@pvn.gob.pe</t>
    </r>
  </si>
  <si>
    <r>
      <t xml:space="preserve">Pasco
</t>
    </r>
    <r>
      <rPr>
        <sz val="10"/>
        <color theme="1"/>
        <rFont val="Arial"/>
        <family val="2"/>
      </rPr>
      <t>Oxapampa / Villa Rica</t>
    </r>
  </si>
  <si>
    <t>VIALES-004065</t>
  </si>
  <si>
    <r>
      <t xml:space="preserve">Cajamarca
</t>
    </r>
    <r>
      <rPr>
        <sz val="10"/>
        <color theme="1"/>
        <rFont val="Arial"/>
        <family val="2"/>
      </rPr>
      <t>Chota / Llama</t>
    </r>
  </si>
  <si>
    <r>
      <t>Red Vial Nacional: PE-06B, 
Tramo:</t>
    </r>
    <r>
      <rPr>
        <sz val="10"/>
        <rFont val="Arial"/>
        <family val="2"/>
      </rPr>
      <t xml:space="preserve"> Puente Cumbil - Santa Cruz,
</t>
    </r>
    <r>
      <rPr>
        <b/>
        <sz val="10"/>
        <rFont val="Arial"/>
        <family val="2"/>
      </rPr>
      <t xml:space="preserve">Sector: </t>
    </r>
    <r>
      <rPr>
        <sz val="10"/>
        <rFont val="Arial"/>
        <family val="2"/>
      </rPr>
      <t>Cirato Km 16+665 - Km 16+685</t>
    </r>
  </si>
  <si>
    <t>Maquinaria del Contratista Conservador Consorcio Vial Pimentel
01 Excavadora</t>
  </si>
  <si>
    <t>VIALES-004066</t>
  </si>
  <si>
    <r>
      <t xml:space="preserve">Áncash
</t>
    </r>
    <r>
      <rPr>
        <sz val="10"/>
        <color theme="1"/>
        <rFont val="Arial"/>
        <family val="2"/>
      </rPr>
      <t>Carlos Fermín Fitzcarrald / Yauya</t>
    </r>
  </si>
  <si>
    <r>
      <t xml:space="preserve">Red Vial Nacional: PE-14C,
Tramo: </t>
    </r>
    <r>
      <rPr>
        <sz val="10"/>
        <rFont val="Arial"/>
        <family val="2"/>
      </rPr>
      <t>San Luis - Huari,</t>
    </r>
    <r>
      <rPr>
        <b/>
        <sz val="10"/>
        <rFont val="Arial"/>
        <family val="2"/>
      </rPr>
      <t xml:space="preserve">
Sector:</t>
    </r>
    <r>
      <rPr>
        <sz val="10"/>
        <rFont val="Arial"/>
        <family val="2"/>
      </rPr>
      <t xml:space="preserve"> Santa Bárbara Km 182+200 - Km 182+215</t>
    </r>
  </si>
  <si>
    <t>Cirato</t>
  </si>
  <si>
    <t>PE-06B</t>
  </si>
  <si>
    <t>16.05.25</t>
  </si>
  <si>
    <r>
      <t xml:space="preserve">Red Vial Nacional: PE-5N, 
Tramo: </t>
    </r>
    <r>
      <rPr>
        <sz val="10"/>
        <rFont val="Arial"/>
        <family val="2"/>
      </rPr>
      <t>Puente Chino - Aguaytia,</t>
    </r>
    <r>
      <rPr>
        <b/>
        <sz val="10"/>
        <rFont val="Arial"/>
        <family val="2"/>
      </rPr>
      <t xml:space="preserve"> 
Sector: </t>
    </r>
    <r>
      <rPr>
        <sz val="10"/>
        <rFont val="Arial"/>
        <family val="2"/>
      </rPr>
      <t>Juan Velazco Km 460+840 - Km 430+940</t>
    </r>
  </si>
  <si>
    <r>
      <t xml:space="preserve">Red Vial Nacional: PE-1NT,
Tramo: </t>
    </r>
    <r>
      <rPr>
        <sz val="10"/>
        <rFont val="Arial"/>
        <family val="2"/>
      </rPr>
      <t>Primer Dv. Montero - Ayabaca,</t>
    </r>
    <r>
      <rPr>
        <b/>
        <sz val="10"/>
        <rFont val="Arial"/>
        <family val="2"/>
      </rPr>
      <t xml:space="preserve">
Sector:</t>
    </r>
    <r>
      <rPr>
        <sz val="10"/>
        <rFont val="Arial"/>
        <family val="2"/>
      </rPr>
      <t xml:space="preserve"> Arraypite Alto Km 56+640 - Km 56+770</t>
    </r>
  </si>
  <si>
    <t>Maquinaria del Contratista Conservador Mota - Engil Perú S.A.
01 Excavadora
06 Camión volquete
01 Retroexcavadora
01 Rodillo Liso
01 Motoniveladora</t>
  </si>
  <si>
    <t>VIALES-004076</t>
  </si>
  <si>
    <r>
      <rPr>
        <b/>
        <sz val="10"/>
        <color theme="1"/>
        <rFont val="Arial"/>
        <family val="2"/>
      </rPr>
      <t>Cusco</t>
    </r>
    <r>
      <rPr>
        <sz val="10"/>
        <color theme="1"/>
        <rFont val="Arial"/>
        <family val="2"/>
      </rPr>
      <t xml:space="preserve">
Anta  / Chinchaypujio</t>
    </r>
  </si>
  <si>
    <r>
      <t xml:space="preserve">Red Vial Nacional: PE-38, 
Tramo: </t>
    </r>
    <r>
      <rPr>
        <sz val="10"/>
        <rFont val="Arial"/>
        <family val="2"/>
      </rPr>
      <t xml:space="preserve">Alto de la Alianza - Tarata,
</t>
    </r>
    <r>
      <rPr>
        <b/>
        <sz val="10"/>
        <rFont val="Arial"/>
        <family val="2"/>
      </rPr>
      <t xml:space="preserve">Sector: </t>
    </r>
    <r>
      <rPr>
        <sz val="10"/>
        <rFont val="Arial"/>
        <family val="2"/>
      </rPr>
      <t>Puente Chaka Wira Km 90+260 - Km 90+280</t>
    </r>
  </si>
  <si>
    <t>VIALES-004079</t>
  </si>
  <si>
    <t>MAQUINARIA
(Cantidad/tipo)</t>
  </si>
  <si>
    <r>
      <t xml:space="preserve">Red Vial Nacional: PE-3SF,
Tramo: </t>
    </r>
    <r>
      <rPr>
        <sz val="10"/>
        <color theme="1"/>
        <rFont val="Arial"/>
        <family val="2"/>
      </rPr>
      <t>EMP PE-3S (Mollepuquio) - Cotabambas,</t>
    </r>
    <r>
      <rPr>
        <b/>
        <sz val="10"/>
        <color theme="1"/>
        <rFont val="Arial"/>
        <family val="2"/>
      </rPr>
      <t xml:space="preserve">
Sector:</t>
    </r>
    <r>
      <rPr>
        <sz val="10"/>
        <color theme="1"/>
        <rFont val="Arial"/>
        <family val="2"/>
      </rPr>
      <t xml:space="preserve"> Condorhuachana Km 375+600 - Km 375+650</t>
    </r>
  </si>
  <si>
    <r>
      <rPr>
        <b/>
        <sz val="10"/>
        <rFont val="Arial"/>
        <family val="2"/>
      </rPr>
      <t xml:space="preserve">CORPAC </t>
    </r>
    <r>
      <rPr>
        <sz val="10"/>
        <rFont val="Arial"/>
        <family val="2"/>
      </rPr>
      <t xml:space="preserve">
Comunicación vía correo:
Operador COE
Correo: coe-callao@corpac.gob.pe
</t>
    </r>
  </si>
  <si>
    <r>
      <rPr>
        <b/>
        <sz val="10"/>
        <rFont val="Arial"/>
        <family val="2"/>
      </rPr>
      <t>CORPAC</t>
    </r>
    <r>
      <rPr>
        <sz val="10"/>
        <rFont val="Arial"/>
        <family val="2"/>
      </rPr>
      <t xml:space="preserve"> 
Comunicación vía correo:
Operador COE
Correo: coe-callao@corpac.gob.pe
</t>
    </r>
  </si>
  <si>
    <t>VIALES-004082</t>
  </si>
  <si>
    <r>
      <t xml:space="preserve">Ica
</t>
    </r>
    <r>
      <rPr>
        <sz val="10"/>
        <color theme="1"/>
        <rFont val="Arial"/>
        <family val="2"/>
      </rPr>
      <t>Pisco / Huancano</t>
    </r>
  </si>
  <si>
    <r>
      <t xml:space="preserve">Red Vial Nacional: PE-28A,
Tramo: </t>
    </r>
    <r>
      <rPr>
        <sz val="10"/>
        <rFont val="Arial"/>
        <family val="2"/>
      </rPr>
      <t>San Clemente - Pte. Suyacuna,</t>
    </r>
    <r>
      <rPr>
        <b/>
        <sz val="10"/>
        <rFont val="Arial"/>
        <family val="2"/>
      </rPr>
      <t xml:space="preserve">
Sector: </t>
    </r>
    <r>
      <rPr>
        <sz val="10"/>
        <rFont val="Arial"/>
        <family val="2"/>
      </rPr>
      <t>Huancano Km 58+937 - Km 58+952</t>
    </r>
  </si>
  <si>
    <t>Maquinaria del Contratista Conservador Consorcio Pumahuasi
01 Excavadora
02 Camión volquete</t>
  </si>
  <si>
    <t>Maquinaria del Contratista Conservador Construcción y Administración SA</t>
  </si>
  <si>
    <t>Maquinaria del Contratista Conservador Consorcio Matarani</t>
  </si>
  <si>
    <r>
      <t>Red Vial Nacional: PE-3N, 
Tramo:</t>
    </r>
    <r>
      <rPr>
        <sz val="10"/>
        <rFont val="Arial"/>
        <family val="2"/>
      </rPr>
      <t xml:space="preserve"> Dv. Cerro de Pasco - Huánuco
</t>
    </r>
    <r>
      <rPr>
        <b/>
        <sz val="10"/>
        <rFont val="Arial"/>
        <family val="2"/>
      </rPr>
      <t>Sector:</t>
    </r>
    <r>
      <rPr>
        <sz val="10"/>
        <rFont val="Arial"/>
        <family val="2"/>
      </rPr>
      <t xml:space="preserve">  La Quinua Km 146+500 - Km 146+550</t>
    </r>
  </si>
  <si>
    <t>Río Moche Bajo.</t>
  </si>
  <si>
    <t>PE-10A</t>
  </si>
  <si>
    <t>Casmiche</t>
  </si>
  <si>
    <t>15.03.19</t>
  </si>
  <si>
    <r>
      <t xml:space="preserve">Áncash
</t>
    </r>
    <r>
      <rPr>
        <sz val="10"/>
        <color theme="1"/>
        <rFont val="Arial"/>
        <family val="2"/>
      </rPr>
      <t>Huari / Anra</t>
    </r>
  </si>
  <si>
    <r>
      <t xml:space="preserve">Red Vial Nacional: PE-14D,
Tramo: </t>
    </r>
    <r>
      <rPr>
        <sz val="10"/>
        <rFont val="Arial"/>
        <family val="2"/>
      </rPr>
      <t>Alpash - Puchca,</t>
    </r>
    <r>
      <rPr>
        <b/>
        <sz val="10"/>
        <rFont val="Arial"/>
        <family val="2"/>
      </rPr>
      <t xml:space="preserve">
Sector: </t>
    </r>
    <r>
      <rPr>
        <sz val="10"/>
        <rFont val="Arial"/>
        <family val="2"/>
      </rPr>
      <t>Maraypampa Km 1+200 - Km 1+240</t>
    </r>
  </si>
  <si>
    <t>VIALES-004098</t>
  </si>
  <si>
    <r>
      <t>Red Vial Nacional: PE-5N, 
Tramo:</t>
    </r>
    <r>
      <rPr>
        <sz val="10"/>
        <rFont val="Arial"/>
        <family val="2"/>
      </rPr>
      <t xml:space="preserve"> Villa Rica - Cacazu,
</t>
    </r>
    <r>
      <rPr>
        <b/>
        <sz val="10"/>
        <rFont val="Arial"/>
        <family val="2"/>
      </rPr>
      <t>Sector:</t>
    </r>
    <r>
      <rPr>
        <sz val="10"/>
        <rFont val="Arial"/>
        <family val="2"/>
      </rPr>
      <t xml:space="preserve"> Mellizos - Ticlio Chico Km 57+000 - Km 61+000</t>
    </r>
  </si>
  <si>
    <t>VIALES-004100</t>
  </si>
  <si>
    <r>
      <t>Red Vial Nacional: PE-3N, 
Tramo:</t>
    </r>
    <r>
      <rPr>
        <sz val="10"/>
        <rFont val="Arial"/>
        <family val="2"/>
      </rPr>
      <t xml:space="preserve"> Dv. Curilcas - Socchabamba,
</t>
    </r>
    <r>
      <rPr>
        <b/>
        <sz val="10"/>
        <rFont val="Arial"/>
        <family val="2"/>
      </rPr>
      <t>Sector:</t>
    </r>
    <r>
      <rPr>
        <sz val="10"/>
        <rFont val="Arial"/>
        <family val="2"/>
      </rPr>
      <t xml:space="preserve"> Hualcuy Bajo Km 1912+150 - Km 1912+160</t>
    </r>
  </si>
  <si>
    <t>VIALES-004103</t>
  </si>
  <si>
    <r>
      <t xml:space="preserve">Red Vial Nacional: PE-3S,
Tramo: </t>
    </r>
    <r>
      <rPr>
        <sz val="10"/>
        <rFont val="Arial"/>
        <family val="2"/>
      </rPr>
      <t xml:space="preserve">La Oroya - Huancayo,
</t>
    </r>
    <r>
      <rPr>
        <b/>
        <sz val="10"/>
        <rFont val="Arial"/>
        <family val="2"/>
      </rPr>
      <t>Sector:</t>
    </r>
    <r>
      <rPr>
        <sz val="10"/>
        <rFont val="Arial"/>
        <family val="2"/>
      </rPr>
      <t xml:space="preserve"> El Rosario Km 46+150 - Km 46+200</t>
    </r>
  </si>
  <si>
    <t>Huánuco
Aeropuerto de Huánuco</t>
  </si>
  <si>
    <t>AEROPUERTO-0035</t>
  </si>
  <si>
    <t xml:space="preserve">Maquinaria del Contratista Conservador Consorcio Calemar
01 Cargador frontal
01 Excavadora
</t>
  </si>
  <si>
    <r>
      <t xml:space="preserve">Amazonas
</t>
    </r>
    <r>
      <rPr>
        <sz val="10"/>
        <color theme="1"/>
        <rFont val="Arial"/>
        <family val="2"/>
      </rPr>
      <t>Bagua / Imaza</t>
    </r>
  </si>
  <si>
    <r>
      <t xml:space="preserve">Red Vial Nacional: PE-5NC,
Tramo: </t>
    </r>
    <r>
      <rPr>
        <sz val="10"/>
        <rFont val="Arial"/>
        <family val="2"/>
      </rPr>
      <t xml:space="preserve">Entrada Chiriaco - Wawico,
</t>
    </r>
    <r>
      <rPr>
        <b/>
        <sz val="10"/>
        <rFont val="Arial"/>
        <family val="2"/>
      </rPr>
      <t>Sector:</t>
    </r>
    <r>
      <rPr>
        <sz val="10"/>
        <rFont val="Arial"/>
        <family val="2"/>
      </rPr>
      <t xml:space="preserve"> Nazareth Km 115+400 - Km 115+413</t>
    </r>
  </si>
  <si>
    <t>VIALES-004110</t>
  </si>
  <si>
    <r>
      <rPr>
        <b/>
        <sz val="10"/>
        <color theme="1"/>
        <rFont val="Arial"/>
        <family val="2"/>
      </rPr>
      <t>Lima</t>
    </r>
    <r>
      <rPr>
        <sz val="10"/>
        <color theme="1"/>
        <rFont val="Arial"/>
        <family val="2"/>
      </rPr>
      <t xml:space="preserve">
Cajatambo / Huancapón</t>
    </r>
  </si>
  <si>
    <t>Maquinaria del Contratista Conservador Consorcio Vial Pamplona</t>
  </si>
  <si>
    <t>VIALES-004112</t>
  </si>
  <si>
    <r>
      <t xml:space="preserve">Lima
</t>
    </r>
    <r>
      <rPr>
        <sz val="10"/>
        <color theme="1"/>
        <rFont val="Arial"/>
        <family val="2"/>
      </rPr>
      <t>Yauyos / Colonia</t>
    </r>
  </si>
  <si>
    <r>
      <t xml:space="preserve">Red Vial Nacional: PE-24,
Tramo: </t>
    </r>
    <r>
      <rPr>
        <sz val="10"/>
        <rFont val="Arial"/>
        <family val="2"/>
      </rPr>
      <t xml:space="preserve">Pacran - San Lorenzo de Putinza,
</t>
    </r>
    <r>
      <rPr>
        <b/>
        <sz val="10"/>
        <rFont val="Arial"/>
        <family val="2"/>
      </rPr>
      <t>Sector:</t>
    </r>
    <r>
      <rPr>
        <sz val="10"/>
        <rFont val="Arial"/>
        <family val="2"/>
      </rPr>
      <t xml:space="preserve"> Puente Auco Km 126+700 - Km 126+750</t>
    </r>
  </si>
  <si>
    <t>Auco</t>
  </si>
  <si>
    <t>PE-24</t>
  </si>
  <si>
    <t>02.06.25</t>
  </si>
  <si>
    <t>VIALES-004114</t>
  </si>
  <si>
    <r>
      <t xml:space="preserve">Piura
</t>
    </r>
    <r>
      <rPr>
        <sz val="10"/>
        <color theme="1"/>
        <rFont val="Arial"/>
        <family val="2"/>
      </rPr>
      <t>Ayabaca / Pacaipampa</t>
    </r>
  </si>
  <si>
    <r>
      <t xml:space="preserve">Red Vial Nacional: PE-1NR,
Tramo: </t>
    </r>
    <r>
      <rPr>
        <sz val="10"/>
        <rFont val="Arial"/>
        <family val="2"/>
      </rPr>
      <t>Salida Pacaipampa - Entrada Curilcas,</t>
    </r>
    <r>
      <rPr>
        <b/>
        <sz val="10"/>
        <rFont val="Arial"/>
        <family val="2"/>
      </rPr>
      <t xml:space="preserve">
Sector: </t>
    </r>
    <r>
      <rPr>
        <sz val="10"/>
        <rFont val="Arial"/>
        <family val="2"/>
      </rPr>
      <t>La Ramada de Vilca (Prog. De TDR Km 163+280 - Km 163+294) Km 163+580 - Km 163+594</t>
    </r>
  </si>
  <si>
    <t>VIALES-004115</t>
  </si>
  <si>
    <r>
      <rPr>
        <b/>
        <sz val="10"/>
        <color theme="1"/>
        <rFont val="Arial"/>
        <family val="2"/>
      </rPr>
      <t>Puno</t>
    </r>
    <r>
      <rPr>
        <sz val="10"/>
        <color theme="1"/>
        <rFont val="Arial"/>
        <family val="2"/>
      </rPr>
      <t xml:space="preserve">
San Antonio de Putina / Quilcapuncu</t>
    </r>
  </si>
  <si>
    <r>
      <t>Red Vial Nacional: PE-34H, 
Tramo:</t>
    </r>
    <r>
      <rPr>
        <sz val="10"/>
        <rFont val="Arial"/>
        <family val="2"/>
      </rPr>
      <t xml:space="preserve"> Putina - Ananea,
</t>
    </r>
    <r>
      <rPr>
        <b/>
        <sz val="10"/>
        <rFont val="Arial"/>
        <family val="2"/>
      </rPr>
      <t>Sector:</t>
    </r>
    <r>
      <rPr>
        <sz val="10"/>
        <rFont val="Arial"/>
        <family val="2"/>
      </rPr>
      <t xml:space="preserve"> Quilcapuncu Km 112+360 - Km 112+390</t>
    </r>
  </si>
  <si>
    <t xml:space="preserve">Maquinaria del Contratista Conservador Mota Engil
02 Excavadora </t>
  </si>
  <si>
    <t>Maquinaria del Contratista Conservador Consorcio Vial Puquio
01 Retroexcavadora
01 Camión volquete
01 Camión cisterna</t>
  </si>
  <si>
    <t>Maquinaria del Contratista Conservador Consorcio Vial Nieva
01 Retroexcavadora</t>
  </si>
  <si>
    <r>
      <rPr>
        <b/>
        <sz val="10"/>
        <color theme="1"/>
        <rFont val="Arial"/>
        <family val="2"/>
      </rPr>
      <t>Cajamarca</t>
    </r>
    <r>
      <rPr>
        <sz val="10"/>
        <color theme="1"/>
        <rFont val="Arial"/>
        <family val="2"/>
      </rPr>
      <t xml:space="preserve">
Cutervo / Pimpingos</t>
    </r>
  </si>
  <si>
    <r>
      <t>Red Vial Nacional: PE-3ND, 
Tramo:</t>
    </r>
    <r>
      <rPr>
        <sz val="10"/>
        <rFont val="Arial"/>
        <family val="2"/>
      </rPr>
      <t xml:space="preserve"> Santo Tomás - Pimpingos,
</t>
    </r>
    <r>
      <rPr>
        <b/>
        <sz val="10"/>
        <rFont val="Arial"/>
        <family val="2"/>
      </rPr>
      <t>Sector:</t>
    </r>
    <r>
      <rPr>
        <sz val="10"/>
        <rFont val="Arial"/>
        <family val="2"/>
      </rPr>
      <t xml:space="preserve"> Palturco Km 97+945 - Km 97+960</t>
    </r>
  </si>
  <si>
    <t>VIALES-004117</t>
  </si>
  <si>
    <r>
      <t>Red Vial Nacional: PE-3N, 
Tramo:</t>
    </r>
    <r>
      <rPr>
        <sz val="10"/>
        <rFont val="Arial"/>
        <family val="2"/>
      </rPr>
      <t xml:space="preserve"> Dv. Curilcas - Socchabamba,
</t>
    </r>
    <r>
      <rPr>
        <b/>
        <sz val="10"/>
        <rFont val="Arial"/>
        <family val="2"/>
      </rPr>
      <t>Sector:</t>
    </r>
    <r>
      <rPr>
        <sz val="10"/>
        <rFont val="Arial"/>
        <family val="2"/>
      </rPr>
      <t xml:space="preserve"> Asiayacu Km 1935+739 - Km 1935+766</t>
    </r>
  </si>
  <si>
    <t>VIALES-004118</t>
  </si>
  <si>
    <r>
      <rPr>
        <b/>
        <sz val="10"/>
        <rFont val="Arial"/>
        <family val="2"/>
      </rPr>
      <t>PVN</t>
    </r>
    <r>
      <rPr>
        <sz val="10"/>
        <rFont val="Arial"/>
        <family val="2"/>
      </rPr>
      <t xml:space="preserve">
Administración directa
Jefatura zonal Lima
Ing. Christian Guerra Peralta - Jefe zonal
Correo: cguerra@pvn.gob.pe</t>
    </r>
  </si>
  <si>
    <t>Maquinaria del Contratista Conservador Consorcio Vial Sondor Vado Grande
01 Retroexcavadora
01 Camión volquete</t>
  </si>
  <si>
    <r>
      <rPr>
        <b/>
        <sz val="10"/>
        <color theme="1"/>
        <rFont val="Arial"/>
        <family val="2"/>
      </rPr>
      <t>Puno</t>
    </r>
    <r>
      <rPr>
        <sz val="10"/>
        <color theme="1"/>
        <rFont val="Arial"/>
        <family val="2"/>
      </rPr>
      <t xml:space="preserve">
Sandia / San Juan del Oro</t>
    </r>
  </si>
  <si>
    <t>Maquinaria del Contratista Conservador Mota Engil
01 Excavadora
02 Camión volquete
01 Cargador frontal</t>
  </si>
  <si>
    <t>VIALES-004123</t>
  </si>
  <si>
    <t>VIALES-004125</t>
  </si>
  <si>
    <r>
      <t xml:space="preserve">Áncash
</t>
    </r>
    <r>
      <rPr>
        <sz val="10"/>
        <color theme="1"/>
        <rFont val="Arial"/>
        <family val="2"/>
      </rPr>
      <t>Huari / Uco</t>
    </r>
  </si>
  <si>
    <r>
      <t xml:space="preserve">Red Vial Nacional: PE-14D,
Tramo: </t>
    </r>
    <r>
      <rPr>
        <sz val="10"/>
        <rFont val="Arial"/>
        <family val="2"/>
      </rPr>
      <t>Batan - Puchca,</t>
    </r>
    <r>
      <rPr>
        <b/>
        <sz val="10"/>
        <rFont val="Arial"/>
        <family val="2"/>
      </rPr>
      <t xml:space="preserve">
Sector:</t>
    </r>
    <r>
      <rPr>
        <sz val="10"/>
        <rFont val="Arial"/>
        <family val="2"/>
      </rPr>
      <t xml:space="preserve"> Gargahuain Km 8+600 - Km 8+700</t>
    </r>
  </si>
  <si>
    <r>
      <t>Red Vial Nacional: PE-3N, 
Tramo:</t>
    </r>
    <r>
      <rPr>
        <sz val="10"/>
        <rFont val="Arial"/>
        <family val="2"/>
      </rPr>
      <t xml:space="preserve"> Dv. Curilcas - Socchabamba,
</t>
    </r>
    <r>
      <rPr>
        <b/>
        <sz val="10"/>
        <rFont val="Arial"/>
        <family val="2"/>
      </rPr>
      <t>Sector:</t>
    </r>
    <r>
      <rPr>
        <sz val="10"/>
        <rFont val="Arial"/>
        <family val="2"/>
      </rPr>
      <t xml:space="preserve"> Hualcuy  Km 1911+985 - Km 1912+015</t>
    </r>
  </si>
  <si>
    <t>VIALES-004128</t>
  </si>
  <si>
    <t>ABIERTO</t>
  </si>
  <si>
    <r>
      <t xml:space="preserve">Junín
</t>
    </r>
    <r>
      <rPr>
        <sz val="10"/>
        <color theme="1"/>
        <rFont val="Arial"/>
        <family val="2"/>
      </rPr>
      <t>Chanchamayo / Chanchamayo</t>
    </r>
  </si>
  <si>
    <t>Junín</t>
  </si>
  <si>
    <t>Michuchaca</t>
  </si>
  <si>
    <t>PE-24A</t>
  </si>
  <si>
    <t>05.06.25</t>
  </si>
  <si>
    <r>
      <t xml:space="preserve">San Martín
</t>
    </r>
    <r>
      <rPr>
        <sz val="10"/>
        <color theme="1"/>
        <rFont val="Arial"/>
        <family val="2"/>
      </rPr>
      <t>Mariscal Cáceres / Juanjui</t>
    </r>
  </si>
  <si>
    <r>
      <t>Red Vial Nacional: PE-3N, 
Tramo:</t>
    </r>
    <r>
      <rPr>
        <sz val="10"/>
        <rFont val="Arial"/>
        <family val="2"/>
      </rPr>
      <t xml:space="preserve"> Dv. Curilcas - Socchabamba,
</t>
    </r>
    <r>
      <rPr>
        <b/>
        <sz val="10"/>
        <rFont val="Arial"/>
        <family val="2"/>
      </rPr>
      <t>Sector:</t>
    </r>
    <r>
      <rPr>
        <sz val="10"/>
        <rFont val="Arial"/>
        <family val="2"/>
      </rPr>
      <t xml:space="preserve"> Hualcuy  Km 1909+230 - Km 1909+240</t>
    </r>
  </si>
  <si>
    <r>
      <t xml:space="preserve">Ayacucho
</t>
    </r>
    <r>
      <rPr>
        <sz val="10"/>
        <color theme="1"/>
        <rFont val="Arial"/>
        <family val="2"/>
      </rPr>
      <t>Lucanas / Puquio</t>
    </r>
  </si>
  <si>
    <t>VIALES-004132</t>
  </si>
  <si>
    <t>VIALES-004133</t>
  </si>
  <si>
    <r>
      <t xml:space="preserve">Red Vial Nacional: PE-24A,
Tramo: </t>
    </r>
    <r>
      <rPr>
        <sz val="10"/>
        <rFont val="Arial"/>
        <family val="2"/>
      </rPr>
      <t>Calabaza - Mariposa</t>
    </r>
    <r>
      <rPr>
        <b/>
        <sz val="10"/>
        <rFont val="Arial"/>
        <family val="2"/>
      </rPr>
      <t xml:space="preserve">
Sector:</t>
    </r>
    <r>
      <rPr>
        <sz val="10"/>
        <rFont val="Arial"/>
        <family val="2"/>
      </rPr>
      <t xml:space="preserve"> Michuchaca  Km 154+750 - Km 154+780</t>
    </r>
  </si>
  <si>
    <t>VIALES-004135</t>
  </si>
  <si>
    <r>
      <t xml:space="preserve">Ucayali
</t>
    </r>
    <r>
      <rPr>
        <sz val="10"/>
        <color theme="1"/>
        <rFont val="Arial"/>
        <family val="2"/>
      </rPr>
      <t>Coronel Portillo / Callaria</t>
    </r>
  </si>
  <si>
    <r>
      <t xml:space="preserve">Ayacucho
</t>
    </r>
    <r>
      <rPr>
        <sz val="10"/>
        <color theme="1"/>
        <rFont val="Arial"/>
        <family val="2"/>
      </rPr>
      <t>Huamanga / Vinchos</t>
    </r>
  </si>
  <si>
    <r>
      <t xml:space="preserve">Red Vial Nacional: PE-28A,
Tramo: </t>
    </r>
    <r>
      <rPr>
        <sz val="10"/>
        <rFont val="Arial"/>
        <family val="2"/>
      </rPr>
      <t>Rumichaca - Socos</t>
    </r>
    <r>
      <rPr>
        <b/>
        <sz val="10"/>
        <rFont val="Arial"/>
        <family val="2"/>
      </rPr>
      <t xml:space="preserve">,
Sector: </t>
    </r>
    <r>
      <rPr>
        <sz val="10"/>
        <rFont val="Arial"/>
        <family val="2"/>
      </rPr>
      <t>Niñobamba Km 259+230 - Km 259+250</t>
    </r>
  </si>
  <si>
    <t>VIALES-004137</t>
  </si>
  <si>
    <r>
      <t xml:space="preserve">La Libertad
</t>
    </r>
    <r>
      <rPr>
        <sz val="10"/>
        <color theme="1"/>
        <rFont val="Arial"/>
        <family val="2"/>
      </rPr>
      <t>Trujillo / Trujillo</t>
    </r>
  </si>
  <si>
    <r>
      <t xml:space="preserve">Red Vial Nacional: PE-10B,
Tramo: </t>
    </r>
    <r>
      <rPr>
        <sz val="10"/>
        <rFont val="Arial"/>
        <family val="2"/>
      </rPr>
      <t>Pte Calemar - Bambamarca - Abra Naranjillo,</t>
    </r>
    <r>
      <rPr>
        <b/>
        <sz val="10"/>
        <rFont val="Arial"/>
        <family val="2"/>
      </rPr>
      <t xml:space="preserve"> 
Sector: </t>
    </r>
    <r>
      <rPr>
        <sz val="10"/>
        <rFont val="Arial"/>
        <family val="2"/>
      </rPr>
      <t>Bambamarca Km 105+980 - Km 106+120</t>
    </r>
  </si>
  <si>
    <r>
      <rPr>
        <b/>
        <sz val="10"/>
        <rFont val="Arial"/>
        <family val="2"/>
      </rPr>
      <t>PVN</t>
    </r>
    <r>
      <rPr>
        <sz val="10"/>
        <rFont val="Arial"/>
        <family val="2"/>
      </rPr>
      <t xml:space="preserve">
Administración directa
Jefatura zonal La Libertad
Ing. Walter Urrunaga Cubas- Jefe zonal
Correo:wurrunaga@pvn.gob.pe</t>
    </r>
  </si>
  <si>
    <t>VIALES-004138</t>
  </si>
  <si>
    <t>Niñobamba</t>
  </si>
  <si>
    <t>PE-28A</t>
  </si>
  <si>
    <t>Maquinaria de PVN
01 Excavadora
01 Cargador frontal</t>
  </si>
  <si>
    <t>Maquinaria del Contratista Conservador Mota Engil
01 Excavadora
01 Cargador frontal
01 Camión volquete</t>
  </si>
  <si>
    <r>
      <t>Red Vial Nacional: PE-3N, 
Tramo:</t>
    </r>
    <r>
      <rPr>
        <sz val="10"/>
        <rFont val="Arial"/>
        <family val="2"/>
      </rPr>
      <t xml:space="preserve"> Dv. Cerro de Pasco - Huánuco,
</t>
    </r>
    <r>
      <rPr>
        <b/>
        <sz val="10"/>
        <rFont val="Arial"/>
        <family val="2"/>
      </rPr>
      <t>Sector:</t>
    </r>
    <r>
      <rPr>
        <sz val="10"/>
        <rFont val="Arial"/>
        <family val="2"/>
      </rPr>
      <t xml:space="preserve"> La Quinua Km 146+150 - Km 146+200</t>
    </r>
  </si>
  <si>
    <t>VIALES-004140</t>
  </si>
  <si>
    <t>VIALES-004142</t>
  </si>
  <si>
    <r>
      <t xml:space="preserve">Red Vial Nacional: PE-3SF,
Tramo: </t>
    </r>
    <r>
      <rPr>
        <sz val="10"/>
        <color theme="1"/>
        <rFont val="Arial"/>
        <family val="2"/>
      </rPr>
      <t>Curasco - Chalhuahuacho,</t>
    </r>
    <r>
      <rPr>
        <b/>
        <sz val="10"/>
        <color theme="1"/>
        <rFont val="Arial"/>
        <family val="2"/>
      </rPr>
      <t xml:space="preserve">
Sector:</t>
    </r>
    <r>
      <rPr>
        <sz val="10"/>
        <color theme="1"/>
        <rFont val="Arial"/>
        <family val="2"/>
      </rPr>
      <t xml:space="preserve"> Lahuajenta Km 160+700 - Km 160+705</t>
    </r>
  </si>
  <si>
    <r>
      <rPr>
        <b/>
        <sz val="10"/>
        <color theme="1"/>
        <rFont val="Arial"/>
        <family val="2"/>
      </rPr>
      <t>Apurímac</t>
    </r>
    <r>
      <rPr>
        <sz val="10"/>
        <color theme="1"/>
        <rFont val="Arial"/>
        <family val="2"/>
      </rPr>
      <t xml:space="preserve">
Grau / Curasco</t>
    </r>
  </si>
  <si>
    <t>Maquinaria del Contratista Conservador China Railway Tunnel Group Co. LTD Sucursal del Perú
01 Retroexcavadora</t>
  </si>
  <si>
    <t>VIALES-004143</t>
  </si>
  <si>
    <r>
      <t xml:space="preserve">Red Vial Nacional: PE-14D,
Tramo: </t>
    </r>
    <r>
      <rPr>
        <sz val="10"/>
        <rFont val="Arial"/>
        <family val="2"/>
      </rPr>
      <t>Batán - Chiquián,</t>
    </r>
    <r>
      <rPr>
        <b/>
        <sz val="10"/>
        <rFont val="Arial"/>
        <family val="2"/>
      </rPr>
      <t xml:space="preserve">
Sector:</t>
    </r>
    <r>
      <rPr>
        <sz val="10"/>
        <rFont val="Arial"/>
        <family val="2"/>
      </rPr>
      <t xml:space="preserve"> Pumahuain Km 8+400 - Km 8+490</t>
    </r>
  </si>
  <si>
    <r>
      <t>Red Vial Nacional: PE-5SB, 
Tramo:</t>
    </r>
    <r>
      <rPr>
        <sz val="10"/>
        <rFont val="Arial"/>
        <family val="2"/>
      </rPr>
      <t xml:space="preserve"> Bajo Kimiriki - Puerto Ocopa,
</t>
    </r>
    <r>
      <rPr>
        <b/>
        <sz val="10"/>
        <rFont val="Arial"/>
        <family val="2"/>
      </rPr>
      <t>Sector:</t>
    </r>
    <r>
      <rPr>
        <sz val="10"/>
        <rFont val="Arial"/>
        <family val="2"/>
      </rPr>
      <t xml:space="preserve"> Buenos Aires Km 78+000 - Km 84+000</t>
    </r>
  </si>
  <si>
    <t>VIALES-004144</t>
  </si>
  <si>
    <r>
      <t xml:space="preserve">Junín
</t>
    </r>
    <r>
      <rPr>
        <sz val="10"/>
        <color theme="1"/>
        <rFont val="Arial"/>
        <family val="2"/>
      </rPr>
      <t>Satipo / Rio Tambo</t>
    </r>
  </si>
  <si>
    <r>
      <t>Red Vial Nacional: PE-5S, 
Tramo:</t>
    </r>
    <r>
      <rPr>
        <sz val="10"/>
        <rFont val="Arial"/>
        <family val="2"/>
      </rPr>
      <t xml:space="preserve"> Puerto Ocopa - Poyeni,
</t>
    </r>
    <r>
      <rPr>
        <b/>
        <sz val="10"/>
        <rFont val="Arial"/>
        <family val="2"/>
      </rPr>
      <t>Sector:</t>
    </r>
    <r>
      <rPr>
        <sz val="10"/>
        <rFont val="Arial"/>
        <family val="2"/>
      </rPr>
      <t xml:space="preserve"> Camajeni Km 245+000 - Km 246+760</t>
    </r>
  </si>
  <si>
    <t>VIALES-004145</t>
  </si>
  <si>
    <r>
      <t xml:space="preserve">Red Vial Nacional: PE- 5N,
Tramo: </t>
    </r>
    <r>
      <rPr>
        <sz val="10"/>
        <rFont val="Arial"/>
        <family val="2"/>
      </rPr>
      <t xml:space="preserve">Juanjui - Campanilla,
</t>
    </r>
    <r>
      <rPr>
        <b/>
        <sz val="10"/>
        <rFont val="Arial"/>
        <family val="2"/>
      </rPr>
      <t xml:space="preserve">Sector: </t>
    </r>
    <r>
      <rPr>
        <sz val="10"/>
        <rFont val="Arial"/>
        <family val="2"/>
      </rPr>
      <t>Miramar Km 781+570 - Km 781+400</t>
    </r>
  </si>
  <si>
    <r>
      <t>Red Vial Nacional: PE-34H, 
Tramo:</t>
    </r>
    <r>
      <rPr>
        <sz val="10"/>
        <rFont val="Arial"/>
        <family val="2"/>
      </rPr>
      <t xml:space="preserve"> Dv. Chuquine -  Sandia,
</t>
    </r>
    <r>
      <rPr>
        <b/>
        <sz val="10"/>
        <rFont val="Arial"/>
        <family val="2"/>
      </rPr>
      <t>Sector:</t>
    </r>
    <r>
      <rPr>
        <sz val="10"/>
        <rFont val="Arial"/>
        <family val="2"/>
      </rPr>
      <t xml:space="preserve"> Ayo Km 218+690 - Km 218+920</t>
    </r>
  </si>
  <si>
    <t xml:space="preserve">Santa Bárbara </t>
  </si>
  <si>
    <t>PE-14C</t>
  </si>
  <si>
    <r>
      <t>Red Vial Nacional: PE-3N, 
Tramo:</t>
    </r>
    <r>
      <rPr>
        <sz val="10"/>
        <rFont val="Arial"/>
        <family val="2"/>
      </rPr>
      <t xml:space="preserve"> Dv. Curilcas - Socchabamba,
</t>
    </r>
    <r>
      <rPr>
        <b/>
        <sz val="10"/>
        <rFont val="Arial"/>
        <family val="2"/>
      </rPr>
      <t>Sector:</t>
    </r>
    <r>
      <rPr>
        <sz val="10"/>
        <rFont val="Arial"/>
        <family val="2"/>
      </rPr>
      <t xml:space="preserve"> Hualcuy Km 1909+695 - Km 1909+710</t>
    </r>
  </si>
  <si>
    <t>VIALES-004148</t>
  </si>
  <si>
    <t>29.05.25</t>
  </si>
  <si>
    <t>Maquinaria del Contratista Conservador Consorcio Pumahuasi
01 Retroexcavadora, 
01 Cortadora,
02 vibroapisonadores;</t>
  </si>
  <si>
    <t>VIALES-004149</t>
  </si>
  <si>
    <r>
      <t>Red Vial Nacional: PE-34H, 
Tramo:</t>
    </r>
    <r>
      <rPr>
        <sz val="10"/>
        <rFont val="Arial"/>
        <family val="2"/>
      </rPr>
      <t xml:space="preserve"> Quiquira -  Putina Punco,
</t>
    </r>
    <r>
      <rPr>
        <b/>
        <sz val="10"/>
        <rFont val="Arial"/>
        <family val="2"/>
      </rPr>
      <t>Sector:</t>
    </r>
    <r>
      <rPr>
        <sz val="10"/>
        <rFont val="Arial"/>
        <family val="2"/>
      </rPr>
      <t xml:space="preserve"> San Martín de Tambopata Km 305+440- Km 305+550</t>
    </r>
  </si>
  <si>
    <r>
      <t xml:space="preserve">Red Vial Nacional: PE-5ND,
Tramo: </t>
    </r>
    <r>
      <rPr>
        <sz val="10"/>
        <rFont val="Arial"/>
        <family val="2"/>
      </rPr>
      <t xml:space="preserve">Wawico - Km 58,
</t>
    </r>
    <r>
      <rPr>
        <b/>
        <sz val="10"/>
        <rFont val="Arial"/>
        <family val="2"/>
      </rPr>
      <t>Sector:</t>
    </r>
    <r>
      <rPr>
        <sz val="10"/>
        <rFont val="Arial"/>
        <family val="2"/>
      </rPr>
      <t xml:space="preserve"> Kayants Km 23+470 - Km 23+480</t>
    </r>
  </si>
  <si>
    <r>
      <t xml:space="preserve">Red Vial Nacional: PE-18C, 
Tramo: </t>
    </r>
    <r>
      <rPr>
        <sz val="10"/>
        <rFont val="Arial"/>
        <family val="2"/>
      </rPr>
      <t>Neshuya - Pucallpa,</t>
    </r>
    <r>
      <rPr>
        <b/>
        <sz val="10"/>
        <rFont val="Arial"/>
        <family val="2"/>
      </rPr>
      <t xml:space="preserve"> 
Sector: </t>
    </r>
    <r>
      <rPr>
        <sz val="10"/>
        <rFont val="Arial"/>
        <family val="2"/>
      </rPr>
      <t>Pucallpa Km 75+160 - Km 75+165</t>
    </r>
  </si>
  <si>
    <t>VIALES-004150</t>
  </si>
  <si>
    <t>VIALES-004151</t>
  </si>
  <si>
    <r>
      <t xml:space="preserve">Red Vial Nacional: PE-32,
Tramo: </t>
    </r>
    <r>
      <rPr>
        <sz val="10"/>
        <rFont val="Arial"/>
        <family val="2"/>
      </rPr>
      <t>Chaviña - Puquio,</t>
    </r>
    <r>
      <rPr>
        <b/>
        <sz val="10"/>
        <rFont val="Arial"/>
        <family val="2"/>
      </rPr>
      <t xml:space="preserve">
Sector: </t>
    </r>
    <r>
      <rPr>
        <sz val="10"/>
        <rFont val="Arial"/>
        <family val="2"/>
      </rPr>
      <t>Pacopampa Km 260+820 - Km 260+850</t>
    </r>
  </si>
  <si>
    <t>VIALES-004152</t>
  </si>
  <si>
    <r>
      <t xml:space="preserve">Pasco
</t>
    </r>
    <r>
      <rPr>
        <sz val="10"/>
        <color theme="1"/>
        <rFont val="Arial"/>
        <family val="2"/>
      </rPr>
      <t>Oxapampa / Puerto Bermúdez</t>
    </r>
  </si>
  <si>
    <r>
      <t>Red Vial Nacional: PE-5N, 
Tramo:</t>
    </r>
    <r>
      <rPr>
        <sz val="10"/>
        <rFont val="Arial"/>
        <family val="2"/>
      </rPr>
      <t xml:space="preserve"> San Juan de Cacazu-Puerto Bermúdez,
</t>
    </r>
    <r>
      <rPr>
        <b/>
        <sz val="10"/>
        <rFont val="Arial"/>
        <family val="2"/>
      </rPr>
      <t>Sector:</t>
    </r>
    <r>
      <rPr>
        <sz val="10"/>
        <rFont val="Arial"/>
        <family val="2"/>
      </rPr>
      <t xml:space="preserve"> Arroz con Huevo Km 128+380 - Km 128+400</t>
    </r>
  </si>
  <si>
    <t>Maquinaria de conservadora Mota Engil Perú S.A.
01 Excavadora
03 Camión volquete
01 Camión baranda
01 Retroexcavadora</t>
  </si>
  <si>
    <t>VIALES-004153</t>
  </si>
  <si>
    <r>
      <t xml:space="preserve">Áncash
</t>
    </r>
    <r>
      <rPr>
        <sz val="10"/>
        <color theme="1"/>
        <rFont val="Arial"/>
        <family val="2"/>
      </rPr>
      <t>Ocros / Carhuapampa</t>
    </r>
  </si>
  <si>
    <r>
      <t xml:space="preserve">Red Vial Nacional: PE-16A,
Tramo: </t>
    </r>
    <r>
      <rPr>
        <sz val="10"/>
        <rFont val="Arial"/>
        <family val="2"/>
      </rPr>
      <t xml:space="preserve">Pamplona - Cajatambo,
</t>
    </r>
    <r>
      <rPr>
        <b/>
        <sz val="10"/>
        <rFont val="Arial"/>
        <family val="2"/>
      </rPr>
      <t>Sector:</t>
    </r>
    <r>
      <rPr>
        <sz val="10"/>
        <rFont val="Arial"/>
        <family val="2"/>
      </rPr>
      <t xml:space="preserve"> Huancapón Km 88+650 - Km 88+675</t>
    </r>
  </si>
  <si>
    <t>VIALES-004154</t>
  </si>
  <si>
    <r>
      <t>Red Vial Nacional: PE-10B, 
Tramo:</t>
    </r>
    <r>
      <rPr>
        <sz val="10"/>
        <rFont val="Arial"/>
        <family val="2"/>
      </rPr>
      <t xml:space="preserve"> Puente Pallar - Fundo Convento,
</t>
    </r>
    <r>
      <rPr>
        <b/>
        <sz val="10"/>
        <rFont val="Arial"/>
        <family val="2"/>
      </rPr>
      <t xml:space="preserve">Sector: </t>
    </r>
    <r>
      <rPr>
        <sz val="10"/>
        <rFont val="Arial"/>
        <family val="2"/>
      </rPr>
      <t>Ciénego Km 37+600 - Km 37+990</t>
    </r>
  </si>
  <si>
    <t>VIALES-003620</t>
  </si>
  <si>
    <r>
      <t xml:space="preserve">Red Vial Nacional: PE-3N, 
Tramo: </t>
    </r>
    <r>
      <rPr>
        <sz val="10"/>
        <rFont val="Arial"/>
        <family val="2"/>
      </rPr>
      <t xml:space="preserve">Chota - Cochabamba
</t>
    </r>
    <r>
      <rPr>
        <b/>
        <sz val="10"/>
        <rFont val="Arial"/>
        <family val="2"/>
      </rPr>
      <t>Sector:</t>
    </r>
    <r>
      <rPr>
        <sz val="10"/>
        <rFont val="Arial"/>
        <family val="2"/>
      </rPr>
      <t xml:space="preserve"> Ajipampa Baja Km 1422+720 - Km 1426+720</t>
    </r>
  </si>
  <si>
    <r>
      <rPr>
        <b/>
        <sz val="10"/>
        <rFont val="Arial"/>
        <family val="2"/>
      </rPr>
      <t>PVN</t>
    </r>
    <r>
      <rPr>
        <sz val="10"/>
        <rFont val="Arial"/>
        <family val="2"/>
      </rPr>
      <t xml:space="preserve">
Administración directa
Jefatura zonal Cajamarca
Gianina Isabel Vértiz Zamora Sánchez - Jefe zonal
Correo: Gvertiz@pvn.gob.pe</t>
    </r>
  </si>
  <si>
    <t>VIALES-004155</t>
  </si>
  <si>
    <r>
      <t>Red Vial Nacional: PE-3N, 
Tramo:</t>
    </r>
    <r>
      <rPr>
        <sz val="10"/>
        <rFont val="Arial"/>
        <family val="2"/>
      </rPr>
      <t xml:space="preserve"> Dv. Curilcas - Socchabamba,
</t>
    </r>
    <r>
      <rPr>
        <b/>
        <sz val="10"/>
        <rFont val="Arial"/>
        <family val="2"/>
      </rPr>
      <t>Sector:</t>
    </r>
    <r>
      <rPr>
        <sz val="10"/>
        <rFont val="Arial"/>
        <family val="2"/>
      </rPr>
      <t xml:space="preserve"> Asiayacu Km 1938+489 - Km 1938+504</t>
    </r>
  </si>
  <si>
    <t>Maquinaria de Contratista Conservador Consorcio Vial Sondor Vado Grande
01 Retroexcavadora</t>
  </si>
  <si>
    <t>VIALES-004156</t>
  </si>
  <si>
    <r>
      <t>Red Vial Nacional: PE-3N, 
Tramo:</t>
    </r>
    <r>
      <rPr>
        <sz val="10"/>
        <rFont val="Arial"/>
        <family val="2"/>
      </rPr>
      <t xml:space="preserve"> Dv. Curilcas - Socchabamba,
</t>
    </r>
    <r>
      <rPr>
        <b/>
        <sz val="10"/>
        <rFont val="Arial"/>
        <family val="2"/>
      </rPr>
      <t>Sector:</t>
    </r>
    <r>
      <rPr>
        <sz val="10"/>
        <rFont val="Arial"/>
        <family val="2"/>
      </rPr>
      <t xml:space="preserve"> Nogal Km 1924+809 - Km 1924+909</t>
    </r>
  </si>
  <si>
    <t>Maquinaria de Contratista Conservador Consorcio Vial Sondor Vado Grande
01 Excavadora
01 Camión volquete</t>
  </si>
  <si>
    <t>VIALES-004157</t>
  </si>
  <si>
    <r>
      <t>Red Vial Nacional: PE-3N, 
Tramo:</t>
    </r>
    <r>
      <rPr>
        <sz val="10"/>
        <rFont val="Arial"/>
        <family val="2"/>
      </rPr>
      <t xml:space="preserve"> Dv. Curilcas - Socchabamba,
</t>
    </r>
    <r>
      <rPr>
        <b/>
        <sz val="10"/>
        <rFont val="Arial"/>
        <family val="2"/>
      </rPr>
      <t>Sector:</t>
    </r>
    <r>
      <rPr>
        <sz val="10"/>
        <rFont val="Arial"/>
        <family val="2"/>
      </rPr>
      <t xml:space="preserve"> Asiayacu Km 1935+794 - Km 1935+828</t>
    </r>
  </si>
  <si>
    <t>Maquinaria de Contratista Conservador Consorcio Vial Sondor Vado Grande
01 Retroexcavadora
01 Camión volquete</t>
  </si>
  <si>
    <t>VIALES-004158</t>
  </si>
  <si>
    <r>
      <t>Red Vial Nacional: PE-3N, 
Tramo:</t>
    </r>
    <r>
      <rPr>
        <sz val="10"/>
        <rFont val="Arial"/>
        <family val="2"/>
      </rPr>
      <t xml:space="preserve"> Dv. Curilcas - Socchabamba,
</t>
    </r>
    <r>
      <rPr>
        <b/>
        <sz val="10"/>
        <rFont val="Arial"/>
        <family val="2"/>
      </rPr>
      <t>Sector:</t>
    </r>
    <r>
      <rPr>
        <sz val="10"/>
        <rFont val="Arial"/>
        <family val="2"/>
      </rPr>
      <t xml:space="preserve"> Asiayacu Km 1937+499 - Km 1937+529</t>
    </r>
  </si>
  <si>
    <t>Maquinaria de Contratista Conservador Consorcio Vial Sondor Vado Grande</t>
  </si>
  <si>
    <t>N</t>
  </si>
  <si>
    <t>TERMINAL ABIERTO</t>
  </si>
  <si>
    <t>Puerto de Melchorita</t>
  </si>
  <si>
    <r>
      <rPr>
        <b/>
        <sz val="11"/>
        <color theme="1"/>
        <rFont val="Frutiger-Light"/>
        <family val="2"/>
      </rPr>
      <t xml:space="preserve">APN: </t>
    </r>
    <r>
      <rPr>
        <sz val="11"/>
        <color theme="1"/>
        <rFont val="Frutiger-Light"/>
        <family val="2"/>
      </rPr>
      <t xml:space="preserve">
</t>
    </r>
    <r>
      <rPr>
        <sz val="10"/>
        <color theme="1"/>
        <rFont val="Frutiger-Light"/>
      </rPr>
      <t>Enlace: https://eredenaves.apn.gob.pe/apn/inforedenaves.jsp</t>
    </r>
  </si>
  <si>
    <t>PUERTO-00549</t>
  </si>
  <si>
    <t>PARCIAL</t>
  </si>
  <si>
    <r>
      <t xml:space="preserve">Huánuco
</t>
    </r>
    <r>
      <rPr>
        <sz val="10"/>
        <color theme="1"/>
        <rFont val="Arial"/>
        <family val="2"/>
      </rPr>
      <t>Puerto Inca / Codo del Pozuzo</t>
    </r>
  </si>
  <si>
    <r>
      <t>Red Vial Nacional: PE-5NA, 
Tramo:</t>
    </r>
    <r>
      <rPr>
        <sz val="10"/>
        <rFont val="Arial"/>
        <family val="2"/>
      </rPr>
      <t xml:space="preserve"> Pozuzo - Codo del Pozuzo,
</t>
    </r>
    <r>
      <rPr>
        <b/>
        <sz val="10"/>
        <rFont val="Arial"/>
        <family val="2"/>
      </rPr>
      <t>Sector:</t>
    </r>
    <r>
      <rPr>
        <sz val="10"/>
        <rFont val="Arial"/>
        <family val="2"/>
      </rPr>
      <t xml:space="preserve"> Tunki Km 173+640 - Km 173+670</t>
    </r>
  </si>
  <si>
    <t>Maquinaria del Contratista Conservador Consorcio Corredor Vial
01 Excavadora
01 Cargador frontal</t>
  </si>
  <si>
    <t>VIALES-004159</t>
  </si>
  <si>
    <t>VIALES-004160</t>
  </si>
  <si>
    <t>Maquinaria del Contratista Conservador Consorcio Vial Pamplona Cajatambo
01 Cargador frontal
01 Camión volquete
01 Retroexcavadora
01 Excavadora</t>
  </si>
  <si>
    <r>
      <t>Red Vial Nacional: PE-16A, 
Tramo:</t>
    </r>
    <r>
      <rPr>
        <sz val="10"/>
        <rFont val="Arial"/>
        <family val="2"/>
      </rPr>
      <t xml:space="preserve"> Pamplona - Cajatambo,
</t>
    </r>
    <r>
      <rPr>
        <b/>
        <sz val="10"/>
        <rFont val="Arial"/>
        <family val="2"/>
      </rPr>
      <t>Sector:</t>
    </r>
    <r>
      <rPr>
        <sz val="10"/>
        <rFont val="Arial"/>
        <family val="2"/>
      </rPr>
      <t xml:space="preserve"> Huancapón Km 92+710 - Km 92+860</t>
    </r>
  </si>
  <si>
    <t>VIALES-004162</t>
  </si>
  <si>
    <r>
      <t>Red Vial Nacional: PE-3ND, 
Tramo:</t>
    </r>
    <r>
      <rPr>
        <sz val="10"/>
        <rFont val="Arial"/>
        <family val="2"/>
      </rPr>
      <t xml:space="preserve"> Santo Tomás - Pimpingos,
</t>
    </r>
    <r>
      <rPr>
        <b/>
        <sz val="10"/>
        <rFont val="Arial"/>
        <family val="2"/>
      </rPr>
      <t>Sector:</t>
    </r>
    <r>
      <rPr>
        <sz val="10"/>
        <rFont val="Arial"/>
        <family val="2"/>
      </rPr>
      <t xml:space="preserve"> Vista Florida Km 92+800 - Km 92+820</t>
    </r>
  </si>
  <si>
    <r>
      <t>Red Vial Nacional: PE-3N, 
Tramo:</t>
    </r>
    <r>
      <rPr>
        <sz val="10"/>
        <rFont val="Arial"/>
        <family val="2"/>
      </rPr>
      <t xml:space="preserve"> Dv. Curilcas - Socchabamba,
</t>
    </r>
    <r>
      <rPr>
        <b/>
        <sz val="10"/>
        <rFont val="Arial"/>
        <family val="2"/>
      </rPr>
      <t>Sector:</t>
    </r>
    <r>
      <rPr>
        <sz val="10"/>
        <rFont val="Arial"/>
        <family val="2"/>
      </rPr>
      <t xml:space="preserve"> Asiayacu Km 1934+739 - Km 1938+639</t>
    </r>
  </si>
  <si>
    <t>Maquinaria de Contratista Conservador Consorcio Vial Sondor Vado Grande
01 Retroexcavadora
02 Camión volquete</t>
  </si>
  <si>
    <t>VIALES-004165</t>
  </si>
  <si>
    <t>Maquinaria de PVN
01 Excavadora
02 Camión volquete</t>
  </si>
  <si>
    <t xml:space="preserve">Maquinaria del Contratista Conservador MOTA - ENGIL ENGENHARIA E CONSTRUCAO AFRICA SA
01 Camión volquete
01 Excavadora
</t>
  </si>
  <si>
    <t>VIALES-004166</t>
  </si>
  <si>
    <r>
      <rPr>
        <b/>
        <sz val="10"/>
        <color theme="1"/>
        <rFont val="Arial"/>
        <family val="2"/>
      </rPr>
      <t>Cajamarca</t>
    </r>
    <r>
      <rPr>
        <sz val="10"/>
        <color theme="1"/>
        <rFont val="Arial"/>
        <family val="2"/>
      </rPr>
      <t xml:space="preserve">
San Ignacio / Namballe</t>
    </r>
  </si>
  <si>
    <r>
      <t xml:space="preserve">Red Vial Nacional: PE-5N,
Tramo: </t>
    </r>
    <r>
      <rPr>
        <sz val="10"/>
        <color theme="1"/>
        <rFont val="Arial"/>
        <family val="2"/>
      </rPr>
      <t>Namballe - San Ignacio,</t>
    </r>
    <r>
      <rPr>
        <b/>
        <sz val="10"/>
        <color theme="1"/>
        <rFont val="Arial"/>
        <family val="2"/>
      </rPr>
      <t xml:space="preserve">
Sector: </t>
    </r>
    <r>
      <rPr>
        <sz val="10"/>
        <color theme="1"/>
        <rFont val="Arial"/>
        <family val="2"/>
      </rPr>
      <t>San Antonio y Linderos Km 1525+100 - Km 1525+200</t>
    </r>
  </si>
  <si>
    <r>
      <t>Red Vial Nacional: PE-3N, 
Tramo:</t>
    </r>
    <r>
      <rPr>
        <sz val="10"/>
        <rFont val="Arial"/>
        <family val="2"/>
      </rPr>
      <t xml:space="preserve"> Dv. Curilcas - Socchabamba,
</t>
    </r>
    <r>
      <rPr>
        <b/>
        <sz val="10"/>
        <rFont val="Arial"/>
        <family val="2"/>
      </rPr>
      <t>Sector:</t>
    </r>
    <r>
      <rPr>
        <sz val="10"/>
        <rFont val="Arial"/>
        <family val="2"/>
      </rPr>
      <t xml:space="preserve"> Portachuelos Km 1878+930 - Km 1878+950</t>
    </r>
  </si>
  <si>
    <t>Maquinaria de Contratista Conservador Consorcio Vial Sondor Vado Grande.
01 Retroexcavadora
01 Camión volquete</t>
  </si>
  <si>
    <t>VIALES-004168</t>
  </si>
  <si>
    <t>VIALES-004170</t>
  </si>
  <si>
    <r>
      <t xml:space="preserve">Red Vial Nacional: PE-32,
Tramo: </t>
    </r>
    <r>
      <rPr>
        <sz val="10"/>
        <rFont val="Arial"/>
        <family val="2"/>
      </rPr>
      <t>Chaviña - Puquio,</t>
    </r>
    <r>
      <rPr>
        <b/>
        <sz val="10"/>
        <rFont val="Arial"/>
        <family val="2"/>
      </rPr>
      <t xml:space="preserve">
Sector: </t>
    </r>
    <r>
      <rPr>
        <sz val="10"/>
        <rFont val="Arial"/>
        <family val="2"/>
      </rPr>
      <t>Ccochapata Km 283+512 - Km 283+522</t>
    </r>
  </si>
  <si>
    <t>Puerto de Pacasmayo</t>
  </si>
  <si>
    <t>Puerto de Malabrigo</t>
  </si>
  <si>
    <t>Puerto de Salaverry</t>
  </si>
  <si>
    <t>Puerto de Chimbote</t>
  </si>
  <si>
    <t>Puerto de Ilo</t>
  </si>
  <si>
    <t>Terminales Multiboyas Zona Sur</t>
  </si>
  <si>
    <t>Terminales Multiboyas Zona Centro</t>
  </si>
  <si>
    <t>Terminales Multiboyas Zona Norte</t>
  </si>
  <si>
    <t>PUERTO-00550</t>
  </si>
  <si>
    <t>Puerto de Eten</t>
  </si>
  <si>
    <t>PUERTO-00553</t>
  </si>
  <si>
    <t>PUERTO-00551</t>
  </si>
  <si>
    <t>PUERTO-00552</t>
  </si>
  <si>
    <t>PUERTO-00554</t>
  </si>
  <si>
    <t>PUERTO-00555</t>
  </si>
  <si>
    <t>PUERTO-00558</t>
  </si>
  <si>
    <t>PUERTO-00559</t>
  </si>
  <si>
    <t>PUERTO-00560</t>
  </si>
  <si>
    <r>
      <t xml:space="preserve">Red Vial Nacional: PE-5NC,
Tramo: </t>
    </r>
    <r>
      <rPr>
        <sz val="10"/>
        <rFont val="Arial"/>
        <family val="2"/>
      </rPr>
      <t xml:space="preserve">Entrada Chiriaco - Wawiko,
</t>
    </r>
    <r>
      <rPr>
        <b/>
        <sz val="10"/>
        <rFont val="Arial"/>
        <family val="2"/>
      </rPr>
      <t>Sector:</t>
    </r>
    <r>
      <rPr>
        <sz val="10"/>
        <rFont val="Arial"/>
        <family val="2"/>
      </rPr>
      <t xml:space="preserve"> Kuzu Grande Km 131+210 - Km 131+220</t>
    </r>
  </si>
  <si>
    <t>VIALES-004171</t>
  </si>
  <si>
    <r>
      <t xml:space="preserve">Red Vial Nacional: PE-3ND,
Tramo: </t>
    </r>
    <r>
      <rPr>
        <sz val="10"/>
        <color theme="1"/>
        <rFont val="Arial"/>
        <family val="2"/>
      </rPr>
      <t>Pimpingos - Cuyca,</t>
    </r>
    <r>
      <rPr>
        <b/>
        <sz val="10"/>
        <color theme="1"/>
        <rFont val="Arial"/>
        <family val="2"/>
      </rPr>
      <t xml:space="preserve">
Sector: </t>
    </r>
    <r>
      <rPr>
        <sz val="10"/>
        <color theme="1"/>
        <rFont val="Arial"/>
        <family val="2"/>
      </rPr>
      <t>La Viña Km 131+580 - Km 131+650</t>
    </r>
  </si>
  <si>
    <t>Maquinaria de Consorcio Bellavista
01 Excavadora
02 Camión volquete</t>
  </si>
  <si>
    <t>VIALES-004172</t>
  </si>
  <si>
    <t>Puerto de Matarani</t>
  </si>
  <si>
    <t>PUERTO-00476</t>
  </si>
  <si>
    <t>Puerto de Mollendo</t>
  </si>
  <si>
    <t>PUERTO-00561</t>
  </si>
  <si>
    <t>Maquinaria de Consorcio Bellavista
01 Retroexcavadora
02 Camión volquete</t>
  </si>
  <si>
    <t>Puerto de Talara</t>
  </si>
  <si>
    <t>Puerto de Huarmey</t>
  </si>
  <si>
    <t>PUERTO-00564</t>
  </si>
  <si>
    <t>PUERTO-00565</t>
  </si>
  <si>
    <t xml:space="preserve">
Amazonas
Ayacucho
Cajamarca
Cusco
Huanuco
Ica
Junín
Loreto</t>
  </si>
  <si>
    <t>VIALES-004173</t>
  </si>
  <si>
    <r>
      <t>Red Vial Nacional: PE-3ND, 
Tramo:</t>
    </r>
    <r>
      <rPr>
        <sz val="10"/>
        <rFont val="Arial"/>
        <family val="2"/>
      </rPr>
      <t xml:space="preserve"> Santo Tomás - Pimpingos,
</t>
    </r>
    <r>
      <rPr>
        <b/>
        <sz val="10"/>
        <rFont val="Arial"/>
        <family val="2"/>
      </rPr>
      <t>Sector:</t>
    </r>
    <r>
      <rPr>
        <sz val="10"/>
        <rFont val="Arial"/>
        <family val="2"/>
      </rPr>
      <t xml:space="preserve"> Vista Florida Km 93+850 - Km 93+870</t>
    </r>
  </si>
  <si>
    <r>
      <t xml:space="preserve">Ayacucho
</t>
    </r>
    <r>
      <rPr>
        <sz val="10"/>
        <color theme="1"/>
        <rFont val="Arial"/>
        <family val="2"/>
      </rPr>
      <t>Lucanas / Llauta</t>
    </r>
  </si>
  <si>
    <t>Maquinaria de PVN
01 Camión volquete
01 Excavadora
01 Cargador frontal</t>
  </si>
  <si>
    <r>
      <t xml:space="preserve">Red Vial Nacional: PE-30D,
Tramo: </t>
    </r>
    <r>
      <rPr>
        <sz val="10"/>
        <rFont val="Arial"/>
        <family val="2"/>
      </rPr>
      <t>Palpa - Llauta,</t>
    </r>
    <r>
      <rPr>
        <b/>
        <sz val="10"/>
        <rFont val="Arial"/>
        <family val="2"/>
      </rPr>
      <t xml:space="preserve">
Sector: </t>
    </r>
    <r>
      <rPr>
        <sz val="10"/>
        <rFont val="Arial"/>
        <family val="2"/>
      </rPr>
      <t>Salitral Km 20+050 - Km 20+150</t>
    </r>
  </si>
  <si>
    <t>VIALES-004176</t>
  </si>
  <si>
    <t>Puerto de Chancay</t>
  </si>
  <si>
    <t>PUERTO-00567</t>
  </si>
  <si>
    <t>Puerto de San Juan de Marcona</t>
  </si>
  <si>
    <t>PUERTO-00568</t>
  </si>
  <si>
    <t>Puerto de San Nicolás</t>
  </si>
  <si>
    <t>PUERTO-00569</t>
  </si>
  <si>
    <t>Maquinaria del Contratista Conservador Consorcio Vial Nieva</t>
  </si>
  <si>
    <r>
      <rPr>
        <b/>
        <sz val="10"/>
        <color theme="1"/>
        <rFont val="Arial"/>
        <family val="2"/>
      </rPr>
      <t>Lima</t>
    </r>
    <r>
      <rPr>
        <sz val="10"/>
        <color theme="1"/>
        <rFont val="Arial"/>
        <family val="2"/>
      </rPr>
      <t xml:space="preserve">
Canta / Canta</t>
    </r>
  </si>
  <si>
    <r>
      <t>Red Vial Nacional: PE-20A, 
Tramo:</t>
    </r>
    <r>
      <rPr>
        <sz val="10"/>
        <rFont val="Arial"/>
        <family val="2"/>
      </rPr>
      <t xml:space="preserve"> Canta - Huayllay,
</t>
    </r>
    <r>
      <rPr>
        <b/>
        <sz val="10"/>
        <rFont val="Arial"/>
        <family val="2"/>
      </rPr>
      <t>Sector:</t>
    </r>
    <r>
      <rPr>
        <sz val="10"/>
        <rFont val="Arial"/>
        <family val="2"/>
      </rPr>
      <t xml:space="preserve"> Canta Km 93+250 - Km 93+340</t>
    </r>
  </si>
  <si>
    <t xml:space="preserve">Maquinaria del Contratista Conservador China Railway Tunnel Group Co. LTD Sucursal del Perú
01 Cargador frontal
01 Motoniveladora
01 Retroexcavadora
</t>
  </si>
  <si>
    <t>VIALES-004177</t>
  </si>
  <si>
    <r>
      <t xml:space="preserve">Áncash
</t>
    </r>
    <r>
      <rPr>
        <sz val="10"/>
        <color theme="1"/>
        <rFont val="Arial"/>
        <family val="2"/>
      </rPr>
      <t>Santa / Chimbote</t>
    </r>
  </si>
  <si>
    <r>
      <t xml:space="preserve">Red Vial Nacional: PE-12,
Tramo: </t>
    </r>
    <r>
      <rPr>
        <sz val="10"/>
        <rFont val="Arial"/>
        <family val="2"/>
      </rPr>
      <t>Santa - Chuquicara,</t>
    </r>
    <r>
      <rPr>
        <b/>
        <sz val="10"/>
        <rFont val="Arial"/>
        <family val="2"/>
      </rPr>
      <t xml:space="preserve">
Sector:</t>
    </r>
    <r>
      <rPr>
        <sz val="10"/>
        <rFont val="Arial"/>
        <family val="2"/>
      </rPr>
      <t xml:space="preserve"> Tablones Km 48+20 - Km 48+30</t>
    </r>
  </si>
  <si>
    <t>VIALES-004178</t>
  </si>
  <si>
    <r>
      <rPr>
        <b/>
        <sz val="10"/>
        <color theme="1"/>
        <rFont val="Arial"/>
        <family val="2"/>
      </rPr>
      <t>Ayacucho</t>
    </r>
    <r>
      <rPr>
        <sz val="10"/>
        <color theme="1"/>
        <rFont val="Arial"/>
        <family val="2"/>
      </rPr>
      <t xml:space="preserve">
Lucanas / Puquio</t>
    </r>
  </si>
  <si>
    <t xml:space="preserve">Maquinaria del Contratista Conservador Consorcio Vial Puquio
</t>
  </si>
  <si>
    <r>
      <t xml:space="preserve">Red Vial Nacional: PE-32,
Tramo: </t>
    </r>
    <r>
      <rPr>
        <sz val="10"/>
        <rFont val="Arial"/>
        <family val="2"/>
      </rPr>
      <t>Chaviña - Puquio,</t>
    </r>
    <r>
      <rPr>
        <b/>
        <sz val="10"/>
        <rFont val="Arial"/>
        <family val="2"/>
      </rPr>
      <t xml:space="preserve">
Sector: </t>
    </r>
    <r>
      <rPr>
        <sz val="10"/>
        <rFont val="Arial"/>
        <family val="2"/>
      </rPr>
      <t>Ccochapata Km 284+774 - Km 284+786</t>
    </r>
  </si>
  <si>
    <t>VIALES-004179</t>
  </si>
  <si>
    <t>Cusco
Huánuco
Puno</t>
  </si>
  <si>
    <t xml:space="preserve">Amazonas
Ayacucho
Cajamarca
Cusco
Huánuco
Loreto
Pasco
Puno
</t>
  </si>
  <si>
    <r>
      <rPr>
        <b/>
        <sz val="10"/>
        <rFont val="Arial"/>
        <family val="2"/>
      </rPr>
      <t>Acción del hombre - Derrumbe</t>
    </r>
    <r>
      <rPr>
        <sz val="10"/>
        <rFont val="Arial"/>
        <family val="2"/>
      </rPr>
      <t xml:space="preserve">
Debido a los trabajos de construcción de carreteras por parte de la Municipalidad de Acoria, se produjeron derrumbes y caídas de rocas de los cerros cercanos a la vía férrea. La carretera es financiada por Provías Descentralizado.
14.06.25 El Municipio de Acoria suspende los trabajos por falta de presupuesto y gestiona por continuidad operativa ante el MEF para culminar la carretera y los trabajos complementarios de perfilado de la carretera y los daños a la vía férrea.</t>
    </r>
  </si>
  <si>
    <t xml:space="preserve">14/06/2025 </t>
  </si>
  <si>
    <r>
      <rPr>
        <b/>
        <sz val="10"/>
        <rFont val="Arial"/>
        <family val="2"/>
      </rPr>
      <t>Oleaje anómalo.</t>
    </r>
    <r>
      <rPr>
        <sz val="10"/>
        <rFont val="Arial"/>
        <family val="2"/>
      </rPr>
      <t xml:space="preserve">
A las 10:00 horas,  se cierra total del puerto para toda actividad.
14.06.25 Terminal con cierre parcial: TP Perú LNG Melchorita.</t>
    </r>
  </si>
  <si>
    <r>
      <rPr>
        <b/>
        <sz val="10"/>
        <rFont val="Arial"/>
        <family val="2"/>
      </rPr>
      <t>Oleaje anómalo.</t>
    </r>
    <r>
      <rPr>
        <sz val="10"/>
        <rFont val="Arial"/>
        <family val="2"/>
      </rPr>
      <t xml:space="preserve">
A las 19:00 horas, se cierra los puertos para toda actividad.
14.06.25 Terminales cerrados: Blue Pacific Oil Tank, Terminal portuario Chancay.</t>
    </r>
  </si>
  <si>
    <r>
      <rPr>
        <b/>
        <sz val="10"/>
        <rFont val="Arial"/>
        <family val="2"/>
      </rPr>
      <t>Oleaje anómalo.</t>
    </r>
    <r>
      <rPr>
        <sz val="10"/>
        <rFont val="Arial"/>
        <family val="2"/>
      </rPr>
      <t xml:space="preserve">
A las 10:00 horas, se cierra el puerto para toda actividad.
14.06.25 Terminal cerrado: Punta Lobitos.</t>
    </r>
  </si>
  <si>
    <r>
      <rPr>
        <b/>
        <sz val="10"/>
        <rFont val="Arial"/>
        <family val="2"/>
      </rPr>
      <t>Oleaje anómalo.</t>
    </r>
    <r>
      <rPr>
        <sz val="10"/>
        <rFont val="Arial"/>
        <family val="2"/>
      </rPr>
      <t xml:space="preserve">
A las 16:30 horas, se cierra el puerto para toda actividad.
14.06.25 Terminales cerrados: Muelle Carga Líquida Petroperú, Muelle MU2, TM La Brea Negritos, TM Punta Arenas.</t>
    </r>
  </si>
  <si>
    <r>
      <rPr>
        <b/>
        <sz val="10"/>
        <rFont val="Arial"/>
        <family val="2"/>
      </rPr>
      <t>Oleaje anómalo.</t>
    </r>
    <r>
      <rPr>
        <sz val="10"/>
        <rFont val="Arial"/>
        <family val="2"/>
      </rPr>
      <t xml:space="preserve">
A las 19:00 horas, se cierra el puerto para toda actividad.
14.06.25 Terminal cerrado: TM CT Mollendo, Monte Azul.</t>
    </r>
  </si>
  <si>
    <r>
      <rPr>
        <b/>
        <sz val="10"/>
        <rFont val="Arial"/>
        <family val="2"/>
      </rPr>
      <t>Oleaje anómalo.</t>
    </r>
    <r>
      <rPr>
        <sz val="10"/>
        <rFont val="Arial"/>
        <family val="2"/>
      </rPr>
      <t xml:space="preserve">
A las 09:30 horas, se cierra el puerto para toda actividad.
14.06.25 Terminal cerrado:TM Consorcio Terminales Eten.</t>
    </r>
  </si>
  <si>
    <r>
      <rPr>
        <b/>
        <sz val="10"/>
        <rFont val="Arial"/>
        <family val="2"/>
      </rPr>
      <t>Oleaje anómalo.</t>
    </r>
    <r>
      <rPr>
        <sz val="10"/>
        <rFont val="Arial"/>
        <family val="2"/>
      </rPr>
      <t xml:space="preserve">
A las 09:30 horas, se cierra el puerto para toda actividad.
14.06.25 Terminal cerrado: Muelle Municipal Pacasmayo.</t>
    </r>
  </si>
  <si>
    <r>
      <rPr>
        <b/>
        <sz val="10"/>
        <rFont val="Arial"/>
        <family val="2"/>
      </rPr>
      <t>Oleaje anómalo.</t>
    </r>
    <r>
      <rPr>
        <sz val="10"/>
        <rFont val="Arial"/>
        <family val="2"/>
      </rPr>
      <t xml:space="preserve">
A las 09:30 horas,  se cierra el puerto para toda actividad.
14.06.25 Terminal cerrado: TP Chicama.</t>
    </r>
  </si>
  <si>
    <r>
      <rPr>
        <b/>
        <sz val="10"/>
        <rFont val="Arial"/>
        <family val="2"/>
      </rPr>
      <t>Oleaje anómalo.</t>
    </r>
    <r>
      <rPr>
        <sz val="10"/>
        <rFont val="Arial"/>
        <family val="2"/>
      </rPr>
      <t xml:space="preserve">
A las 09:30 horas,  se cierra el puerto para toda actividad.
14.06.25  Terminales cerrados: TPS Espigón Lado 1B, TPS Espigón Lado 2A, CT - Salaverry, TP - Salaverry, TPS - Espigón Lado 1A, , TPS - Espigón Lado 2B.
.</t>
    </r>
  </si>
  <si>
    <r>
      <rPr>
        <b/>
        <sz val="10"/>
        <rFont val="Arial"/>
        <family val="2"/>
      </rPr>
      <t>Oleaje anómalo.</t>
    </r>
    <r>
      <rPr>
        <sz val="10"/>
        <rFont val="Arial"/>
        <family val="2"/>
      </rPr>
      <t xml:space="preserve">
A las 09:00 horas,  se cierra el puerto para toda actividad.
14.06.25  Terminales cerrados: Consorcio Terminales - Chimbote, Siderperú, Terminal Multiboyas Colpex.</t>
    </r>
  </si>
  <si>
    <r>
      <rPr>
        <b/>
        <sz val="10"/>
        <rFont val="Arial"/>
        <family val="2"/>
      </rPr>
      <t>Oleaje anómalo.</t>
    </r>
    <r>
      <rPr>
        <sz val="10"/>
        <rFont val="Arial"/>
        <family val="2"/>
      </rPr>
      <t xml:space="preserve">
A las 12:00 horas, se cierra el puerto para toda actividad.
14.06.25  Terminales cerrados: TP ENGIE, T Multiboyas (PETROPERÚ), T Multiboyas Tablones SPCC, T Multiboyas TLT, TP Ilo (ENAPU), TP Privado SPCC (Patio Puerto), TP Tablones SPCC (Marine Trestle).</t>
    </r>
  </si>
  <si>
    <r>
      <rPr>
        <b/>
        <sz val="10"/>
        <rFont val="Arial"/>
        <family val="2"/>
      </rPr>
      <t>Oleaje anómalo.</t>
    </r>
    <r>
      <rPr>
        <sz val="10"/>
        <rFont val="Arial"/>
        <family val="2"/>
      </rPr>
      <t xml:space="preserve">
A las 21:00 horas, se cierra los puertos para toda actividad.
14.06.25 Terminal cerrado: TP Shougan Hierro Perú.</t>
    </r>
  </si>
  <si>
    <r>
      <rPr>
        <b/>
        <sz val="10"/>
        <rFont val="Arial"/>
        <family val="2"/>
      </rPr>
      <t>Oleaje anómalo.</t>
    </r>
    <r>
      <rPr>
        <sz val="10"/>
        <rFont val="Arial"/>
        <family val="2"/>
      </rPr>
      <t xml:space="preserve">
A las 21:00 horas, se cierra los puertos para toda actividad.
14.06.25 Terminal cerrado: Mina Justa.</t>
    </r>
  </si>
  <si>
    <r>
      <rPr>
        <b/>
        <sz val="10"/>
        <rFont val="Arial"/>
        <family val="2"/>
      </rPr>
      <t>Oleaje anómalo.</t>
    </r>
    <r>
      <rPr>
        <sz val="10"/>
        <rFont val="Arial"/>
        <family val="2"/>
      </rPr>
      <t xml:space="preserve">
A las 11:00 horas, se cierra parcialmente el puerto para toda actividad.
14.06.25  Terminales cerrados: TISUR Amaradero F, Muelle C.
Terminales con cierre parcial: TISUR Muelle A, TISUR Muelle B.</t>
    </r>
  </si>
  <si>
    <r>
      <rPr>
        <b/>
        <sz val="10"/>
        <rFont val="Arial"/>
        <family val="2"/>
      </rPr>
      <t>Oleaje anómalo.</t>
    </r>
    <r>
      <rPr>
        <sz val="10"/>
        <rFont val="Arial"/>
        <family val="2"/>
      </rPr>
      <t xml:space="preserve">
A las 12:00 horas,  se cierra parcialmente el puerto para toda actividad.
14.06.25  Terminales con cierre parcial: Multiboyas Conchán, UNACEM.</t>
    </r>
  </si>
  <si>
    <r>
      <rPr>
        <b/>
        <sz val="10"/>
        <rFont val="Arial"/>
        <family val="2"/>
      </rPr>
      <t>Oleaje anómalo.</t>
    </r>
    <r>
      <rPr>
        <sz val="10"/>
        <rFont val="Arial"/>
        <family val="2"/>
      </rPr>
      <t xml:space="preserve">
A las 12:00 horas,  se cierra parcialmente el puerto para toda actividad.
14.06.25 Terminales con cierre parcial: Muelle Capitanes, Trasportadora Callao, APM terminals, DP Word, Marina club Callao</t>
    </r>
  </si>
  <si>
    <r>
      <rPr>
        <b/>
        <sz val="10"/>
        <rFont val="Arial"/>
        <family val="2"/>
      </rPr>
      <t>Oleaje anómalo.</t>
    </r>
    <r>
      <rPr>
        <sz val="10"/>
        <rFont val="Arial"/>
        <family val="2"/>
      </rPr>
      <t xml:space="preserve">
A las 12:00 horas,  se cierra parcialmente el puerto para toda actividad.
14.06.25  Terminales con cierre parcial: Multiboyas Alfa, Bravo Charlie.</t>
    </r>
  </si>
  <si>
    <r>
      <rPr>
        <b/>
        <sz val="10"/>
        <rFont val="Arial"/>
        <family val="2"/>
      </rPr>
      <t>Servicio Aéreo</t>
    </r>
    <r>
      <rPr>
        <sz val="10"/>
        <rFont val="Arial"/>
        <family val="2"/>
      </rPr>
      <t xml:space="preserve">
Según NOTAM C-1925/25 hasta el 31/08/25, reporta el desprendimiento de la capa asfáltica de 420 metros del umbral desplazado en la pista 07.
14.06.25 CORPAC informa que el Aeropuerto de Huánuco realiza sus operaciones sin novedad.</t>
    </r>
  </si>
  <si>
    <r>
      <rPr>
        <b/>
        <sz val="10"/>
        <rFont val="Arial"/>
        <family val="2"/>
      </rPr>
      <t>Servicio Aéreo</t>
    </r>
    <r>
      <rPr>
        <sz val="10"/>
        <rFont val="Arial"/>
        <family val="2"/>
      </rPr>
      <t xml:space="preserve">
Debido a trabajos de mantenimiento en la pista de aterrizaje, se afectó los servicios de operatividad.
14.06.25 CORPAC informa que el Aeropuerto de Jaén, cerrado las operaciones con NOTAM C-1819/25 al 30.06.25 por reparación de la pista de aterrizaje.</t>
    </r>
  </si>
  <si>
    <r>
      <rPr>
        <b/>
        <sz val="10"/>
        <rFont val="Arial"/>
        <family val="2"/>
      </rPr>
      <t>Servicio Aéreo</t>
    </r>
    <r>
      <rPr>
        <sz val="10"/>
        <rFont val="Arial"/>
        <family val="2"/>
      </rPr>
      <t xml:space="preserve">
Debido a trabajos de mantenimiento en la pista de aterrizaje, se afectó los servicios de operatividad.
14.06.25 CORPAC informa que el Aeropuerto de Jauja ha cerrado las operaciones con NOTAM C-1975/25 hasta el 15/06/25 por trabajos en la pista.</t>
    </r>
  </si>
  <si>
    <t>14/06/2025</t>
  </si>
  <si>
    <t>Deterioro de infraestructura - Daño estructural de puente
Debido a la exposición a las condiciones climatológicas adversas, ocasionaron el desprendimiento de la junta de trafico de goma armada en los estribos del puente.
14.06.25 PVN Zonal Piura - Tumbes informa que vienen efectuando reparaciones paliativas como colocación de sacos de arena para apoyo y colocación de mezcla asfáltica, asimismo, realiza las coordinaciones y gestiones con la dirección de puentes para la adquisición e instalación de juntas definitivas, se mantiene la señalización de advertencia en el sector, el tránsito vehicular es restringido por seguridad vial.</t>
  </si>
  <si>
    <r>
      <rPr>
        <b/>
        <sz val="10"/>
        <rFont val="Arial"/>
        <family val="2"/>
      </rPr>
      <t>Precipitaciones pluviales - Huaico</t>
    </r>
    <r>
      <rPr>
        <sz val="10"/>
        <rFont val="Arial"/>
        <family val="2"/>
      </rPr>
      <t xml:space="preserve">
Debido a las precipitaciones pluviales en el sector, se produjo huaico afectando la transitabilidad de la vía.
14.06.25 PVN Zonal Áncash realizará el relleno, enrocado y conformación a fin de recuperar la transitabilidad vehicular.
Ruta alterna: Ruta departamental AN-685.</t>
    </r>
  </si>
  <si>
    <r>
      <rPr>
        <b/>
        <sz val="10"/>
        <rFont val="Arial"/>
        <family val="2"/>
      </rPr>
      <t>Deterioro de infraestructura - Daño en la estructura de puente</t>
    </r>
    <r>
      <rPr>
        <sz val="10"/>
        <rFont val="Arial"/>
        <family val="2"/>
      </rPr>
      <t xml:space="preserve">
Debido al deterioro de infraestructura, se produjo daño en la estructura del puente Aquia interrumpiendo la vía.
14.06.25 PVN Zonal Áncash continúa los trabajos de demolición en el sitio, cuenta con cuadrilla de personal y personal técnico. Dispuso la señalización de la estructura afectada y corte del tránsito vehicular.</t>
    </r>
  </si>
  <si>
    <r>
      <rPr>
        <b/>
        <sz val="10"/>
        <rFont val="Arial"/>
        <family val="2"/>
      </rPr>
      <t>Deterioro de infraestructura - Daño estructural en puente</t>
    </r>
    <r>
      <rPr>
        <sz val="10"/>
        <rFont val="Arial"/>
        <family val="2"/>
      </rPr>
      <t xml:space="preserve">
Debido al deterioro de infraestructura del Puente Tuman, se ha bloqueado el tránsito vehicular.
14.06.25 PVN Zonal Lambayeque informa que el Conservador realiza señalización del área de trabajo, trazo y replanteo del eje del desvío provisional del puente Tuman (aguas abajo). trabajos de mejoramiento, colocación y compactación de material.</t>
    </r>
  </si>
  <si>
    <r>
      <rPr>
        <b/>
        <sz val="10"/>
        <rFont val="Arial"/>
        <family val="2"/>
      </rPr>
      <t>Precipitaciones pluviales - Pérdida de plataforma</t>
    </r>
    <r>
      <rPr>
        <sz val="10"/>
        <rFont val="Arial"/>
        <family val="2"/>
      </rPr>
      <t xml:space="preserve">
Debido a las constantes precipitaciones pluviales en sector y acción de la naturaleza, produjo la pérdida de la plataforma, afectando la transitabilidad de la vía.
14.06.25 PVN Zonal La Libertad informa que el Conservador suspendió trabajos, debido a que en el km 37+640 una falla geológica se activó producto de las lluvias torrenciales de la zona por ello no se puede ingresar a la zona del 38+320. por tal motivo el tránsito vehicular se encuentra interrumpido.
Ruta alterna: Km 35 se encuentra una ruta alterna (antes de llegar al convento)</t>
    </r>
  </si>
  <si>
    <r>
      <rPr>
        <b/>
        <sz val="10"/>
        <rFont val="Arial"/>
        <family val="2"/>
      </rPr>
      <t>Precipitaciones pluviales - Erosión de plataforma</t>
    </r>
    <r>
      <rPr>
        <sz val="10"/>
        <rFont val="Arial"/>
        <family val="2"/>
      </rPr>
      <t xml:space="preserve">
Debido a las constantes precipitaciones pluviales en la zona, se ha producido inestabilidad en el talud inferior, las cuales han generado la erosión, socavación de plataforma.
14.06.25 PVN Zonal Ica informa que el Conservador realiza las coordinaciones y gestiones para la atención de la emergencia vial.</t>
    </r>
  </si>
  <si>
    <r>
      <rPr>
        <b/>
        <sz val="10"/>
        <rFont val="Arial"/>
        <family val="2"/>
      </rPr>
      <t>Precipitaciones pluviales - Asentamiento de plataforma</t>
    </r>
    <r>
      <rPr>
        <sz val="10"/>
        <rFont val="Arial"/>
        <family val="2"/>
      </rPr>
      <t xml:space="preserve">
Debido a las precipitaciones pluviales, se produjo asentamiento de plataforma que han afectado la transitabilidad.
14.06.25 PVN Zonal Lima informa que el Conservador realiza trabajos de conformación y relleno de plataforma con material base granular.</t>
    </r>
  </si>
  <si>
    <r>
      <rPr>
        <b/>
        <sz val="10"/>
        <rFont val="Arial"/>
        <family val="2"/>
      </rPr>
      <t>Precipitaciones pluviales - Erosión de plataforma</t>
    </r>
    <r>
      <rPr>
        <sz val="10"/>
        <rFont val="Arial"/>
        <family val="2"/>
      </rPr>
      <t xml:space="preserve">
Debido a las constantes precipitaciones pluviales en sector, produjo erosión de plataforma, afectando la transitabilidad de la vía.
14.06.25 PVN Zonal Áncash realiza las coordinaciones y gestiones para la atención de la emergencia vial.</t>
    </r>
  </si>
  <si>
    <r>
      <rPr>
        <b/>
        <sz val="10"/>
        <rFont val="Arial"/>
        <family val="2"/>
      </rPr>
      <t>Precipitaciones pluviales - Erosión de plataforma</t>
    </r>
    <r>
      <rPr>
        <sz val="10"/>
        <rFont val="Arial"/>
        <family val="2"/>
      </rPr>
      <t xml:space="preserve">
Debido a las constantes precipitaciones pluviales en sector, produjo erosión de plataforma, afectando la transitabilidad de la vía.
14.06.25 PVN Zonal Lambayeque informa que el Conservador realiza la señalización, trabajos perfilado, excavación manual para la cimentación de muro.</t>
    </r>
  </si>
  <si>
    <r>
      <rPr>
        <b/>
        <sz val="10"/>
        <rFont val="Arial"/>
        <family val="2"/>
      </rPr>
      <t>Precipitaciones pluviales - Asentamiento de plataforma</t>
    </r>
    <r>
      <rPr>
        <sz val="10"/>
        <rFont val="Arial"/>
        <family val="2"/>
      </rPr>
      <t xml:space="preserve">
Debido a las precipitaciones pluviales, se produjo asentamiento de plataforma que han afectado la transitabilidad.
14.06.25 PVN Zonal Cajamarca informa que el Conservador realiza  la señalización del sector afectado, asimismo se procede con los trabajos de corte y perfilado con aporte de material de cantera</t>
    </r>
  </si>
  <si>
    <r>
      <rPr>
        <b/>
        <sz val="10"/>
        <rFont val="Arial"/>
        <family val="2"/>
      </rPr>
      <t>Precipitaciones pluviales - Erosión de plataforma</t>
    </r>
    <r>
      <rPr>
        <sz val="10"/>
        <rFont val="Arial"/>
        <family val="2"/>
      </rPr>
      <t xml:space="preserve">
Debido a las constantes precipitaciones pluviales en sector, produjo la erosión de la plataforma, afectando la transitabilidad de la vía.
14.06.25 PVN Zonal Amazonas informa que el Conservador realiza las gestiones para la atención de la emergencia.</t>
    </r>
  </si>
  <si>
    <r>
      <rPr>
        <b/>
        <sz val="10"/>
        <rFont val="Arial"/>
        <family val="2"/>
      </rPr>
      <t>Precipitaciones pluviales - Erosión de plataforma</t>
    </r>
    <r>
      <rPr>
        <sz val="10"/>
        <rFont val="Arial"/>
        <family val="2"/>
      </rPr>
      <t xml:space="preserve">
Debido a las constantes precipitaciones pluviales en la zona, se ha producido inestabilidad en el talud inferior, las cuales han generado la erosión, socavación de plataforma.
14.06.25 PVN Zonal Ica informa que el Conservador realizalas coordinaciones y gestiones para la atención de la emergencia vial.</t>
    </r>
  </si>
  <si>
    <r>
      <rPr>
        <b/>
        <sz val="10"/>
        <rFont val="Arial"/>
        <family val="2"/>
      </rPr>
      <t>Precipitaciones pluviales - Erosión de plataforma</t>
    </r>
    <r>
      <rPr>
        <sz val="10"/>
        <rFont val="Arial"/>
        <family val="2"/>
      </rPr>
      <t xml:space="preserve">
Debido a las constantes precipitaciones pluviales en la zona, se ha producido inestabilidad en el talud inferior, las cuales han generado la erosión, socavación de plataforma.
14.06.25 PVN Zonal Ica informa que realiza las coordinaciones para iniciar con las actividades de enrocado de talud inferior de plataforma.</t>
    </r>
  </si>
  <si>
    <r>
      <rPr>
        <b/>
        <sz val="10"/>
        <rFont val="Arial"/>
        <family val="2"/>
      </rPr>
      <t>Precipitaciones pluviales - Erosión de plataforma</t>
    </r>
    <r>
      <rPr>
        <sz val="10"/>
        <rFont val="Arial"/>
        <family val="2"/>
      </rPr>
      <t xml:space="preserve">
Debido a las constantes precipitaciones pluviales en la zona, se ha producido inestabilidad en el talud inferior, originando la erosión de plataforma.
14.06.25 PVN Zonal Piura - Tumbes informa que el Conservador realizan trabajos de señalización preventiva y excavación para la colocación de muro bolsacreto</t>
    </r>
  </si>
  <si>
    <r>
      <rPr>
        <b/>
        <sz val="10"/>
        <rFont val="Arial"/>
        <family val="2"/>
      </rPr>
      <t>Precipitaciones pluviales - Derrumbe</t>
    </r>
    <r>
      <rPr>
        <sz val="10"/>
        <rFont val="Arial"/>
        <family val="2"/>
      </rPr>
      <t xml:space="preserve">
Debido a las constantes precipitaciones pluviales en sector se produjo el deslizamiento de talud, afectando la transitabilidad.
14.06.25 PVN Zonal Cajamarca informa que el Conservador realiza los trabajos correspondientes para atender la emergencia vial.</t>
    </r>
  </si>
  <si>
    <r>
      <rPr>
        <b/>
        <sz val="10"/>
        <rFont val="Arial"/>
        <family val="2"/>
      </rPr>
      <t>Precipitaciones pluviales - Erosión de plataforma</t>
    </r>
    <r>
      <rPr>
        <sz val="10"/>
        <rFont val="Arial"/>
        <family val="2"/>
      </rPr>
      <t xml:space="preserve">
Debido a las constantes precipitaciones pluviales en sector, produjo la pérdida de la plataforma, afectando la transitabilidad de la vía.
14.06.25 PVN Zonal Lambayeque informa que el Conservador realiza la señalización en la zona de emergencia, asímismo, trabajos de perfilado y excavación manual para cimentación de base de muro.</t>
    </r>
  </si>
  <si>
    <r>
      <rPr>
        <b/>
        <sz val="10"/>
        <rFont val="Arial"/>
        <family val="2"/>
      </rPr>
      <t>Precipitaciones pluviales - Pérdida de plataforma</t>
    </r>
    <r>
      <rPr>
        <sz val="10"/>
        <rFont val="Arial"/>
        <family val="2"/>
      </rPr>
      <t xml:space="preserve">
Debido a las constantes precipitaciones pluviales en sector y acción de la naturaleza, produjo la pérdida de la plataforma, afectando la transitabilidad de la vía.
14.06.25 PVN Zonal Lima informa que el Conservador realiza el control de tráfico, construcción de accesos y desvíos, relleno de talud inferior de paltaforma, extracción, selección y acopio de piedra grande.</t>
    </r>
  </si>
  <si>
    <r>
      <rPr>
        <b/>
        <sz val="10"/>
        <rFont val="Arial"/>
        <family val="2"/>
      </rPr>
      <t>Precipitaciones pluviales - Erosión de plataforma</t>
    </r>
    <r>
      <rPr>
        <sz val="10"/>
        <rFont val="Arial"/>
        <family val="2"/>
      </rPr>
      <t xml:space="preserve">
Debido a las constantes precipitaciones pluviales en el sector, se produjo erosión de plataforma, afectando la transitabilidad de la vía.
14.06.25 PVN Zonal Ucayali informa que el Conservador informa que realiza trabajos de instalación de dispositivos de seguridad y movilización de equipos para la atención de la emergencia vial.</t>
    </r>
  </si>
  <si>
    <r>
      <rPr>
        <b/>
        <sz val="10"/>
        <rFont val="Arial"/>
        <family val="2"/>
      </rPr>
      <t>Precipitaciones pluviales - Derrumbe</t>
    </r>
    <r>
      <rPr>
        <sz val="10"/>
        <rFont val="Arial"/>
        <family val="2"/>
      </rPr>
      <t xml:space="preserve">
Debido a las constantes precipitaciones pluviales en sector se produjo el deslizamiento de talud, afectando la transitabilidad.
14.06.25 PVN Zonal Piura - Tumbes informa que el Conservador realiza los trabajos de señalización preventiva y eliminación de material.</t>
    </r>
  </si>
  <si>
    <r>
      <rPr>
        <b/>
        <sz val="10"/>
        <rFont val="Arial"/>
        <family val="2"/>
      </rPr>
      <t>Precipitaciones pluviales - Erosión de plataforma</t>
    </r>
    <r>
      <rPr>
        <sz val="10"/>
        <rFont val="Arial"/>
        <family val="2"/>
      </rPr>
      <t xml:space="preserve">
Debido a las constantes precipitaciones pluviales en la zona, se ha producido inestabilidad en el talud inferior, originando la erosión de plataforma.
14.06.25 PVN Zonal Piura - Tumbes informa que el Conservador ha dispuesto la colocación de muro bolsacreto, asimismo, realizan trabajos de señalización preventiva y excavación para la colocación de muro bolsacreto.</t>
    </r>
  </si>
  <si>
    <r>
      <rPr>
        <b/>
        <sz val="10"/>
        <rFont val="Arial"/>
        <family val="2"/>
      </rPr>
      <t>Precipitaciones pluviales - Pérdida de plataforma</t>
    </r>
    <r>
      <rPr>
        <sz val="10"/>
        <rFont val="Arial"/>
        <family val="2"/>
      </rPr>
      <t xml:space="preserve">
Debido a las constantes precipitaciones pluviales en la zona, se ha producido inestabilidad en el talud inferior, originando la pérdida de plataforma.
14.06.25 PVN Zonal Piura - Tumbes informa que el Conservador realiza trabajos de corte para el cambio de trazo y mejorar la transitabilidad. Además, el paro de transportistas impide el inicio de los trabajos.</t>
    </r>
  </si>
  <si>
    <r>
      <rPr>
        <b/>
        <sz val="10"/>
        <rFont val="Arial"/>
        <family val="2"/>
      </rPr>
      <t>Precipitaciones pluviales - Erosión de plataforma</t>
    </r>
    <r>
      <rPr>
        <sz val="10"/>
        <rFont val="Arial"/>
        <family val="2"/>
      </rPr>
      <t xml:space="preserve">
Debido a las constantes precipitaciones pluviales en la zona, se ha producido inestabilidad en el talud inferior, originando la erosión, socavación de plataforma.
14.06.25 PVN Zonal Piura - Tumbes informa que el Conservador ha dispuesto la colocación de muro bolsacreto, asimismo, se realizan trabajos de señalización preventiva y excavación para la colocación de muro bolsacreto.</t>
    </r>
  </si>
  <si>
    <r>
      <rPr>
        <b/>
        <sz val="10"/>
        <rFont val="Arial"/>
        <family val="2"/>
      </rPr>
      <t>Precipitaciones pluviales - Erosión de plataforma</t>
    </r>
    <r>
      <rPr>
        <sz val="10"/>
        <rFont val="Arial"/>
        <family val="2"/>
      </rPr>
      <t xml:space="preserve">
Debido a las constantes precipitaciones pluviales en la zona, se ha producido inestabilidad en el talud inferior, originando la erosión, socavación de plataforma.
14.06.25 PVN Zonal Junín - Pasco informa que Conservador realiza los trabajos de señalización en la zona; asimismo, ha dispuesto ejecutar un muro con maquinaria. </t>
    </r>
  </si>
  <si>
    <r>
      <rPr>
        <b/>
        <sz val="10"/>
        <rFont val="Arial"/>
        <family val="2"/>
      </rPr>
      <t>Precipitaciones pluviales - Erosión de plataforma</t>
    </r>
    <r>
      <rPr>
        <sz val="10"/>
        <rFont val="Arial"/>
        <family val="2"/>
      </rPr>
      <t xml:space="preserve">
Debido a las constantes precipitaciones pluviales en la zona, se ha producido inestabilidad en el talud inferior, las cuales han generado la erosión, socavación de plataforma
14.06.25 PVN Zonal Ica informa que el Conservador realiza la excavación, transporte de material y construcción de muro.</t>
    </r>
  </si>
  <si>
    <r>
      <rPr>
        <b/>
        <sz val="10"/>
        <rFont val="Arial"/>
        <family val="2"/>
      </rPr>
      <t>Precipitaciones pluviales - Erosión de plataforma</t>
    </r>
    <r>
      <rPr>
        <sz val="10"/>
        <rFont val="Arial"/>
        <family val="2"/>
      </rPr>
      <t xml:space="preserve">
Debido a las constantes precipitaciones pluviales en sector, produjo la erosión de la plataforma, afectando la transitabilidad de la vía.
14.06.25 PVN Zonal Amazonas informa que el Conservador realiza la señalización preventiva del sector afectado, se cuenta con 01 camión baranda y personal. Por ello dispuso la construcción de un muro de concreto.</t>
    </r>
  </si>
  <si>
    <r>
      <rPr>
        <b/>
        <sz val="10"/>
        <rFont val="Arial"/>
        <family val="2"/>
      </rPr>
      <t>Precipitaciones pluviales - Pérdida de plataforma</t>
    </r>
    <r>
      <rPr>
        <sz val="10"/>
        <rFont val="Arial"/>
        <family val="2"/>
      </rPr>
      <t xml:space="preserve">
Debido a las precipitaciones pluviales en el sector, se produjo pérdida de plataforma afectando parcialmente la vía.
14.06.25 PVN Zonal Puno informa que el Conservador realiza el corte de talud para ensanche de plataforma.</t>
    </r>
  </si>
  <si>
    <r>
      <rPr>
        <b/>
        <sz val="10"/>
        <rFont val="Arial"/>
        <family val="2"/>
      </rPr>
      <t>Precipitaciones pluviales - Erosión de plataforma</t>
    </r>
    <r>
      <rPr>
        <sz val="10"/>
        <rFont val="Arial"/>
        <family val="2"/>
      </rPr>
      <t xml:space="preserve">
Debido a las precipitaciones pluviales en el sector, se produjo erosión de plataforma, afectando la transitabilidad vehicular.
14.06.25 PVN Zonal Ucayali informa que el Conservador los trabajos de excavación y eliminación de material saturado y colocación y compactación de material over y granular. </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</si>
  <si>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14.06.25 PVN Zonal Piura - Tumbes informa que el Conservador realiza trabajos de señalización preventiva y excavación para la colocación de muro bolsacreto.</t>
    </r>
  </si>
  <si>
    <r>
      <rPr>
        <b/>
        <sz val="10"/>
        <rFont val="Arial"/>
        <family val="2"/>
      </rPr>
      <t>Precipitaciones pluviales - Erosión de plataforma</t>
    </r>
    <r>
      <rPr>
        <sz val="10"/>
        <rFont val="Arial"/>
        <family val="2"/>
      </rPr>
      <t xml:space="preserve">
Debido a las constantes precipitaciones pluviales en sector, produjo la erosión de la plataforma, afectando la transitabilidad de la vía.
14.06.25 PVN Zonal Amazonas informa que el Conservador realiza el control de tráfico, encofrado, vaciado de concreto y extracción, selección y acopio de rocas.</t>
    </r>
  </si>
  <si>
    <r>
      <rPr>
        <b/>
        <sz val="10"/>
        <rFont val="Arial"/>
        <family val="2"/>
      </rPr>
      <t>Precipitaciones pluviales - Inundación de plataforma</t>
    </r>
    <r>
      <rPr>
        <sz val="10"/>
        <rFont val="Arial"/>
        <family val="2"/>
      </rPr>
      <t xml:space="preserve">
Debido a las constantes precipitaciones pluviales en el sector, ocasionaron inundación de plataforma, afectando el tránsito vehicular.
14.06.25 PVN Zonal Junín - Pasco informa que realiza las coordinaciones y gestiones para la atención de emergencia vial.</t>
    </r>
  </si>
  <si>
    <r>
      <rPr>
        <b/>
        <sz val="10"/>
        <rFont val="Arial"/>
        <family val="2"/>
      </rPr>
      <t>Precipitaciones pluviales - Inundación de plataforma</t>
    </r>
    <r>
      <rPr>
        <sz val="10"/>
        <rFont val="Arial"/>
        <family val="2"/>
      </rPr>
      <t xml:space="preserve">
Debido a las constantes precipitaciones pluviales en el sector, ocasionaron inundación de plataforma, afectando el tránsito vehicular.
14.06.25 PVN Zonal Junín - Pasco informa que realiza el control de tráfico y acceso de vía para excavación y encofrado</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</si>
  <si>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14.06.25 PVN Zonal Cusco - Apurímac informa que el Conservador realiza las actividades de señalización, acopio de rocas, armado de alcantarilla TMC 36".</t>
    </r>
  </si>
  <si>
    <r>
      <rPr>
        <b/>
        <sz val="10"/>
        <rFont val="Arial"/>
        <family val="2"/>
      </rPr>
      <t>Precipitaciones pluviales - Derrumbe</t>
    </r>
    <r>
      <rPr>
        <sz val="10"/>
        <rFont val="Arial"/>
        <family val="2"/>
      </rPr>
      <t xml:space="preserve">
Debido a las constantes precipitaciones pluviales en la zona, se produjo derrumbe en la vía afectando totalmente la transitabilidad vehicular.
14.06.25 PVN Zonal La Libertad informa que realiza los trabajos de remoción y  eliminación de material por derrumbe.</t>
    </r>
  </si>
  <si>
    <r>
      <rPr>
        <b/>
        <sz val="10"/>
        <rFont val="Arial"/>
        <family val="2"/>
      </rPr>
      <t>Precipitaciones pluviales - Erosión de puente</t>
    </r>
    <r>
      <rPr>
        <sz val="10"/>
        <rFont val="Arial"/>
        <family val="2"/>
      </rPr>
      <t xml:space="preserve">
Debido a las constantes precipitaciones pluviales en el sector, se produjo la erosión del puente Michuchaca afectando la vía.
14.06.25 PVN Zonal Junín - Pasco informa que realiza las coordinaciones para comenzar con la instalación de un puente modular de longitud de 27.43 metros lineales.</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</si>
  <si>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14.06.25 PVN Zonal Piura - Tumbes informa que el Conservador realiza trabajos de señalización preventiva excavación para la colocación de muro bolsacreto.</t>
    </r>
  </si>
  <si>
    <r>
      <rPr>
        <b/>
        <sz val="10"/>
        <rFont val="Arial"/>
        <family val="2"/>
      </rPr>
      <t>Precipitaciones pluviales - Ahuellamiento</t>
    </r>
    <r>
      <rPr>
        <sz val="10"/>
        <rFont val="Arial"/>
        <family val="2"/>
      </rPr>
      <t xml:space="preserve">
Debido a las constantes precipitaciones pluviales en sector, produjo el ahuellamiento, afectando la transitabilidad de la vía.
14.06.25 PVN Zonal San Martín - Loreto informa que planifica realizar los trabajos de perfilado con material de préstamo con equipo mecánico de terceros.</t>
    </r>
  </si>
  <si>
    <r>
      <rPr>
        <b/>
        <sz val="10"/>
        <rFont val="Arial"/>
        <family val="2"/>
      </rPr>
      <t>Precipitaciones pluviales - Huaico</t>
    </r>
    <r>
      <rPr>
        <sz val="10"/>
        <rFont val="Arial"/>
        <family val="2"/>
      </rPr>
      <t xml:space="preserve">
Debido a las precipitaciones pluviales en el sector, se produjo huaico afectando la transitabilidad de la vía.
14.06.25 PVN Zonal Áncash realiza los trabajos de limpieza de material de huaico.</t>
    </r>
  </si>
  <si>
    <r>
      <rPr>
        <b/>
        <sz val="10"/>
        <rFont val="Arial"/>
        <family val="2"/>
      </rPr>
      <t>Precipitaciones pluviales - Derrumbe</t>
    </r>
    <r>
      <rPr>
        <sz val="10"/>
        <rFont val="Arial"/>
        <family val="2"/>
      </rPr>
      <t xml:space="preserve">
Debido a las precipitaciones pluviales en el sector, se produjo derrumbe afectando parcialmente la vía.
14.06.25 PVN Zonal Puno informa que el Conservador realiza el corte de talud para ensanche de plataforma.</t>
    </r>
  </si>
  <si>
    <r>
      <rPr>
        <b/>
        <sz val="10"/>
        <rFont val="Arial"/>
        <family val="2"/>
      </rPr>
      <t>Precipitaciones pluviales - Erosión de plataforma</t>
    </r>
    <r>
      <rPr>
        <sz val="10"/>
        <rFont val="Arial"/>
        <family val="2"/>
      </rPr>
      <t xml:space="preserve">
Debido a las constantes precipitaciones pluviales en sector, produjo la pérdida de la plataforma, afectando la transitabilidad de la vía.
14.06.25 PVN Zonal Puno informa que el Conservador realiza la movilización de equipos, para iniciar el refuerzo de defensa ribereña, para evitar la erosión de la plataforma en su talud inferior.</t>
    </r>
  </si>
  <si>
    <r>
      <rPr>
        <b/>
        <sz val="10"/>
        <rFont val="Arial"/>
        <family val="2"/>
      </rPr>
      <t>Precipitaciones pluviales - Erosión de plataforma</t>
    </r>
    <r>
      <rPr>
        <sz val="10"/>
        <rFont val="Arial"/>
        <family val="2"/>
      </rPr>
      <t xml:space="preserve">
Debido a las constantes precipitaciones pluviales en la zona, se ha producido inestabilidad en el talud inferior, las cuales han generado la erosión, socavación de plataforma.
14.06.25 PVN Zonal Piura - Tumbes informa que el Conservador realiza los trabajos de señalización preventiva, control de tráfico vehicular, corte y perfilado de talud inferior, levantamiento topográfico, transporte de material seleccionado de cantera y eliminación de material excedente.</t>
    </r>
  </si>
  <si>
    <r>
      <rPr>
        <b/>
        <sz val="10"/>
        <rFont val="Arial"/>
        <family val="2"/>
      </rPr>
      <t>Precipitaciones pluviales - Pérdida de plataforma</t>
    </r>
    <r>
      <rPr>
        <sz val="10"/>
        <rFont val="Arial"/>
        <family val="2"/>
      </rPr>
      <t xml:space="preserve">
Debido a las constantes precipitaciones pluviales en sector, produjo la pérdida de la plataforma, afectando la transitabilidad de la vía.
14.06.25 PVN Zonal Lima realiza el control de tránsito en el sector y gestiona los recursos necesarios para la atención de la emergencia vial.</t>
    </r>
  </si>
  <si>
    <r>
      <rPr>
        <b/>
        <sz val="10"/>
        <rFont val="Arial"/>
        <family val="2"/>
      </rPr>
      <t>Precipitaciones pluviales - Erosión de plataforma</t>
    </r>
    <r>
      <rPr>
        <sz val="10"/>
        <rFont val="Arial"/>
        <family val="2"/>
      </rPr>
      <t xml:space="preserve">
Debido a las constantes precipitaciones pluviales en sector, produjo la erosión de la plataforma, afectando la transitabilidad de la vía.
14.06.25 PVN Zonal Amazonas informa que el Conservador realiza la señalización preventiva y la excavación no clasificada para estructuras. Por ello dispuso la construcción de un muro de concreto.</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</si>
  <si>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14.06.25 PVN Zonal Junín - Pasco informa que realiza las gestiones para la contratación de los servicios y proceder con la restauración de calzada.</t>
    </r>
  </si>
  <si>
    <r>
      <rPr>
        <b/>
        <sz val="10"/>
        <rFont val="Arial"/>
        <family val="2"/>
      </rPr>
      <t>Precipitaciones pluviales - Daños en la estructura del puente</t>
    </r>
    <r>
      <rPr>
        <sz val="10"/>
        <rFont val="Arial"/>
        <family val="2"/>
      </rPr>
      <t xml:space="preserve">
Debido a las precipitaciones pluviales en el sector, se produjo la afectación del puente de Niñobamba, afectando la transitabilidad de la vía. 
14.06.25 PVN Zonal Ica informa que realiza las actividades de recuperación de los accesos, a la fecha realiza las coordinaciones mediante servicio de terceros.</t>
    </r>
  </si>
  <si>
    <r>
      <rPr>
        <b/>
        <sz val="10"/>
        <rFont val="Arial"/>
        <family val="2"/>
      </rPr>
      <t>Precipitaciones pluviales - Pérdida de plataforma</t>
    </r>
    <r>
      <rPr>
        <sz val="10"/>
        <rFont val="Arial"/>
        <family val="2"/>
      </rPr>
      <t xml:space="preserve">
Debido a las constantes precipitaciones pluviales en sector y acción de la naturaleza, produjo la pérdida de la plataforma, afectando la transitabilidad de la vía.
14.06.25 PVN Zonal Áncash informa que realiza la gestión de recursos para la atención de emergencia.</t>
    </r>
  </si>
  <si>
    <r>
      <rPr>
        <b/>
        <sz val="10"/>
        <rFont val="Arial"/>
        <family val="2"/>
      </rPr>
      <t>Precipitaciones pluviales - Erosión de plataforma</t>
    </r>
    <r>
      <rPr>
        <sz val="10"/>
        <rFont val="Arial"/>
        <family val="2"/>
      </rPr>
      <t xml:space="preserve">
Debido a las precipitaciones pluviales en el sector y erosión del pie del talud, se produjo erosión de plataforma afectando la vía parcialmente.
14.06.25 PVN Zonal Huánuco informa que realiza gestiones para la contratación de los servicios.</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</si>
  <si>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14.06.25 PVN Zonal Tacna - Moquegua informa que el Conservador realiza trabajos de excavación, eliminación de material excedente, mejoramiento con material granular compactado, todo ello con el fin de recuperar la zona afectada y restablecer el tránsito vehicular.</t>
    </r>
  </si>
  <si>
    <r>
      <rPr>
        <b/>
        <sz val="10"/>
        <rFont val="Arial"/>
        <family val="2"/>
      </rPr>
      <t>Precipitaciones pluviales - Erosión de plataforma</t>
    </r>
    <r>
      <rPr>
        <sz val="10"/>
        <rFont val="Arial"/>
        <family val="2"/>
      </rPr>
      <t xml:space="preserve">
Debido a las precipitaciones pluviales en el sector, se produjo pérdida de plataforma afectando la vía parcialmente.
14.06.25 PVN Zonal Cusco - Apurímac realiza el control de tráfico, extracción, selección y acopio de roca y la construcción de accesos y desvíos.</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</si>
  <si>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14.06.25 PVN Zonal Junín - Pasco informa que el Conservador realiza los trabajos de señalización y dispone ejecutar un muro.</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</si>
  <si>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14.06.25 PVN Zonal Ica informa que realiza las coordinaciones para la construcción de un muro de contención de concreto con una longitud de 15 metros lineales.</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</si>
  <si>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14.06.25 PVN Zonal San Martín - Loreto realiza los trabajos de rehabilitación de carpeta asfáltica.</t>
    </r>
  </si>
  <si>
    <r>
      <rPr>
        <b/>
        <sz val="10"/>
        <rFont val="Arial"/>
        <family val="2"/>
      </rPr>
      <t>Precipitaciones pluviales - Erosión de plataforma</t>
    </r>
    <r>
      <rPr>
        <sz val="10"/>
        <rFont val="Arial"/>
        <family val="2"/>
      </rPr>
      <t xml:space="preserve">
Debido a las constantes precipitaciones pluviales en el sector, se produjo inundación, afectando el tránsito vehicular.
14.06.25 PVN Zonal Cajamarca informa que Conservador, realiza señalización preventiva, trabajos de perfilado y excavación manual para cimentación de base de muro.</t>
    </r>
  </si>
  <si>
    <r>
      <rPr>
        <b/>
        <sz val="10"/>
        <rFont val="Arial"/>
        <family val="2"/>
      </rPr>
      <t>Precipitaciones pluviales - Erosión de plataforma</t>
    </r>
    <r>
      <rPr>
        <sz val="10"/>
        <rFont val="Arial"/>
        <family val="2"/>
      </rPr>
      <t xml:space="preserve">
Debido a las precipitaciones pluviales en el sector, se produjo erosión de plataforma, afectando la transitabilidad vehicular.
14.06.25 PVN Zonal Ucayali informa que el Conservador continúa trabajos de carguío y transporte de roca.</t>
    </r>
  </si>
  <si>
    <r>
      <rPr>
        <b/>
        <sz val="10"/>
        <rFont val="Arial"/>
        <family val="2"/>
      </rPr>
      <t>Precipitaciones pluviales - Daño en la estructura del puente</t>
    </r>
    <r>
      <rPr>
        <sz val="10"/>
        <rFont val="Arial"/>
        <family val="2"/>
      </rPr>
      <t xml:space="preserve">
Debido a las lluvias en la zona se produjo del Puente Cirato, se ha bloqueado el tránsito vehicular.
14.06.25 PVN Zonal Lambayeque informa que el Conservador realiza las actividades de señalización en dicha estructura, limpieza, selección de rocas y encauzamiento de río. Se dispone realizar un enrocado.</t>
    </r>
  </si>
  <si>
    <r>
      <rPr>
        <b/>
        <sz val="10"/>
        <rFont val="Arial"/>
        <family val="2"/>
      </rPr>
      <t>Precipitaciones pluviales -Ahuellamiento</t>
    </r>
    <r>
      <rPr>
        <sz val="10"/>
        <rFont val="Arial"/>
        <family val="2"/>
      </rPr>
      <t xml:space="preserve">
Debido a las constantes precipitaciones pluviales en la zona, se produjo un ahuellamiento en la vía afectando parcialmente la transitabilidad vehicular.
14.06.25 PVN Zonal Cusco - Apurímac realiza las coordinaciones y gestiones administrativas para contar con la certificación presupuestal y realizar la contratación del servicio y adquisición de bienes.</t>
    </r>
  </si>
  <si>
    <r>
      <rPr>
        <b/>
        <sz val="10"/>
        <rFont val="Arial"/>
        <family val="2"/>
      </rPr>
      <t>Precipitaciones pluviales - Derrumbe</t>
    </r>
    <r>
      <rPr>
        <sz val="10"/>
        <rFont val="Arial"/>
        <family val="2"/>
      </rPr>
      <t xml:space="preserve">
Debido a las precipitaciones pluviales en el sector, se produjo derrumbe, afectando la transitabilidad vehicular.
14.06.25 PVN Zonal Ica informa que realiza las coordinaciones para ejecutar las actividades de atención de la emergencia.</t>
    </r>
  </si>
  <si>
    <r>
      <rPr>
        <b/>
        <sz val="10"/>
        <rFont val="Arial"/>
        <family val="2"/>
      </rPr>
      <t>Vientos fuertes - Arenamiento</t>
    </r>
    <r>
      <rPr>
        <sz val="10"/>
        <rFont val="Arial"/>
        <family val="2"/>
      </rPr>
      <t xml:space="preserve">
Debido a los vientos fuertes en el sector, se produjo arenamiento, afectando la transitabilidad vehicular.
14.06.25 PVN Zonal Ica realiza la gestión de recursos para atender la emergencia.</t>
    </r>
  </si>
  <si>
    <r>
      <rPr>
        <b/>
        <sz val="10"/>
        <rFont val="Arial"/>
        <family val="2"/>
      </rPr>
      <t>Precipitaciones pluviales - Derrumbe</t>
    </r>
    <r>
      <rPr>
        <sz val="10"/>
        <rFont val="Arial"/>
        <family val="2"/>
      </rPr>
      <t xml:space="preserve">
Debido a las constantes precipitaciones pluviales en la zona, se produjo derrumbe en la vía afectando totalmente la transitabilidad vehicular.
14.06.25 PVN Zonal Cusco - Apurímac realiza la gestión de recursos para atender la emergencia.</t>
    </r>
  </si>
  <si>
    <r>
      <rPr>
        <b/>
        <sz val="10"/>
        <rFont val="Arial"/>
        <family val="2"/>
      </rPr>
      <t>Precipitaciones pluviales - Derrumbe</t>
    </r>
    <r>
      <rPr>
        <sz val="10"/>
        <rFont val="Arial"/>
        <family val="2"/>
      </rPr>
      <t xml:space="preserve">
Debido a las constantes precipitaciones pluviales en el sector, se produjo el derrumbe de material por inestabilidad del talud superior afectando la vía.
14.06.25 PVN Zonal Junín - Pasco informa que realiza las gestiones para la contratación del servicio y atender dicha emergencia con acta de apoyo interinstitucional.</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</si>
  <si>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14.06.25 PVN Zonal San martín informa que realiza las actividades de traslado y colocación de material de aporte, conformación de plataforma con material de aporte, así como el control de tránsito vehicular.</t>
    </r>
  </si>
  <si>
    <r>
      <rPr>
        <b/>
        <sz val="10"/>
        <rFont val="Arial"/>
        <family val="2"/>
      </rPr>
      <t>Precipitaciones pluviales - Erosión de plataforma</t>
    </r>
    <r>
      <rPr>
        <sz val="10"/>
        <rFont val="Arial"/>
        <family val="2"/>
      </rPr>
      <t xml:space="preserve">
Debido a las precipitaciones pluviales, se produjo erosión de plataforma, afectando la vía totalmente.
14.06.25 La Concesionaría informa que realiza la señalización preventiva en el sector y excavación de material de talud inferior. Hay pase por un solo carril.</t>
    </r>
  </si>
  <si>
    <r>
      <rPr>
        <b/>
        <sz val="10"/>
        <rFont val="Arial"/>
        <family val="2"/>
      </rPr>
      <t>Precipitaciones pluviales - Pérdida de plataforma</t>
    </r>
    <r>
      <rPr>
        <sz val="10"/>
        <rFont val="Arial"/>
        <family val="2"/>
      </rPr>
      <t xml:space="preserve">
Debido a las constantes precipitaciones pluviales en la zona, se produjo pérdida de plataforma afectando la vía parcialmente.
14.06.25 PVN Zonal Áncash informa que realiza la instalación de un puente modular para recuperar la transitabilidad vehicular.</t>
    </r>
  </si>
  <si>
    <r>
      <rPr>
        <b/>
        <sz val="10"/>
        <rFont val="Arial"/>
        <family val="2"/>
      </rPr>
      <t>Precipitaciones pluviales - Erosión de plataforma</t>
    </r>
    <r>
      <rPr>
        <sz val="10"/>
        <rFont val="Arial"/>
        <family val="2"/>
      </rPr>
      <t xml:space="preserve">
Debido a las precipitaciones pluviales, se produjo erosión de plataforma que han afectado la transitabilidad.
14.06.25 PVN Zonal San Martín - Loreto realiza el carguío y transporte de piedra over para los gaviones</t>
    </r>
  </si>
  <si>
    <r>
      <rPr>
        <b/>
        <sz val="10"/>
        <rFont val="Arial"/>
        <family val="2"/>
      </rPr>
      <t>Precipitaciones pluviales - Asentamiento de plataforma</t>
    </r>
    <r>
      <rPr>
        <sz val="10"/>
        <rFont val="Arial"/>
        <family val="2"/>
      </rPr>
      <t xml:space="preserve">
Debido a las precipitaciones pluviales, se produjo asentamiento de plataforma que han afectado la transitabilidad.
14.06.25 PVN Zonal La Libertad informa que el Conservador ha proyectado la estabilización del talud con banquetas con maquinarias.</t>
    </r>
  </si>
  <si>
    <r>
      <rPr>
        <b/>
        <sz val="10"/>
        <rFont val="Arial"/>
        <family val="2"/>
      </rPr>
      <t>Precipitaciones pluviales - Asentamiento de plataforma</t>
    </r>
    <r>
      <rPr>
        <sz val="10"/>
        <rFont val="Arial"/>
        <family val="2"/>
      </rPr>
      <t xml:space="preserve">
Debido a las precipitaciones pluviales, se produjo asentamiento de plataforma, afectando la vía parcialmente.
14.06.25 PVN Zonal La Libertad informa que el Conservador realiza la eliminación del material deslizado del talud superior.</t>
    </r>
  </si>
  <si>
    <r>
      <rPr>
        <b/>
        <sz val="10"/>
        <rFont val="Arial"/>
        <family val="2"/>
      </rPr>
      <t>Precipitaciones pluviales - Erosión de estructura de puente</t>
    </r>
    <r>
      <rPr>
        <sz val="10"/>
        <rFont val="Arial"/>
        <family val="2"/>
      </rPr>
      <t xml:space="preserve">
Debido a las constantes precipitaciones pluviales en la zona, se produjo daño en la estructura de puente en la vía afectando la transitabilidad.
14.06.25 PVN Zonal Áncash informa que realiza trabajos de ampliación de tres módulos del puente apoyo derecho y cambio de apoyo lado izquierdo de puente, asimismo, se han presentado los requerimientos para su atención por servicios a todo costo.</t>
    </r>
  </si>
  <si>
    <r>
      <rPr>
        <b/>
        <sz val="10"/>
        <rFont val="Arial"/>
        <family val="2"/>
      </rPr>
      <t>Precipitaciones pluviales - Derrumbe</t>
    </r>
    <r>
      <rPr>
        <sz val="10"/>
        <rFont val="Arial"/>
        <family val="2"/>
      </rPr>
      <t xml:space="preserve">
Debido a las constantes precipitaciones pluviales en la zona, se produjo el derrumbe restringiendo la vía parcialmente.
14.06.25 PVN Zonal Junín - Pasco informa que realiza las gestiones para la contratación del servicio y atender dicha emergencia con acta de apoyo interinstitucional.</t>
    </r>
  </si>
  <si>
    <r>
      <rPr>
        <b/>
        <sz val="10"/>
        <rFont val="Arial"/>
        <family val="2"/>
      </rPr>
      <t>Precipitaciones pluviales - Erosión de estructura de puente</t>
    </r>
    <r>
      <rPr>
        <sz val="10"/>
        <rFont val="Arial"/>
        <family val="2"/>
      </rPr>
      <t xml:space="preserve">
Debido a las constantes precipitaciones pluviales en la zona, se produjo daño en la estructura de puente en la vía afectando la transitabilidad.
14.06.25 PVN Zonal Áncash informa que realiza desmontaje de puente. Moviliza equipos y personal por servicios.</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</si>
  <si>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14.06.25 PVN Zonal Ica dispone la recuperación normal de los niveles de plataforma mediante la reconformación, asimismo realiza las coordinaciones para ejecutar las actividades de recuperación de plataforma.</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</si>
  <si>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14.06.25 PVN Zonal Piura - Tumbes informa que genera la inestabilidad del talud inferior, asimismo, se ha previsto realizar la construcción de un muro bolsacreto para recuperar el ancho de plataforma, se contará con la contratación de 01 operador de retroexcavadora y una pyme.</t>
    </r>
  </si>
  <si>
    <r>
      <rPr>
        <b/>
        <sz val="10"/>
        <rFont val="Arial"/>
        <family val="2"/>
      </rPr>
      <t>Deterioro de infraestructura - Asentamiento de plataforma</t>
    </r>
    <r>
      <rPr>
        <sz val="10"/>
        <rFont val="Arial"/>
        <family val="2"/>
      </rPr>
      <t xml:space="preserve">
Debido a las fallas geológicas, se produjo asentamiento de plataforma, afectando la transitabilidad vehicular.
14.06.25 PVN Zonal Piura - Tumbes informa que el Conservador dispuso la señalización en la vía debido al asentamiento de plataforma, se habilitó la vía en un solo carril con apoyo de maquinaria.</t>
    </r>
  </si>
  <si>
    <r>
      <rPr>
        <b/>
        <sz val="10"/>
        <rFont val="Arial"/>
        <family val="2"/>
      </rPr>
      <t>Precipitaciones pluviales - Asentamiento de Plataforma</t>
    </r>
    <r>
      <rPr>
        <sz val="10"/>
        <rFont val="Arial"/>
        <family val="2"/>
      </rPr>
      <t xml:space="preserve">
Debido a las constantes precipitaciones pluviales en la zona, se produjo asentamiento de plataforma afectando la vía.
14.06.25 PVN Zonal Piura - Tumbes informa que el Conservador realiza las actividades de señalización del área, control de tránsito con vigías, eliminación de material no clasificado en plataforma, bacheo en plataforma.</t>
    </r>
  </si>
  <si>
    <r>
      <rPr>
        <b/>
        <sz val="10"/>
        <rFont val="Arial"/>
        <family val="2"/>
      </rPr>
      <t>Acción humana - Deterioro de puente</t>
    </r>
    <r>
      <rPr>
        <sz val="10"/>
        <rFont val="Arial"/>
        <family val="2"/>
      </rPr>
      <t xml:space="preserve">
Debido a disturbios por vandalismo de las personas en el sector Juanjui, se prevé control de tránsito restringido.
14.06.25 PVN Zonal San Martín - Loreto realiza vigilancia del puente, esto para evitar vandalismo, prevé realizar los servicios de control de tránsito temporal y seguridad vial.</t>
    </r>
  </si>
  <si>
    <r>
      <rPr>
        <b/>
        <sz val="10"/>
        <rFont val="Arial"/>
        <family val="2"/>
      </rPr>
      <t>Precipitaciones pluviales - Pérdida de plataforma</t>
    </r>
    <r>
      <rPr>
        <sz val="10"/>
        <rFont val="Arial"/>
        <family val="2"/>
      </rPr>
      <t xml:space="preserve">
Debido a las constantes precipitaciones pluviales se produjo pérdida de la plataforma total por erosión del talud inferior, afectando la transitabilidad de la vía.
14.06.25 PVN Zonal San Martín informa que viene realizo la ampliación de plataforma y eliminación de material rocoso por medio de excavadora en el frente 1, ampliación de plataforma y eliminación de tierra por medio de excavadora en el frente 1,conformacion de banqueta en el frente 1</t>
    </r>
  </si>
  <si>
    <r>
      <rPr>
        <b/>
        <sz val="10"/>
        <rFont val="Arial"/>
        <family val="2"/>
      </rPr>
      <t>Precipitaciones pluviales - Derrumbe</t>
    </r>
    <r>
      <rPr>
        <sz val="10"/>
        <rFont val="Arial"/>
        <family val="2"/>
      </rPr>
      <t xml:space="preserve">
Debido a las precipitaciones pluviales de temporada e inestabilidad de talud superior, se produjo derrumbe, bloqueando la transitabilidad vehicular.
14.06.25 La Concesionaria informa que la obstrucción parcial de lado izquierdo de la vía, los vehículos se encuentran transitando de manera alternada. Personal se encuentran en el lugar apoyando en la señalización del tránsito.</t>
    </r>
  </si>
  <si>
    <r>
      <rPr>
        <b/>
        <sz val="10"/>
        <rFont val="Arial"/>
        <family val="2"/>
      </rPr>
      <t>Precipitaciones pluviales - Asentamiento de plataforma</t>
    </r>
    <r>
      <rPr>
        <sz val="10"/>
        <rFont val="Arial"/>
        <family val="2"/>
      </rPr>
      <t xml:space="preserve">
Debido a las precipitaciones pluviales se produjo asentamiento de plataforma superior, cubriendo la vía completamente.
14.06.25 La Concesionaria informa que habilitó el tránsito restringido por un acceso provisional.
Ruta Alterna: Puerto Naranjitos - Jamalca - La Caldera.</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</si>
  <si>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14.06.25 PVN Zonal Piura - Tumbes informa que realiza las gestiones para la contratación del servicio y atender dicha emergencia con acta de apoyo interinstitucional.</t>
    </r>
  </si>
  <si>
    <r>
      <rPr>
        <b/>
        <sz val="10"/>
        <rFont val="Arial"/>
        <family val="2"/>
      </rPr>
      <t>Precipitaciones pluviales - Pérdida de plataforma</t>
    </r>
    <r>
      <rPr>
        <sz val="10"/>
        <rFont val="Arial"/>
        <family val="2"/>
      </rPr>
      <t xml:space="preserve">
Debido a las constantes precipitaciones pluviales se incrementó el cauce del río, ocasionando pérdida de la plataforma en la vía.
14.06.25 PVN Zonal VRAEM informa que evalúa la propuesta de solución para recuperar la plataforma afectada.</t>
    </r>
  </si>
  <si>
    <r>
      <rPr>
        <b/>
        <sz val="10"/>
        <rFont val="Arial"/>
        <family val="2"/>
      </rPr>
      <t>Precipitaciones pluviales - Erosión de estructura de puente</t>
    </r>
    <r>
      <rPr>
        <sz val="10"/>
        <rFont val="Arial"/>
        <family val="2"/>
      </rPr>
      <t xml:space="preserve">
Debido a las constantes precipitaciones pluviales en la zona, se produjo erosión de apoyo derecho de puente Porpuna, más colapso parcial de apoyo derecho, afectando la transitabilidad vehicular.
14.06.25 PVN Zonal Áncash informa que continúa los trabajos de instalación de estructura modular puente Porpuna. Asimismo, realiza la actividad de excavación para estructuras, por el momento hay pase provisional.</t>
    </r>
  </si>
  <si>
    <r>
      <rPr>
        <b/>
        <sz val="10"/>
        <rFont val="Arial"/>
        <family val="2"/>
      </rPr>
      <t>Precipitaciones pluviales - Derrumbe</t>
    </r>
    <r>
      <rPr>
        <sz val="10"/>
        <rFont val="Arial"/>
        <family val="2"/>
      </rPr>
      <t xml:space="preserve">
Debido a las constantes precipitaciones pluviales en la zona, se produjo el derrumbe bloqueando la vía totalmente.
14.06.25 PVN Zonal Huánuco informa que el Conservador continúa con los trabajos de limpieza de derrumbe a fin de recuperar la transitabilidad vehicular.</t>
    </r>
  </si>
  <si>
    <r>
      <rPr>
        <b/>
        <sz val="10"/>
        <rFont val="Arial"/>
        <family val="2"/>
      </rPr>
      <t>Precipitaciones pluviales - Pérdida de plataforma</t>
    </r>
    <r>
      <rPr>
        <sz val="10"/>
        <rFont val="Arial"/>
        <family val="2"/>
      </rPr>
      <t xml:space="preserve">
Debido a las precipitaciones pluviales en el sector, se produjo la pérdida de plataforma afectando la vía parcialmente.
14.06.25 PVN Zonal Piura - Tumbes informa que el Conservador realiza las coordinaciones y gestiones para la atención d ela emergencia vial.</t>
    </r>
  </si>
  <si>
    <r>
      <rPr>
        <b/>
        <sz val="10"/>
        <rFont val="Arial"/>
        <family val="2"/>
      </rPr>
      <t>Precipitaciones pluviales - Pérdida de plataforma</t>
    </r>
    <r>
      <rPr>
        <sz val="10"/>
        <rFont val="Arial"/>
        <family val="2"/>
      </rPr>
      <t xml:space="preserve">
Debido a las constantes precipitaciones pluviales en la zona, se produjo la pérdida de plataforma hacia el talud inferior afectando la vía.
14.06.25 PVN Zonal Junín - Pasco informa que realiza el control de tránsito de la vía.</t>
    </r>
  </si>
  <si>
    <r>
      <rPr>
        <b/>
        <sz val="10"/>
        <rFont val="Arial"/>
        <family val="2"/>
      </rPr>
      <t>Precipitaciones pluviales - Daño estructura de puente</t>
    </r>
    <r>
      <rPr>
        <sz val="10"/>
        <rFont val="Arial"/>
        <family val="2"/>
      </rPr>
      <t xml:space="preserve">
Debido a las constantes precipitaciones pluviales afecta la superestructura del puente modular afectando el tránsito vehicular.
14.06.25 PVN Zonal La Libertad informa que el Conservador realiza los trabajos de encofrado caravista y demolición de estructura existente.</t>
    </r>
  </si>
  <si>
    <r>
      <rPr>
        <b/>
        <sz val="10"/>
        <rFont val="Arial"/>
        <family val="2"/>
      </rPr>
      <t>Precipitaciones pluviales - Erosión de plataforma</t>
    </r>
    <r>
      <rPr>
        <sz val="10"/>
        <rFont val="Arial"/>
        <family val="2"/>
      </rPr>
      <t xml:space="preserve">
Debido a las precipitaciones pluviales y falta de drenaje en el sector, se produjo deterioro de plataforma afectando la transitabilidad
14.06.25 PVN Zonal Piura - Tumbes realiza las gestiones para la atención de la emergencia.</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</si>
  <si>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14.06.25 PVN Zonal Tacna - Moquegua informa que ejecutará enrocado de protección como reforzamiento del talud inferior en una longitud de 10 metros de largo y 7 metros de alto, además se instalarán señales preventivas e informativas.</t>
    </r>
  </si>
  <si>
    <r>
      <rPr>
        <b/>
        <sz val="10"/>
        <rFont val="Arial"/>
        <family val="2"/>
      </rPr>
      <t>Precipitaciones pluviales - Derrumbe</t>
    </r>
    <r>
      <rPr>
        <sz val="10"/>
        <rFont val="Arial"/>
        <family val="2"/>
      </rPr>
      <t xml:space="preserve">
Debido a las constantes precipitaciones pluviales en la zona, se produjo el derrumbe bloqueando la vía totalmente.
14.06.25 PVN Zonal Huánuco informa que el Conservador el día 03.04.25 culminó con los trabajos de limpieza del derrumbe, asimismo, esta emergencia se encuentra solo haciendo mantenimiento para dar pase restringido. Se está aperturando un depósito de material excedente de emergencia para retomar los trabajos de eliminación, solo se da pase a vehículos menores.</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</si>
  <si>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14.06.25 PVN Zonal Cajamarca informa que los trabajos están en stand by, a la espera de las órdenes de servicios para proseguir con los trabajos de reconformación y compactación por deformación profunda.</t>
    </r>
  </si>
  <si>
    <r>
      <rPr>
        <b/>
        <sz val="10"/>
        <rFont val="Arial"/>
        <family val="2"/>
      </rPr>
      <t>Precipitaciones pluviales - Colapso de Muro</t>
    </r>
    <r>
      <rPr>
        <sz val="10"/>
        <rFont val="Arial"/>
        <family val="2"/>
      </rPr>
      <t xml:space="preserve">
Debido a las precipitaciones pluviales en el sector se incrementó el caudal de río, que produjo colapso de muro afectando la vía parcialmente.
14.06.25 PVN Zonal Huancavelica informa que realiza las coordinaciones y gestiones para los requerimientos de adquisición de bienes y servicios para el enrocado de muro.</t>
    </r>
  </si>
  <si>
    <r>
      <rPr>
        <b/>
        <sz val="10"/>
        <rFont val="Arial"/>
        <family val="2"/>
      </rPr>
      <t>Precipitaciones pluviales - Colapso de Muro</t>
    </r>
    <r>
      <rPr>
        <sz val="10"/>
        <rFont val="Arial"/>
        <family val="2"/>
      </rPr>
      <t xml:space="preserve">
Debido a las precipitaciones pluviales en el sector, se produjo colapso de muro afectando la vía parcialmente.
14.06.25 PVN Zonal Huancavelica informa que realiza las coordinaciones y gestiones para los requerimientos de adquisición de bienes y servicios para el enrocado de muro.</t>
    </r>
  </si>
  <si>
    <r>
      <rPr>
        <b/>
        <sz val="10"/>
        <rFont val="Arial"/>
        <family val="2"/>
      </rPr>
      <t>Precipitaciones pluviales - Derrumbe</t>
    </r>
    <r>
      <rPr>
        <sz val="10"/>
        <rFont val="Arial"/>
        <family val="2"/>
      </rPr>
      <t xml:space="preserve">
Debido a las constantes precipitaciones pluviales en la zona que debilitó el talud superior, se produjo el derrumbe bloqueando la vía totalmente.
14.06.25 PVN Zonal Áncash informa que continúa el desprendimiento de talud. Asimismo, viene trasladando una excavadora alquilada para el desquinche de talud. </t>
    </r>
  </si>
  <si>
    <r>
      <rPr>
        <b/>
        <sz val="10"/>
        <rFont val="Arial"/>
        <family val="2"/>
      </rPr>
      <t>Precipitaciones pluviales - Deslizamiento</t>
    </r>
    <r>
      <rPr>
        <sz val="10"/>
        <rFont val="Arial"/>
        <family val="2"/>
      </rPr>
      <t xml:space="preserve">
Debido a la acción de la naturaleza, se produce deslizamiento continuo del talud inferior.
14.06.25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</si>
  <si>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14.06.25 PVN Zonal Áncash realiza trabajo de gabinete levantamiento topográfico. Asimismo, se ha previsto la instalación de muro de concreto ciclópeo y contratación de servicios de terceros.</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</si>
  <si>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14.06.25 PVN Zonal Áncash realiza levantamiento topográfico. Asimismo, se ha previsto la instalación de muro de concreto ciclópeo y contratación de servicios de terceros.</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</si>
  <si>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14.06.25 PVN Zonal Áncash realiza levantamiento topográfico. Asimismo, se ha previsto la instalación de muro de concreto ciclópeo.</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</si>
  <si>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14.06.25 PVN Zonal Áncash realiza levantamiento de observaciones por lo que ha previsto realizar la instalación de muro de concreto ciclópeo. Además, realiza las gestiones para la contratación de los servicios.</t>
    </r>
  </si>
  <si>
    <r>
      <rPr>
        <b/>
        <sz val="10"/>
        <rFont val="Arial"/>
        <family val="2"/>
      </rPr>
      <t>Precipitaciones pluviales - Erosión de alcantarilla</t>
    </r>
    <r>
      <rPr>
        <sz val="10"/>
        <rFont val="Arial"/>
        <family val="2"/>
      </rPr>
      <t xml:space="preserve">
Debido a las constantes precipitaciones pluviales en el sector, se produjo erosión de alcantarilla, afectando el tránsito vehicular.
14.06.25 PVN Zonal Cusco - Apurímac realiza la vigilancia y control del tránsito en la zona afectada por la emergencia.</t>
    </r>
  </si>
  <si>
    <r>
      <rPr>
        <b/>
        <sz val="10"/>
        <rFont val="Arial"/>
        <family val="2"/>
      </rPr>
      <t>Acción humana - Deterioro de puente</t>
    </r>
    <r>
      <rPr>
        <sz val="10"/>
        <rFont val="Arial"/>
        <family val="2"/>
      </rPr>
      <t xml:space="preserve">
Producto de la rotura de cable de soporte del puente Punta Arenas, a consecuencia de terceras personas, afecta la transitabilidad vehicular. 
14.06.25 PVN Zonal San Martín informa que ha dispuesto realizar el control de tránsito temporal y seguridad vial, asimismo, se está movilizando personal técnico especializado para evaluar los daños en la estructura del puente.</t>
    </r>
  </si>
  <si>
    <r>
      <rPr>
        <b/>
        <sz val="10"/>
        <rFont val="Arial"/>
        <family val="2"/>
      </rPr>
      <t>Precipitaciones pluviales - Pérdida de plataforma</t>
    </r>
    <r>
      <rPr>
        <sz val="10"/>
        <rFont val="Arial"/>
        <family val="2"/>
      </rPr>
      <t xml:space="preserve">
Debido a las constantes precipitaciones pluviales en sector y acción de la naturaleza, produjo la pérdida de la plataforma, afectando la transitabilidad de la vía.
14.06.25 PVN Zonal La Libertad informa que el Conservador reinicia hoy los trabajos que consisten en ampliar los anchos y mejorar el suelo de fundación co la recarga over/material granular.</t>
    </r>
  </si>
  <si>
    <r>
      <rPr>
        <b/>
        <sz val="10"/>
        <rFont val="Arial"/>
        <family val="2"/>
      </rPr>
      <t>Precipitaciones pluviales - Erosión de plataforma</t>
    </r>
    <r>
      <rPr>
        <sz val="10"/>
        <rFont val="Arial"/>
        <family val="2"/>
      </rPr>
      <t xml:space="preserve">
Debido a las precipitaciones pluviales, se produjo el incremento del caudal del río el cual ocasionó el desborde e inundación de plataforma.
14.06.25 PVN Zonal Piura - Tumbes realiza las coordinaciones para recuperar la plataforma.</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</si>
  <si>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14.06.25 PVN Zonal Tacna - Moquegua informa que el Conservador realiza la topografía, trazo y replanteo para la ejecución de los trabajos, realizando la delimitación de áreas afectadas en la progresiva Km 76+355 y el replanteo de la alcantarilla colapsada, además moviliza el equipo y personal para el levantamiento de información en campo.</t>
    </r>
  </si>
  <si>
    <r>
      <rPr>
        <b/>
        <sz val="10"/>
        <rFont val="Arial"/>
        <family val="2"/>
      </rPr>
      <t>Precipitaciones pluviales - Erosión de plataforma</t>
    </r>
    <r>
      <rPr>
        <sz val="10"/>
        <rFont val="Arial"/>
        <family val="2"/>
      </rPr>
      <t xml:space="preserve">
Debido a las precipitaciones pluviales se ha producido erosión de plataforma, afectando el tránsito vehicular.
14.06.25 PVN Zonal Cajamarca informa que el Conservador realiza la señalización del área, asimismo, coordina la atención de rocas con dimensiones mayor a 1 metro para iniciar los trabajos de colocación de roca.</t>
    </r>
  </si>
  <si>
    <r>
      <rPr>
        <b/>
        <sz val="10"/>
        <rFont val="Arial"/>
        <family val="2"/>
      </rPr>
      <t>Precipitaciones pluviales - Colapso de puente</t>
    </r>
    <r>
      <rPr>
        <sz val="10"/>
        <rFont val="Arial"/>
        <family val="2"/>
      </rPr>
      <t xml:space="preserve">
Debido a las constantes precipitaciones pluviales en el sector se produjo un colapso de puente, bloqueando la vía parcialmente.
14.06.25 PVN Zonal Cajamarca informa que el Conservador realiza la respectiva señalización en la zona, puesto que mantiene en pie la negativa de la población y las autoridades locales a la solución planteada (alcantarilla TMC 60"). Los trabajos se encuentran suspendidos. La población exige puente definitivo, en el transcurso de los días se tiene planeado realizar una reunión conjuntamente con la supervisión a fin de determinar la mejor solución ante la problemática presentada.</t>
    </r>
  </si>
  <si>
    <r>
      <rPr>
        <b/>
        <sz val="10"/>
        <rFont val="Arial"/>
        <family val="2"/>
      </rPr>
      <t>Precipitaciones pluviales - Inundación de plataforma</t>
    </r>
    <r>
      <rPr>
        <sz val="10"/>
        <rFont val="Arial"/>
        <family val="2"/>
      </rPr>
      <t xml:space="preserve">
Debido a las precipitaciones pluviales, se produjo el incremento del caudal del río el cual ocasionó el desborde e inundación de plataforma.
14.06.25 PVN Zonal Piura - Tumbes realiza las coordinaciones para recuperar la plataforma a través de las actividades como reconformación de base con estabilizado suelo - cemento y finalmente se colocará la carpeta asfáltica en frío.</t>
    </r>
  </si>
  <si>
    <r>
      <rPr>
        <b/>
        <sz val="10"/>
        <rFont val="Arial"/>
        <family val="2"/>
      </rPr>
      <t>Precipitaciones pluviales - Perdida de plataforma</t>
    </r>
    <r>
      <rPr>
        <sz val="10"/>
        <rFont val="Arial"/>
        <family val="2"/>
      </rPr>
      <t xml:space="preserve">
Debido a las precipitaciones pluviales, se produjo asentamiento de plataforma afectando la vía parcialmente.
14.06.25 La Concesionaria informa que realiza trabajos de habilitación de accesos, conformación y compactación de plataforma, control topográfico. </t>
    </r>
  </si>
  <si>
    <r>
      <rPr>
        <b/>
        <sz val="10"/>
        <rFont val="Arial"/>
        <family val="2"/>
      </rPr>
      <t>Acción humana - Accidente de tránsito</t>
    </r>
    <r>
      <rPr>
        <sz val="10"/>
        <rFont val="Arial"/>
        <family val="2"/>
      </rPr>
      <t xml:space="preserve">
Debido a un camión cisterna que colisionó con la estructura del Puente Internacional Ilave.
14.06.25 PVN Zonal Puno informa que el Conservador realiza la nivelación altimétrica en la plataforma del puente Ilave (tramo III de dicho puente), asimismo el control del tránsito y señalización vial.</t>
    </r>
  </si>
  <si>
    <r>
      <rPr>
        <b/>
        <sz val="10"/>
        <rFont val="Arial"/>
        <family val="2"/>
      </rPr>
      <t>Precipitaciones pluviales - Daño en la estructura del puente</t>
    </r>
    <r>
      <rPr>
        <sz val="10"/>
        <rFont val="Arial"/>
        <family val="2"/>
      </rPr>
      <t xml:space="preserve">
Debido a las precipitaciones pluviales y condición
es climáticas, produjo daño en la estructura del puente Aeropuerto.
14.06.25 PVN Zonal Piura - Tumbes informa que realiza las coordinaciones y gestiones con la dirección de puentes para la solicitud de certificación presupuestal, debido a la aprobación para atención de esta emergencia.</t>
    </r>
  </si>
  <si>
    <r>
      <rPr>
        <b/>
        <sz val="10"/>
        <rFont val="Arial"/>
        <family val="2"/>
      </rPr>
      <t>Precipitaciones pluviales - Huaico</t>
    </r>
    <r>
      <rPr>
        <sz val="10"/>
        <rFont val="Arial"/>
        <family val="2"/>
      </rPr>
      <t xml:space="preserve">
Debido a las precipitaciones pluviales se produjo el incremento del rio a su máximo nivel, produciendo que una baranda de puente colapsara por la palizada que trae caudal del río.
14.06.25 PVN Zonal Ica informa que realiza trabajos de limpieza en calzada y bermas. Asimismo, se ha movilizado un especialista de puentes de la PVN, quien realizará la evaluación de daños a la estructura.</t>
    </r>
  </si>
  <si>
    <r>
      <rPr>
        <b/>
        <sz val="10"/>
        <rFont val="Arial"/>
        <family val="2"/>
      </rPr>
      <t>Precipitaciones pluviales - Colapso de puente</t>
    </r>
    <r>
      <rPr>
        <sz val="10"/>
        <rFont val="Arial"/>
        <family val="2"/>
      </rPr>
      <t xml:space="preserve">
Debido a las precipitaciones pluviales  que incrementó el caudal del río Chancay  y antigüedad del puente Chancay  se produjo el colapso del puente  asimismo, ocasionó el accidente de tránsito de ómnibus de la empresa Cruz del Norte
14.06.25 La Concesionaria informa que el primer puente modular sobre el río Chancay está habilitado desde las 22:00 horas del 23.02.25, y la circulación será en un solo carril por sentido; asimismo, desde las  23:30 horas, se reanudará el cobro de tarifa en las estaciones de peaje Serpentín de Pasamayo y Variante de Pasamayo.
Rutas alternas:
De norte a sur: Cierre desde el óvalo de Chancay (Km 83+500) hacia Huaral, con salida por la Ruta Nacional PE-20C hasta el intercambio de Huaral (Km 71+200).
De sur a norte: Desde el Serpentín de Pasamayo y la Variante de Pasamayo, el tránsito se direcciona hacia el intercambio vial de Huaral (Km 71+200), continuando por la Ruta Nacional PE-20C hacia Huaral y saliendo por el óvalo de Chancay (Km 83+500). Se recomienda a los conductores seguir las indicaciones de la Policía Nacional y del personal desplegado en la zona para garantizar la seguridad y el orden en la circulación.</t>
    </r>
  </si>
  <si>
    <r>
      <rPr>
        <b/>
        <sz val="10"/>
        <rFont val="Arial"/>
        <family val="2"/>
      </rPr>
      <t>Precipitaciones pluviales - Erosión de plataforma</t>
    </r>
    <r>
      <rPr>
        <sz val="10"/>
        <rFont val="Arial"/>
        <family val="2"/>
      </rPr>
      <t xml:space="preserve">
Debido a las constantes precipitaciones pluviales, se produjo erosión de plataforma, afectando la vía parcialmente.
14.06.25 PVN Zonal Cajamarca informa que el Conservador realiza la habilitación de materiales, así como el perfilado de talud.</t>
    </r>
  </si>
  <si>
    <r>
      <rPr>
        <b/>
        <sz val="10"/>
        <rFont val="Arial"/>
        <family val="2"/>
      </rPr>
      <t>Precipitaciones pluviales - Daño en la estructura del puente</t>
    </r>
    <r>
      <rPr>
        <sz val="10"/>
        <rFont val="Arial"/>
        <family val="2"/>
      </rPr>
      <t xml:space="preserve">
Debido a las constantes precipitaciones pluviales y daño estructural producto de su uso y tiempo de vida ocasionaron el daño estructural del puente Río Moche Bajo.
14.06.25 La Concesionaría informa que realiza la señalización preventiva con vigías, por ello dispone restringir el tránsito a un solo carril a fin de no someter carga en la sección afectada del puente.</t>
    </r>
  </si>
  <si>
    <r>
      <rPr>
        <b/>
        <sz val="10"/>
        <rFont val="Arial"/>
        <family val="2"/>
      </rPr>
      <t>Precipitaciones pluviales - Erosión en la estructura del puente</t>
    </r>
    <r>
      <rPr>
        <sz val="10"/>
        <rFont val="Arial"/>
        <family val="2"/>
      </rPr>
      <t xml:space="preserve">
Debido a las precipitaciones pluviales y desprendimiento de la junta de tráfico de goma armada en los estribos del puente, restringiendo la vía parcialmente.
14.06.25 PVN Zonal Piura - Tumbes informa que se realiza coordinaciones y gestiones con la subdirección de conservación para la adquisición e instalación de juntas definitivas, además, se mantiene la señalización de advertencia en el sector.</t>
    </r>
  </si>
  <si>
    <r>
      <rPr>
        <b/>
        <sz val="10"/>
        <rFont val="Arial"/>
        <family val="2"/>
      </rPr>
      <t>Deterioro de infraestructura - Erosión en la estructura del puente</t>
    </r>
    <r>
      <rPr>
        <sz val="10"/>
        <rFont val="Arial"/>
        <family val="2"/>
      </rPr>
      <t xml:space="preserve">
Debido al peso del continuo tránsito vehicular del puente, se afectó la estructura, afectando la transitabilidad de manera parcial.
14.06.25 PVN Zonal Cajamarca informa que el Conservador viene habilitando los materiales para la instalación del puente (madera, fierro), esto para proseguir con la reposición de la estructura afectada en el pontón, debido al deterioro del maderamen por el uso y el tiempo de vida, esta condición ha generado limitaciones en el libre tránsito vehicular.</t>
    </r>
  </si>
  <si>
    <r>
      <rPr>
        <b/>
        <sz val="10"/>
        <rFont val="Arial"/>
        <family val="2"/>
      </rPr>
      <t>Acción humana - Manifestación</t>
    </r>
    <r>
      <rPr>
        <sz val="10"/>
        <rFont val="Arial"/>
        <family val="2"/>
      </rPr>
      <t xml:space="preserve">
Debido a disturbios sociales por pobladores en el anexo de Pampilla, reclamando la construcción de la vía Evitamiento que desvíe el tránsito de vehículos pesados, afectando la vía parcialmente.
14.06.25 PVN Zonal Arequipa informa que el Conservador gestiona los recursos para atender la emergencia.
Los vehículos que no pueden transitar a través del anexo de la Pampilla, se dirigen por la zona urbana de Dean Valdivia y de Cocachacra.</t>
    </r>
  </si>
  <si>
    <r>
      <rPr>
        <b/>
        <sz val="10"/>
        <rFont val="Arial"/>
        <family val="2"/>
      </rPr>
      <t>Precipitaciones pluviales - Daño en la estructura del puente</t>
    </r>
    <r>
      <rPr>
        <sz val="10"/>
        <rFont val="Arial"/>
        <family val="2"/>
      </rPr>
      <t xml:space="preserve">
Debido a la exposición a las condiciones climatológicas adversas, ocasionaron la falla estructural del puente.
14.06.25 PVN Zonal Piura - Tumbes informa que a través del mantenimiento rutinario por administración directa se vienen efectuando reparaciones paliativas colocando tablones de madera, asimismo, realiza las coordinaciones y gestiones con la dirección de puentes para la adquisición e instalación de juntas definitivas, se mantiene la señalización de advertencia en el sector, el tránsito vehicular es restringido por seguridad vial.</t>
    </r>
  </si>
  <si>
    <r>
      <rPr>
        <b/>
        <sz val="10"/>
        <rFont val="Arial"/>
        <family val="2"/>
      </rPr>
      <t>Precipitaciones pluviales - Daño en la estructura del puente</t>
    </r>
    <r>
      <rPr>
        <sz val="10"/>
        <rFont val="Arial"/>
        <family val="2"/>
      </rPr>
      <t xml:space="preserve">
Debido a las precipitaciones pluviales y condiciones climáticas, produjo daño en la estructura del puente Aguaytía.
14.06.25 PVN Zonal Ucayali informa que el Conservador dispone realizar el control de tránsito vehicular, alternando el pase de vehículos pesados uno a la vez.</t>
    </r>
  </si>
  <si>
    <r>
      <rPr>
        <b/>
        <sz val="10"/>
        <rFont val="Arial"/>
        <family val="2"/>
      </rPr>
      <t>Precipitaciones pluviales - Colapso parcial de plataforma</t>
    </r>
    <r>
      <rPr>
        <sz val="10"/>
        <rFont val="Arial"/>
        <family val="2"/>
      </rPr>
      <t xml:space="preserve">
Debido a las precipitaciones pluviales, se produjo pérdida de media vía (carril lado derecho), colapso de muro de concreto y afectación a cunetas.
14.06.25 La Concesionaria informa que realiza trabajos en el lugar, a fin de recuperar la transitabilidad.</t>
    </r>
  </si>
  <si>
    <r>
      <rPr>
        <b/>
        <sz val="10"/>
        <color theme="1"/>
        <rFont val="Arial"/>
        <family val="2"/>
      </rPr>
      <t>Precipitaciones pluviales - Asentamiento de plataforma</t>
    </r>
    <r>
      <rPr>
        <sz val="10"/>
        <color theme="1"/>
        <rFont val="Arial"/>
        <family val="2"/>
      </rPr>
      <t xml:space="preserve">
Debido a las precipitaciones pluviales, se produjo hundimiento en la vía.
14.06.25 La Concesionaria informa que realiza trabajos en el lugar, a fin de recuperar la transitabilidad.</t>
    </r>
  </si>
  <si>
    <r>
      <rPr>
        <b/>
        <sz val="10"/>
        <rFont val="Arial"/>
        <family val="2"/>
      </rPr>
      <t>Precipitaciones pluviales - Colapso de plataforma</t>
    </r>
    <r>
      <rPr>
        <sz val="10"/>
        <rFont val="Arial"/>
        <family val="2"/>
      </rPr>
      <t xml:space="preserve">
Debido a las precipitaciones pluviales, se produjo colapso de plataforma.
14.06.25 La Concesionaria informa que realiza trabajos en el lugar, a fin de recuperar la transitabilidad.</t>
    </r>
  </si>
  <si>
    <r>
      <rPr>
        <b/>
        <sz val="10"/>
        <rFont val="Arial"/>
        <family val="2"/>
      </rPr>
      <t>Precipitaciones pluviales - Asentamiento de plataforma</t>
    </r>
    <r>
      <rPr>
        <sz val="10"/>
        <rFont val="Arial"/>
        <family val="2"/>
      </rPr>
      <t xml:space="preserve">
Debido a las intensas lluvias intensas se produjo hundimiento de la plataforma.
14.06.25 La Concesionaria informa que personal y maquinaria realiza trabajos.</t>
    </r>
  </si>
  <si>
    <r>
      <rPr>
        <b/>
        <sz val="10"/>
        <rFont val="Arial"/>
        <family val="2"/>
      </rPr>
      <t>Precipitaciones pluviales - Erosión de plataforma</t>
    </r>
    <r>
      <rPr>
        <sz val="10"/>
        <rFont val="Arial"/>
        <family val="2"/>
      </rPr>
      <t xml:space="preserve">
Debido a las precipitaciones pluviales, se produjo erosión de plataforma.
14.06.25 La Concesionaria informa que realiza trabajos en el lugar, a fin de recuperar la transitabilidad.</t>
    </r>
  </si>
  <si>
    <r>
      <rPr>
        <b/>
        <sz val="10"/>
        <rFont val="Arial"/>
        <family val="2"/>
      </rPr>
      <t>Precipitaciones pluviales - Colapso parcial de plataforma</t>
    </r>
    <r>
      <rPr>
        <sz val="10"/>
        <rFont val="Arial"/>
        <family val="2"/>
      </rPr>
      <t xml:space="preserve">
Debido a las precipitaciones pluviales, se produjo el colapso de carril izquierdo con afectación a estructura de drenaje.
14.06.25 La Concesionaria informa que realiza trabajos en el lugar a fin de recuperar la transitabilidad.</t>
    </r>
  </si>
  <si>
    <r>
      <rPr>
        <b/>
        <sz val="10"/>
        <rFont val="Arial"/>
        <family val="2"/>
      </rPr>
      <t>Deterioro de infraestructura - Falla estructural de puente</t>
    </r>
    <r>
      <rPr>
        <sz val="10"/>
        <rFont val="Arial"/>
        <family val="2"/>
      </rPr>
      <t xml:space="preserve">
Debido a la falla estructural del puente por exceso de carga y acción de la naturaleza.
14.06.25 PVN Zonal Ucayali informa que el Conservador continúa el control de tránsito vehicular con el pase de vehículos pesados a un solo carril y uno a la vez.</t>
    </r>
  </si>
  <si>
    <r>
      <rPr>
        <b/>
        <sz val="10"/>
        <rFont val="Arial"/>
        <family val="2"/>
      </rPr>
      <t>Deterioro de infraestructura - Falla estructural de puente</t>
    </r>
    <r>
      <rPr>
        <sz val="10"/>
        <rFont val="Arial"/>
        <family val="2"/>
      </rPr>
      <t xml:space="preserve">
Debido al exceso de carga, se produjo daño estructural en viga de rigidez del puente.
14.06.25 PVN Zonal Ucayali informa que el Conservador continúa el control de tránsito vehicular con el pase de vehículos pesados a un solo carril y uno a la vez.</t>
    </r>
  </si>
  <si>
    <r>
      <rPr>
        <b/>
        <sz val="10"/>
        <rFont val="Arial"/>
        <family val="2"/>
      </rPr>
      <t>Precipitaciones pluviales - Derrumbe</t>
    </r>
    <r>
      <rPr>
        <sz val="10"/>
        <rFont val="Arial"/>
        <family val="2"/>
      </rPr>
      <t xml:space="preserve">
Debido a lluvias en la zona, se produjo derrumbe del talud inferior en el Sector 11, que afectó la vía en el Km 36+280 - Km 36+350. El día 13/03/2020, se reportó el incremento del desplazamiento del talud inferior y la ampliación en longitud de la zona afectada del Km 36+247 al Km 36+410. El 16/05/2020, culminaron los trabajos y se habilitó ambos carriles desde el Km 36+248 al 36+410, quedando pendiente el Km 36+247.
14.06.25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</si>
  <si>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Acción humana - Deterioro de infraestructura de puente</t>
    </r>
    <r>
      <rPr>
        <sz val="10"/>
        <rFont val="Arial"/>
        <family val="2"/>
      </rPr>
      <t xml:space="preserve">
Debido a que el día 15/03/2019 a las 07:00 horas, se produjo un accidente vial (sin víctimas), choque frontal de un volquete (placa: ACE-796) cargado de carbón contra la superestructura del puente Casmiche, ocasionando el daño severo de varios elementos (cercha diagonal, viga transversal de piso, uniones, etc.) de la superestructura lado derecho del puente Casmiche, dicho evento ha generado interrupción de la transitabilidad en el carril derecho.
14.06.25 La Concesionaria realiza la señalización preventiva con vigías; asimismo, dispuso restringir el tránsito a un solo carril.</t>
    </r>
  </si>
  <si>
    <r>
      <rPr>
        <b/>
        <sz val="10"/>
        <rFont val="Arial"/>
        <family val="2"/>
      </rPr>
      <t>Precipitaciones pluviales - Derrumbe</t>
    </r>
    <r>
      <rPr>
        <sz val="10"/>
        <rFont val="Arial"/>
        <family val="2"/>
      </rPr>
      <t xml:space="preserve">
Debido a la recurrencia de eventos que se producen por la caída de estratos de rocas de diferentes dimensiones desde el talud superior y deslizamiento derrumbes constantes que se producen de manera súbita interrumpiendo el tránsito vehicular, debido a las intensas lluvias.
14.06.25 La Concesionaria en coordinación con el MTC proyectaron un túnel, se culminó las obras civiles y está en fase de adquisición e implementación de equipos electromecánicos para su reapertura</t>
    </r>
  </si>
  <si>
    <t>Puerto de Supe</t>
  </si>
  <si>
    <r>
      <rPr>
        <b/>
        <sz val="10"/>
        <rFont val="Arial"/>
        <family val="2"/>
      </rPr>
      <t>Oleaje anómalo.</t>
    </r>
    <r>
      <rPr>
        <sz val="10"/>
        <rFont val="Arial"/>
        <family val="2"/>
      </rPr>
      <t xml:space="preserve">
A las 10:00 horas, se cierra parcialmente el puerto para toda actividad.
14.06.25  Terminales cerrados:TM Quimpac, 
Terminales con cierre parcial: TP Supe, Terminales del Perú -  Supe, TM Colpex.</t>
    </r>
  </si>
  <si>
    <t>PUERTO-00570</t>
  </si>
  <si>
    <r>
      <rPr>
        <b/>
        <sz val="10"/>
        <color theme="1"/>
        <rFont val="Arial"/>
        <family val="2"/>
      </rPr>
      <t>Lima</t>
    </r>
    <r>
      <rPr>
        <sz val="10"/>
        <color theme="1"/>
        <rFont val="Arial"/>
        <family val="2"/>
      </rPr>
      <t xml:space="preserve">
Huaral / Pacaraos</t>
    </r>
  </si>
  <si>
    <r>
      <t>Red Vial Nacional: PE-20C, 
Tramo:</t>
    </r>
    <r>
      <rPr>
        <sz val="10"/>
        <rFont val="Arial"/>
        <family val="2"/>
      </rPr>
      <t xml:space="preserve"> Vichaycocha - Antajirca,
</t>
    </r>
    <r>
      <rPr>
        <b/>
        <sz val="10"/>
        <rFont val="Arial"/>
        <family val="2"/>
      </rPr>
      <t>Sector:</t>
    </r>
    <r>
      <rPr>
        <sz val="10"/>
        <rFont val="Arial"/>
        <family val="2"/>
      </rPr>
      <t xml:space="preserve"> Vichaycocha Km 98+970 - Km 99+000</t>
    </r>
  </si>
  <si>
    <r>
      <rPr>
        <b/>
        <sz val="10"/>
        <rFont val="Arial"/>
        <family val="2"/>
      </rPr>
      <t xml:space="preserve">Precipitaciones pluviales - Erosión de plataforma
</t>
    </r>
    <r>
      <rPr>
        <sz val="10"/>
        <rFont val="Arial"/>
        <family val="2"/>
      </rPr>
      <t>Debido a las constantes precipitaciones pluviales en sector, produjo erosión de plataforma, afectando la transitabilidad de la vía.
14.06.25 PVN Zonal Lima informa que el Conservador realiza la movilización del cargador frontal y acopio de material</t>
    </r>
  </si>
  <si>
    <t xml:space="preserve">Maquinaria del Contratista Conservador Consorcio Conservial
01 Cargador frontal
</t>
  </si>
  <si>
    <t>VIALES-004180</t>
  </si>
  <si>
    <t xml:space="preserve">14/06/2025   </t>
  </si>
  <si>
    <t xml:space="preserve">Debido a precipitaciones pluviales suscitados en el ámbito nacional, se presente afectaciones de falla del proveedor de energía eléctrica / corte de Fibra Óptica, dejando inoperativa las estaciones bases.
14.06.25 Con fecha 13.06.25 A las 15:00 horas, el Centro de Monitoreo de OSIPTEL informó que detectó afectación en 26 estaciones bases: Amazonas (3),  Ayacucho (2), Cajamarca (1), Cusco (5), Huánuco (3), Ica (1), Junín (3), Loreto (8)
Asimismo, se recibió información de 2 nodos afectados del servicio de Internet fijo según la información siguiente:  HUánuco (1), Puno (1).
La Operadora informa que debido principalmente Falla del proveedor de energía eléctrica / corte de Fibra Óptica, personal técnico se encuentra desplazándose a las localidades a fin de restablecer el servicio.  </t>
  </si>
  <si>
    <t>Debido a precipitaciones pluviales suscitados en el ámbito nacional, se presentó afectaciones de falla del proveedor de energía eléctrica / corte de Fibra Óptica, dejando inoperativa las estaciones bases.
14.06.25 Con fecha 13.06.25 A las 15:00 horas, el Centro de Monitoreo de OSIPTEL informó que detectó afectación en 3 estaciones bases: Cusco (1), Huánuco (1), Puno (1).</t>
  </si>
  <si>
    <t>Debido a precipitaciones pluviales suscitados en el ámbito nacional, se presentó afectaciones de falla del proveedor de energía eléctrica / corte de Fibra Óptica, dejando inoperativa las estaciones bases.
14.06.25 Con fecha 13.06.25 A las 15:00 horas, el Centro de Monitoreo de OSIPTEL informó que detectó afectación en 18 estaciones base: Amazonas (2), Ayacucho (2), Cajamarca (2), Cusco (7), Huánuco (2), Loreto (1), Pasco (1), Puno (1).</t>
  </si>
  <si>
    <t>Debido a precipitaciones pluviales suscitados en el ámbito nacional, se presentó afectaciones de falla del proveedor de energía eléctrica / corte de Fibra Óptica, dejando inoperativa las estaciones bases.
14.06.25 Con fecha 13.06.25 A las 15:00 horas, el Centro de Monitoreo de OSIPTEL informó que detectó afectación en 01 estación base: Piura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</si>
</sst>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dddd"/>
    <numFmt numFmtId="165" formatCode="_-* #,##0_-;\-* #,##0_-;_-* &quot;-&quot;??_-;_-@_-"/>
    <numFmt numFmtId="166" formatCode="0.000"/>
    <numFmt numFmtId="167" formatCode="#,##0.000"/>
    <numFmt numFmtId="168" formatCode="dd/mm/yyyy;@"/>
  </numFmts>
  <fonts count="194">
    <font>
      <sz val="11"/>
      <color theme="1"/>
      <name val="Frutiger-Light"/>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0" tint="-0.499984740745262"/>
      <name val="Calibri"/>
      <family val="2"/>
      <scheme val="minor"/>
    </font>
    <font>
      <b/>
      <sz val="11"/>
      <color theme="3"/>
      <name val="Calibri"/>
      <family val="2"/>
      <scheme val="minor"/>
    </font>
    <font>
      <sz val="11"/>
      <color theme="1"/>
      <name val="Calibri"/>
      <family val="2"/>
      <scheme val="minor"/>
    </font>
    <font>
      <sz val="11"/>
      <color theme="1"/>
      <name val="Frutiger-Light"/>
      <family val="2"/>
    </font>
    <font>
      <sz val="10"/>
      <color theme="1"/>
      <name val="Arial"/>
      <family val="2"/>
    </font>
    <font>
      <b/>
      <u/>
      <sz val="10"/>
      <color theme="1"/>
      <name val="Arial"/>
      <family val="2"/>
    </font>
    <font>
      <sz val="10"/>
      <name val="Arial"/>
      <family val="2"/>
    </font>
    <font>
      <b/>
      <sz val="10"/>
      <color theme="1"/>
      <name val="Arial"/>
      <family val="2"/>
    </font>
    <font>
      <b/>
      <sz val="10"/>
      <color theme="1"/>
      <name val="Eras Light ITC"/>
      <family val="2"/>
    </font>
    <font>
      <b/>
      <sz val="10"/>
      <name val="Arial"/>
      <family val="2"/>
    </font>
    <font>
      <b/>
      <sz val="11"/>
      <color theme="3"/>
      <name val="Frutiger-Light"/>
      <family val="2"/>
    </font>
    <font>
      <b/>
      <sz val="10"/>
      <color theme="0"/>
      <name val="Arial"/>
      <family val="2"/>
    </font>
    <font>
      <b/>
      <u/>
      <sz val="10"/>
      <color theme="10"/>
      <name val="Arial"/>
      <family val="2"/>
    </font>
    <font>
      <b/>
      <sz val="10"/>
      <color theme="7" tint="-0.249977111117893"/>
      <name val="Arial"/>
      <family val="2"/>
    </font>
    <font>
      <sz val="10"/>
      <color theme="1"/>
      <name val="Calibri"/>
      <family val="2"/>
      <scheme val="minor"/>
    </font>
    <font>
      <sz val="8"/>
      <color theme="1"/>
      <name val="Calibri"/>
      <family val="2"/>
      <scheme val="minor"/>
    </font>
    <font>
      <sz val="8"/>
      <color theme="1"/>
      <name val="Arial"/>
      <family val="2"/>
    </font>
    <font>
      <sz val="14"/>
      <color theme="1"/>
      <name val="Eras Light ITC"/>
      <family val="2"/>
    </font>
    <font>
      <sz val="16"/>
      <name val="Calibri"/>
      <family val="2"/>
      <scheme val="minor"/>
    </font>
    <font>
      <b/>
      <sz val="14"/>
      <color theme="1"/>
      <name val="Arial"/>
      <family val="2"/>
    </font>
    <font>
      <b/>
      <sz val="16"/>
      <color theme="1"/>
      <name val="Calibri"/>
      <family val="2"/>
      <scheme val="minor"/>
    </font>
    <font>
      <sz val="11"/>
      <name val="Frutiger-Light"/>
      <family val="2"/>
    </font>
    <font>
      <sz val="12"/>
      <color theme="1"/>
      <name val="Eras Light ITC"/>
      <family val="2"/>
    </font>
    <font>
      <b/>
      <sz val="14"/>
      <name val="Calibri"/>
      <family val="2"/>
      <scheme val="minor"/>
    </font>
    <font>
      <b/>
      <sz val="14"/>
      <color theme="1"/>
      <name val="Calibri"/>
      <family val="2"/>
      <scheme val="minor"/>
    </font>
    <font>
      <b/>
      <sz val="20"/>
      <name val="Calibri"/>
      <family val="2"/>
    </font>
    <font>
      <b/>
      <sz val="18"/>
      <name val="Calibri"/>
      <family val="2"/>
    </font>
    <font>
      <sz val="12"/>
      <name val="Eras Light ITC"/>
      <family val="2"/>
    </font>
    <font>
      <b/>
      <sz val="16"/>
      <name val="Calibri"/>
      <family val="2"/>
    </font>
    <font>
      <b/>
      <sz val="10"/>
      <color rgb="FFFF0000"/>
      <name val="Arial"/>
      <family val="2"/>
    </font>
    <font>
      <b/>
      <sz val="11"/>
      <color theme="0"/>
      <name val="Calibri"/>
      <family val="2"/>
      <scheme val="minor"/>
    </font>
    <font>
      <b/>
      <sz val="11"/>
      <color theme="1"/>
      <name val="Calibri"/>
      <family val="2"/>
      <scheme val="minor"/>
    </font>
    <font>
      <sz val="11"/>
      <color theme="0"/>
      <name val="Calibri"/>
      <family val="2"/>
      <scheme val="minor"/>
    </font>
    <font>
      <b/>
      <sz val="10"/>
      <color theme="0"/>
      <name val="Calibri"/>
      <family val="2"/>
      <scheme val="minor"/>
    </font>
    <font>
      <sz val="11"/>
      <color theme="0"/>
      <name val="Frutiger-Light"/>
      <family val="2"/>
    </font>
    <font>
      <b/>
      <sz val="11"/>
      <name val="Calibri"/>
      <family val="2"/>
      <scheme val="minor"/>
    </font>
    <font>
      <sz val="11"/>
      <name val="Frutiger-Light"/>
    </font>
    <font>
      <b/>
      <sz val="11"/>
      <color theme="1"/>
      <name val="Frutiger-Light"/>
    </font>
    <font>
      <sz val="8"/>
      <name val="Frutiger-Light"/>
      <family val="2"/>
    </font>
    <font>
      <b/>
      <u/>
      <sz val="10"/>
      <color rgb="FF0070C0"/>
      <name val="Arial"/>
      <family val="2"/>
    </font>
    <font>
      <b/>
      <sz val="10"/>
      <color rgb="FF00B050"/>
      <name val="Arial"/>
      <family val="2"/>
    </font>
    <font>
      <sz val="11"/>
      <color rgb="FF00B050"/>
      <name val="Frutiger-Light"/>
      <family val="2"/>
    </font>
    <font>
      <b/>
      <u/>
      <sz val="10"/>
      <color rgb="FF0078D2"/>
      <name val="Arial"/>
      <family val="2"/>
    </font>
    <font>
      <b/>
      <sz val="11"/>
      <color theme="1"/>
      <name val="Arial"/>
      <family val="2"/>
    </font>
    <font>
      <sz val="10"/>
      <name val="Arial"/>
      <family val="2"/>
    </font>
    <font>
      <b/>
      <sz val="10"/>
      <name val="Arial"/>
      <family val="2"/>
    </font>
    <font>
      <sz val="10"/>
      <color theme="1"/>
      <name val="Arial"/>
      <family val="2"/>
    </font>
    <font>
      <b/>
      <sz val="10"/>
      <name val="Arial"/>
      <family val="2"/>
    </font>
    <font>
      <sz val="10"/>
      <color theme="1"/>
      <name val="Arial"/>
      <family val="2"/>
    </font>
    <font>
      <b/>
      <sz val="10"/>
      <name val="Arial"/>
      <family val="2"/>
    </font>
    <font>
      <sz val="11"/>
      <color theme="1"/>
      <name val="Calibri"/>
      <family val="2"/>
    </font>
    <font>
      <sz val="10"/>
      <color theme="1"/>
      <name val="Arial"/>
      <family val="2"/>
    </font>
    <font>
      <b/>
      <sz val="10"/>
      <name val="Arial"/>
      <family val="2"/>
    </font>
    <font>
      <sz val="10"/>
      <color theme="1"/>
      <name val="Arial"/>
      <family val="2"/>
    </font>
    <font>
      <sz val="10"/>
      <color theme="1"/>
      <name val="Arial"/>
      <family val="2"/>
    </font>
    <font>
      <sz val="10"/>
      <name val="Arial"/>
      <family val="2"/>
    </font>
    <font>
      <sz val="11"/>
      <color rgb="FF0070C0"/>
      <name val="Frutiger-Light"/>
      <family val="2"/>
    </font>
    <font>
      <b/>
      <sz val="10"/>
      <color rgb="FF0070C0"/>
      <name val="Arial"/>
      <family val="2"/>
    </font>
    <font>
      <sz val="10"/>
      <color theme="1"/>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color theme="1"/>
      <name val="Arial"/>
      <family val="2"/>
    </font>
    <font>
      <sz val="10"/>
      <color theme="1"/>
      <name val="Arial"/>
      <family val="2"/>
    </font>
    <font>
      <sz val="10"/>
      <color theme="1"/>
      <name val="Frutiger-Light"/>
      <family val="2"/>
    </font>
    <font>
      <sz val="10"/>
      <color theme="1"/>
      <name val="Arial"/>
      <family val="2"/>
    </font>
    <font>
      <b/>
      <sz val="10"/>
      <name val="Arial"/>
      <family val="2"/>
    </font>
    <font>
      <sz val="10"/>
      <color theme="1"/>
      <name val="Arial"/>
      <family val="2"/>
    </font>
    <font>
      <sz val="10"/>
      <color theme="1"/>
      <name val="Arial"/>
      <family val="2"/>
    </font>
    <font>
      <b/>
      <sz val="10"/>
      <color theme="1"/>
      <name val="Frutiger-Light"/>
    </font>
    <font>
      <sz val="10"/>
      <color theme="1"/>
      <name val="Arial"/>
      <family val="2"/>
    </font>
    <font>
      <b/>
      <sz val="10"/>
      <name val="Arial"/>
      <family val="2"/>
    </font>
    <font>
      <sz val="10"/>
      <color theme="1"/>
      <name val="Arial"/>
      <family val="2"/>
    </font>
    <font>
      <sz val="11"/>
      <color theme="1"/>
      <name val="Frutiger-Light"/>
    </font>
    <font>
      <b/>
      <sz val="10"/>
      <name val="Arial"/>
      <family val="2"/>
    </font>
    <font>
      <sz val="10"/>
      <color theme="1"/>
      <name val="Arial"/>
      <family val="2"/>
    </font>
    <font>
      <b/>
      <sz val="10"/>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color theme="1"/>
      <name val="Arial"/>
      <family val="2"/>
    </font>
    <font>
      <sz val="10"/>
      <color theme="1"/>
      <name val="Arial"/>
      <family val="2"/>
    </font>
    <font>
      <sz val="10"/>
      <color theme="1"/>
      <name val="Arial"/>
      <family val="2"/>
    </font>
    <font>
      <sz val="10"/>
      <color theme="1"/>
      <name val="Arial"/>
      <family val="2"/>
    </font>
    <font>
      <b/>
      <sz val="10"/>
      <name val="Arial"/>
      <family val="2"/>
    </font>
    <font>
      <sz val="10"/>
      <color theme="1"/>
      <name val="Arial"/>
      <family val="2"/>
    </font>
    <font>
      <b/>
      <sz val="10"/>
      <color theme="2" tint="-0.89999084444715716"/>
      <name val="Arial"/>
      <family val="2"/>
    </font>
    <font>
      <b/>
      <sz val="11"/>
      <color theme="1"/>
      <name val="Frutiger-Light"/>
      <family val="2"/>
    </font>
    <font>
      <sz val="10"/>
      <color theme="1"/>
      <name val="Frutiger-Light"/>
    </font>
    <font>
      <b/>
      <u/>
      <sz val="10"/>
      <color theme="4" tint="-0.249977111117893"/>
      <name val="Arial"/>
      <family val="2"/>
    </font>
  </fonts>
  <fills count="11">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rgb="FFC00000"/>
        <bgColor indexed="64"/>
      </patternFill>
    </fill>
    <fill>
      <patternFill patternType="solid">
        <fgColor theme="7" tint="-0.249977111117893"/>
        <bgColor indexed="64"/>
      </patternFill>
    </fill>
    <fill>
      <patternFill patternType="solid">
        <fgColor rgb="FF00B050"/>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4" tint="0.59999389629810485"/>
        <bgColor indexed="64"/>
      </patternFill>
    </fill>
  </fills>
  <borders count="16">
    <border>
      <left/>
      <right/>
      <top/>
      <bottom/>
      <diagonal/>
    </border>
    <border>
      <left/>
      <right/>
      <top/>
      <bottom style="medium">
        <color theme="4" tint="0.3999755851924192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s>
  <cellStyleXfs count="32635">
    <xf numFmtId="0" fontId="0" fillId="0" borderId="0"/>
    <xf numFmtId="0" fontId="97" fillId="0" borderId="0" applyNumberFormat="0" applyFill="0" applyBorder="0" applyProtection="0">
      <alignment horizontal="left" vertical="center"/>
    </xf>
    <xf numFmtId="0" fontId="99" fillId="0" borderId="0"/>
    <xf numFmtId="0" fontId="98" fillId="0" borderId="1" applyNumberFormat="0" applyFill="0" applyAlignment="0" applyProtection="0"/>
    <xf numFmtId="0" fontId="96" fillId="0" borderId="0"/>
    <xf numFmtId="43" fontId="100" fillId="0" borderId="0" applyFont="0" applyFill="0" applyBorder="0" applyAlignment="0" applyProtection="0"/>
    <xf numFmtId="0" fontId="107" fillId="0" borderId="1" applyNumberFormat="0" applyFill="0" applyAlignment="0" applyProtection="0"/>
    <xf numFmtId="0" fontId="109" fillId="0" borderId="0" applyNumberFormat="0" applyFill="0" applyBorder="0" applyAlignment="0" applyProtection="0"/>
    <xf numFmtId="0" fontId="95" fillId="0" borderId="0"/>
    <xf numFmtId="0" fontId="94" fillId="0" borderId="0"/>
    <xf numFmtId="0" fontId="93" fillId="0" borderId="0"/>
    <xf numFmtId="0" fontId="103" fillId="0" borderId="0"/>
    <xf numFmtId="0" fontId="103" fillId="0" borderId="0"/>
    <xf numFmtId="0" fontId="92" fillId="0" borderId="0"/>
    <xf numFmtId="43" fontId="100" fillId="0" borderId="0" applyFont="0" applyFill="0" applyBorder="0" applyAlignment="0" applyProtection="0"/>
    <xf numFmtId="0" fontId="92" fillId="0" borderId="0"/>
    <xf numFmtId="0" fontId="91" fillId="0" borderId="0"/>
    <xf numFmtId="0" fontId="91" fillId="0" borderId="0"/>
    <xf numFmtId="0" fontId="90" fillId="0" borderId="0"/>
    <xf numFmtId="0" fontId="90" fillId="0" borderId="0"/>
    <xf numFmtId="43" fontId="100" fillId="0" borderId="0" applyFont="0" applyFill="0" applyBorder="0" applyAlignment="0" applyProtection="0"/>
    <xf numFmtId="0" fontId="90" fillId="0" borderId="0"/>
    <xf numFmtId="0" fontId="90" fillId="0" borderId="0"/>
    <xf numFmtId="0" fontId="90" fillId="0" borderId="0"/>
    <xf numFmtId="0" fontId="90" fillId="0" borderId="0"/>
    <xf numFmtId="43" fontId="100" fillId="0" borderId="0" applyFont="0" applyFill="0" applyBorder="0" applyAlignment="0" applyProtection="0"/>
    <xf numFmtId="0" fontId="90" fillId="0" borderId="0"/>
    <xf numFmtId="0" fontId="90" fillId="0" borderId="0"/>
    <xf numFmtId="0" fontId="90" fillId="0" borderId="0"/>
    <xf numFmtId="0" fontId="89" fillId="0" borderId="0"/>
    <xf numFmtId="0" fontId="89" fillId="0" borderId="0"/>
    <xf numFmtId="43" fontId="100" fillId="0" borderId="0" applyFont="0" applyFill="0" applyBorder="0" applyAlignment="0" applyProtection="0"/>
    <xf numFmtId="0" fontId="89" fillId="0" borderId="0"/>
    <xf numFmtId="0" fontId="89" fillId="0" borderId="0"/>
    <xf numFmtId="0" fontId="89" fillId="0" borderId="0"/>
    <xf numFmtId="0" fontId="89" fillId="0" borderId="0"/>
    <xf numFmtId="43" fontId="100" fillId="0" borderId="0" applyFont="0" applyFill="0" applyBorder="0" applyAlignment="0" applyProtection="0"/>
    <xf numFmtId="0" fontId="89" fillId="0" borderId="0"/>
    <xf numFmtId="0" fontId="89" fillId="0" borderId="0"/>
    <xf numFmtId="0" fontId="89" fillId="0" borderId="0"/>
    <xf numFmtId="0" fontId="89" fillId="0" borderId="0"/>
    <xf numFmtId="0" fontId="89" fillId="0" borderId="0"/>
    <xf numFmtId="43" fontId="100" fillId="0" borderId="0" applyFont="0" applyFill="0" applyBorder="0" applyAlignment="0" applyProtection="0"/>
    <xf numFmtId="0" fontId="89" fillId="0" borderId="0"/>
    <xf numFmtId="0" fontId="89" fillId="0" borderId="0"/>
    <xf numFmtId="0" fontId="89" fillId="0" borderId="0"/>
    <xf numFmtId="0" fontId="89" fillId="0" borderId="0"/>
    <xf numFmtId="43" fontId="100" fillId="0" borderId="0" applyFont="0" applyFill="0" applyBorder="0" applyAlignment="0" applyProtection="0"/>
    <xf numFmtId="0" fontId="89" fillId="0" borderId="0"/>
    <xf numFmtId="0" fontId="89" fillId="0" borderId="0"/>
    <xf numFmtId="0" fontId="89"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7" fillId="0" borderId="0"/>
    <xf numFmtId="0" fontId="87"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2" fillId="0" borderId="0"/>
    <xf numFmtId="0" fontId="81" fillId="0" borderId="0"/>
    <xf numFmtId="0" fontId="81" fillId="0" borderId="0"/>
    <xf numFmtId="0" fontId="81" fillId="0" borderId="0"/>
    <xf numFmtId="0" fontId="80" fillId="0" borderId="0"/>
    <xf numFmtId="0" fontId="79" fillId="0" borderId="0"/>
    <xf numFmtId="0" fontId="78" fillId="0" borderId="0"/>
    <xf numFmtId="0" fontId="77" fillId="0" borderId="0"/>
    <xf numFmtId="0" fontId="76" fillId="0" borderId="0"/>
    <xf numFmtId="0" fontId="109" fillId="0" borderId="0" applyNumberFormat="0" applyFill="0" applyBorder="0" applyAlignment="0" applyProtection="0"/>
    <xf numFmtId="0" fontId="75" fillId="0" borderId="0"/>
    <xf numFmtId="0" fontId="74" fillId="0" borderId="0"/>
    <xf numFmtId="0" fontId="73" fillId="0" borderId="0"/>
    <xf numFmtId="0" fontId="73" fillId="0" borderId="0"/>
    <xf numFmtId="0" fontId="73" fillId="0" borderId="0"/>
    <xf numFmtId="0" fontId="73" fillId="0" borderId="0"/>
    <xf numFmtId="0" fontId="73" fillId="0" borderId="0"/>
    <xf numFmtId="0" fontId="72"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69" fillId="0" borderId="0"/>
    <xf numFmtId="0" fontId="68" fillId="0" borderId="0"/>
    <xf numFmtId="0" fontId="68" fillId="0" borderId="0"/>
    <xf numFmtId="0" fontId="67" fillId="0" borderId="0"/>
    <xf numFmtId="0" fontId="67" fillId="0" borderId="0"/>
    <xf numFmtId="0" fontId="67" fillId="0" borderId="0"/>
    <xf numFmtId="0" fontId="67" fillId="0" borderId="0"/>
    <xf numFmtId="0" fontId="66" fillId="0" borderId="0"/>
    <xf numFmtId="0" fontId="66"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0" fontId="62" fillId="0" borderId="0"/>
    <xf numFmtId="0" fontId="6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9" fillId="0" borderId="0"/>
    <xf numFmtId="0" fontId="59" fillId="0" borderId="0"/>
    <xf numFmtId="0" fontId="59" fillId="0" borderId="0"/>
    <xf numFmtId="0" fontId="58" fillId="0" borderId="0"/>
    <xf numFmtId="0" fontId="57"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5" fillId="0" borderId="0"/>
    <xf numFmtId="0" fontId="55" fillId="0" borderId="0"/>
    <xf numFmtId="0" fontId="54" fillId="0" borderId="0"/>
    <xf numFmtId="0" fontId="54"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2" fillId="0" borderId="0"/>
    <xf numFmtId="0" fontId="51" fillId="0" borderId="0"/>
    <xf numFmtId="0" fontId="50" fillId="0" borderId="0"/>
    <xf numFmtId="0" fontId="49" fillId="0" borderId="0"/>
    <xf numFmtId="0" fontId="48" fillId="0" borderId="0"/>
    <xf numFmtId="0" fontId="47" fillId="0" borderId="0"/>
    <xf numFmtId="0" fontId="46" fillId="0" borderId="0"/>
    <xf numFmtId="0" fontId="45" fillId="0" borderId="0"/>
    <xf numFmtId="0" fontId="45" fillId="0" borderId="0"/>
    <xf numFmtId="0" fontId="44" fillId="0" borderId="0"/>
    <xf numFmtId="0" fontId="43" fillId="0" borderId="0"/>
    <xf numFmtId="0" fontId="42" fillId="0" borderId="0"/>
    <xf numFmtId="0" fontId="41" fillId="0" borderId="0"/>
    <xf numFmtId="0" fontId="40" fillId="0" borderId="0"/>
    <xf numFmtId="0" fontId="39" fillId="0" borderId="0"/>
    <xf numFmtId="0" fontId="38" fillId="0" borderId="0"/>
    <xf numFmtId="0" fontId="38" fillId="0" borderId="0"/>
    <xf numFmtId="0" fontId="37" fillId="0" borderId="0"/>
    <xf numFmtId="0" fontId="36" fillId="0" borderId="0"/>
    <xf numFmtId="0" fontId="36" fillId="0" borderId="0"/>
    <xf numFmtId="0" fontId="35" fillId="0" borderId="0"/>
    <xf numFmtId="0" fontId="34" fillId="0" borderId="0"/>
    <xf numFmtId="0" fontId="34" fillId="0" borderId="0"/>
    <xf numFmtId="0" fontId="33" fillId="0" borderId="0"/>
    <xf numFmtId="0" fontId="32" fillId="0" borderId="0"/>
    <xf numFmtId="0" fontId="32" fillId="0" borderId="0"/>
    <xf numFmtId="0" fontId="32" fillId="0" borderId="0"/>
    <xf numFmtId="0" fontId="32" fillId="0" borderId="0"/>
    <xf numFmtId="0" fontId="100" fillId="0" borderId="0"/>
    <xf numFmtId="0" fontId="31" fillId="0" borderId="0"/>
    <xf numFmtId="0" fontId="97" fillId="0" borderId="0" applyNumberFormat="0" applyFill="0" applyBorder="0" applyProtection="0">
      <alignment horizontal="left" vertical="center"/>
    </xf>
    <xf numFmtId="0" fontId="30" fillId="0" borderId="0"/>
    <xf numFmtId="0" fontId="29" fillId="0" borderId="0"/>
    <xf numFmtId="0" fontId="29" fillId="0" borderId="0"/>
    <xf numFmtId="0" fontId="22" fillId="0" borderId="0"/>
  </cellStyleXfs>
  <cellXfs count="344">
    <xf numFmtId="0" fontId="0" fillId="0" borderId="0" xfId="0"/>
    <xf numFmtId="0" fontId="102" fillId="0" borderId="0" xfId="0" applyFont="1" applyAlignment="1">
      <alignment horizontal="center" vertical="center" wrapText="1"/>
    </xf>
    <xf numFmtId="14" fontId="104" fillId="2" borderId="0" xfId="1" quotePrefix="1" applyNumberFormat="1" applyFont="1" applyFill="1" applyBorder="1" applyAlignment="1">
      <alignment horizontal="left" vertical="center" wrapText="1"/>
    </xf>
    <xf numFmtId="0" fontId="0" fillId="2" borderId="0" xfId="0" applyFill="1"/>
    <xf numFmtId="0" fontId="104" fillId="2" borderId="0" xfId="0" applyFont="1" applyFill="1" applyAlignment="1">
      <alignment horizontal="center" vertical="center"/>
    </xf>
    <xf numFmtId="1" fontId="101" fillId="2" borderId="0" xfId="0" applyNumberFormat="1" applyFont="1" applyFill="1" applyAlignment="1">
      <alignment horizontal="center" wrapText="1"/>
    </xf>
    <xf numFmtId="14" fontId="123" fillId="2" borderId="0" xfId="0" applyNumberFormat="1" applyFont="1" applyFill="1" applyAlignment="1">
      <alignment vertical="center" wrapText="1"/>
    </xf>
    <xf numFmtId="14" fontId="0" fillId="2" borderId="0" xfId="0" applyNumberFormat="1" applyFill="1"/>
    <xf numFmtId="0" fontId="113" fillId="2" borderId="0" xfId="0" applyFont="1" applyFill="1" applyAlignment="1">
      <alignment horizontal="center" vertical="center"/>
    </xf>
    <xf numFmtId="0" fontId="104" fillId="2" borderId="0" xfId="2840" applyFont="1" applyFill="1" applyAlignment="1">
      <alignment horizontal="center" vertical="center"/>
    </xf>
    <xf numFmtId="0" fontId="113" fillId="2" borderId="0" xfId="2841" applyFont="1" applyFill="1" applyAlignment="1">
      <alignment horizontal="center" vertical="center" wrapText="1"/>
    </xf>
    <xf numFmtId="0" fontId="116" fillId="2" borderId="0" xfId="2841" applyFont="1" applyFill="1" applyAlignment="1">
      <alignment horizontal="center" vertical="center" wrapText="1"/>
    </xf>
    <xf numFmtId="0" fontId="64" fillId="2" borderId="0" xfId="2841" applyFill="1"/>
    <xf numFmtId="14" fontId="103" fillId="0" borderId="0" xfId="1" applyNumberFormat="1" applyFont="1" applyFill="1" applyBorder="1" applyAlignment="1">
      <alignment horizontal="left" vertical="center" wrapText="1"/>
    </xf>
    <xf numFmtId="0" fontId="124" fillId="2" borderId="0" xfId="0" applyFont="1" applyFill="1" applyAlignment="1">
      <alignment horizontal="center" vertical="center" wrapText="1"/>
    </xf>
    <xf numFmtId="0" fontId="112" fillId="2" borderId="0" xfId="8152" applyFont="1" applyFill="1" applyAlignment="1">
      <alignment horizontal="center" vertical="center" wrapText="1"/>
    </xf>
    <xf numFmtId="0" fontId="58" fillId="0" borderId="0" xfId="8152"/>
    <xf numFmtId="0" fontId="58" fillId="0" borderId="0" xfId="8152" applyAlignment="1">
      <alignment wrapText="1"/>
    </xf>
    <xf numFmtId="0" fontId="58" fillId="2" borderId="0" xfId="8152" applyFill="1"/>
    <xf numFmtId="0" fontId="101" fillId="2" borderId="0" xfId="8152" applyFont="1" applyFill="1" applyAlignment="1">
      <alignment horizontal="center" vertical="center" wrapText="1"/>
    </xf>
    <xf numFmtId="0" fontId="111" fillId="2" borderId="0" xfId="8152" applyFont="1" applyFill="1"/>
    <xf numFmtId="0" fontId="111" fillId="2" borderId="0" xfId="8152" applyFont="1" applyFill="1" applyAlignment="1">
      <alignment wrapText="1"/>
    </xf>
    <xf numFmtId="14" fontId="58" fillId="2" borderId="0" xfId="8152" applyNumberFormat="1" applyFill="1"/>
    <xf numFmtId="0" fontId="58" fillId="2" borderId="0" xfId="8152" applyFill="1" applyAlignment="1">
      <alignment wrapText="1"/>
    </xf>
    <xf numFmtId="14" fontId="108" fillId="0" borderId="3" xfId="6" applyNumberFormat="1" applyFont="1" applyFill="1" applyBorder="1" applyAlignment="1">
      <alignment horizontal="center" vertical="center" wrapText="1"/>
    </xf>
    <xf numFmtId="164" fontId="108" fillId="0" borderId="3" xfId="6" applyNumberFormat="1" applyFont="1" applyFill="1" applyBorder="1" applyAlignment="1">
      <alignment horizontal="center" vertical="center" wrapText="1"/>
    </xf>
    <xf numFmtId="164" fontId="108" fillId="0" borderId="3" xfId="3" applyNumberFormat="1" applyFont="1" applyFill="1" applyBorder="1" applyAlignment="1">
      <alignment horizontal="center" vertical="center" wrapText="1"/>
    </xf>
    <xf numFmtId="164" fontId="108" fillId="0" borderId="6" xfId="3" applyNumberFormat="1" applyFont="1" applyFill="1" applyBorder="1" applyAlignment="1">
      <alignment horizontal="center" vertical="center" wrapText="1"/>
    </xf>
    <xf numFmtId="14" fontId="108" fillId="0" borderId="5" xfId="6" applyNumberFormat="1" applyFont="1" applyFill="1" applyBorder="1" applyAlignment="1">
      <alignment horizontal="center" vertical="center" wrapText="1"/>
    </xf>
    <xf numFmtId="0" fontId="108" fillId="0" borderId="5" xfId="3" applyNumberFormat="1" applyFont="1" applyFill="1" applyBorder="1" applyAlignment="1">
      <alignment horizontal="center" vertical="center" wrapText="1"/>
    </xf>
    <xf numFmtId="0" fontId="119" fillId="2" borderId="0" xfId="2842" applyFont="1" applyFill="1" applyAlignment="1">
      <alignment wrapText="1"/>
    </xf>
    <xf numFmtId="164" fontId="103" fillId="0" borderId="3" xfId="6" applyNumberFormat="1" applyFont="1" applyFill="1" applyBorder="1" applyAlignment="1" applyProtection="1">
      <alignment horizontal="justify" vertical="center" wrapText="1"/>
      <protection locked="0"/>
    </xf>
    <xf numFmtId="164" fontId="104" fillId="0" borderId="3" xfId="3" applyNumberFormat="1" applyFont="1" applyFill="1" applyBorder="1" applyAlignment="1" applyProtection="1">
      <alignment horizontal="left" vertical="center" wrapText="1"/>
      <protection locked="0"/>
    </xf>
    <xf numFmtId="0" fontId="127" fillId="3" borderId="3" xfId="0" applyFont="1" applyFill="1" applyBorder="1" applyAlignment="1">
      <alignment horizontal="center"/>
    </xf>
    <xf numFmtId="164" fontId="103" fillId="0" borderId="3" xfId="6" applyNumberFormat="1" applyFont="1" applyFill="1" applyBorder="1" applyAlignment="1" applyProtection="1">
      <alignment horizontal="left" vertical="center" wrapText="1"/>
      <protection locked="0"/>
    </xf>
    <xf numFmtId="0" fontId="134" fillId="0" borderId="0" xfId="0" applyFont="1"/>
    <xf numFmtId="1" fontId="106" fillId="0" borderId="3" xfId="5" applyNumberFormat="1" applyFont="1" applyFill="1" applyBorder="1" applyAlignment="1" applyProtection="1">
      <alignment horizontal="center" vertical="center" wrapText="1"/>
      <protection locked="0"/>
    </xf>
    <xf numFmtId="0" fontId="112" fillId="2" borderId="0" xfId="32614" applyFont="1" applyFill="1" applyAlignment="1">
      <alignment horizontal="center" vertical="center" wrapText="1"/>
    </xf>
    <xf numFmtId="0" fontId="39" fillId="2" borderId="0" xfId="32614" applyFill="1"/>
    <xf numFmtId="0" fontId="39" fillId="2" borderId="0" xfId="32614" applyFill="1" applyAlignment="1">
      <alignment wrapText="1"/>
    </xf>
    <xf numFmtId="0" fontId="101" fillId="2" borderId="0" xfId="32614" applyFont="1" applyFill="1" applyAlignment="1">
      <alignment horizontal="center" vertical="center" wrapText="1"/>
    </xf>
    <xf numFmtId="0" fontId="104" fillId="2" borderId="0" xfId="32614" applyFont="1" applyFill="1" applyAlignment="1">
      <alignment horizontal="center" vertical="center"/>
    </xf>
    <xf numFmtId="0" fontId="111" fillId="2" borderId="0" xfId="32614" applyFont="1" applyFill="1"/>
    <xf numFmtId="0" fontId="111" fillId="2" borderId="0" xfId="32614" applyFont="1" applyFill="1" applyAlignment="1">
      <alignment wrapText="1"/>
    </xf>
    <xf numFmtId="0" fontId="39" fillId="0" borderId="0" xfId="32614"/>
    <xf numFmtId="0" fontId="39" fillId="0" borderId="0" xfId="32614" applyAlignment="1">
      <alignment wrapText="1"/>
    </xf>
    <xf numFmtId="0" fontId="109" fillId="0" borderId="0" xfId="7" applyFill="1" applyBorder="1" applyAlignment="1">
      <alignment horizontal="left"/>
    </xf>
    <xf numFmtId="14" fontId="104" fillId="0" borderId="0" xfId="1" quotePrefix="1" applyNumberFormat="1" applyFont="1" applyFill="1" applyBorder="1" applyAlignment="1">
      <alignment horizontal="left" vertical="center" wrapText="1"/>
    </xf>
    <xf numFmtId="14" fontId="105" fillId="0" borderId="0" xfId="0" applyNumberFormat="1" applyFont="1" applyAlignment="1">
      <alignment vertical="center" wrapText="1"/>
    </xf>
    <xf numFmtId="14" fontId="122" fillId="0" borderId="0" xfId="0" applyNumberFormat="1" applyFont="1" applyAlignment="1">
      <alignment horizontal="center" vertical="center" wrapText="1"/>
    </xf>
    <xf numFmtId="1" fontId="106" fillId="0" borderId="0" xfId="0" applyNumberFormat="1" applyFont="1" applyAlignment="1">
      <alignment wrapText="1"/>
    </xf>
    <xf numFmtId="0" fontId="101" fillId="0" borderId="0" xfId="0" applyFont="1" applyAlignment="1">
      <alignment vertical="center" wrapText="1"/>
    </xf>
    <xf numFmtId="0" fontId="101" fillId="0" borderId="0" xfId="0" applyFont="1" applyAlignment="1">
      <alignment horizontal="center" wrapText="1"/>
    </xf>
    <xf numFmtId="1" fontId="0" fillId="0" borderId="0" xfId="0" applyNumberFormat="1"/>
    <xf numFmtId="0" fontId="104" fillId="0" borderId="0" xfId="0" applyFont="1" applyAlignment="1">
      <alignment horizontal="center" vertical="center"/>
    </xf>
    <xf numFmtId="0" fontId="118" fillId="0" borderId="0" xfId="0" applyFont="1"/>
    <xf numFmtId="1" fontId="106" fillId="0" borderId="3" xfId="5" quotePrefix="1" applyNumberFormat="1" applyFont="1" applyFill="1" applyBorder="1" applyAlignment="1" applyProtection="1">
      <alignment horizontal="center" vertical="center" wrapText="1"/>
      <protection locked="0"/>
    </xf>
    <xf numFmtId="164" fontId="108" fillId="0" borderId="3" xfId="0" applyNumberFormat="1" applyFont="1" applyBorder="1" applyAlignment="1">
      <alignment horizontal="center" vertical="center" wrapText="1"/>
    </xf>
    <xf numFmtId="1" fontId="108" fillId="0" borderId="3" xfId="0" applyNumberFormat="1" applyFont="1" applyBorder="1" applyAlignment="1">
      <alignment horizontal="center" vertical="center"/>
    </xf>
    <xf numFmtId="0" fontId="103" fillId="2" borderId="0" xfId="8152" applyFont="1" applyFill="1" applyAlignment="1">
      <alignment wrapText="1"/>
    </xf>
    <xf numFmtId="14" fontId="140" fillId="2" borderId="0" xfId="1" quotePrefix="1" applyNumberFormat="1" applyFont="1" applyFill="1" applyBorder="1" applyAlignment="1">
      <alignment horizontal="left" vertical="center" wrapText="1"/>
    </xf>
    <xf numFmtId="0" fontId="140" fillId="2" borderId="0" xfId="0" applyFont="1" applyFill="1" applyAlignment="1">
      <alignment horizontal="center" vertical="center"/>
    </xf>
    <xf numFmtId="0" fontId="102" fillId="2" borderId="0" xfId="0" applyFont="1" applyFill="1" applyAlignment="1">
      <alignment horizontal="center" vertical="center" wrapText="1"/>
    </xf>
    <xf numFmtId="0" fontId="109" fillId="0" borderId="0" xfId="7" applyFill="1" applyBorder="1" applyAlignment="1"/>
    <xf numFmtId="2" fontId="0" fillId="0" borderId="0" xfId="5" applyNumberFormat="1" applyFont="1" applyFill="1" applyAlignment="1">
      <alignment horizontal="center" vertical="center"/>
    </xf>
    <xf numFmtId="14" fontId="108" fillId="0" borderId="6" xfId="6" applyNumberFormat="1" applyFont="1" applyFill="1" applyBorder="1" applyAlignment="1">
      <alignment horizontal="center" vertical="center" wrapText="1"/>
    </xf>
    <xf numFmtId="167" fontId="101" fillId="0" borderId="4" xfId="3" applyNumberFormat="1" applyFont="1" applyFill="1" applyBorder="1" applyAlignment="1">
      <alignment horizontal="center" vertical="center" wrapText="1"/>
    </xf>
    <xf numFmtId="2" fontId="133" fillId="0" borderId="0" xfId="0" applyNumberFormat="1" applyFont="1"/>
    <xf numFmtId="165" fontId="103" fillId="0" borderId="0" xfId="5" applyNumberFormat="1" applyFont="1" applyFill="1" applyBorder="1" applyAlignment="1" applyProtection="1">
      <alignment horizontal="center" vertical="center"/>
      <protection locked="0"/>
    </xf>
    <xf numFmtId="1" fontId="103" fillId="0" borderId="8" xfId="6" applyNumberFormat="1" applyFont="1" applyFill="1" applyBorder="1" applyAlignment="1">
      <alignment horizontal="center" vertical="center" wrapText="1"/>
    </xf>
    <xf numFmtId="0" fontId="136" fillId="0" borderId="2" xfId="7" applyFont="1" applyFill="1" applyBorder="1" applyAlignment="1">
      <alignment horizontal="center" vertical="center" wrapText="1"/>
    </xf>
    <xf numFmtId="14" fontId="103" fillId="0" borderId="2" xfId="6" applyNumberFormat="1" applyFont="1" applyFill="1" applyBorder="1" applyAlignment="1">
      <alignment horizontal="center" vertical="center" wrapText="1"/>
    </xf>
    <xf numFmtId="164" fontId="104" fillId="0" borderId="2" xfId="6" applyNumberFormat="1" applyFont="1" applyFill="1" applyBorder="1" applyAlignment="1">
      <alignment horizontal="left" vertical="center" wrapText="1"/>
    </xf>
    <xf numFmtId="164" fontId="106" fillId="0" borderId="2" xfId="6" applyNumberFormat="1" applyFont="1" applyFill="1" applyBorder="1" applyAlignment="1">
      <alignment vertical="center" wrapText="1"/>
    </xf>
    <xf numFmtId="164" fontId="110" fillId="0" borderId="2" xfId="6" applyNumberFormat="1" applyFont="1" applyFill="1" applyBorder="1" applyAlignment="1">
      <alignment horizontal="center" vertical="center" wrapText="1"/>
    </xf>
    <xf numFmtId="164" fontId="103" fillId="0" borderId="2" xfId="6" applyNumberFormat="1" applyFont="1" applyFill="1" applyBorder="1" applyAlignment="1">
      <alignment horizontal="justify" vertical="center" wrapText="1"/>
    </xf>
    <xf numFmtId="164" fontId="106" fillId="0" borderId="2" xfId="6" applyNumberFormat="1" applyFont="1" applyFill="1" applyBorder="1" applyAlignment="1">
      <alignment horizontal="left" vertical="center" wrapText="1"/>
    </xf>
    <xf numFmtId="49" fontId="101" fillId="0" borderId="2" xfId="5" applyNumberFormat="1" applyFont="1" applyFill="1" applyBorder="1" applyAlignment="1">
      <alignment horizontal="center" vertical="center" wrapText="1"/>
    </xf>
    <xf numFmtId="49" fontId="101" fillId="0" borderId="14" xfId="6" applyNumberFormat="1" applyFont="1" applyFill="1" applyBorder="1" applyAlignment="1">
      <alignment horizontal="center" vertical="center" wrapText="1"/>
    </xf>
    <xf numFmtId="164" fontId="104" fillId="0" borderId="15" xfId="3" applyNumberFormat="1" applyFont="1" applyFill="1" applyBorder="1" applyAlignment="1" applyProtection="1">
      <alignment horizontal="left" vertical="center" wrapText="1"/>
      <protection locked="0"/>
    </xf>
    <xf numFmtId="164" fontId="106" fillId="0" borderId="15" xfId="6" applyNumberFormat="1" applyFont="1" applyFill="1" applyBorder="1" applyAlignment="1" applyProtection="1">
      <alignment vertical="center" wrapText="1"/>
      <protection locked="0"/>
    </xf>
    <xf numFmtId="164" fontId="103" fillId="0" borderId="15" xfId="6" applyNumberFormat="1" applyFont="1" applyFill="1" applyBorder="1" applyAlignment="1" applyProtection="1">
      <alignment horizontal="justify" vertical="center" wrapText="1"/>
      <protection locked="0"/>
    </xf>
    <xf numFmtId="166" fontId="101" fillId="0" borderId="15" xfId="1" applyNumberFormat="1" applyFont="1" applyFill="1" applyBorder="1" applyAlignment="1">
      <alignment horizontal="center" vertical="center" wrapText="1"/>
    </xf>
    <xf numFmtId="164" fontId="104" fillId="0" borderId="15" xfId="6" applyNumberFormat="1" applyFont="1" applyFill="1" applyBorder="1" applyAlignment="1">
      <alignment horizontal="left" vertical="center" wrapText="1"/>
    </xf>
    <xf numFmtId="164" fontId="103" fillId="0" borderId="15" xfId="6" applyNumberFormat="1" applyFont="1" applyFill="1" applyBorder="1" applyAlignment="1">
      <alignment horizontal="justify" vertical="center" wrapText="1"/>
    </xf>
    <xf numFmtId="164" fontId="103" fillId="0" borderId="15" xfId="6" applyNumberFormat="1" applyFont="1" applyFill="1" applyBorder="1" applyAlignment="1">
      <alignment vertical="center" wrapText="1"/>
    </xf>
    <xf numFmtId="164" fontId="103" fillId="0" borderId="15" xfId="3" applyNumberFormat="1" applyFont="1" applyFill="1" applyBorder="1" applyAlignment="1">
      <alignment horizontal="left" vertical="center" wrapText="1"/>
    </xf>
    <xf numFmtId="164" fontId="103" fillId="0" borderId="15" xfId="6" applyNumberFormat="1" applyFont="1" applyFill="1" applyBorder="1" applyAlignment="1" applyProtection="1">
      <alignment horizontal="left" vertical="center" wrapText="1"/>
      <protection locked="0"/>
    </xf>
    <xf numFmtId="164" fontId="103" fillId="0" borderId="15" xfId="3" applyNumberFormat="1" applyFont="1" applyFill="1" applyBorder="1" applyAlignment="1" applyProtection="1">
      <alignment horizontal="left" vertical="center" wrapText="1"/>
      <protection locked="0"/>
    </xf>
    <xf numFmtId="14" fontId="103" fillId="0" borderId="15" xfId="3" applyNumberFormat="1" applyFont="1" applyFill="1" applyBorder="1" applyAlignment="1" applyProtection="1">
      <alignment horizontal="center" vertical="center" wrapText="1"/>
      <protection locked="0"/>
    </xf>
    <xf numFmtId="164" fontId="104" fillId="0" borderId="15" xfId="6" applyNumberFormat="1" applyFont="1" applyFill="1" applyBorder="1" applyAlignment="1" applyProtection="1">
      <alignment horizontal="left" vertical="center" wrapText="1"/>
      <protection locked="0"/>
    </xf>
    <xf numFmtId="1" fontId="106" fillId="0" borderId="15" xfId="5" applyNumberFormat="1" applyFont="1" applyFill="1" applyBorder="1" applyAlignment="1" applyProtection="1">
      <alignment horizontal="center" vertical="center" wrapText="1"/>
      <protection locked="0"/>
    </xf>
    <xf numFmtId="164" fontId="103" fillId="0" borderId="15" xfId="6" applyNumberFormat="1" applyFont="1" applyFill="1" applyBorder="1" applyAlignment="1" applyProtection="1">
      <alignment vertical="center" wrapText="1"/>
      <protection locked="0"/>
    </xf>
    <xf numFmtId="1" fontId="106" fillId="0" borderId="15" xfId="5" quotePrefix="1" applyNumberFormat="1" applyFont="1" applyFill="1" applyBorder="1" applyAlignment="1" applyProtection="1">
      <alignment horizontal="center" vertical="center" wrapText="1"/>
      <protection locked="0"/>
    </xf>
    <xf numFmtId="164" fontId="110" fillId="0" borderId="15" xfId="3" applyNumberFormat="1" applyFont="1" applyFill="1" applyBorder="1" applyAlignment="1" applyProtection="1">
      <alignment horizontal="center" vertical="center" wrapText="1"/>
      <protection locked="0"/>
    </xf>
    <xf numFmtId="164" fontId="106" fillId="0" borderId="15" xfId="3" applyNumberFormat="1" applyFont="1" applyFill="1" applyBorder="1" applyAlignment="1" applyProtection="1">
      <alignment vertical="center" wrapText="1"/>
      <protection locked="0"/>
    </xf>
    <xf numFmtId="164" fontId="101" fillId="0" borderId="15" xfId="3" applyNumberFormat="1" applyFont="1" applyFill="1" applyBorder="1" applyAlignment="1" applyProtection="1">
      <alignment horizontal="left" vertical="center" wrapText="1"/>
      <protection locked="0"/>
    </xf>
    <xf numFmtId="1" fontId="103" fillId="0" borderId="15" xfId="5" applyNumberFormat="1" applyFont="1" applyFill="1" applyBorder="1" applyAlignment="1" applyProtection="1">
      <alignment horizontal="left" vertical="center" wrapText="1"/>
      <protection locked="0"/>
    </xf>
    <xf numFmtId="0" fontId="29" fillId="2" borderId="0" xfId="32633" applyFill="1"/>
    <xf numFmtId="0" fontId="29" fillId="4" borderId="15" xfId="0" applyFont="1" applyFill="1" applyBorder="1" applyAlignment="1">
      <alignment wrapText="1"/>
    </xf>
    <xf numFmtId="0" fontId="130" fillId="5" borderId="15" xfId="0" applyFont="1" applyFill="1" applyBorder="1" applyAlignment="1">
      <alignment horizontal="center" wrapText="1"/>
    </xf>
    <xf numFmtId="0" fontId="130" fillId="6" borderId="15" xfId="0" applyFont="1" applyFill="1" applyBorder="1" applyAlignment="1">
      <alignment horizontal="center" wrapText="1"/>
    </xf>
    <xf numFmtId="0" fontId="129" fillId="3" borderId="15" xfId="0" applyFont="1" applyFill="1" applyBorder="1" applyAlignment="1">
      <alignment horizontal="center" vertical="center"/>
    </xf>
    <xf numFmtId="0" fontId="29" fillId="4" borderId="15" xfId="0" applyFont="1" applyFill="1" applyBorder="1"/>
    <xf numFmtId="0" fontId="29" fillId="2" borderId="15" xfId="0" applyFont="1" applyFill="1" applyBorder="1" applyAlignment="1">
      <alignment horizontal="center" vertical="center"/>
    </xf>
    <xf numFmtId="0" fontId="29" fillId="0" borderId="15" xfId="0" applyFont="1" applyBorder="1" applyAlignment="1">
      <alignment horizontal="center" vertical="center"/>
    </xf>
    <xf numFmtId="0" fontId="127" fillId="7" borderId="15" xfId="0" applyFont="1" applyFill="1" applyBorder="1" applyAlignment="1">
      <alignment horizontal="center"/>
    </xf>
    <xf numFmtId="0" fontId="128" fillId="4" borderId="15" xfId="0" applyFont="1" applyFill="1" applyBorder="1"/>
    <xf numFmtId="0" fontId="128" fillId="4" borderId="15" xfId="0" applyFont="1" applyFill="1" applyBorder="1" applyAlignment="1">
      <alignment horizontal="center"/>
    </xf>
    <xf numFmtId="0" fontId="132" fillId="4" borderId="15" xfId="0" applyFont="1" applyFill="1" applyBorder="1" applyAlignment="1">
      <alignment horizontal="center"/>
    </xf>
    <xf numFmtId="0" fontId="130" fillId="5" borderId="15" xfId="0" applyFont="1" applyFill="1" applyBorder="1" applyAlignment="1">
      <alignment horizontal="center"/>
    </xf>
    <xf numFmtId="0" fontId="130" fillId="6" borderId="15" xfId="0" applyFont="1" applyFill="1" applyBorder="1" applyAlignment="1">
      <alignment horizontal="center"/>
    </xf>
    <xf numFmtId="1" fontId="29" fillId="0" borderId="15" xfId="0" applyNumberFormat="1" applyFont="1" applyBorder="1" applyAlignment="1">
      <alignment horizontal="center" vertical="center"/>
    </xf>
    <xf numFmtId="1" fontId="128" fillId="4" borderId="15" xfId="0" applyNumberFormat="1" applyFont="1" applyFill="1" applyBorder="1" applyAlignment="1">
      <alignment horizontal="center"/>
    </xf>
    <xf numFmtId="1" fontId="127" fillId="7" borderId="15" xfId="0" applyNumberFormat="1" applyFont="1" applyFill="1" applyBorder="1" applyAlignment="1">
      <alignment horizontal="center"/>
    </xf>
    <xf numFmtId="14" fontId="141" fillId="0" borderId="15" xfId="3" applyNumberFormat="1" applyFont="1" applyFill="1" applyBorder="1" applyAlignment="1" applyProtection="1">
      <alignment horizontal="center" vertical="center" wrapText="1"/>
      <protection locked="0"/>
    </xf>
    <xf numFmtId="1" fontId="142" fillId="0" borderId="15" xfId="5" applyNumberFormat="1" applyFont="1" applyFill="1" applyBorder="1" applyAlignment="1" applyProtection="1">
      <alignment horizontal="center" vertical="center" wrapText="1"/>
      <protection locked="0"/>
    </xf>
    <xf numFmtId="166" fontId="143" fillId="0" borderId="15" xfId="1" applyNumberFormat="1" applyFont="1" applyFill="1" applyBorder="1" applyAlignment="1">
      <alignment horizontal="center" vertical="center" wrapText="1"/>
    </xf>
    <xf numFmtId="167" fontId="143" fillId="0" borderId="4" xfId="3" applyNumberFormat="1" applyFont="1" applyFill="1" applyBorder="1" applyAlignment="1">
      <alignment horizontal="center" vertical="center" wrapText="1"/>
    </xf>
    <xf numFmtId="1" fontId="144" fillId="0" borderId="15" xfId="5" applyNumberFormat="1" applyFont="1" applyFill="1" applyBorder="1" applyAlignment="1" applyProtection="1">
      <alignment horizontal="center" vertical="center" wrapText="1"/>
      <protection locked="0"/>
    </xf>
    <xf numFmtId="166" fontId="145" fillId="0" borderId="15" xfId="1" applyNumberFormat="1" applyFont="1" applyFill="1" applyBorder="1" applyAlignment="1">
      <alignment horizontal="center" vertical="center" wrapText="1"/>
    </xf>
    <xf numFmtId="167" fontId="145" fillId="0" borderId="4" xfId="3" applyNumberFormat="1" applyFont="1" applyFill="1" applyBorder="1" applyAlignment="1">
      <alignment horizontal="center" vertical="center" wrapText="1"/>
    </xf>
    <xf numFmtId="1" fontId="146" fillId="0" borderId="15" xfId="5" applyNumberFormat="1" applyFont="1" applyFill="1" applyBorder="1" applyAlignment="1" applyProtection="1">
      <alignment horizontal="center" vertical="center" wrapText="1"/>
      <protection locked="0"/>
    </xf>
    <xf numFmtId="0" fontId="134" fillId="10" borderId="15" xfId="0" applyFont="1" applyFill="1" applyBorder="1" applyAlignment="1">
      <alignment horizontal="center"/>
    </xf>
    <xf numFmtId="14" fontId="147" fillId="0" borderId="0" xfId="0" applyNumberFormat="1" applyFont="1"/>
    <xf numFmtId="166" fontId="148" fillId="0" borderId="15" xfId="1" applyNumberFormat="1" applyFont="1" applyFill="1" applyBorder="1" applyAlignment="1">
      <alignment horizontal="center" vertical="center" wrapText="1"/>
    </xf>
    <xf numFmtId="167" fontId="148" fillId="0" borderId="4" xfId="3" applyNumberFormat="1" applyFont="1" applyFill="1" applyBorder="1" applyAlignment="1">
      <alignment horizontal="center" vertical="center" wrapText="1"/>
    </xf>
    <xf numFmtId="1" fontId="149" fillId="0" borderId="15" xfId="5" applyNumberFormat="1" applyFont="1" applyFill="1" applyBorder="1" applyAlignment="1" applyProtection="1">
      <alignment horizontal="center" vertical="center" wrapText="1"/>
      <protection locked="0"/>
    </xf>
    <xf numFmtId="166" fontId="150" fillId="0" borderId="15" xfId="1" applyNumberFormat="1" applyFont="1" applyFill="1" applyBorder="1" applyAlignment="1">
      <alignment horizontal="center" vertical="center" wrapText="1"/>
    </xf>
    <xf numFmtId="167" fontId="150" fillId="0" borderId="4" xfId="3" applyNumberFormat="1" applyFont="1" applyFill="1" applyBorder="1" applyAlignment="1">
      <alignment horizontal="center" vertical="center" wrapText="1"/>
    </xf>
    <xf numFmtId="164" fontId="104" fillId="0" borderId="15" xfId="3" applyNumberFormat="1" applyFont="1" applyFill="1" applyBorder="1" applyAlignment="1" applyProtection="1">
      <alignment vertical="center" wrapText="1"/>
      <protection locked="0"/>
    </xf>
    <xf numFmtId="164" fontId="106" fillId="0" borderId="15" xfId="6" applyNumberFormat="1" applyFont="1" applyFill="1" applyBorder="1" applyAlignment="1">
      <alignment vertical="center" wrapText="1"/>
    </xf>
    <xf numFmtId="164" fontId="101" fillId="0" borderId="15" xfId="6" applyNumberFormat="1" applyFont="1" applyFill="1" applyBorder="1" applyAlignment="1" applyProtection="1">
      <alignment horizontal="justify" vertical="center" wrapText="1"/>
      <protection locked="0"/>
    </xf>
    <xf numFmtId="0" fontId="27" fillId="4" borderId="15" xfId="0" applyFont="1" applyFill="1" applyBorder="1"/>
    <xf numFmtId="164" fontId="126" fillId="0" borderId="15" xfId="3" applyNumberFormat="1" applyFont="1" applyFill="1" applyBorder="1" applyAlignment="1" applyProtection="1">
      <alignment horizontal="center" vertical="center" wrapText="1"/>
      <protection locked="0"/>
    </xf>
    <xf numFmtId="166" fontId="151" fillId="0" borderId="15" xfId="1" applyNumberFormat="1" applyFont="1" applyFill="1" applyBorder="1" applyAlignment="1">
      <alignment horizontal="center" vertical="center" wrapText="1"/>
    </xf>
    <xf numFmtId="167" fontId="151" fillId="0" borderId="4" xfId="3" applyNumberFormat="1" applyFont="1" applyFill="1" applyBorder="1" applyAlignment="1">
      <alignment horizontal="center" vertical="center" wrapText="1"/>
    </xf>
    <xf numFmtId="164" fontId="103" fillId="0" borderId="15" xfId="6" applyNumberFormat="1" applyFont="1" applyFill="1" applyBorder="1" applyAlignment="1">
      <alignment horizontal="left" vertical="center" wrapText="1"/>
    </xf>
    <xf numFmtId="164" fontId="106" fillId="0" borderId="15" xfId="3" applyNumberFormat="1" applyFont="1" applyFill="1" applyBorder="1" applyAlignment="1">
      <alignment horizontal="center" vertical="center" wrapText="1"/>
    </xf>
    <xf numFmtId="168" fontId="103" fillId="0" borderId="15" xfId="3" applyNumberFormat="1" applyFont="1" applyFill="1" applyBorder="1" applyAlignment="1">
      <alignment horizontal="center" vertical="center" wrapText="1"/>
    </xf>
    <xf numFmtId="14" fontId="103" fillId="0" borderId="15" xfId="6" applyNumberFormat="1" applyFont="1" applyFill="1" applyBorder="1" applyAlignment="1" applyProtection="1">
      <alignment horizontal="center" vertical="center" wrapText="1"/>
      <protection locked="0"/>
    </xf>
    <xf numFmtId="164" fontId="126" fillId="0" borderId="15" xfId="3" applyNumberFormat="1" applyFont="1" applyFill="1" applyBorder="1" applyAlignment="1">
      <alignment horizontal="center" vertical="center" wrapText="1"/>
    </xf>
    <xf numFmtId="165" fontId="152" fillId="0" borderId="7" xfId="5" applyNumberFormat="1" applyFont="1" applyFill="1" applyBorder="1" applyAlignment="1" applyProtection="1">
      <alignment horizontal="center" vertical="center"/>
      <protection locked="0"/>
    </xf>
    <xf numFmtId="0" fontId="101" fillId="0" borderId="15" xfId="95" applyFont="1" applyBorder="1" applyAlignment="1">
      <alignment horizontal="center" vertical="center"/>
    </xf>
    <xf numFmtId="0" fontId="139" fillId="0" borderId="15" xfId="95" applyFont="1" applyBorder="1" applyAlignment="1">
      <alignment horizontal="center" vertical="center" wrapText="1"/>
    </xf>
    <xf numFmtId="0" fontId="103" fillId="0" borderId="15" xfId="95" applyFont="1" applyBorder="1" applyAlignment="1">
      <alignment horizontal="justify" vertical="center" wrapText="1"/>
    </xf>
    <xf numFmtId="166" fontId="155" fillId="0" borderId="15" xfId="1" applyNumberFormat="1" applyFont="1" applyFill="1" applyBorder="1" applyAlignment="1">
      <alignment horizontal="center" vertical="center" wrapText="1"/>
    </xf>
    <xf numFmtId="167" fontId="155" fillId="0" borderId="4" xfId="3" applyNumberFormat="1" applyFont="1" applyFill="1" applyBorder="1" applyAlignment="1">
      <alignment horizontal="center" vertical="center" wrapText="1"/>
    </xf>
    <xf numFmtId="166" fontId="0" fillId="0" borderId="0" xfId="0" applyNumberFormat="1"/>
    <xf numFmtId="167" fontId="0" fillId="0" borderId="0" xfId="0" applyNumberFormat="1"/>
    <xf numFmtId="166" fontId="104" fillId="0" borderId="0" xfId="0" applyNumberFormat="1" applyFont="1" applyAlignment="1">
      <alignment horizontal="left" vertical="center" wrapText="1"/>
    </xf>
    <xf numFmtId="166" fontId="101" fillId="0" borderId="0" xfId="0" applyNumberFormat="1" applyFont="1" applyAlignment="1">
      <alignment horizontal="left" vertical="center" wrapText="1"/>
    </xf>
    <xf numFmtId="166" fontId="108" fillId="0" borderId="3" xfId="0" applyNumberFormat="1" applyFont="1" applyBorder="1" applyAlignment="1">
      <alignment horizontal="center" vertical="center" wrapText="1"/>
    </xf>
    <xf numFmtId="167" fontId="108" fillId="0" borderId="6" xfId="0" applyNumberFormat="1" applyFont="1" applyBorder="1" applyAlignment="1">
      <alignment horizontal="center" vertical="center" wrapText="1"/>
    </xf>
    <xf numFmtId="0" fontId="21" fillId="4" borderId="15" xfId="0" applyFont="1" applyFill="1" applyBorder="1"/>
    <xf numFmtId="166" fontId="156" fillId="0" borderId="15" xfId="1" applyNumberFormat="1" applyFont="1" applyFill="1" applyBorder="1" applyAlignment="1">
      <alignment horizontal="center" vertical="center" wrapText="1"/>
    </xf>
    <xf numFmtId="167" fontId="156" fillId="0" borderId="4" xfId="3" applyNumberFormat="1" applyFont="1" applyFill="1" applyBorder="1" applyAlignment="1">
      <alignment horizontal="center" vertical="center" wrapText="1"/>
    </xf>
    <xf numFmtId="164" fontId="108" fillId="0" borderId="15" xfId="3" applyNumberFormat="1" applyFont="1" applyFill="1" applyBorder="1" applyAlignment="1">
      <alignment horizontal="center" vertical="center" wrapText="1"/>
    </xf>
    <xf numFmtId="1" fontId="157" fillId="0" borderId="15" xfId="5" applyNumberFormat="1" applyFont="1" applyFill="1" applyBorder="1" applyAlignment="1" applyProtection="1">
      <alignment horizontal="center" vertical="center" wrapText="1"/>
      <protection locked="0"/>
    </xf>
    <xf numFmtId="166" fontId="158" fillId="0" borderId="15" xfId="1" applyNumberFormat="1" applyFont="1" applyFill="1" applyBorder="1" applyAlignment="1">
      <alignment horizontal="center" vertical="center" wrapText="1"/>
    </xf>
    <xf numFmtId="167" fontId="158" fillId="0" borderId="4" xfId="3" applyNumberFormat="1" applyFont="1" applyFill="1" applyBorder="1" applyAlignment="1">
      <alignment horizontal="center" vertical="center" wrapText="1"/>
    </xf>
    <xf numFmtId="1" fontId="149" fillId="0" borderId="3" xfId="5" applyNumberFormat="1" applyFont="1" applyFill="1" applyBorder="1" applyAlignment="1" applyProtection="1">
      <alignment horizontal="center" vertical="center" wrapText="1"/>
      <protection locked="0"/>
    </xf>
    <xf numFmtId="166" fontId="159" fillId="0" borderId="15" xfId="1" applyNumberFormat="1" applyFont="1" applyFill="1" applyBorder="1" applyAlignment="1">
      <alignment horizontal="center" vertical="center" wrapText="1"/>
    </xf>
    <xf numFmtId="167" fontId="159" fillId="0" borderId="4" xfId="3" applyNumberFormat="1" applyFont="1" applyFill="1" applyBorder="1" applyAlignment="1">
      <alignment horizontal="center" vertical="center" wrapText="1"/>
    </xf>
    <xf numFmtId="0" fontId="109" fillId="0" borderId="15" xfId="7" applyFill="1" applyBorder="1" applyAlignment="1">
      <alignment horizontal="center" vertical="center"/>
    </xf>
    <xf numFmtId="1" fontId="160" fillId="0" borderId="15" xfId="5" applyNumberFormat="1" applyFont="1" applyFill="1" applyBorder="1" applyAlignment="1" applyProtection="1">
      <alignment horizontal="center" vertical="center" wrapText="1"/>
      <protection locked="0"/>
    </xf>
    <xf numFmtId="166" fontId="161" fillId="0" borderId="15" xfId="1" applyNumberFormat="1" applyFont="1" applyFill="1" applyBorder="1" applyAlignment="1">
      <alignment horizontal="center" vertical="center" wrapText="1"/>
    </xf>
    <xf numFmtId="167" fontId="161" fillId="0" borderId="4" xfId="3" applyNumberFormat="1" applyFont="1" applyFill="1" applyBorder="1" applyAlignment="1">
      <alignment horizontal="center" vertical="center" wrapText="1"/>
    </xf>
    <xf numFmtId="164" fontId="106" fillId="0" borderId="3" xfId="6" applyNumberFormat="1" applyFont="1" applyFill="1" applyBorder="1" applyAlignment="1" applyProtection="1">
      <alignment vertical="center" wrapText="1"/>
      <protection locked="0"/>
    </xf>
    <xf numFmtId="14" fontId="101" fillId="0" borderId="15" xfId="3" applyNumberFormat="1" applyFont="1" applyFill="1" applyBorder="1" applyAlignment="1" applyProtection="1">
      <alignment horizontal="center" vertical="center" wrapText="1"/>
      <protection locked="0"/>
    </xf>
    <xf numFmtId="166" fontId="162" fillId="0" borderId="15" xfId="1" applyNumberFormat="1" applyFont="1" applyFill="1" applyBorder="1" applyAlignment="1">
      <alignment horizontal="center" vertical="center" wrapText="1"/>
    </xf>
    <xf numFmtId="167" fontId="162" fillId="0" borderId="4" xfId="3" applyNumberFormat="1" applyFont="1" applyFill="1" applyBorder="1" applyAlignment="1">
      <alignment horizontal="center" vertical="center" wrapText="1"/>
    </xf>
    <xf numFmtId="0" fontId="153" fillId="0" borderId="0" xfId="0" applyFont="1" applyAlignment="1">
      <alignment horizontal="center" vertical="center"/>
    </xf>
    <xf numFmtId="0" fontId="136" fillId="0" borderId="0" xfId="0" applyFont="1" applyAlignment="1">
      <alignment horizontal="center" vertical="center" wrapText="1"/>
    </xf>
    <xf numFmtId="0" fontId="104" fillId="0" borderId="0" xfId="32632" applyFont="1" applyAlignment="1">
      <alignment horizontal="center" vertical="center"/>
    </xf>
    <xf numFmtId="166" fontId="164" fillId="0" borderId="15" xfId="1" applyNumberFormat="1" applyFont="1" applyFill="1" applyBorder="1" applyAlignment="1">
      <alignment horizontal="center" vertical="center" wrapText="1"/>
    </xf>
    <xf numFmtId="167" fontId="164" fillId="0" borderId="4" xfId="3" applyNumberFormat="1" applyFont="1" applyFill="1" applyBorder="1" applyAlignment="1">
      <alignment horizontal="center" vertical="center" wrapText="1"/>
    </xf>
    <xf numFmtId="0" fontId="136" fillId="0" borderId="15" xfId="7" applyFont="1" applyFill="1" applyBorder="1" applyAlignment="1">
      <alignment horizontal="center" vertical="center"/>
    </xf>
    <xf numFmtId="164" fontId="136" fillId="0" borderId="15" xfId="7" applyNumberFormat="1" applyFont="1" applyFill="1" applyBorder="1" applyAlignment="1">
      <alignment horizontal="center" vertical="center" wrapText="1"/>
    </xf>
    <xf numFmtId="0" fontId="154" fillId="0" borderId="0" xfId="0" applyFont="1" applyAlignment="1">
      <alignment horizontal="center" vertical="center"/>
    </xf>
    <xf numFmtId="1" fontId="165" fillId="0" borderId="15" xfId="5" applyNumberFormat="1" applyFont="1" applyFill="1" applyBorder="1" applyAlignment="1" applyProtection="1">
      <alignment horizontal="center" vertical="center" wrapText="1"/>
      <protection locked="0"/>
    </xf>
    <xf numFmtId="166" fontId="166" fillId="0" borderId="15" xfId="1" applyNumberFormat="1" applyFont="1" applyFill="1" applyBorder="1" applyAlignment="1">
      <alignment horizontal="center" vertical="center" wrapText="1"/>
    </xf>
    <xf numFmtId="167" fontId="166" fillId="0" borderId="4" xfId="3" applyNumberFormat="1" applyFont="1" applyFill="1" applyBorder="1" applyAlignment="1">
      <alignment horizontal="center" vertical="center" wrapText="1"/>
    </xf>
    <xf numFmtId="166" fontId="167" fillId="0" borderId="15" xfId="1" applyNumberFormat="1" applyFont="1" applyFill="1" applyBorder="1" applyAlignment="1">
      <alignment horizontal="center" vertical="center" wrapText="1"/>
    </xf>
    <xf numFmtId="167" fontId="167" fillId="0" borderId="4" xfId="3" applyNumberFormat="1" applyFont="1" applyFill="1" applyBorder="1" applyAlignment="1">
      <alignment horizontal="center" vertical="center" wrapText="1"/>
    </xf>
    <xf numFmtId="166" fontId="169" fillId="0" borderId="15" xfId="1" applyNumberFormat="1" applyFont="1" applyFill="1" applyBorder="1" applyAlignment="1">
      <alignment horizontal="center" vertical="center" wrapText="1"/>
    </xf>
    <xf numFmtId="167" fontId="169" fillId="0" borderId="4" xfId="3" applyNumberFormat="1" applyFont="1" applyFill="1" applyBorder="1" applyAlignment="1">
      <alignment horizontal="center" vertical="center" wrapText="1"/>
    </xf>
    <xf numFmtId="1" fontId="170" fillId="0" borderId="15" xfId="5" applyNumberFormat="1" applyFont="1" applyFill="1" applyBorder="1" applyAlignment="1" applyProtection="1">
      <alignment horizontal="center" vertical="center" wrapText="1"/>
      <protection locked="0"/>
    </xf>
    <xf numFmtId="166" fontId="171" fillId="0" borderId="15" xfId="1" applyNumberFormat="1" applyFont="1" applyFill="1" applyBorder="1" applyAlignment="1">
      <alignment horizontal="center" vertical="center" wrapText="1"/>
    </xf>
    <xf numFmtId="167" fontId="171" fillId="0" borderId="4" xfId="3" applyNumberFormat="1" applyFont="1" applyFill="1" applyBorder="1" applyAlignment="1">
      <alignment horizontal="center" vertical="center" wrapText="1"/>
    </xf>
    <xf numFmtId="0" fontId="109" fillId="0" borderId="0" xfId="7"/>
    <xf numFmtId="1" fontId="173" fillId="0" borderId="15" xfId="5" applyNumberFormat="1" applyFont="1" applyFill="1" applyBorder="1" applyAlignment="1" applyProtection="1">
      <alignment horizontal="center" vertical="center" wrapText="1"/>
      <protection locked="0"/>
    </xf>
    <xf numFmtId="166" fontId="174" fillId="0" borderId="15" xfId="1" applyNumberFormat="1" applyFont="1" applyFill="1" applyBorder="1" applyAlignment="1">
      <alignment horizontal="center" vertical="center" wrapText="1"/>
    </xf>
    <xf numFmtId="167" fontId="174" fillId="0" borderId="4" xfId="3" applyNumberFormat="1" applyFont="1" applyFill="1" applyBorder="1" applyAlignment="1">
      <alignment horizontal="center" vertical="center" wrapText="1"/>
    </xf>
    <xf numFmtId="0" fontId="11" fillId="2" borderId="0" xfId="8152" applyFont="1" applyFill="1"/>
    <xf numFmtId="1" fontId="175" fillId="0" borderId="15" xfId="5" applyNumberFormat="1" applyFont="1" applyFill="1" applyBorder="1" applyAlignment="1" applyProtection="1">
      <alignment horizontal="center" vertical="center" wrapText="1"/>
      <protection locked="0"/>
    </xf>
    <xf numFmtId="166" fontId="176" fillId="0" borderId="15" xfId="1" applyNumberFormat="1" applyFont="1" applyFill="1" applyBorder="1" applyAlignment="1">
      <alignment horizontal="center" vertical="center" wrapText="1"/>
    </xf>
    <xf numFmtId="167" fontId="176" fillId="0" borderId="4" xfId="3" applyNumberFormat="1" applyFont="1" applyFill="1" applyBorder="1" applyAlignment="1">
      <alignment horizontal="center" vertical="center" wrapText="1"/>
    </xf>
    <xf numFmtId="1" fontId="177" fillId="0" borderId="15" xfId="5" applyNumberFormat="1" applyFont="1" applyFill="1" applyBorder="1" applyAlignment="1" applyProtection="1">
      <alignment horizontal="center" vertical="center" wrapText="1"/>
      <protection locked="0"/>
    </xf>
    <xf numFmtId="166" fontId="178" fillId="0" borderId="15" xfId="1" applyNumberFormat="1" applyFont="1" applyFill="1" applyBorder="1" applyAlignment="1">
      <alignment horizontal="center" vertical="center" wrapText="1"/>
    </xf>
    <xf numFmtId="167" fontId="178" fillId="0" borderId="4" xfId="3" applyNumberFormat="1" applyFont="1" applyFill="1" applyBorder="1" applyAlignment="1">
      <alignment horizontal="center" vertical="center" wrapText="1"/>
    </xf>
    <xf numFmtId="0" fontId="30" fillId="0" borderId="0" xfId="32631"/>
    <xf numFmtId="0" fontId="113" fillId="0" borderId="0" xfId="0" applyFont="1" applyAlignment="1">
      <alignment horizontal="center" vertical="center"/>
    </xf>
    <xf numFmtId="0" fontId="138" fillId="2" borderId="0" xfId="0" applyFont="1" applyFill="1"/>
    <xf numFmtId="166" fontId="179" fillId="0" borderId="15" xfId="1" applyNumberFormat="1" applyFont="1" applyFill="1" applyBorder="1" applyAlignment="1">
      <alignment horizontal="center" vertical="center" wrapText="1"/>
    </xf>
    <xf numFmtId="167" fontId="179" fillId="0" borderId="4" xfId="3" applyNumberFormat="1" applyFont="1" applyFill="1" applyBorder="1" applyAlignment="1">
      <alignment horizontal="center" vertical="center" wrapText="1"/>
    </xf>
    <xf numFmtId="164" fontId="109" fillId="0" borderId="15" xfId="7" applyNumberFormat="1" applyFill="1" applyBorder="1" applyAlignment="1">
      <alignment horizontal="center" vertical="center" wrapText="1"/>
    </xf>
    <xf numFmtId="1" fontId="180" fillId="0" borderId="15" xfId="5" applyNumberFormat="1" applyFont="1" applyFill="1" applyBorder="1" applyAlignment="1" applyProtection="1">
      <alignment horizontal="center" vertical="center" wrapText="1"/>
      <protection locked="0"/>
    </xf>
    <xf numFmtId="166" fontId="181" fillId="0" borderId="15" xfId="1" applyNumberFormat="1" applyFont="1" applyFill="1" applyBorder="1" applyAlignment="1">
      <alignment horizontal="center" vertical="center" wrapText="1"/>
    </xf>
    <xf numFmtId="167" fontId="181" fillId="0" borderId="4" xfId="3" applyNumberFormat="1" applyFont="1" applyFill="1" applyBorder="1" applyAlignment="1">
      <alignment horizontal="center" vertical="center" wrapText="1"/>
    </xf>
    <xf numFmtId="166" fontId="182" fillId="0" borderId="15" xfId="1" applyNumberFormat="1" applyFont="1" applyFill="1" applyBorder="1" applyAlignment="1">
      <alignment horizontal="center" vertical="center" wrapText="1"/>
    </xf>
    <xf numFmtId="167" fontId="182" fillId="0" borderId="4" xfId="3" applyNumberFormat="1" applyFont="1" applyFill="1" applyBorder="1" applyAlignment="1">
      <alignment horizontal="center" vertical="center" wrapText="1"/>
    </xf>
    <xf numFmtId="14" fontId="139" fillId="0" borderId="15" xfId="7" applyNumberFormat="1" applyFont="1" applyFill="1" applyBorder="1" applyAlignment="1">
      <alignment horizontal="center" vertical="center"/>
    </xf>
    <xf numFmtId="0" fontId="172" fillId="0" borderId="15" xfId="0" applyFont="1" applyBorder="1" applyAlignment="1">
      <alignment horizontal="left"/>
    </xf>
    <xf numFmtId="0" fontId="6" fillId="0" borderId="15" xfId="0" applyFont="1" applyBorder="1" applyAlignment="1">
      <alignment horizontal="center"/>
    </xf>
    <xf numFmtId="0" fontId="8" fillId="0" borderId="15" xfId="0" applyFont="1" applyBorder="1" applyAlignment="1">
      <alignment horizontal="center"/>
    </xf>
    <xf numFmtId="0" fontId="9" fillId="0" borderId="15" xfId="0" applyFont="1" applyBorder="1" applyAlignment="1">
      <alignment horizontal="center"/>
    </xf>
    <xf numFmtId="0" fontId="13" fillId="0" borderId="15" xfId="0" applyFont="1" applyBorder="1" applyAlignment="1">
      <alignment horizontal="center"/>
    </xf>
    <xf numFmtId="0" fontId="10" fillId="0" borderId="15" xfId="0" applyFont="1" applyBorder="1"/>
    <xf numFmtId="0" fontId="12" fillId="0" borderId="15" xfId="0" applyFont="1" applyBorder="1" applyAlignment="1">
      <alignment horizontal="center"/>
    </xf>
    <xf numFmtId="0" fontId="14" fillId="0" borderId="15" xfId="0" applyFont="1" applyBorder="1" applyAlignment="1">
      <alignment horizontal="center"/>
    </xf>
    <xf numFmtId="0" fontId="7" fillId="0" borderId="15" xfId="0" applyFont="1" applyBorder="1"/>
    <xf numFmtId="0" fontId="7" fillId="0" borderId="15" xfId="0" applyFont="1" applyBorder="1" applyAlignment="1">
      <alignment horizontal="center"/>
    </xf>
    <xf numFmtId="0" fontId="16" fillId="0" borderId="15" xfId="0" applyFont="1" applyBorder="1" applyAlignment="1">
      <alignment horizontal="center"/>
    </xf>
    <xf numFmtId="0" fontId="15" fillId="0" borderId="15" xfId="0" applyFont="1" applyBorder="1" applyAlignment="1">
      <alignment horizontal="center"/>
    </xf>
    <xf numFmtId="0" fontId="17" fillId="0" borderId="15" xfId="0" applyFont="1" applyBorder="1" applyAlignment="1">
      <alignment horizontal="center"/>
    </xf>
    <xf numFmtId="0" fontId="18" fillId="0" borderId="15" xfId="0" applyFont="1" applyBorder="1" applyAlignment="1">
      <alignment horizontal="center"/>
    </xf>
    <xf numFmtId="0" fontId="20" fillId="0" borderId="15" xfId="0" applyFont="1" applyBorder="1" applyAlignment="1">
      <alignment horizontal="center"/>
    </xf>
    <xf numFmtId="0" fontId="10" fillId="0" borderId="15" xfId="0" applyFont="1" applyBorder="1" applyAlignment="1">
      <alignment horizontal="left"/>
    </xf>
    <xf numFmtId="0" fontId="23" fillId="0" borderId="15" xfId="0" applyFont="1" applyBorder="1" applyAlignment="1">
      <alignment horizontal="center"/>
    </xf>
    <xf numFmtId="0" fontId="19" fillId="0" borderId="15" xfId="0" applyFont="1" applyBorder="1" applyAlignment="1">
      <alignment horizontal="center"/>
    </xf>
    <xf numFmtId="0" fontId="25" fillId="0" borderId="15" xfId="0" applyFont="1" applyBorder="1" applyAlignment="1">
      <alignment horizontal="center"/>
    </xf>
    <xf numFmtId="0" fontId="24" fillId="0" borderId="15" xfId="0" applyFont="1" applyBorder="1" applyAlignment="1">
      <alignment horizontal="center"/>
    </xf>
    <xf numFmtId="0" fontId="6" fillId="0" borderId="15" xfId="0" applyFont="1" applyBorder="1"/>
    <xf numFmtId="0" fontId="28" fillId="0" borderId="15" xfId="0" applyFont="1" applyBorder="1" applyAlignment="1">
      <alignment horizontal="center"/>
    </xf>
    <xf numFmtId="1" fontId="183" fillId="0" borderId="15" xfId="5" applyNumberFormat="1" applyFont="1" applyFill="1" applyBorder="1" applyAlignment="1" applyProtection="1">
      <alignment horizontal="center" vertical="center" wrapText="1"/>
      <protection locked="0"/>
    </xf>
    <xf numFmtId="166" fontId="184" fillId="0" borderId="15" xfId="1" applyNumberFormat="1" applyFont="1" applyFill="1" applyBorder="1" applyAlignment="1">
      <alignment horizontal="center" vertical="center" wrapText="1"/>
    </xf>
    <xf numFmtId="167" fontId="184" fillId="0" borderId="4" xfId="3" applyNumberFormat="1" applyFont="1" applyFill="1" applyBorder="1" applyAlignment="1">
      <alignment horizontal="center" vertical="center" wrapText="1"/>
    </xf>
    <xf numFmtId="166" fontId="185" fillId="0" borderId="15" xfId="1" applyNumberFormat="1" applyFont="1" applyFill="1" applyBorder="1" applyAlignment="1">
      <alignment horizontal="center" vertical="center" wrapText="1"/>
    </xf>
    <xf numFmtId="167" fontId="185" fillId="0" borderId="4" xfId="3" applyNumberFormat="1" applyFont="1" applyFill="1" applyBorder="1" applyAlignment="1">
      <alignment horizontal="center" vertical="center" wrapText="1"/>
    </xf>
    <xf numFmtId="0" fontId="5" fillId="0" borderId="15" xfId="0" applyFont="1" applyBorder="1" applyAlignment="1">
      <alignment horizontal="center"/>
    </xf>
    <xf numFmtId="166" fontId="186" fillId="0" borderId="15" xfId="1" applyNumberFormat="1" applyFont="1" applyFill="1" applyBorder="1" applyAlignment="1">
      <alignment horizontal="center" vertical="center" wrapText="1"/>
    </xf>
    <xf numFmtId="167" fontId="186" fillId="0" borderId="4" xfId="3" applyNumberFormat="1" applyFont="1" applyFill="1" applyBorder="1" applyAlignment="1">
      <alignment horizontal="center" vertical="center" wrapText="1"/>
    </xf>
    <xf numFmtId="0" fontId="101" fillId="0" borderId="15" xfId="32614" applyFont="1" applyBorder="1" applyAlignment="1">
      <alignment horizontal="center" vertical="center" wrapText="1"/>
    </xf>
    <xf numFmtId="0" fontId="103" fillId="0" borderId="15" xfId="0" applyFont="1" applyBorder="1" applyAlignment="1">
      <alignment horizontal="center" vertical="center" wrapText="1"/>
    </xf>
    <xf numFmtId="0" fontId="106" fillId="0" borderId="3" xfId="0" applyFont="1" applyBorder="1" applyAlignment="1">
      <alignment horizontal="left" vertical="center" wrapText="1"/>
    </xf>
    <xf numFmtId="0" fontId="101" fillId="0" borderId="3" xfId="0" applyFont="1" applyBorder="1" applyAlignment="1">
      <alignment horizontal="justify" vertical="center" wrapText="1"/>
    </xf>
    <xf numFmtId="0" fontId="126" fillId="0" borderId="15" xfId="0" applyFont="1" applyBorder="1" applyAlignment="1">
      <alignment horizontal="center" vertical="center" wrapText="1"/>
    </xf>
    <xf numFmtId="0" fontId="106" fillId="0" borderId="6" xfId="0" applyFont="1" applyBorder="1" applyAlignment="1">
      <alignment vertical="center" wrapText="1"/>
    </xf>
    <xf numFmtId="0" fontId="101" fillId="0" borderId="2" xfId="32614" applyFont="1" applyBorder="1" applyAlignment="1">
      <alignment horizontal="center" vertical="center" wrapText="1"/>
    </xf>
    <xf numFmtId="0" fontId="106" fillId="0" borderId="15" xfId="0" applyFont="1" applyBorder="1" applyAlignment="1">
      <alignment horizontal="left" vertical="center" wrapText="1"/>
    </xf>
    <xf numFmtId="0" fontId="106" fillId="0" borderId="4" xfId="0" applyFont="1" applyBorder="1" applyAlignment="1">
      <alignment vertical="center" wrapText="1"/>
    </xf>
    <xf numFmtId="0" fontId="106" fillId="0" borderId="14" xfId="0" applyFont="1" applyBorder="1" applyAlignment="1">
      <alignment vertical="center" wrapText="1"/>
    </xf>
    <xf numFmtId="0" fontId="106" fillId="0" borderId="2" xfId="0" applyFont="1" applyBorder="1" applyAlignment="1">
      <alignment horizontal="left" vertical="center" wrapText="1"/>
    </xf>
    <xf numFmtId="164" fontId="137" fillId="0" borderId="15" xfId="3" applyNumberFormat="1" applyFont="1" applyFill="1" applyBorder="1" applyAlignment="1">
      <alignment horizontal="center" vertical="center" wrapText="1"/>
    </xf>
    <xf numFmtId="0" fontId="4" fillId="0" borderId="15" xfId="0" applyFont="1" applyBorder="1" applyAlignment="1">
      <alignment horizontal="center"/>
    </xf>
    <xf numFmtId="0" fontId="0" fillId="0" borderId="15" xfId="0" applyBorder="1"/>
    <xf numFmtId="166" fontId="187" fillId="0" borderId="15" xfId="1" applyNumberFormat="1" applyFont="1" applyFill="1" applyBorder="1" applyAlignment="1">
      <alignment horizontal="center" vertical="center" wrapText="1"/>
    </xf>
    <xf numFmtId="167" fontId="187" fillId="0" borderId="4" xfId="3" applyNumberFormat="1" applyFont="1" applyFill="1" applyBorder="1" applyAlignment="1">
      <alignment horizontal="center" vertical="center" wrapText="1"/>
    </xf>
    <xf numFmtId="1" fontId="188" fillId="0" borderId="15" xfId="5" applyNumberFormat="1" applyFont="1" applyFill="1" applyBorder="1" applyAlignment="1" applyProtection="1">
      <alignment horizontal="center" vertical="center" wrapText="1"/>
      <protection locked="0"/>
    </xf>
    <xf numFmtId="0" fontId="172" fillId="0" borderId="11" xfId="0" applyFont="1" applyBorder="1" applyAlignment="1">
      <alignment horizontal="left"/>
    </xf>
    <xf numFmtId="0" fontId="3" fillId="0" borderId="15" xfId="0" applyFont="1" applyBorder="1" applyAlignment="1">
      <alignment horizontal="center"/>
    </xf>
    <xf numFmtId="164" fontId="108" fillId="0" borderId="3" xfId="0" applyNumberFormat="1" applyFont="1" applyBorder="1" applyAlignment="1">
      <alignment horizontal="center" vertical="center"/>
    </xf>
    <xf numFmtId="0" fontId="2" fillId="0" borderId="15" xfId="0" applyFont="1" applyBorder="1" applyAlignment="1">
      <alignment horizontal="center"/>
    </xf>
    <xf numFmtId="0" fontId="17" fillId="0" borderId="15" xfId="0" applyFont="1" applyBorder="1" applyAlignment="1">
      <alignment horizontal="left"/>
    </xf>
    <xf numFmtId="0" fontId="14" fillId="0" borderId="15" xfId="0" applyFont="1" applyBorder="1"/>
    <xf numFmtId="0" fontId="19" fillId="0" borderId="15" xfId="0" applyFont="1" applyBorder="1" applyAlignment="1">
      <alignment horizontal="left"/>
    </xf>
    <xf numFmtId="0" fontId="23" fillId="0" borderId="15" xfId="0" applyFont="1" applyBorder="1" applyAlignment="1">
      <alignment horizontal="left"/>
    </xf>
    <xf numFmtId="0" fontId="25" fillId="0" borderId="15" xfId="0" applyFont="1" applyBorder="1" applyAlignment="1">
      <alignment horizontal="left"/>
    </xf>
    <xf numFmtId="0" fontId="26" fillId="0" borderId="15" xfId="0" applyFont="1" applyBorder="1" applyAlignment="1">
      <alignment horizontal="left"/>
    </xf>
    <xf numFmtId="0" fontId="26" fillId="0" borderId="15" xfId="0" applyFont="1" applyBorder="1"/>
    <xf numFmtId="0" fontId="1" fillId="0" borderId="15" xfId="0" applyFont="1" applyBorder="1" applyAlignment="1">
      <alignment horizontal="center"/>
    </xf>
    <xf numFmtId="166" fontId="189" fillId="0" borderId="15" xfId="1" applyNumberFormat="1" applyFont="1" applyFill="1" applyBorder="1" applyAlignment="1">
      <alignment horizontal="center" vertical="center" wrapText="1"/>
    </xf>
    <xf numFmtId="167" fontId="189" fillId="0" borderId="4" xfId="3" applyNumberFormat="1" applyFont="1" applyFill="1" applyBorder="1" applyAlignment="1">
      <alignment horizontal="center" vertical="center" wrapText="1"/>
    </xf>
    <xf numFmtId="0" fontId="139" fillId="0" borderId="0" xfId="7" applyFont="1" applyFill="1" applyAlignment="1">
      <alignment horizontal="center" vertical="center"/>
    </xf>
    <xf numFmtId="0" fontId="139" fillId="0" borderId="15" xfId="7" applyFont="1" applyFill="1" applyBorder="1" applyAlignment="1">
      <alignment horizontal="center" vertical="center"/>
    </xf>
    <xf numFmtId="164" fontId="139" fillId="0" borderId="15" xfId="7" applyNumberFormat="1" applyFont="1" applyFill="1" applyBorder="1" applyAlignment="1">
      <alignment horizontal="center" vertical="center"/>
    </xf>
    <xf numFmtId="49" fontId="101" fillId="0" borderId="0" xfId="0" applyNumberFormat="1" applyFont="1" applyAlignment="1">
      <alignment horizontal="center" vertical="center" wrapText="1"/>
    </xf>
    <xf numFmtId="0" fontId="0" fillId="0" borderId="0" xfId="0" applyAlignment="1">
      <alignment horizontal="center" vertical="center"/>
    </xf>
    <xf numFmtId="164" fontId="108" fillId="0" borderId="5" xfId="3" applyNumberFormat="1" applyFont="1" applyFill="1" applyBorder="1" applyAlignment="1">
      <alignment horizontal="center" vertical="center" wrapText="1"/>
    </xf>
    <xf numFmtId="164" fontId="139" fillId="0" borderId="15" xfId="3" applyNumberFormat="1" applyFont="1" applyFill="1" applyBorder="1" applyAlignment="1">
      <alignment horizontal="center" vertical="center" wrapText="1"/>
    </xf>
    <xf numFmtId="14" fontId="103" fillId="0" borderId="15" xfId="3" applyNumberFormat="1" applyFont="1" applyFill="1" applyBorder="1" applyAlignment="1">
      <alignment horizontal="center" vertical="center" wrapText="1"/>
    </xf>
    <xf numFmtId="164" fontId="104" fillId="0" borderId="15" xfId="3" applyNumberFormat="1" applyFont="1" applyFill="1" applyBorder="1" applyAlignment="1">
      <alignment horizontal="center" vertical="center" wrapText="1"/>
    </xf>
    <xf numFmtId="14" fontId="190" fillId="0" borderId="15" xfId="3" applyNumberFormat="1" applyFont="1" applyFill="1" applyBorder="1" applyAlignment="1">
      <alignment horizontal="center" vertical="center" wrapText="1"/>
    </xf>
    <xf numFmtId="164" fontId="110" fillId="0" borderId="15" xfId="3" applyNumberFormat="1" applyFont="1" applyFill="1" applyBorder="1" applyAlignment="1">
      <alignment horizontal="center" vertical="center" wrapText="1"/>
    </xf>
    <xf numFmtId="14" fontId="109" fillId="0" borderId="15" xfId="7" applyNumberFormat="1" applyFill="1" applyBorder="1" applyAlignment="1">
      <alignment horizontal="center" vertical="center"/>
    </xf>
    <xf numFmtId="0" fontId="129" fillId="3" borderId="11" xfId="0" applyFont="1" applyFill="1" applyBorder="1" applyAlignment="1">
      <alignment horizontal="center" vertical="center"/>
    </xf>
    <xf numFmtId="0" fontId="129" fillId="3" borderId="3" xfId="0" applyFont="1" applyFill="1" applyBorder="1" applyAlignment="1">
      <alignment horizontal="center" vertical="center"/>
    </xf>
    <xf numFmtId="0" fontId="127" fillId="3" borderId="15" xfId="0" applyFont="1" applyFill="1" applyBorder="1" applyAlignment="1">
      <alignment horizontal="center"/>
    </xf>
    <xf numFmtId="0" fontId="119" fillId="2" borderId="0" xfId="32633" applyFont="1" applyFill="1" applyAlignment="1">
      <alignment horizontal="left" wrapText="1"/>
    </xf>
    <xf numFmtId="0" fontId="114" fillId="2" borderId="0" xfId="32633" applyFont="1" applyFill="1" applyAlignment="1">
      <alignment horizontal="left" wrapText="1"/>
    </xf>
    <xf numFmtId="14" fontId="117" fillId="2" borderId="0" xfId="0" applyNumberFormat="1" applyFont="1" applyFill="1" applyAlignment="1">
      <alignment horizontal="left" vertical="top" wrapText="1"/>
    </xf>
    <xf numFmtId="0" fontId="127" fillId="3" borderId="4" xfId="0" applyFont="1" applyFill="1" applyBorder="1" applyAlignment="1">
      <alignment horizontal="center"/>
    </xf>
    <xf numFmtId="0" fontId="127" fillId="3" borderId="10" xfId="0" applyFont="1" applyFill="1" applyBorder="1" applyAlignment="1">
      <alignment horizontal="center"/>
    </xf>
    <xf numFmtId="0" fontId="127" fillId="3" borderId="7" xfId="0" applyFont="1" applyFill="1" applyBorder="1" applyAlignment="1">
      <alignment horizontal="center"/>
    </xf>
    <xf numFmtId="0" fontId="127" fillId="3" borderId="2" xfId="0" applyFont="1" applyFill="1" applyBorder="1" applyAlignment="1">
      <alignment horizontal="center"/>
    </xf>
    <xf numFmtId="0" fontId="127" fillId="3" borderId="3" xfId="0" applyFont="1" applyFill="1" applyBorder="1" applyAlignment="1">
      <alignment horizontal="center"/>
    </xf>
    <xf numFmtId="0" fontId="131" fillId="8" borderId="4" xfId="0" applyFont="1" applyFill="1" applyBorder="1" applyAlignment="1">
      <alignment horizontal="center"/>
    </xf>
    <xf numFmtId="0" fontId="131" fillId="8" borderId="7" xfId="0" applyFont="1" applyFill="1" applyBorder="1" applyAlignment="1">
      <alignment horizontal="center"/>
    </xf>
    <xf numFmtId="0" fontId="131" fillId="9" borderId="4" xfId="0" applyFont="1" applyFill="1" applyBorder="1" applyAlignment="1">
      <alignment horizontal="center"/>
    </xf>
    <xf numFmtId="0" fontId="131" fillId="9" borderId="7" xfId="0" applyFont="1" applyFill="1" applyBorder="1" applyAlignment="1">
      <alignment horizontal="center"/>
    </xf>
    <xf numFmtId="0" fontId="129" fillId="3" borderId="2" xfId="0" applyFont="1" applyFill="1" applyBorder="1" applyAlignment="1">
      <alignment horizontal="center" vertical="center"/>
    </xf>
    <xf numFmtId="0" fontId="131" fillId="8" borderId="9" xfId="0" applyFont="1" applyFill="1" applyBorder="1" applyAlignment="1">
      <alignment horizontal="center"/>
    </xf>
    <xf numFmtId="0" fontId="131" fillId="8" borderId="0" xfId="0" applyFont="1" applyFill="1" applyAlignment="1">
      <alignment horizontal="center"/>
    </xf>
    <xf numFmtId="0" fontId="131" fillId="8" borderId="12" xfId="0" applyFont="1" applyFill="1" applyBorder="1" applyAlignment="1">
      <alignment horizontal="center"/>
    </xf>
    <xf numFmtId="0" fontId="114" fillId="0" borderId="0" xfId="0" applyFont="1" applyAlignment="1">
      <alignment horizontal="center" vertical="center" wrapText="1"/>
    </xf>
    <xf numFmtId="14" fontId="122" fillId="0" borderId="0" xfId="0" applyNumberFormat="1" applyFont="1" applyAlignment="1">
      <alignment horizontal="center" vertical="center" wrapText="1"/>
    </xf>
    <xf numFmtId="0" fontId="109" fillId="0" borderId="13" xfId="7" applyFill="1" applyBorder="1" applyAlignment="1">
      <alignment horizontal="left"/>
    </xf>
    <xf numFmtId="0" fontId="109" fillId="0" borderId="0" xfId="7" applyFill="1" applyBorder="1" applyAlignment="1">
      <alignment horizontal="left"/>
    </xf>
    <xf numFmtId="0" fontId="119" fillId="2" borderId="0" xfId="32614" applyFont="1" applyFill="1" applyAlignment="1">
      <alignment horizontal="center" wrapText="1"/>
    </xf>
    <xf numFmtId="0" fontId="114" fillId="2" borderId="0" xfId="32614" applyFont="1" applyFill="1" applyAlignment="1">
      <alignment horizontal="center" wrapText="1"/>
    </xf>
    <xf numFmtId="0" fontId="120" fillId="2" borderId="0" xfId="32614" applyFont="1" applyFill="1" applyAlignment="1">
      <alignment horizontal="center"/>
    </xf>
    <xf numFmtId="0" fontId="115" fillId="2" borderId="0" xfId="32614" applyFont="1" applyFill="1" applyAlignment="1">
      <alignment horizontal="center"/>
    </xf>
    <xf numFmtId="0" fontId="114" fillId="2" borderId="0" xfId="2841" applyFont="1" applyFill="1" applyAlignment="1">
      <alignment horizontal="center" wrapText="1"/>
    </xf>
    <xf numFmtId="0" fontId="117" fillId="2" borderId="0" xfId="2841" applyFont="1" applyFill="1" applyAlignment="1">
      <alignment horizontal="center" vertical="top"/>
    </xf>
    <xf numFmtId="0" fontId="119" fillId="2" borderId="0" xfId="2842" applyFont="1" applyFill="1" applyAlignment="1">
      <alignment horizontal="center" wrapText="1"/>
    </xf>
    <xf numFmtId="0" fontId="119" fillId="0" borderId="0" xfId="32631" applyFont="1" applyAlignment="1">
      <alignment horizontal="center" wrapText="1"/>
    </xf>
    <xf numFmtId="0" fontId="114" fillId="0" borderId="0" xfId="32631" applyFont="1" applyAlignment="1">
      <alignment horizontal="center" wrapText="1"/>
    </xf>
    <xf numFmtId="14" fontId="117" fillId="0" borderId="0" xfId="0" applyNumberFormat="1" applyFont="1" applyAlignment="1">
      <alignment horizontal="left" vertical="top" wrapText="1"/>
    </xf>
    <xf numFmtId="0" fontId="0" fillId="0" borderId="0" xfId="0" applyAlignment="1">
      <alignment horizontal="left"/>
    </xf>
    <xf numFmtId="0" fontId="124" fillId="2" borderId="0" xfId="0" applyFont="1" applyFill="1" applyAlignment="1">
      <alignment horizontal="center" vertical="center" wrapText="1"/>
    </xf>
    <xf numFmtId="14" fontId="125" fillId="2" borderId="0" xfId="0" applyNumberFormat="1" applyFont="1" applyFill="1" applyAlignment="1">
      <alignment horizontal="center" vertical="center" wrapText="1"/>
    </xf>
    <xf numFmtId="0" fontId="0" fillId="0" borderId="0" xfId="0" applyFill="1"/>
    <xf numFmtId="0" fontId="153" fillId="0" borderId="15" xfId="0" applyFont="1" applyFill="1" applyBorder="1" applyAlignment="1">
      <alignment horizontal="center" vertical="center"/>
    </xf>
    <xf numFmtId="0" fontId="106" fillId="0" borderId="15" xfId="0" applyFont="1" applyFill="1" applyBorder="1" applyAlignment="1">
      <alignment horizontal="left" vertical="center" wrapText="1"/>
    </xf>
    <xf numFmtId="164" fontId="193" fillId="0" borderId="15" xfId="3" applyNumberFormat="1" applyFont="1" applyFill="1" applyBorder="1" applyAlignment="1">
      <alignment horizontal="center" vertical="center" wrapText="1"/>
    </xf>
    <xf numFmtId="164" fontId="0" fillId="0" borderId="4" xfId="0" applyNumberFormat="1" applyBorder="1" applyAlignment="1">
      <alignment horizontal="left" vertical="center" wrapText="1"/>
    </xf>
    <xf numFmtId="0" fontId="109" fillId="0" borderId="2" xfId="7" applyFill="1" applyBorder="1" applyAlignment="1">
      <alignment horizontal="center" vertical="center"/>
    </xf>
    <xf numFmtId="0" fontId="0" fillId="0" borderId="8" xfId="0" applyFill="1" applyBorder="1" applyAlignment="1">
      <alignment horizontal="center" vertical="center"/>
    </xf>
    <xf numFmtId="14" fontId="190" fillId="0" borderId="2" xfId="3" applyNumberFormat="1" applyFont="1" applyFill="1" applyBorder="1" applyAlignment="1">
      <alignment horizontal="center" vertical="center" wrapText="1"/>
    </xf>
    <xf numFmtId="0" fontId="103" fillId="0" borderId="15" xfId="0" applyFont="1" applyFill="1" applyBorder="1" applyAlignment="1">
      <alignment horizontal="justify" vertical="center" wrapText="1"/>
    </xf>
    <xf numFmtId="164" fontId="0" fillId="0" borderId="4" xfId="0" applyNumberFormat="1" applyFill="1" applyBorder="1" applyAlignment="1">
      <alignment horizontal="left" vertical="center" wrapText="1"/>
    </xf>
    <xf numFmtId="164" fontId="0" fillId="0" borderId="15" xfId="0" applyNumberFormat="1" applyFill="1" applyBorder="1" applyAlignment="1">
      <alignment horizontal="left" vertical="center" wrapText="1"/>
    </xf>
    <xf numFmtId="14" fontId="103" fillId="0" borderId="2" xfId="3" applyNumberFormat="1" applyFont="1" applyFill="1" applyBorder="1" applyAlignment="1">
      <alignment horizontal="center" vertical="center" wrapText="1"/>
    </xf>
    <xf numFmtId="164" fontId="104" fillId="0" borderId="2" xfId="3" applyNumberFormat="1" applyFont="1" applyFill="1" applyBorder="1" applyAlignment="1">
      <alignment horizontal="center" vertical="center" wrapText="1"/>
    </xf>
    <xf numFmtId="0" fontId="103" fillId="0" borderId="2" xfId="0" applyFont="1" applyFill="1" applyBorder="1" applyAlignment="1">
      <alignment horizontal="justify" vertical="center" wrapText="1"/>
    </xf>
    <xf numFmtId="164" fontId="110" fillId="0" borderId="2" xfId="3" applyNumberFormat="1" applyFont="1" applyFill="1" applyBorder="1" applyAlignment="1">
      <alignment horizontal="center" vertical="center" wrapText="1"/>
    </xf>
    <xf numFmtId="164" fontId="108" fillId="0" borderId="2" xfId="3" applyNumberFormat="1" applyFont="1" applyFill="1" applyBorder="1" applyAlignment="1">
      <alignment horizontal="center" vertical="center" wrapText="1"/>
    </xf>
    <xf numFmtId="164" fontId="0" fillId="0" borderId="2" xfId="0" applyNumberFormat="1" applyFill="1" applyBorder="1" applyAlignment="1">
      <alignment horizontal="left" vertical="center" wrapText="1"/>
    </xf>
    <xf numFmtId="164" fontId="126" fillId="0" borderId="2" xfId="3" applyNumberFormat="1" applyFont="1" applyFill="1" applyBorder="1" applyAlignment="1">
      <alignment horizontal="center" vertical="center" wrapText="1"/>
    </xf>
    <xf numFmtId="164" fontId="108" fillId="0" borderId="11" xfId="3" applyNumberFormat="1" applyFont="1" applyFill="1" applyBorder="1" applyAlignment="1">
      <alignment horizontal="center" vertical="center" wrapText="1"/>
    </xf>
    <xf numFmtId="164" fontId="0" fillId="0" borderId="14" xfId="0" applyNumberFormat="1" applyFill="1" applyBorder="1" applyAlignment="1">
      <alignment horizontal="left" vertical="center" wrapText="1"/>
    </xf>
    <xf numFmtId="164" fontId="136" fillId="0" borderId="15" xfId="3" applyNumberFormat="1" applyFont="1" applyFill="1" applyBorder="1" applyAlignment="1">
      <alignment horizontal="center" vertical="center" wrapText="1"/>
    </xf>
    <xf numFmtId="1" fontId="106" fillId="0" borderId="15" xfId="5" applyNumberFormat="1" applyFont="1" applyFill="1" applyBorder="1" applyAlignment="1">
      <alignment horizontal="center" vertical="center" wrapText="1"/>
    </xf>
  </cellXfs>
  <cellStyles count="32635">
    <cellStyle name="Hipervínculo" xfId="7" builtinId="8" customBuiltin="1"/>
    <cellStyle name="Hipervínculo 2" xfId="704" xr:uid="{00000000-0005-0000-0000-000001000000}"/>
    <cellStyle name="Input Custom" xfId="1" xr:uid="{00000000-0005-0000-0000-000002000000}"/>
    <cellStyle name="Input Custom 3" xfId="32630" xr:uid="{00000000-0005-0000-0000-000003000000}"/>
    <cellStyle name="Millares" xfId="5" builtinId="3"/>
    <cellStyle name="Millares 10" xfId="1420" xr:uid="{00000000-0005-0000-0000-000005000000}"/>
    <cellStyle name="Millares 10 2" xfId="6719" xr:uid="{00000000-0005-0000-0000-000006000000}"/>
    <cellStyle name="Millares 10 2 2" xfId="14865" xr:uid="{00000000-0005-0000-0000-000007000000}"/>
    <cellStyle name="Millares 10 2 2 2" xfId="31161" xr:uid="{00000000-0005-0000-0000-000008000000}"/>
    <cellStyle name="Millares 10 2 3" xfId="23015" xr:uid="{00000000-0005-0000-0000-000009000000}"/>
    <cellStyle name="Millares 10 3" xfId="9566" xr:uid="{00000000-0005-0000-0000-00000A000000}"/>
    <cellStyle name="Millares 10 3 2" xfId="25862" xr:uid="{00000000-0005-0000-0000-00000B000000}"/>
    <cellStyle name="Millares 10 4" xfId="17716" xr:uid="{00000000-0005-0000-0000-00000C000000}"/>
    <cellStyle name="Millares 11" xfId="2828" xr:uid="{00000000-0005-0000-0000-00000D000000}"/>
    <cellStyle name="Millares 11 2" xfId="8127" xr:uid="{00000000-0005-0000-0000-00000E000000}"/>
    <cellStyle name="Millares 11 2 2" xfId="16273" xr:uid="{00000000-0005-0000-0000-00000F000000}"/>
    <cellStyle name="Millares 11 2 2 2" xfId="32569" xr:uid="{00000000-0005-0000-0000-000010000000}"/>
    <cellStyle name="Millares 11 2 3" xfId="24423" xr:uid="{00000000-0005-0000-0000-000011000000}"/>
    <cellStyle name="Millares 11 3" xfId="10974" xr:uid="{00000000-0005-0000-0000-000012000000}"/>
    <cellStyle name="Millares 11 3 2" xfId="27270" xr:uid="{00000000-0005-0000-0000-000013000000}"/>
    <cellStyle name="Millares 11 4" xfId="19124" xr:uid="{00000000-0005-0000-0000-000014000000}"/>
    <cellStyle name="Millares 12" xfId="5309" xr:uid="{00000000-0005-0000-0000-000015000000}"/>
    <cellStyle name="Millares 12 2" xfId="13455" xr:uid="{00000000-0005-0000-0000-000016000000}"/>
    <cellStyle name="Millares 12 2 2" xfId="29751" xr:uid="{00000000-0005-0000-0000-000017000000}"/>
    <cellStyle name="Millares 12 3" xfId="21605" xr:uid="{00000000-0005-0000-0000-000018000000}"/>
    <cellStyle name="Millares 13" xfId="8156" xr:uid="{00000000-0005-0000-0000-000019000000}"/>
    <cellStyle name="Millares 13 2" xfId="24452" xr:uid="{00000000-0005-0000-0000-00001A000000}"/>
    <cellStyle name="Millares 14" xfId="16306" xr:uid="{00000000-0005-0000-0000-00001B000000}"/>
    <cellStyle name="Millares 2" xfId="20" xr:uid="{00000000-0005-0000-0000-00001C000000}"/>
    <cellStyle name="Millares 2 10" xfId="8167" xr:uid="{00000000-0005-0000-0000-00001D000000}"/>
    <cellStyle name="Millares 2 10 2" xfId="24463" xr:uid="{00000000-0005-0000-0000-00001E000000}"/>
    <cellStyle name="Millares 2 11" xfId="16317" xr:uid="{00000000-0005-0000-0000-00001F000000}"/>
    <cellStyle name="Millares 2 2" xfId="42" xr:uid="{00000000-0005-0000-0000-000020000000}"/>
    <cellStyle name="Millares 2 2 10" xfId="16339" xr:uid="{00000000-0005-0000-0000-000021000000}"/>
    <cellStyle name="Millares 2 2 2" xfId="86" xr:uid="{00000000-0005-0000-0000-000022000000}"/>
    <cellStyle name="Millares 2 2 2 2" xfId="176" xr:uid="{00000000-0005-0000-0000-000023000000}"/>
    <cellStyle name="Millares 2 2 2 2 2" xfId="520" xr:uid="{00000000-0005-0000-0000-000024000000}"/>
    <cellStyle name="Millares 2 2 2 2 2 2" xfId="1226" xr:uid="{00000000-0005-0000-0000-000025000000}"/>
    <cellStyle name="Millares 2 2 2 2 2 2 2" xfId="2636" xr:uid="{00000000-0005-0000-0000-000026000000}"/>
    <cellStyle name="Millares 2 2 2 2 2 2 2 2" xfId="7935" xr:uid="{00000000-0005-0000-0000-000027000000}"/>
    <cellStyle name="Millares 2 2 2 2 2 2 2 2 2" xfId="16081" xr:uid="{00000000-0005-0000-0000-000028000000}"/>
    <cellStyle name="Millares 2 2 2 2 2 2 2 2 2 2" xfId="32377" xr:uid="{00000000-0005-0000-0000-000029000000}"/>
    <cellStyle name="Millares 2 2 2 2 2 2 2 2 3" xfId="24231" xr:uid="{00000000-0005-0000-0000-00002A000000}"/>
    <cellStyle name="Millares 2 2 2 2 2 2 2 3" xfId="10782" xr:uid="{00000000-0005-0000-0000-00002B000000}"/>
    <cellStyle name="Millares 2 2 2 2 2 2 2 3 2" xfId="27078" xr:uid="{00000000-0005-0000-0000-00002C000000}"/>
    <cellStyle name="Millares 2 2 2 2 2 2 2 4" xfId="18932" xr:uid="{00000000-0005-0000-0000-00002D000000}"/>
    <cellStyle name="Millares 2 2 2 2 2 2 3" xfId="6525" xr:uid="{00000000-0005-0000-0000-00002E000000}"/>
    <cellStyle name="Millares 2 2 2 2 2 2 3 2" xfId="14671" xr:uid="{00000000-0005-0000-0000-00002F000000}"/>
    <cellStyle name="Millares 2 2 2 2 2 2 3 2 2" xfId="30967" xr:uid="{00000000-0005-0000-0000-000030000000}"/>
    <cellStyle name="Millares 2 2 2 2 2 2 3 3" xfId="22821" xr:uid="{00000000-0005-0000-0000-000031000000}"/>
    <cellStyle name="Millares 2 2 2 2 2 2 4" xfId="9372" xr:uid="{00000000-0005-0000-0000-000032000000}"/>
    <cellStyle name="Millares 2 2 2 2 2 2 4 2" xfId="25668" xr:uid="{00000000-0005-0000-0000-000033000000}"/>
    <cellStyle name="Millares 2 2 2 2 2 2 5" xfId="17522" xr:uid="{00000000-0005-0000-0000-000034000000}"/>
    <cellStyle name="Millares 2 2 2 2 2 3" xfId="1931" xr:uid="{00000000-0005-0000-0000-000035000000}"/>
    <cellStyle name="Millares 2 2 2 2 2 3 2" xfId="7230" xr:uid="{00000000-0005-0000-0000-000036000000}"/>
    <cellStyle name="Millares 2 2 2 2 2 3 2 2" xfId="15376" xr:uid="{00000000-0005-0000-0000-000037000000}"/>
    <cellStyle name="Millares 2 2 2 2 2 3 2 2 2" xfId="31672" xr:uid="{00000000-0005-0000-0000-000038000000}"/>
    <cellStyle name="Millares 2 2 2 2 2 3 2 3" xfId="23526" xr:uid="{00000000-0005-0000-0000-000039000000}"/>
    <cellStyle name="Millares 2 2 2 2 2 3 3" xfId="10077" xr:uid="{00000000-0005-0000-0000-00003A000000}"/>
    <cellStyle name="Millares 2 2 2 2 2 3 3 2" xfId="26373" xr:uid="{00000000-0005-0000-0000-00003B000000}"/>
    <cellStyle name="Millares 2 2 2 2 2 3 4" xfId="18227" xr:uid="{00000000-0005-0000-0000-00003C000000}"/>
    <cellStyle name="Millares 2 2 2 2 2 4" xfId="5820" xr:uid="{00000000-0005-0000-0000-00003D000000}"/>
    <cellStyle name="Millares 2 2 2 2 2 4 2" xfId="13966" xr:uid="{00000000-0005-0000-0000-00003E000000}"/>
    <cellStyle name="Millares 2 2 2 2 2 4 2 2" xfId="30262" xr:uid="{00000000-0005-0000-0000-00003F000000}"/>
    <cellStyle name="Millares 2 2 2 2 2 4 3" xfId="22116" xr:uid="{00000000-0005-0000-0000-000040000000}"/>
    <cellStyle name="Millares 2 2 2 2 2 5" xfId="8667" xr:uid="{00000000-0005-0000-0000-000041000000}"/>
    <cellStyle name="Millares 2 2 2 2 2 5 2" xfId="24963" xr:uid="{00000000-0005-0000-0000-000042000000}"/>
    <cellStyle name="Millares 2 2 2 2 2 6" xfId="16817" xr:uid="{00000000-0005-0000-0000-000043000000}"/>
    <cellStyle name="Millares 2 2 2 2 3" xfId="882" xr:uid="{00000000-0005-0000-0000-000044000000}"/>
    <cellStyle name="Millares 2 2 2 2 3 2" xfId="2292" xr:uid="{00000000-0005-0000-0000-000045000000}"/>
    <cellStyle name="Millares 2 2 2 2 3 2 2" xfId="7591" xr:uid="{00000000-0005-0000-0000-000046000000}"/>
    <cellStyle name="Millares 2 2 2 2 3 2 2 2" xfId="15737" xr:uid="{00000000-0005-0000-0000-000047000000}"/>
    <cellStyle name="Millares 2 2 2 2 3 2 2 2 2" xfId="32033" xr:uid="{00000000-0005-0000-0000-000048000000}"/>
    <cellStyle name="Millares 2 2 2 2 3 2 2 3" xfId="23887" xr:uid="{00000000-0005-0000-0000-000049000000}"/>
    <cellStyle name="Millares 2 2 2 2 3 2 3" xfId="10438" xr:uid="{00000000-0005-0000-0000-00004A000000}"/>
    <cellStyle name="Millares 2 2 2 2 3 2 3 2" xfId="26734" xr:uid="{00000000-0005-0000-0000-00004B000000}"/>
    <cellStyle name="Millares 2 2 2 2 3 2 4" xfId="18588" xr:uid="{00000000-0005-0000-0000-00004C000000}"/>
    <cellStyle name="Millares 2 2 2 2 3 3" xfId="6181" xr:uid="{00000000-0005-0000-0000-00004D000000}"/>
    <cellStyle name="Millares 2 2 2 2 3 3 2" xfId="14327" xr:uid="{00000000-0005-0000-0000-00004E000000}"/>
    <cellStyle name="Millares 2 2 2 2 3 3 2 2" xfId="30623" xr:uid="{00000000-0005-0000-0000-00004F000000}"/>
    <cellStyle name="Millares 2 2 2 2 3 3 3" xfId="22477" xr:uid="{00000000-0005-0000-0000-000050000000}"/>
    <cellStyle name="Millares 2 2 2 2 3 4" xfId="9028" xr:uid="{00000000-0005-0000-0000-000051000000}"/>
    <cellStyle name="Millares 2 2 2 2 3 4 2" xfId="25324" xr:uid="{00000000-0005-0000-0000-000052000000}"/>
    <cellStyle name="Millares 2 2 2 2 3 5" xfId="17178" xr:uid="{00000000-0005-0000-0000-000053000000}"/>
    <cellStyle name="Millares 2 2 2 2 4" xfId="1587" xr:uid="{00000000-0005-0000-0000-000054000000}"/>
    <cellStyle name="Millares 2 2 2 2 4 2" xfId="6886" xr:uid="{00000000-0005-0000-0000-000055000000}"/>
    <cellStyle name="Millares 2 2 2 2 4 2 2" xfId="15032" xr:uid="{00000000-0005-0000-0000-000056000000}"/>
    <cellStyle name="Millares 2 2 2 2 4 2 2 2" xfId="31328" xr:uid="{00000000-0005-0000-0000-000057000000}"/>
    <cellStyle name="Millares 2 2 2 2 4 2 3" xfId="23182" xr:uid="{00000000-0005-0000-0000-000058000000}"/>
    <cellStyle name="Millares 2 2 2 2 4 3" xfId="9733" xr:uid="{00000000-0005-0000-0000-000059000000}"/>
    <cellStyle name="Millares 2 2 2 2 4 3 2" xfId="26029" xr:uid="{00000000-0005-0000-0000-00005A000000}"/>
    <cellStyle name="Millares 2 2 2 2 4 4" xfId="17883" xr:uid="{00000000-0005-0000-0000-00005B000000}"/>
    <cellStyle name="Millares 2 2 2 2 5" xfId="5476" xr:uid="{00000000-0005-0000-0000-00005C000000}"/>
    <cellStyle name="Millares 2 2 2 2 5 2" xfId="13622" xr:uid="{00000000-0005-0000-0000-00005D000000}"/>
    <cellStyle name="Millares 2 2 2 2 5 2 2" xfId="29918" xr:uid="{00000000-0005-0000-0000-00005E000000}"/>
    <cellStyle name="Millares 2 2 2 2 5 3" xfId="21772" xr:uid="{00000000-0005-0000-0000-00005F000000}"/>
    <cellStyle name="Millares 2 2 2 2 6" xfId="8323" xr:uid="{00000000-0005-0000-0000-000060000000}"/>
    <cellStyle name="Millares 2 2 2 2 6 2" xfId="24619" xr:uid="{00000000-0005-0000-0000-000061000000}"/>
    <cellStyle name="Millares 2 2 2 2 7" xfId="16473" xr:uid="{00000000-0005-0000-0000-000062000000}"/>
    <cellStyle name="Millares 2 2 2 3" xfId="340" xr:uid="{00000000-0005-0000-0000-000063000000}"/>
    <cellStyle name="Millares 2 2 2 3 2" xfId="684" xr:uid="{00000000-0005-0000-0000-000064000000}"/>
    <cellStyle name="Millares 2 2 2 3 2 2" xfId="1390" xr:uid="{00000000-0005-0000-0000-000065000000}"/>
    <cellStyle name="Millares 2 2 2 3 2 2 2" xfId="2800" xr:uid="{00000000-0005-0000-0000-000066000000}"/>
    <cellStyle name="Millares 2 2 2 3 2 2 2 2" xfId="8099" xr:uid="{00000000-0005-0000-0000-000067000000}"/>
    <cellStyle name="Millares 2 2 2 3 2 2 2 2 2" xfId="16245" xr:uid="{00000000-0005-0000-0000-000068000000}"/>
    <cellStyle name="Millares 2 2 2 3 2 2 2 2 2 2" xfId="32541" xr:uid="{00000000-0005-0000-0000-000069000000}"/>
    <cellStyle name="Millares 2 2 2 3 2 2 2 2 3" xfId="24395" xr:uid="{00000000-0005-0000-0000-00006A000000}"/>
    <cellStyle name="Millares 2 2 2 3 2 2 2 3" xfId="10946" xr:uid="{00000000-0005-0000-0000-00006B000000}"/>
    <cellStyle name="Millares 2 2 2 3 2 2 2 3 2" xfId="27242" xr:uid="{00000000-0005-0000-0000-00006C000000}"/>
    <cellStyle name="Millares 2 2 2 3 2 2 2 4" xfId="19096" xr:uid="{00000000-0005-0000-0000-00006D000000}"/>
    <cellStyle name="Millares 2 2 2 3 2 2 3" xfId="6689" xr:uid="{00000000-0005-0000-0000-00006E000000}"/>
    <cellStyle name="Millares 2 2 2 3 2 2 3 2" xfId="14835" xr:uid="{00000000-0005-0000-0000-00006F000000}"/>
    <cellStyle name="Millares 2 2 2 3 2 2 3 2 2" xfId="31131" xr:uid="{00000000-0005-0000-0000-000070000000}"/>
    <cellStyle name="Millares 2 2 2 3 2 2 3 3" xfId="22985" xr:uid="{00000000-0005-0000-0000-000071000000}"/>
    <cellStyle name="Millares 2 2 2 3 2 2 4" xfId="9536" xr:uid="{00000000-0005-0000-0000-000072000000}"/>
    <cellStyle name="Millares 2 2 2 3 2 2 4 2" xfId="25832" xr:uid="{00000000-0005-0000-0000-000073000000}"/>
    <cellStyle name="Millares 2 2 2 3 2 2 5" xfId="17686" xr:uid="{00000000-0005-0000-0000-000074000000}"/>
    <cellStyle name="Millares 2 2 2 3 2 3" xfId="2095" xr:uid="{00000000-0005-0000-0000-000075000000}"/>
    <cellStyle name="Millares 2 2 2 3 2 3 2" xfId="7394" xr:uid="{00000000-0005-0000-0000-000076000000}"/>
    <cellStyle name="Millares 2 2 2 3 2 3 2 2" xfId="15540" xr:uid="{00000000-0005-0000-0000-000077000000}"/>
    <cellStyle name="Millares 2 2 2 3 2 3 2 2 2" xfId="31836" xr:uid="{00000000-0005-0000-0000-000078000000}"/>
    <cellStyle name="Millares 2 2 2 3 2 3 2 3" xfId="23690" xr:uid="{00000000-0005-0000-0000-000079000000}"/>
    <cellStyle name="Millares 2 2 2 3 2 3 3" xfId="10241" xr:uid="{00000000-0005-0000-0000-00007A000000}"/>
    <cellStyle name="Millares 2 2 2 3 2 3 3 2" xfId="26537" xr:uid="{00000000-0005-0000-0000-00007B000000}"/>
    <cellStyle name="Millares 2 2 2 3 2 3 4" xfId="18391" xr:uid="{00000000-0005-0000-0000-00007C000000}"/>
    <cellStyle name="Millares 2 2 2 3 2 4" xfId="5984" xr:uid="{00000000-0005-0000-0000-00007D000000}"/>
    <cellStyle name="Millares 2 2 2 3 2 4 2" xfId="14130" xr:uid="{00000000-0005-0000-0000-00007E000000}"/>
    <cellStyle name="Millares 2 2 2 3 2 4 2 2" xfId="30426" xr:uid="{00000000-0005-0000-0000-00007F000000}"/>
    <cellStyle name="Millares 2 2 2 3 2 4 3" xfId="22280" xr:uid="{00000000-0005-0000-0000-000080000000}"/>
    <cellStyle name="Millares 2 2 2 3 2 5" xfId="8831" xr:uid="{00000000-0005-0000-0000-000081000000}"/>
    <cellStyle name="Millares 2 2 2 3 2 5 2" xfId="25127" xr:uid="{00000000-0005-0000-0000-000082000000}"/>
    <cellStyle name="Millares 2 2 2 3 2 6" xfId="16981" xr:uid="{00000000-0005-0000-0000-000083000000}"/>
    <cellStyle name="Millares 2 2 2 3 3" xfId="1046" xr:uid="{00000000-0005-0000-0000-000084000000}"/>
    <cellStyle name="Millares 2 2 2 3 3 2" xfId="2456" xr:uid="{00000000-0005-0000-0000-000085000000}"/>
    <cellStyle name="Millares 2 2 2 3 3 2 2" xfId="7755" xr:uid="{00000000-0005-0000-0000-000086000000}"/>
    <cellStyle name="Millares 2 2 2 3 3 2 2 2" xfId="15901" xr:uid="{00000000-0005-0000-0000-000087000000}"/>
    <cellStyle name="Millares 2 2 2 3 3 2 2 2 2" xfId="32197" xr:uid="{00000000-0005-0000-0000-000088000000}"/>
    <cellStyle name="Millares 2 2 2 3 3 2 2 3" xfId="24051" xr:uid="{00000000-0005-0000-0000-000089000000}"/>
    <cellStyle name="Millares 2 2 2 3 3 2 3" xfId="10602" xr:uid="{00000000-0005-0000-0000-00008A000000}"/>
    <cellStyle name="Millares 2 2 2 3 3 2 3 2" xfId="26898" xr:uid="{00000000-0005-0000-0000-00008B000000}"/>
    <cellStyle name="Millares 2 2 2 3 3 2 4" xfId="18752" xr:uid="{00000000-0005-0000-0000-00008C000000}"/>
    <cellStyle name="Millares 2 2 2 3 3 3" xfId="6345" xr:uid="{00000000-0005-0000-0000-00008D000000}"/>
    <cellStyle name="Millares 2 2 2 3 3 3 2" xfId="14491" xr:uid="{00000000-0005-0000-0000-00008E000000}"/>
    <cellStyle name="Millares 2 2 2 3 3 3 2 2" xfId="30787" xr:uid="{00000000-0005-0000-0000-00008F000000}"/>
    <cellStyle name="Millares 2 2 2 3 3 3 3" xfId="22641" xr:uid="{00000000-0005-0000-0000-000090000000}"/>
    <cellStyle name="Millares 2 2 2 3 3 4" xfId="9192" xr:uid="{00000000-0005-0000-0000-000091000000}"/>
    <cellStyle name="Millares 2 2 2 3 3 4 2" xfId="25488" xr:uid="{00000000-0005-0000-0000-000092000000}"/>
    <cellStyle name="Millares 2 2 2 3 3 5" xfId="17342" xr:uid="{00000000-0005-0000-0000-000093000000}"/>
    <cellStyle name="Millares 2 2 2 3 4" xfId="1751" xr:uid="{00000000-0005-0000-0000-000094000000}"/>
    <cellStyle name="Millares 2 2 2 3 4 2" xfId="7050" xr:uid="{00000000-0005-0000-0000-000095000000}"/>
    <cellStyle name="Millares 2 2 2 3 4 2 2" xfId="15196" xr:uid="{00000000-0005-0000-0000-000096000000}"/>
    <cellStyle name="Millares 2 2 2 3 4 2 2 2" xfId="31492" xr:uid="{00000000-0005-0000-0000-000097000000}"/>
    <cellStyle name="Millares 2 2 2 3 4 2 3" xfId="23346" xr:uid="{00000000-0005-0000-0000-000098000000}"/>
    <cellStyle name="Millares 2 2 2 3 4 3" xfId="9897" xr:uid="{00000000-0005-0000-0000-000099000000}"/>
    <cellStyle name="Millares 2 2 2 3 4 3 2" xfId="26193" xr:uid="{00000000-0005-0000-0000-00009A000000}"/>
    <cellStyle name="Millares 2 2 2 3 4 4" xfId="18047" xr:uid="{00000000-0005-0000-0000-00009B000000}"/>
    <cellStyle name="Millares 2 2 2 3 5" xfId="5640" xr:uid="{00000000-0005-0000-0000-00009C000000}"/>
    <cellStyle name="Millares 2 2 2 3 5 2" xfId="13786" xr:uid="{00000000-0005-0000-0000-00009D000000}"/>
    <cellStyle name="Millares 2 2 2 3 5 2 2" xfId="30082" xr:uid="{00000000-0005-0000-0000-00009E000000}"/>
    <cellStyle name="Millares 2 2 2 3 5 3" xfId="21936" xr:uid="{00000000-0005-0000-0000-00009F000000}"/>
    <cellStyle name="Millares 2 2 2 3 6" xfId="8487" xr:uid="{00000000-0005-0000-0000-0000A0000000}"/>
    <cellStyle name="Millares 2 2 2 3 6 2" xfId="24783" xr:uid="{00000000-0005-0000-0000-0000A1000000}"/>
    <cellStyle name="Millares 2 2 2 3 7" xfId="16637" xr:uid="{00000000-0005-0000-0000-0000A2000000}"/>
    <cellStyle name="Millares 2 2 2 4" xfId="430" xr:uid="{00000000-0005-0000-0000-0000A3000000}"/>
    <cellStyle name="Millares 2 2 2 4 2" xfId="1136" xr:uid="{00000000-0005-0000-0000-0000A4000000}"/>
    <cellStyle name="Millares 2 2 2 4 2 2" xfId="2546" xr:uid="{00000000-0005-0000-0000-0000A5000000}"/>
    <cellStyle name="Millares 2 2 2 4 2 2 2" xfId="7845" xr:uid="{00000000-0005-0000-0000-0000A6000000}"/>
    <cellStyle name="Millares 2 2 2 4 2 2 2 2" xfId="15991" xr:uid="{00000000-0005-0000-0000-0000A7000000}"/>
    <cellStyle name="Millares 2 2 2 4 2 2 2 2 2" xfId="32287" xr:uid="{00000000-0005-0000-0000-0000A8000000}"/>
    <cellStyle name="Millares 2 2 2 4 2 2 2 3" xfId="24141" xr:uid="{00000000-0005-0000-0000-0000A9000000}"/>
    <cellStyle name="Millares 2 2 2 4 2 2 3" xfId="10692" xr:uid="{00000000-0005-0000-0000-0000AA000000}"/>
    <cellStyle name="Millares 2 2 2 4 2 2 3 2" xfId="26988" xr:uid="{00000000-0005-0000-0000-0000AB000000}"/>
    <cellStyle name="Millares 2 2 2 4 2 2 4" xfId="18842" xr:uid="{00000000-0005-0000-0000-0000AC000000}"/>
    <cellStyle name="Millares 2 2 2 4 2 3" xfId="6435" xr:uid="{00000000-0005-0000-0000-0000AD000000}"/>
    <cellStyle name="Millares 2 2 2 4 2 3 2" xfId="14581" xr:uid="{00000000-0005-0000-0000-0000AE000000}"/>
    <cellStyle name="Millares 2 2 2 4 2 3 2 2" xfId="30877" xr:uid="{00000000-0005-0000-0000-0000AF000000}"/>
    <cellStyle name="Millares 2 2 2 4 2 3 3" xfId="22731" xr:uid="{00000000-0005-0000-0000-0000B0000000}"/>
    <cellStyle name="Millares 2 2 2 4 2 4" xfId="9282" xr:uid="{00000000-0005-0000-0000-0000B1000000}"/>
    <cellStyle name="Millares 2 2 2 4 2 4 2" xfId="25578" xr:uid="{00000000-0005-0000-0000-0000B2000000}"/>
    <cellStyle name="Millares 2 2 2 4 2 5" xfId="17432" xr:uid="{00000000-0005-0000-0000-0000B3000000}"/>
    <cellStyle name="Millares 2 2 2 4 3" xfId="1841" xr:uid="{00000000-0005-0000-0000-0000B4000000}"/>
    <cellStyle name="Millares 2 2 2 4 3 2" xfId="7140" xr:uid="{00000000-0005-0000-0000-0000B5000000}"/>
    <cellStyle name="Millares 2 2 2 4 3 2 2" xfId="15286" xr:uid="{00000000-0005-0000-0000-0000B6000000}"/>
    <cellStyle name="Millares 2 2 2 4 3 2 2 2" xfId="31582" xr:uid="{00000000-0005-0000-0000-0000B7000000}"/>
    <cellStyle name="Millares 2 2 2 4 3 2 3" xfId="23436" xr:uid="{00000000-0005-0000-0000-0000B8000000}"/>
    <cellStyle name="Millares 2 2 2 4 3 3" xfId="9987" xr:uid="{00000000-0005-0000-0000-0000B9000000}"/>
    <cellStyle name="Millares 2 2 2 4 3 3 2" xfId="26283" xr:uid="{00000000-0005-0000-0000-0000BA000000}"/>
    <cellStyle name="Millares 2 2 2 4 3 4" xfId="18137" xr:uid="{00000000-0005-0000-0000-0000BB000000}"/>
    <cellStyle name="Millares 2 2 2 4 4" xfId="5730" xr:uid="{00000000-0005-0000-0000-0000BC000000}"/>
    <cellStyle name="Millares 2 2 2 4 4 2" xfId="13876" xr:uid="{00000000-0005-0000-0000-0000BD000000}"/>
    <cellStyle name="Millares 2 2 2 4 4 2 2" xfId="30172" xr:uid="{00000000-0005-0000-0000-0000BE000000}"/>
    <cellStyle name="Millares 2 2 2 4 4 3" xfId="22026" xr:uid="{00000000-0005-0000-0000-0000BF000000}"/>
    <cellStyle name="Millares 2 2 2 4 5" xfId="8577" xr:uid="{00000000-0005-0000-0000-0000C0000000}"/>
    <cellStyle name="Millares 2 2 2 4 5 2" xfId="24873" xr:uid="{00000000-0005-0000-0000-0000C1000000}"/>
    <cellStyle name="Millares 2 2 2 4 6" xfId="16727" xr:uid="{00000000-0005-0000-0000-0000C2000000}"/>
    <cellStyle name="Millares 2 2 2 5" xfId="792" xr:uid="{00000000-0005-0000-0000-0000C3000000}"/>
    <cellStyle name="Millares 2 2 2 5 2" xfId="2202" xr:uid="{00000000-0005-0000-0000-0000C4000000}"/>
    <cellStyle name="Millares 2 2 2 5 2 2" xfId="7501" xr:uid="{00000000-0005-0000-0000-0000C5000000}"/>
    <cellStyle name="Millares 2 2 2 5 2 2 2" xfId="15647" xr:uid="{00000000-0005-0000-0000-0000C6000000}"/>
    <cellStyle name="Millares 2 2 2 5 2 2 2 2" xfId="31943" xr:uid="{00000000-0005-0000-0000-0000C7000000}"/>
    <cellStyle name="Millares 2 2 2 5 2 2 3" xfId="23797" xr:uid="{00000000-0005-0000-0000-0000C8000000}"/>
    <cellStyle name="Millares 2 2 2 5 2 3" xfId="10348" xr:uid="{00000000-0005-0000-0000-0000C9000000}"/>
    <cellStyle name="Millares 2 2 2 5 2 3 2" xfId="26644" xr:uid="{00000000-0005-0000-0000-0000CA000000}"/>
    <cellStyle name="Millares 2 2 2 5 2 4" xfId="18498" xr:uid="{00000000-0005-0000-0000-0000CB000000}"/>
    <cellStyle name="Millares 2 2 2 5 3" xfId="6091" xr:uid="{00000000-0005-0000-0000-0000CC000000}"/>
    <cellStyle name="Millares 2 2 2 5 3 2" xfId="14237" xr:uid="{00000000-0005-0000-0000-0000CD000000}"/>
    <cellStyle name="Millares 2 2 2 5 3 2 2" xfId="30533" xr:uid="{00000000-0005-0000-0000-0000CE000000}"/>
    <cellStyle name="Millares 2 2 2 5 3 3" xfId="22387" xr:uid="{00000000-0005-0000-0000-0000CF000000}"/>
    <cellStyle name="Millares 2 2 2 5 4" xfId="8938" xr:uid="{00000000-0005-0000-0000-0000D0000000}"/>
    <cellStyle name="Millares 2 2 2 5 4 2" xfId="25234" xr:uid="{00000000-0005-0000-0000-0000D1000000}"/>
    <cellStyle name="Millares 2 2 2 5 5" xfId="17088" xr:uid="{00000000-0005-0000-0000-0000D2000000}"/>
    <cellStyle name="Millares 2 2 2 6" xfId="1497" xr:uid="{00000000-0005-0000-0000-0000D3000000}"/>
    <cellStyle name="Millares 2 2 2 6 2" xfId="6796" xr:uid="{00000000-0005-0000-0000-0000D4000000}"/>
    <cellStyle name="Millares 2 2 2 6 2 2" xfId="14942" xr:uid="{00000000-0005-0000-0000-0000D5000000}"/>
    <cellStyle name="Millares 2 2 2 6 2 2 2" xfId="31238" xr:uid="{00000000-0005-0000-0000-0000D6000000}"/>
    <cellStyle name="Millares 2 2 2 6 2 3" xfId="23092" xr:uid="{00000000-0005-0000-0000-0000D7000000}"/>
    <cellStyle name="Millares 2 2 2 6 3" xfId="9643" xr:uid="{00000000-0005-0000-0000-0000D8000000}"/>
    <cellStyle name="Millares 2 2 2 6 3 2" xfId="25939" xr:uid="{00000000-0005-0000-0000-0000D9000000}"/>
    <cellStyle name="Millares 2 2 2 6 4" xfId="17793" xr:uid="{00000000-0005-0000-0000-0000DA000000}"/>
    <cellStyle name="Millares 2 2 2 7" xfId="5386" xr:uid="{00000000-0005-0000-0000-0000DB000000}"/>
    <cellStyle name="Millares 2 2 2 7 2" xfId="13532" xr:uid="{00000000-0005-0000-0000-0000DC000000}"/>
    <cellStyle name="Millares 2 2 2 7 2 2" xfId="29828" xr:uid="{00000000-0005-0000-0000-0000DD000000}"/>
    <cellStyle name="Millares 2 2 2 7 3" xfId="21682" xr:uid="{00000000-0005-0000-0000-0000DE000000}"/>
    <cellStyle name="Millares 2 2 2 8" xfId="8233" xr:uid="{00000000-0005-0000-0000-0000DF000000}"/>
    <cellStyle name="Millares 2 2 2 8 2" xfId="24529" xr:uid="{00000000-0005-0000-0000-0000E0000000}"/>
    <cellStyle name="Millares 2 2 2 9" xfId="16383" xr:uid="{00000000-0005-0000-0000-0000E1000000}"/>
    <cellStyle name="Millares 2 2 3" xfId="132" xr:uid="{00000000-0005-0000-0000-0000E2000000}"/>
    <cellStyle name="Millares 2 2 3 2" xfId="476" xr:uid="{00000000-0005-0000-0000-0000E3000000}"/>
    <cellStyle name="Millares 2 2 3 2 2" xfId="1182" xr:uid="{00000000-0005-0000-0000-0000E4000000}"/>
    <cellStyle name="Millares 2 2 3 2 2 2" xfId="2592" xr:uid="{00000000-0005-0000-0000-0000E5000000}"/>
    <cellStyle name="Millares 2 2 3 2 2 2 2" xfId="7891" xr:uid="{00000000-0005-0000-0000-0000E6000000}"/>
    <cellStyle name="Millares 2 2 3 2 2 2 2 2" xfId="16037" xr:uid="{00000000-0005-0000-0000-0000E7000000}"/>
    <cellStyle name="Millares 2 2 3 2 2 2 2 2 2" xfId="32333" xr:uid="{00000000-0005-0000-0000-0000E8000000}"/>
    <cellStyle name="Millares 2 2 3 2 2 2 2 3" xfId="24187" xr:uid="{00000000-0005-0000-0000-0000E9000000}"/>
    <cellStyle name="Millares 2 2 3 2 2 2 3" xfId="10738" xr:uid="{00000000-0005-0000-0000-0000EA000000}"/>
    <cellStyle name="Millares 2 2 3 2 2 2 3 2" xfId="27034" xr:uid="{00000000-0005-0000-0000-0000EB000000}"/>
    <cellStyle name="Millares 2 2 3 2 2 2 4" xfId="18888" xr:uid="{00000000-0005-0000-0000-0000EC000000}"/>
    <cellStyle name="Millares 2 2 3 2 2 3" xfId="6481" xr:uid="{00000000-0005-0000-0000-0000ED000000}"/>
    <cellStyle name="Millares 2 2 3 2 2 3 2" xfId="14627" xr:uid="{00000000-0005-0000-0000-0000EE000000}"/>
    <cellStyle name="Millares 2 2 3 2 2 3 2 2" xfId="30923" xr:uid="{00000000-0005-0000-0000-0000EF000000}"/>
    <cellStyle name="Millares 2 2 3 2 2 3 3" xfId="22777" xr:uid="{00000000-0005-0000-0000-0000F0000000}"/>
    <cellStyle name="Millares 2 2 3 2 2 4" xfId="9328" xr:uid="{00000000-0005-0000-0000-0000F1000000}"/>
    <cellStyle name="Millares 2 2 3 2 2 4 2" xfId="25624" xr:uid="{00000000-0005-0000-0000-0000F2000000}"/>
    <cellStyle name="Millares 2 2 3 2 2 5" xfId="17478" xr:uid="{00000000-0005-0000-0000-0000F3000000}"/>
    <cellStyle name="Millares 2 2 3 2 3" xfId="1887" xr:uid="{00000000-0005-0000-0000-0000F4000000}"/>
    <cellStyle name="Millares 2 2 3 2 3 2" xfId="7186" xr:uid="{00000000-0005-0000-0000-0000F5000000}"/>
    <cellStyle name="Millares 2 2 3 2 3 2 2" xfId="15332" xr:uid="{00000000-0005-0000-0000-0000F6000000}"/>
    <cellStyle name="Millares 2 2 3 2 3 2 2 2" xfId="31628" xr:uid="{00000000-0005-0000-0000-0000F7000000}"/>
    <cellStyle name="Millares 2 2 3 2 3 2 3" xfId="23482" xr:uid="{00000000-0005-0000-0000-0000F8000000}"/>
    <cellStyle name="Millares 2 2 3 2 3 3" xfId="10033" xr:uid="{00000000-0005-0000-0000-0000F9000000}"/>
    <cellStyle name="Millares 2 2 3 2 3 3 2" xfId="26329" xr:uid="{00000000-0005-0000-0000-0000FA000000}"/>
    <cellStyle name="Millares 2 2 3 2 3 4" xfId="18183" xr:uid="{00000000-0005-0000-0000-0000FB000000}"/>
    <cellStyle name="Millares 2 2 3 2 4" xfId="5776" xr:uid="{00000000-0005-0000-0000-0000FC000000}"/>
    <cellStyle name="Millares 2 2 3 2 4 2" xfId="13922" xr:uid="{00000000-0005-0000-0000-0000FD000000}"/>
    <cellStyle name="Millares 2 2 3 2 4 2 2" xfId="30218" xr:uid="{00000000-0005-0000-0000-0000FE000000}"/>
    <cellStyle name="Millares 2 2 3 2 4 3" xfId="22072" xr:uid="{00000000-0005-0000-0000-0000FF000000}"/>
    <cellStyle name="Millares 2 2 3 2 5" xfId="8623" xr:uid="{00000000-0005-0000-0000-000000010000}"/>
    <cellStyle name="Millares 2 2 3 2 5 2" xfId="24919" xr:uid="{00000000-0005-0000-0000-000001010000}"/>
    <cellStyle name="Millares 2 2 3 2 6" xfId="16773" xr:uid="{00000000-0005-0000-0000-000002010000}"/>
    <cellStyle name="Millares 2 2 3 3" xfId="838" xr:uid="{00000000-0005-0000-0000-000003010000}"/>
    <cellStyle name="Millares 2 2 3 3 2" xfId="2248" xr:uid="{00000000-0005-0000-0000-000004010000}"/>
    <cellStyle name="Millares 2 2 3 3 2 2" xfId="7547" xr:uid="{00000000-0005-0000-0000-000005010000}"/>
    <cellStyle name="Millares 2 2 3 3 2 2 2" xfId="15693" xr:uid="{00000000-0005-0000-0000-000006010000}"/>
    <cellStyle name="Millares 2 2 3 3 2 2 2 2" xfId="31989" xr:uid="{00000000-0005-0000-0000-000007010000}"/>
    <cellStyle name="Millares 2 2 3 3 2 2 3" xfId="23843" xr:uid="{00000000-0005-0000-0000-000008010000}"/>
    <cellStyle name="Millares 2 2 3 3 2 3" xfId="10394" xr:uid="{00000000-0005-0000-0000-000009010000}"/>
    <cellStyle name="Millares 2 2 3 3 2 3 2" xfId="26690" xr:uid="{00000000-0005-0000-0000-00000A010000}"/>
    <cellStyle name="Millares 2 2 3 3 2 4" xfId="18544" xr:uid="{00000000-0005-0000-0000-00000B010000}"/>
    <cellStyle name="Millares 2 2 3 3 3" xfId="6137" xr:uid="{00000000-0005-0000-0000-00000C010000}"/>
    <cellStyle name="Millares 2 2 3 3 3 2" xfId="14283" xr:uid="{00000000-0005-0000-0000-00000D010000}"/>
    <cellStyle name="Millares 2 2 3 3 3 2 2" xfId="30579" xr:uid="{00000000-0005-0000-0000-00000E010000}"/>
    <cellStyle name="Millares 2 2 3 3 3 3" xfId="22433" xr:uid="{00000000-0005-0000-0000-00000F010000}"/>
    <cellStyle name="Millares 2 2 3 3 4" xfId="8984" xr:uid="{00000000-0005-0000-0000-000010010000}"/>
    <cellStyle name="Millares 2 2 3 3 4 2" xfId="25280" xr:uid="{00000000-0005-0000-0000-000011010000}"/>
    <cellStyle name="Millares 2 2 3 3 5" xfId="17134" xr:uid="{00000000-0005-0000-0000-000012010000}"/>
    <cellStyle name="Millares 2 2 3 4" xfId="1543" xr:uid="{00000000-0005-0000-0000-000013010000}"/>
    <cellStyle name="Millares 2 2 3 4 2" xfId="6842" xr:uid="{00000000-0005-0000-0000-000014010000}"/>
    <cellStyle name="Millares 2 2 3 4 2 2" xfId="14988" xr:uid="{00000000-0005-0000-0000-000015010000}"/>
    <cellStyle name="Millares 2 2 3 4 2 2 2" xfId="31284" xr:uid="{00000000-0005-0000-0000-000016010000}"/>
    <cellStyle name="Millares 2 2 3 4 2 3" xfId="23138" xr:uid="{00000000-0005-0000-0000-000017010000}"/>
    <cellStyle name="Millares 2 2 3 4 3" xfId="9689" xr:uid="{00000000-0005-0000-0000-000018010000}"/>
    <cellStyle name="Millares 2 2 3 4 3 2" xfId="25985" xr:uid="{00000000-0005-0000-0000-000019010000}"/>
    <cellStyle name="Millares 2 2 3 4 4" xfId="17839" xr:uid="{00000000-0005-0000-0000-00001A010000}"/>
    <cellStyle name="Millares 2 2 3 5" xfId="5432" xr:uid="{00000000-0005-0000-0000-00001B010000}"/>
    <cellStyle name="Millares 2 2 3 5 2" xfId="13578" xr:uid="{00000000-0005-0000-0000-00001C010000}"/>
    <cellStyle name="Millares 2 2 3 5 2 2" xfId="29874" xr:uid="{00000000-0005-0000-0000-00001D010000}"/>
    <cellStyle name="Millares 2 2 3 5 3" xfId="21728" xr:uid="{00000000-0005-0000-0000-00001E010000}"/>
    <cellStyle name="Millares 2 2 3 6" xfId="8279" xr:uid="{00000000-0005-0000-0000-00001F010000}"/>
    <cellStyle name="Millares 2 2 3 6 2" xfId="24575" xr:uid="{00000000-0005-0000-0000-000020010000}"/>
    <cellStyle name="Millares 2 2 3 7" xfId="16429" xr:uid="{00000000-0005-0000-0000-000021010000}"/>
    <cellStyle name="Millares 2 2 4" xfId="296" xr:uid="{00000000-0005-0000-0000-000022010000}"/>
    <cellStyle name="Millares 2 2 4 2" xfId="640" xr:uid="{00000000-0005-0000-0000-000023010000}"/>
    <cellStyle name="Millares 2 2 4 2 2" xfId="1346" xr:uid="{00000000-0005-0000-0000-000024010000}"/>
    <cellStyle name="Millares 2 2 4 2 2 2" xfId="2756" xr:uid="{00000000-0005-0000-0000-000025010000}"/>
    <cellStyle name="Millares 2 2 4 2 2 2 2" xfId="8055" xr:uid="{00000000-0005-0000-0000-000026010000}"/>
    <cellStyle name="Millares 2 2 4 2 2 2 2 2" xfId="16201" xr:uid="{00000000-0005-0000-0000-000027010000}"/>
    <cellStyle name="Millares 2 2 4 2 2 2 2 2 2" xfId="32497" xr:uid="{00000000-0005-0000-0000-000028010000}"/>
    <cellStyle name="Millares 2 2 4 2 2 2 2 3" xfId="24351" xr:uid="{00000000-0005-0000-0000-000029010000}"/>
    <cellStyle name="Millares 2 2 4 2 2 2 3" xfId="10902" xr:uid="{00000000-0005-0000-0000-00002A010000}"/>
    <cellStyle name="Millares 2 2 4 2 2 2 3 2" xfId="27198" xr:uid="{00000000-0005-0000-0000-00002B010000}"/>
    <cellStyle name="Millares 2 2 4 2 2 2 4" xfId="19052" xr:uid="{00000000-0005-0000-0000-00002C010000}"/>
    <cellStyle name="Millares 2 2 4 2 2 3" xfId="6645" xr:uid="{00000000-0005-0000-0000-00002D010000}"/>
    <cellStyle name="Millares 2 2 4 2 2 3 2" xfId="14791" xr:uid="{00000000-0005-0000-0000-00002E010000}"/>
    <cellStyle name="Millares 2 2 4 2 2 3 2 2" xfId="31087" xr:uid="{00000000-0005-0000-0000-00002F010000}"/>
    <cellStyle name="Millares 2 2 4 2 2 3 3" xfId="22941" xr:uid="{00000000-0005-0000-0000-000030010000}"/>
    <cellStyle name="Millares 2 2 4 2 2 4" xfId="9492" xr:uid="{00000000-0005-0000-0000-000031010000}"/>
    <cellStyle name="Millares 2 2 4 2 2 4 2" xfId="25788" xr:uid="{00000000-0005-0000-0000-000032010000}"/>
    <cellStyle name="Millares 2 2 4 2 2 5" xfId="17642" xr:uid="{00000000-0005-0000-0000-000033010000}"/>
    <cellStyle name="Millares 2 2 4 2 3" xfId="2051" xr:uid="{00000000-0005-0000-0000-000034010000}"/>
    <cellStyle name="Millares 2 2 4 2 3 2" xfId="7350" xr:uid="{00000000-0005-0000-0000-000035010000}"/>
    <cellStyle name="Millares 2 2 4 2 3 2 2" xfId="15496" xr:uid="{00000000-0005-0000-0000-000036010000}"/>
    <cellStyle name="Millares 2 2 4 2 3 2 2 2" xfId="31792" xr:uid="{00000000-0005-0000-0000-000037010000}"/>
    <cellStyle name="Millares 2 2 4 2 3 2 3" xfId="23646" xr:uid="{00000000-0005-0000-0000-000038010000}"/>
    <cellStyle name="Millares 2 2 4 2 3 3" xfId="10197" xr:uid="{00000000-0005-0000-0000-000039010000}"/>
    <cellStyle name="Millares 2 2 4 2 3 3 2" xfId="26493" xr:uid="{00000000-0005-0000-0000-00003A010000}"/>
    <cellStyle name="Millares 2 2 4 2 3 4" xfId="18347" xr:uid="{00000000-0005-0000-0000-00003B010000}"/>
    <cellStyle name="Millares 2 2 4 2 4" xfId="5940" xr:uid="{00000000-0005-0000-0000-00003C010000}"/>
    <cellStyle name="Millares 2 2 4 2 4 2" xfId="14086" xr:uid="{00000000-0005-0000-0000-00003D010000}"/>
    <cellStyle name="Millares 2 2 4 2 4 2 2" xfId="30382" xr:uid="{00000000-0005-0000-0000-00003E010000}"/>
    <cellStyle name="Millares 2 2 4 2 4 3" xfId="22236" xr:uid="{00000000-0005-0000-0000-00003F010000}"/>
    <cellStyle name="Millares 2 2 4 2 5" xfId="8787" xr:uid="{00000000-0005-0000-0000-000040010000}"/>
    <cellStyle name="Millares 2 2 4 2 5 2" xfId="25083" xr:uid="{00000000-0005-0000-0000-000041010000}"/>
    <cellStyle name="Millares 2 2 4 2 6" xfId="16937" xr:uid="{00000000-0005-0000-0000-000042010000}"/>
    <cellStyle name="Millares 2 2 4 3" xfId="1002" xr:uid="{00000000-0005-0000-0000-000043010000}"/>
    <cellStyle name="Millares 2 2 4 3 2" xfId="2412" xr:uid="{00000000-0005-0000-0000-000044010000}"/>
    <cellStyle name="Millares 2 2 4 3 2 2" xfId="7711" xr:uid="{00000000-0005-0000-0000-000045010000}"/>
    <cellStyle name="Millares 2 2 4 3 2 2 2" xfId="15857" xr:uid="{00000000-0005-0000-0000-000046010000}"/>
    <cellStyle name="Millares 2 2 4 3 2 2 2 2" xfId="32153" xr:uid="{00000000-0005-0000-0000-000047010000}"/>
    <cellStyle name="Millares 2 2 4 3 2 2 3" xfId="24007" xr:uid="{00000000-0005-0000-0000-000048010000}"/>
    <cellStyle name="Millares 2 2 4 3 2 3" xfId="10558" xr:uid="{00000000-0005-0000-0000-000049010000}"/>
    <cellStyle name="Millares 2 2 4 3 2 3 2" xfId="26854" xr:uid="{00000000-0005-0000-0000-00004A010000}"/>
    <cellStyle name="Millares 2 2 4 3 2 4" xfId="18708" xr:uid="{00000000-0005-0000-0000-00004B010000}"/>
    <cellStyle name="Millares 2 2 4 3 3" xfId="6301" xr:uid="{00000000-0005-0000-0000-00004C010000}"/>
    <cellStyle name="Millares 2 2 4 3 3 2" xfId="14447" xr:uid="{00000000-0005-0000-0000-00004D010000}"/>
    <cellStyle name="Millares 2 2 4 3 3 2 2" xfId="30743" xr:uid="{00000000-0005-0000-0000-00004E010000}"/>
    <cellStyle name="Millares 2 2 4 3 3 3" xfId="22597" xr:uid="{00000000-0005-0000-0000-00004F010000}"/>
    <cellStyle name="Millares 2 2 4 3 4" xfId="9148" xr:uid="{00000000-0005-0000-0000-000050010000}"/>
    <cellStyle name="Millares 2 2 4 3 4 2" xfId="25444" xr:uid="{00000000-0005-0000-0000-000051010000}"/>
    <cellStyle name="Millares 2 2 4 3 5" xfId="17298" xr:uid="{00000000-0005-0000-0000-000052010000}"/>
    <cellStyle name="Millares 2 2 4 4" xfId="1707" xr:uid="{00000000-0005-0000-0000-000053010000}"/>
    <cellStyle name="Millares 2 2 4 4 2" xfId="7006" xr:uid="{00000000-0005-0000-0000-000054010000}"/>
    <cellStyle name="Millares 2 2 4 4 2 2" xfId="15152" xr:uid="{00000000-0005-0000-0000-000055010000}"/>
    <cellStyle name="Millares 2 2 4 4 2 2 2" xfId="31448" xr:uid="{00000000-0005-0000-0000-000056010000}"/>
    <cellStyle name="Millares 2 2 4 4 2 3" xfId="23302" xr:uid="{00000000-0005-0000-0000-000057010000}"/>
    <cellStyle name="Millares 2 2 4 4 3" xfId="9853" xr:uid="{00000000-0005-0000-0000-000058010000}"/>
    <cellStyle name="Millares 2 2 4 4 3 2" xfId="26149" xr:uid="{00000000-0005-0000-0000-000059010000}"/>
    <cellStyle name="Millares 2 2 4 4 4" xfId="18003" xr:uid="{00000000-0005-0000-0000-00005A010000}"/>
    <cellStyle name="Millares 2 2 4 5" xfId="5596" xr:uid="{00000000-0005-0000-0000-00005B010000}"/>
    <cellStyle name="Millares 2 2 4 5 2" xfId="13742" xr:uid="{00000000-0005-0000-0000-00005C010000}"/>
    <cellStyle name="Millares 2 2 4 5 2 2" xfId="30038" xr:uid="{00000000-0005-0000-0000-00005D010000}"/>
    <cellStyle name="Millares 2 2 4 5 3" xfId="21892" xr:uid="{00000000-0005-0000-0000-00005E010000}"/>
    <cellStyle name="Millares 2 2 4 6" xfId="8443" xr:uid="{00000000-0005-0000-0000-00005F010000}"/>
    <cellStyle name="Millares 2 2 4 6 2" xfId="24739" xr:uid="{00000000-0005-0000-0000-000060010000}"/>
    <cellStyle name="Millares 2 2 4 7" xfId="16593" xr:uid="{00000000-0005-0000-0000-000061010000}"/>
    <cellStyle name="Millares 2 2 5" xfId="386" xr:uid="{00000000-0005-0000-0000-000062010000}"/>
    <cellStyle name="Millares 2 2 5 2" xfId="1092" xr:uid="{00000000-0005-0000-0000-000063010000}"/>
    <cellStyle name="Millares 2 2 5 2 2" xfId="2502" xr:uid="{00000000-0005-0000-0000-000064010000}"/>
    <cellStyle name="Millares 2 2 5 2 2 2" xfId="7801" xr:uid="{00000000-0005-0000-0000-000065010000}"/>
    <cellStyle name="Millares 2 2 5 2 2 2 2" xfId="15947" xr:uid="{00000000-0005-0000-0000-000066010000}"/>
    <cellStyle name="Millares 2 2 5 2 2 2 2 2" xfId="32243" xr:uid="{00000000-0005-0000-0000-000067010000}"/>
    <cellStyle name="Millares 2 2 5 2 2 2 3" xfId="24097" xr:uid="{00000000-0005-0000-0000-000068010000}"/>
    <cellStyle name="Millares 2 2 5 2 2 3" xfId="10648" xr:uid="{00000000-0005-0000-0000-000069010000}"/>
    <cellStyle name="Millares 2 2 5 2 2 3 2" xfId="26944" xr:uid="{00000000-0005-0000-0000-00006A010000}"/>
    <cellStyle name="Millares 2 2 5 2 2 4" xfId="18798" xr:uid="{00000000-0005-0000-0000-00006B010000}"/>
    <cellStyle name="Millares 2 2 5 2 3" xfId="6391" xr:uid="{00000000-0005-0000-0000-00006C010000}"/>
    <cellStyle name="Millares 2 2 5 2 3 2" xfId="14537" xr:uid="{00000000-0005-0000-0000-00006D010000}"/>
    <cellStyle name="Millares 2 2 5 2 3 2 2" xfId="30833" xr:uid="{00000000-0005-0000-0000-00006E010000}"/>
    <cellStyle name="Millares 2 2 5 2 3 3" xfId="22687" xr:uid="{00000000-0005-0000-0000-00006F010000}"/>
    <cellStyle name="Millares 2 2 5 2 4" xfId="9238" xr:uid="{00000000-0005-0000-0000-000070010000}"/>
    <cellStyle name="Millares 2 2 5 2 4 2" xfId="25534" xr:uid="{00000000-0005-0000-0000-000071010000}"/>
    <cellStyle name="Millares 2 2 5 2 5" xfId="17388" xr:uid="{00000000-0005-0000-0000-000072010000}"/>
    <cellStyle name="Millares 2 2 5 3" xfId="1797" xr:uid="{00000000-0005-0000-0000-000073010000}"/>
    <cellStyle name="Millares 2 2 5 3 2" xfId="7096" xr:uid="{00000000-0005-0000-0000-000074010000}"/>
    <cellStyle name="Millares 2 2 5 3 2 2" xfId="15242" xr:uid="{00000000-0005-0000-0000-000075010000}"/>
    <cellStyle name="Millares 2 2 5 3 2 2 2" xfId="31538" xr:uid="{00000000-0005-0000-0000-000076010000}"/>
    <cellStyle name="Millares 2 2 5 3 2 3" xfId="23392" xr:uid="{00000000-0005-0000-0000-000077010000}"/>
    <cellStyle name="Millares 2 2 5 3 3" xfId="9943" xr:uid="{00000000-0005-0000-0000-000078010000}"/>
    <cellStyle name="Millares 2 2 5 3 3 2" xfId="26239" xr:uid="{00000000-0005-0000-0000-000079010000}"/>
    <cellStyle name="Millares 2 2 5 3 4" xfId="18093" xr:uid="{00000000-0005-0000-0000-00007A010000}"/>
    <cellStyle name="Millares 2 2 5 4" xfId="5686" xr:uid="{00000000-0005-0000-0000-00007B010000}"/>
    <cellStyle name="Millares 2 2 5 4 2" xfId="13832" xr:uid="{00000000-0005-0000-0000-00007C010000}"/>
    <cellStyle name="Millares 2 2 5 4 2 2" xfId="30128" xr:uid="{00000000-0005-0000-0000-00007D010000}"/>
    <cellStyle name="Millares 2 2 5 4 3" xfId="21982" xr:uid="{00000000-0005-0000-0000-00007E010000}"/>
    <cellStyle name="Millares 2 2 5 5" xfId="8533" xr:uid="{00000000-0005-0000-0000-00007F010000}"/>
    <cellStyle name="Millares 2 2 5 5 2" xfId="24829" xr:uid="{00000000-0005-0000-0000-000080010000}"/>
    <cellStyle name="Millares 2 2 5 6" xfId="16683" xr:uid="{00000000-0005-0000-0000-000081010000}"/>
    <cellStyle name="Millares 2 2 6" xfId="748" xr:uid="{00000000-0005-0000-0000-000082010000}"/>
    <cellStyle name="Millares 2 2 6 2" xfId="2158" xr:uid="{00000000-0005-0000-0000-000083010000}"/>
    <cellStyle name="Millares 2 2 6 2 2" xfId="7457" xr:uid="{00000000-0005-0000-0000-000084010000}"/>
    <cellStyle name="Millares 2 2 6 2 2 2" xfId="15603" xr:uid="{00000000-0005-0000-0000-000085010000}"/>
    <cellStyle name="Millares 2 2 6 2 2 2 2" xfId="31899" xr:uid="{00000000-0005-0000-0000-000086010000}"/>
    <cellStyle name="Millares 2 2 6 2 2 3" xfId="23753" xr:uid="{00000000-0005-0000-0000-000087010000}"/>
    <cellStyle name="Millares 2 2 6 2 3" xfId="10304" xr:uid="{00000000-0005-0000-0000-000088010000}"/>
    <cellStyle name="Millares 2 2 6 2 3 2" xfId="26600" xr:uid="{00000000-0005-0000-0000-000089010000}"/>
    <cellStyle name="Millares 2 2 6 2 4" xfId="18454" xr:uid="{00000000-0005-0000-0000-00008A010000}"/>
    <cellStyle name="Millares 2 2 6 3" xfId="6047" xr:uid="{00000000-0005-0000-0000-00008B010000}"/>
    <cellStyle name="Millares 2 2 6 3 2" xfId="14193" xr:uid="{00000000-0005-0000-0000-00008C010000}"/>
    <cellStyle name="Millares 2 2 6 3 2 2" xfId="30489" xr:uid="{00000000-0005-0000-0000-00008D010000}"/>
    <cellStyle name="Millares 2 2 6 3 3" xfId="22343" xr:uid="{00000000-0005-0000-0000-00008E010000}"/>
    <cellStyle name="Millares 2 2 6 4" xfId="8894" xr:uid="{00000000-0005-0000-0000-00008F010000}"/>
    <cellStyle name="Millares 2 2 6 4 2" xfId="25190" xr:uid="{00000000-0005-0000-0000-000090010000}"/>
    <cellStyle name="Millares 2 2 6 5" xfId="17044" xr:uid="{00000000-0005-0000-0000-000091010000}"/>
    <cellStyle name="Millares 2 2 7" xfId="1453" xr:uid="{00000000-0005-0000-0000-000092010000}"/>
    <cellStyle name="Millares 2 2 7 2" xfId="6752" xr:uid="{00000000-0005-0000-0000-000093010000}"/>
    <cellStyle name="Millares 2 2 7 2 2" xfId="14898" xr:uid="{00000000-0005-0000-0000-000094010000}"/>
    <cellStyle name="Millares 2 2 7 2 2 2" xfId="31194" xr:uid="{00000000-0005-0000-0000-000095010000}"/>
    <cellStyle name="Millares 2 2 7 2 3" xfId="23048" xr:uid="{00000000-0005-0000-0000-000096010000}"/>
    <cellStyle name="Millares 2 2 7 3" xfId="9599" xr:uid="{00000000-0005-0000-0000-000097010000}"/>
    <cellStyle name="Millares 2 2 7 3 2" xfId="25895" xr:uid="{00000000-0005-0000-0000-000098010000}"/>
    <cellStyle name="Millares 2 2 7 4" xfId="17749" xr:uid="{00000000-0005-0000-0000-000099010000}"/>
    <cellStyle name="Millares 2 2 8" xfId="5342" xr:uid="{00000000-0005-0000-0000-00009A010000}"/>
    <cellStyle name="Millares 2 2 8 2" xfId="13488" xr:uid="{00000000-0005-0000-0000-00009B010000}"/>
    <cellStyle name="Millares 2 2 8 2 2" xfId="29784" xr:uid="{00000000-0005-0000-0000-00009C010000}"/>
    <cellStyle name="Millares 2 2 8 3" xfId="21638" xr:uid="{00000000-0005-0000-0000-00009D010000}"/>
    <cellStyle name="Millares 2 2 9" xfId="8189" xr:uid="{00000000-0005-0000-0000-00009E010000}"/>
    <cellStyle name="Millares 2 2 9 2" xfId="24485" xr:uid="{00000000-0005-0000-0000-00009F010000}"/>
    <cellStyle name="Millares 2 3" xfId="64" xr:uid="{00000000-0005-0000-0000-0000A0010000}"/>
    <cellStyle name="Millares 2 3 2" xfId="154" xr:uid="{00000000-0005-0000-0000-0000A1010000}"/>
    <cellStyle name="Millares 2 3 2 2" xfId="498" xr:uid="{00000000-0005-0000-0000-0000A2010000}"/>
    <cellStyle name="Millares 2 3 2 2 2" xfId="1204" xr:uid="{00000000-0005-0000-0000-0000A3010000}"/>
    <cellStyle name="Millares 2 3 2 2 2 2" xfId="2614" xr:uid="{00000000-0005-0000-0000-0000A4010000}"/>
    <cellStyle name="Millares 2 3 2 2 2 2 2" xfId="7913" xr:uid="{00000000-0005-0000-0000-0000A5010000}"/>
    <cellStyle name="Millares 2 3 2 2 2 2 2 2" xfId="16059" xr:uid="{00000000-0005-0000-0000-0000A6010000}"/>
    <cellStyle name="Millares 2 3 2 2 2 2 2 2 2" xfId="32355" xr:uid="{00000000-0005-0000-0000-0000A7010000}"/>
    <cellStyle name="Millares 2 3 2 2 2 2 2 3" xfId="24209" xr:uid="{00000000-0005-0000-0000-0000A8010000}"/>
    <cellStyle name="Millares 2 3 2 2 2 2 3" xfId="10760" xr:uid="{00000000-0005-0000-0000-0000A9010000}"/>
    <cellStyle name="Millares 2 3 2 2 2 2 3 2" xfId="27056" xr:uid="{00000000-0005-0000-0000-0000AA010000}"/>
    <cellStyle name="Millares 2 3 2 2 2 2 4" xfId="18910" xr:uid="{00000000-0005-0000-0000-0000AB010000}"/>
    <cellStyle name="Millares 2 3 2 2 2 3" xfId="6503" xr:uid="{00000000-0005-0000-0000-0000AC010000}"/>
    <cellStyle name="Millares 2 3 2 2 2 3 2" xfId="14649" xr:uid="{00000000-0005-0000-0000-0000AD010000}"/>
    <cellStyle name="Millares 2 3 2 2 2 3 2 2" xfId="30945" xr:uid="{00000000-0005-0000-0000-0000AE010000}"/>
    <cellStyle name="Millares 2 3 2 2 2 3 3" xfId="22799" xr:uid="{00000000-0005-0000-0000-0000AF010000}"/>
    <cellStyle name="Millares 2 3 2 2 2 4" xfId="9350" xr:uid="{00000000-0005-0000-0000-0000B0010000}"/>
    <cellStyle name="Millares 2 3 2 2 2 4 2" xfId="25646" xr:uid="{00000000-0005-0000-0000-0000B1010000}"/>
    <cellStyle name="Millares 2 3 2 2 2 5" xfId="17500" xr:uid="{00000000-0005-0000-0000-0000B2010000}"/>
    <cellStyle name="Millares 2 3 2 2 3" xfId="1909" xr:uid="{00000000-0005-0000-0000-0000B3010000}"/>
    <cellStyle name="Millares 2 3 2 2 3 2" xfId="7208" xr:uid="{00000000-0005-0000-0000-0000B4010000}"/>
    <cellStyle name="Millares 2 3 2 2 3 2 2" xfId="15354" xr:uid="{00000000-0005-0000-0000-0000B5010000}"/>
    <cellStyle name="Millares 2 3 2 2 3 2 2 2" xfId="31650" xr:uid="{00000000-0005-0000-0000-0000B6010000}"/>
    <cellStyle name="Millares 2 3 2 2 3 2 3" xfId="23504" xr:uid="{00000000-0005-0000-0000-0000B7010000}"/>
    <cellStyle name="Millares 2 3 2 2 3 3" xfId="10055" xr:uid="{00000000-0005-0000-0000-0000B8010000}"/>
    <cellStyle name="Millares 2 3 2 2 3 3 2" xfId="26351" xr:uid="{00000000-0005-0000-0000-0000B9010000}"/>
    <cellStyle name="Millares 2 3 2 2 3 4" xfId="18205" xr:uid="{00000000-0005-0000-0000-0000BA010000}"/>
    <cellStyle name="Millares 2 3 2 2 4" xfId="5798" xr:uid="{00000000-0005-0000-0000-0000BB010000}"/>
    <cellStyle name="Millares 2 3 2 2 4 2" xfId="13944" xr:uid="{00000000-0005-0000-0000-0000BC010000}"/>
    <cellStyle name="Millares 2 3 2 2 4 2 2" xfId="30240" xr:uid="{00000000-0005-0000-0000-0000BD010000}"/>
    <cellStyle name="Millares 2 3 2 2 4 3" xfId="22094" xr:uid="{00000000-0005-0000-0000-0000BE010000}"/>
    <cellStyle name="Millares 2 3 2 2 5" xfId="8645" xr:uid="{00000000-0005-0000-0000-0000BF010000}"/>
    <cellStyle name="Millares 2 3 2 2 5 2" xfId="24941" xr:uid="{00000000-0005-0000-0000-0000C0010000}"/>
    <cellStyle name="Millares 2 3 2 2 6" xfId="16795" xr:uid="{00000000-0005-0000-0000-0000C1010000}"/>
    <cellStyle name="Millares 2 3 2 3" xfId="860" xr:uid="{00000000-0005-0000-0000-0000C2010000}"/>
    <cellStyle name="Millares 2 3 2 3 2" xfId="2270" xr:uid="{00000000-0005-0000-0000-0000C3010000}"/>
    <cellStyle name="Millares 2 3 2 3 2 2" xfId="7569" xr:uid="{00000000-0005-0000-0000-0000C4010000}"/>
    <cellStyle name="Millares 2 3 2 3 2 2 2" xfId="15715" xr:uid="{00000000-0005-0000-0000-0000C5010000}"/>
    <cellStyle name="Millares 2 3 2 3 2 2 2 2" xfId="32011" xr:uid="{00000000-0005-0000-0000-0000C6010000}"/>
    <cellStyle name="Millares 2 3 2 3 2 2 3" xfId="23865" xr:uid="{00000000-0005-0000-0000-0000C7010000}"/>
    <cellStyle name="Millares 2 3 2 3 2 3" xfId="10416" xr:uid="{00000000-0005-0000-0000-0000C8010000}"/>
    <cellStyle name="Millares 2 3 2 3 2 3 2" xfId="26712" xr:uid="{00000000-0005-0000-0000-0000C9010000}"/>
    <cellStyle name="Millares 2 3 2 3 2 4" xfId="18566" xr:uid="{00000000-0005-0000-0000-0000CA010000}"/>
    <cellStyle name="Millares 2 3 2 3 3" xfId="6159" xr:uid="{00000000-0005-0000-0000-0000CB010000}"/>
    <cellStyle name="Millares 2 3 2 3 3 2" xfId="14305" xr:uid="{00000000-0005-0000-0000-0000CC010000}"/>
    <cellStyle name="Millares 2 3 2 3 3 2 2" xfId="30601" xr:uid="{00000000-0005-0000-0000-0000CD010000}"/>
    <cellStyle name="Millares 2 3 2 3 3 3" xfId="22455" xr:uid="{00000000-0005-0000-0000-0000CE010000}"/>
    <cellStyle name="Millares 2 3 2 3 4" xfId="9006" xr:uid="{00000000-0005-0000-0000-0000CF010000}"/>
    <cellStyle name="Millares 2 3 2 3 4 2" xfId="25302" xr:uid="{00000000-0005-0000-0000-0000D0010000}"/>
    <cellStyle name="Millares 2 3 2 3 5" xfId="17156" xr:uid="{00000000-0005-0000-0000-0000D1010000}"/>
    <cellStyle name="Millares 2 3 2 4" xfId="1565" xr:uid="{00000000-0005-0000-0000-0000D2010000}"/>
    <cellStyle name="Millares 2 3 2 4 2" xfId="6864" xr:uid="{00000000-0005-0000-0000-0000D3010000}"/>
    <cellStyle name="Millares 2 3 2 4 2 2" xfId="15010" xr:uid="{00000000-0005-0000-0000-0000D4010000}"/>
    <cellStyle name="Millares 2 3 2 4 2 2 2" xfId="31306" xr:uid="{00000000-0005-0000-0000-0000D5010000}"/>
    <cellStyle name="Millares 2 3 2 4 2 3" xfId="23160" xr:uid="{00000000-0005-0000-0000-0000D6010000}"/>
    <cellStyle name="Millares 2 3 2 4 3" xfId="9711" xr:uid="{00000000-0005-0000-0000-0000D7010000}"/>
    <cellStyle name="Millares 2 3 2 4 3 2" xfId="26007" xr:uid="{00000000-0005-0000-0000-0000D8010000}"/>
    <cellStyle name="Millares 2 3 2 4 4" xfId="17861" xr:uid="{00000000-0005-0000-0000-0000D9010000}"/>
    <cellStyle name="Millares 2 3 2 5" xfId="5454" xr:uid="{00000000-0005-0000-0000-0000DA010000}"/>
    <cellStyle name="Millares 2 3 2 5 2" xfId="13600" xr:uid="{00000000-0005-0000-0000-0000DB010000}"/>
    <cellStyle name="Millares 2 3 2 5 2 2" xfId="29896" xr:uid="{00000000-0005-0000-0000-0000DC010000}"/>
    <cellStyle name="Millares 2 3 2 5 3" xfId="21750" xr:uid="{00000000-0005-0000-0000-0000DD010000}"/>
    <cellStyle name="Millares 2 3 2 6" xfId="8301" xr:uid="{00000000-0005-0000-0000-0000DE010000}"/>
    <cellStyle name="Millares 2 3 2 6 2" xfId="24597" xr:uid="{00000000-0005-0000-0000-0000DF010000}"/>
    <cellStyle name="Millares 2 3 2 7" xfId="16451" xr:uid="{00000000-0005-0000-0000-0000E0010000}"/>
    <cellStyle name="Millares 2 3 3" xfId="318" xr:uid="{00000000-0005-0000-0000-0000E1010000}"/>
    <cellStyle name="Millares 2 3 3 2" xfId="662" xr:uid="{00000000-0005-0000-0000-0000E2010000}"/>
    <cellStyle name="Millares 2 3 3 2 2" xfId="1368" xr:uid="{00000000-0005-0000-0000-0000E3010000}"/>
    <cellStyle name="Millares 2 3 3 2 2 2" xfId="2778" xr:uid="{00000000-0005-0000-0000-0000E4010000}"/>
    <cellStyle name="Millares 2 3 3 2 2 2 2" xfId="8077" xr:uid="{00000000-0005-0000-0000-0000E5010000}"/>
    <cellStyle name="Millares 2 3 3 2 2 2 2 2" xfId="16223" xr:uid="{00000000-0005-0000-0000-0000E6010000}"/>
    <cellStyle name="Millares 2 3 3 2 2 2 2 2 2" xfId="32519" xr:uid="{00000000-0005-0000-0000-0000E7010000}"/>
    <cellStyle name="Millares 2 3 3 2 2 2 2 3" xfId="24373" xr:uid="{00000000-0005-0000-0000-0000E8010000}"/>
    <cellStyle name="Millares 2 3 3 2 2 2 3" xfId="10924" xr:uid="{00000000-0005-0000-0000-0000E9010000}"/>
    <cellStyle name="Millares 2 3 3 2 2 2 3 2" xfId="27220" xr:uid="{00000000-0005-0000-0000-0000EA010000}"/>
    <cellStyle name="Millares 2 3 3 2 2 2 4" xfId="19074" xr:uid="{00000000-0005-0000-0000-0000EB010000}"/>
    <cellStyle name="Millares 2 3 3 2 2 3" xfId="6667" xr:uid="{00000000-0005-0000-0000-0000EC010000}"/>
    <cellStyle name="Millares 2 3 3 2 2 3 2" xfId="14813" xr:uid="{00000000-0005-0000-0000-0000ED010000}"/>
    <cellStyle name="Millares 2 3 3 2 2 3 2 2" xfId="31109" xr:uid="{00000000-0005-0000-0000-0000EE010000}"/>
    <cellStyle name="Millares 2 3 3 2 2 3 3" xfId="22963" xr:uid="{00000000-0005-0000-0000-0000EF010000}"/>
    <cellStyle name="Millares 2 3 3 2 2 4" xfId="9514" xr:uid="{00000000-0005-0000-0000-0000F0010000}"/>
    <cellStyle name="Millares 2 3 3 2 2 4 2" xfId="25810" xr:uid="{00000000-0005-0000-0000-0000F1010000}"/>
    <cellStyle name="Millares 2 3 3 2 2 5" xfId="17664" xr:uid="{00000000-0005-0000-0000-0000F2010000}"/>
    <cellStyle name="Millares 2 3 3 2 3" xfId="2073" xr:uid="{00000000-0005-0000-0000-0000F3010000}"/>
    <cellStyle name="Millares 2 3 3 2 3 2" xfId="7372" xr:uid="{00000000-0005-0000-0000-0000F4010000}"/>
    <cellStyle name="Millares 2 3 3 2 3 2 2" xfId="15518" xr:uid="{00000000-0005-0000-0000-0000F5010000}"/>
    <cellStyle name="Millares 2 3 3 2 3 2 2 2" xfId="31814" xr:uid="{00000000-0005-0000-0000-0000F6010000}"/>
    <cellStyle name="Millares 2 3 3 2 3 2 3" xfId="23668" xr:uid="{00000000-0005-0000-0000-0000F7010000}"/>
    <cellStyle name="Millares 2 3 3 2 3 3" xfId="10219" xr:uid="{00000000-0005-0000-0000-0000F8010000}"/>
    <cellStyle name="Millares 2 3 3 2 3 3 2" xfId="26515" xr:uid="{00000000-0005-0000-0000-0000F9010000}"/>
    <cellStyle name="Millares 2 3 3 2 3 4" xfId="18369" xr:uid="{00000000-0005-0000-0000-0000FA010000}"/>
    <cellStyle name="Millares 2 3 3 2 4" xfId="5962" xr:uid="{00000000-0005-0000-0000-0000FB010000}"/>
    <cellStyle name="Millares 2 3 3 2 4 2" xfId="14108" xr:uid="{00000000-0005-0000-0000-0000FC010000}"/>
    <cellStyle name="Millares 2 3 3 2 4 2 2" xfId="30404" xr:uid="{00000000-0005-0000-0000-0000FD010000}"/>
    <cellStyle name="Millares 2 3 3 2 4 3" xfId="22258" xr:uid="{00000000-0005-0000-0000-0000FE010000}"/>
    <cellStyle name="Millares 2 3 3 2 5" xfId="8809" xr:uid="{00000000-0005-0000-0000-0000FF010000}"/>
    <cellStyle name="Millares 2 3 3 2 5 2" xfId="25105" xr:uid="{00000000-0005-0000-0000-000000020000}"/>
    <cellStyle name="Millares 2 3 3 2 6" xfId="16959" xr:uid="{00000000-0005-0000-0000-000001020000}"/>
    <cellStyle name="Millares 2 3 3 3" xfId="1024" xr:uid="{00000000-0005-0000-0000-000002020000}"/>
    <cellStyle name="Millares 2 3 3 3 2" xfId="2434" xr:uid="{00000000-0005-0000-0000-000003020000}"/>
    <cellStyle name="Millares 2 3 3 3 2 2" xfId="7733" xr:uid="{00000000-0005-0000-0000-000004020000}"/>
    <cellStyle name="Millares 2 3 3 3 2 2 2" xfId="15879" xr:uid="{00000000-0005-0000-0000-000005020000}"/>
    <cellStyle name="Millares 2 3 3 3 2 2 2 2" xfId="32175" xr:uid="{00000000-0005-0000-0000-000006020000}"/>
    <cellStyle name="Millares 2 3 3 3 2 2 3" xfId="24029" xr:uid="{00000000-0005-0000-0000-000007020000}"/>
    <cellStyle name="Millares 2 3 3 3 2 3" xfId="10580" xr:uid="{00000000-0005-0000-0000-000008020000}"/>
    <cellStyle name="Millares 2 3 3 3 2 3 2" xfId="26876" xr:uid="{00000000-0005-0000-0000-000009020000}"/>
    <cellStyle name="Millares 2 3 3 3 2 4" xfId="18730" xr:uid="{00000000-0005-0000-0000-00000A020000}"/>
    <cellStyle name="Millares 2 3 3 3 3" xfId="6323" xr:uid="{00000000-0005-0000-0000-00000B020000}"/>
    <cellStyle name="Millares 2 3 3 3 3 2" xfId="14469" xr:uid="{00000000-0005-0000-0000-00000C020000}"/>
    <cellStyle name="Millares 2 3 3 3 3 2 2" xfId="30765" xr:uid="{00000000-0005-0000-0000-00000D020000}"/>
    <cellStyle name="Millares 2 3 3 3 3 3" xfId="22619" xr:uid="{00000000-0005-0000-0000-00000E020000}"/>
    <cellStyle name="Millares 2 3 3 3 4" xfId="9170" xr:uid="{00000000-0005-0000-0000-00000F020000}"/>
    <cellStyle name="Millares 2 3 3 3 4 2" xfId="25466" xr:uid="{00000000-0005-0000-0000-000010020000}"/>
    <cellStyle name="Millares 2 3 3 3 5" xfId="17320" xr:uid="{00000000-0005-0000-0000-000011020000}"/>
    <cellStyle name="Millares 2 3 3 4" xfId="1729" xr:uid="{00000000-0005-0000-0000-000012020000}"/>
    <cellStyle name="Millares 2 3 3 4 2" xfId="7028" xr:uid="{00000000-0005-0000-0000-000013020000}"/>
    <cellStyle name="Millares 2 3 3 4 2 2" xfId="15174" xr:uid="{00000000-0005-0000-0000-000014020000}"/>
    <cellStyle name="Millares 2 3 3 4 2 2 2" xfId="31470" xr:uid="{00000000-0005-0000-0000-000015020000}"/>
    <cellStyle name="Millares 2 3 3 4 2 3" xfId="23324" xr:uid="{00000000-0005-0000-0000-000016020000}"/>
    <cellStyle name="Millares 2 3 3 4 3" xfId="9875" xr:uid="{00000000-0005-0000-0000-000017020000}"/>
    <cellStyle name="Millares 2 3 3 4 3 2" xfId="26171" xr:uid="{00000000-0005-0000-0000-000018020000}"/>
    <cellStyle name="Millares 2 3 3 4 4" xfId="18025" xr:uid="{00000000-0005-0000-0000-000019020000}"/>
    <cellStyle name="Millares 2 3 3 5" xfId="5618" xr:uid="{00000000-0005-0000-0000-00001A020000}"/>
    <cellStyle name="Millares 2 3 3 5 2" xfId="13764" xr:uid="{00000000-0005-0000-0000-00001B020000}"/>
    <cellStyle name="Millares 2 3 3 5 2 2" xfId="30060" xr:uid="{00000000-0005-0000-0000-00001C020000}"/>
    <cellStyle name="Millares 2 3 3 5 3" xfId="21914" xr:uid="{00000000-0005-0000-0000-00001D020000}"/>
    <cellStyle name="Millares 2 3 3 6" xfId="8465" xr:uid="{00000000-0005-0000-0000-00001E020000}"/>
    <cellStyle name="Millares 2 3 3 6 2" xfId="24761" xr:uid="{00000000-0005-0000-0000-00001F020000}"/>
    <cellStyle name="Millares 2 3 3 7" xfId="16615" xr:uid="{00000000-0005-0000-0000-000020020000}"/>
    <cellStyle name="Millares 2 3 4" xfId="408" xr:uid="{00000000-0005-0000-0000-000021020000}"/>
    <cellStyle name="Millares 2 3 4 2" xfId="1114" xr:uid="{00000000-0005-0000-0000-000022020000}"/>
    <cellStyle name="Millares 2 3 4 2 2" xfId="2524" xr:uid="{00000000-0005-0000-0000-000023020000}"/>
    <cellStyle name="Millares 2 3 4 2 2 2" xfId="7823" xr:uid="{00000000-0005-0000-0000-000024020000}"/>
    <cellStyle name="Millares 2 3 4 2 2 2 2" xfId="15969" xr:uid="{00000000-0005-0000-0000-000025020000}"/>
    <cellStyle name="Millares 2 3 4 2 2 2 2 2" xfId="32265" xr:uid="{00000000-0005-0000-0000-000026020000}"/>
    <cellStyle name="Millares 2 3 4 2 2 2 3" xfId="24119" xr:uid="{00000000-0005-0000-0000-000027020000}"/>
    <cellStyle name="Millares 2 3 4 2 2 3" xfId="10670" xr:uid="{00000000-0005-0000-0000-000028020000}"/>
    <cellStyle name="Millares 2 3 4 2 2 3 2" xfId="26966" xr:uid="{00000000-0005-0000-0000-000029020000}"/>
    <cellStyle name="Millares 2 3 4 2 2 4" xfId="18820" xr:uid="{00000000-0005-0000-0000-00002A020000}"/>
    <cellStyle name="Millares 2 3 4 2 3" xfId="6413" xr:uid="{00000000-0005-0000-0000-00002B020000}"/>
    <cellStyle name="Millares 2 3 4 2 3 2" xfId="14559" xr:uid="{00000000-0005-0000-0000-00002C020000}"/>
    <cellStyle name="Millares 2 3 4 2 3 2 2" xfId="30855" xr:uid="{00000000-0005-0000-0000-00002D020000}"/>
    <cellStyle name="Millares 2 3 4 2 3 3" xfId="22709" xr:uid="{00000000-0005-0000-0000-00002E020000}"/>
    <cellStyle name="Millares 2 3 4 2 4" xfId="9260" xr:uid="{00000000-0005-0000-0000-00002F020000}"/>
    <cellStyle name="Millares 2 3 4 2 4 2" xfId="25556" xr:uid="{00000000-0005-0000-0000-000030020000}"/>
    <cellStyle name="Millares 2 3 4 2 5" xfId="17410" xr:uid="{00000000-0005-0000-0000-000031020000}"/>
    <cellStyle name="Millares 2 3 4 3" xfId="1819" xr:uid="{00000000-0005-0000-0000-000032020000}"/>
    <cellStyle name="Millares 2 3 4 3 2" xfId="7118" xr:uid="{00000000-0005-0000-0000-000033020000}"/>
    <cellStyle name="Millares 2 3 4 3 2 2" xfId="15264" xr:uid="{00000000-0005-0000-0000-000034020000}"/>
    <cellStyle name="Millares 2 3 4 3 2 2 2" xfId="31560" xr:uid="{00000000-0005-0000-0000-000035020000}"/>
    <cellStyle name="Millares 2 3 4 3 2 3" xfId="23414" xr:uid="{00000000-0005-0000-0000-000036020000}"/>
    <cellStyle name="Millares 2 3 4 3 3" xfId="9965" xr:uid="{00000000-0005-0000-0000-000037020000}"/>
    <cellStyle name="Millares 2 3 4 3 3 2" xfId="26261" xr:uid="{00000000-0005-0000-0000-000038020000}"/>
    <cellStyle name="Millares 2 3 4 3 4" xfId="18115" xr:uid="{00000000-0005-0000-0000-000039020000}"/>
    <cellStyle name="Millares 2 3 4 4" xfId="5708" xr:uid="{00000000-0005-0000-0000-00003A020000}"/>
    <cellStyle name="Millares 2 3 4 4 2" xfId="13854" xr:uid="{00000000-0005-0000-0000-00003B020000}"/>
    <cellStyle name="Millares 2 3 4 4 2 2" xfId="30150" xr:uid="{00000000-0005-0000-0000-00003C020000}"/>
    <cellStyle name="Millares 2 3 4 4 3" xfId="22004" xr:uid="{00000000-0005-0000-0000-00003D020000}"/>
    <cellStyle name="Millares 2 3 4 5" xfId="8555" xr:uid="{00000000-0005-0000-0000-00003E020000}"/>
    <cellStyle name="Millares 2 3 4 5 2" xfId="24851" xr:uid="{00000000-0005-0000-0000-00003F020000}"/>
    <cellStyle name="Millares 2 3 4 6" xfId="16705" xr:uid="{00000000-0005-0000-0000-000040020000}"/>
    <cellStyle name="Millares 2 3 5" xfId="770" xr:uid="{00000000-0005-0000-0000-000041020000}"/>
    <cellStyle name="Millares 2 3 5 2" xfId="2180" xr:uid="{00000000-0005-0000-0000-000042020000}"/>
    <cellStyle name="Millares 2 3 5 2 2" xfId="7479" xr:uid="{00000000-0005-0000-0000-000043020000}"/>
    <cellStyle name="Millares 2 3 5 2 2 2" xfId="15625" xr:uid="{00000000-0005-0000-0000-000044020000}"/>
    <cellStyle name="Millares 2 3 5 2 2 2 2" xfId="31921" xr:uid="{00000000-0005-0000-0000-000045020000}"/>
    <cellStyle name="Millares 2 3 5 2 2 3" xfId="23775" xr:uid="{00000000-0005-0000-0000-000046020000}"/>
    <cellStyle name="Millares 2 3 5 2 3" xfId="10326" xr:uid="{00000000-0005-0000-0000-000047020000}"/>
    <cellStyle name="Millares 2 3 5 2 3 2" xfId="26622" xr:uid="{00000000-0005-0000-0000-000048020000}"/>
    <cellStyle name="Millares 2 3 5 2 4" xfId="18476" xr:uid="{00000000-0005-0000-0000-000049020000}"/>
    <cellStyle name="Millares 2 3 5 3" xfId="6069" xr:uid="{00000000-0005-0000-0000-00004A020000}"/>
    <cellStyle name="Millares 2 3 5 3 2" xfId="14215" xr:uid="{00000000-0005-0000-0000-00004B020000}"/>
    <cellStyle name="Millares 2 3 5 3 2 2" xfId="30511" xr:uid="{00000000-0005-0000-0000-00004C020000}"/>
    <cellStyle name="Millares 2 3 5 3 3" xfId="22365" xr:uid="{00000000-0005-0000-0000-00004D020000}"/>
    <cellStyle name="Millares 2 3 5 4" xfId="8916" xr:uid="{00000000-0005-0000-0000-00004E020000}"/>
    <cellStyle name="Millares 2 3 5 4 2" xfId="25212" xr:uid="{00000000-0005-0000-0000-00004F020000}"/>
    <cellStyle name="Millares 2 3 5 5" xfId="17066" xr:uid="{00000000-0005-0000-0000-000050020000}"/>
    <cellStyle name="Millares 2 3 6" xfId="1475" xr:uid="{00000000-0005-0000-0000-000051020000}"/>
    <cellStyle name="Millares 2 3 6 2" xfId="6774" xr:uid="{00000000-0005-0000-0000-000052020000}"/>
    <cellStyle name="Millares 2 3 6 2 2" xfId="14920" xr:uid="{00000000-0005-0000-0000-000053020000}"/>
    <cellStyle name="Millares 2 3 6 2 2 2" xfId="31216" xr:uid="{00000000-0005-0000-0000-000054020000}"/>
    <cellStyle name="Millares 2 3 6 2 3" xfId="23070" xr:uid="{00000000-0005-0000-0000-000055020000}"/>
    <cellStyle name="Millares 2 3 6 3" xfId="9621" xr:uid="{00000000-0005-0000-0000-000056020000}"/>
    <cellStyle name="Millares 2 3 6 3 2" xfId="25917" xr:uid="{00000000-0005-0000-0000-000057020000}"/>
    <cellStyle name="Millares 2 3 6 4" xfId="17771" xr:uid="{00000000-0005-0000-0000-000058020000}"/>
    <cellStyle name="Millares 2 3 7" xfId="5364" xr:uid="{00000000-0005-0000-0000-000059020000}"/>
    <cellStyle name="Millares 2 3 7 2" xfId="13510" xr:uid="{00000000-0005-0000-0000-00005A020000}"/>
    <cellStyle name="Millares 2 3 7 2 2" xfId="29806" xr:uid="{00000000-0005-0000-0000-00005B020000}"/>
    <cellStyle name="Millares 2 3 7 3" xfId="21660" xr:uid="{00000000-0005-0000-0000-00005C020000}"/>
    <cellStyle name="Millares 2 3 8" xfId="8211" xr:uid="{00000000-0005-0000-0000-00005D020000}"/>
    <cellStyle name="Millares 2 3 8 2" xfId="24507" xr:uid="{00000000-0005-0000-0000-00005E020000}"/>
    <cellStyle name="Millares 2 3 9" xfId="16361" xr:uid="{00000000-0005-0000-0000-00005F020000}"/>
    <cellStyle name="Millares 2 4" xfId="110" xr:uid="{00000000-0005-0000-0000-000060020000}"/>
    <cellStyle name="Millares 2 4 2" xfId="454" xr:uid="{00000000-0005-0000-0000-000061020000}"/>
    <cellStyle name="Millares 2 4 2 2" xfId="1160" xr:uid="{00000000-0005-0000-0000-000062020000}"/>
    <cellStyle name="Millares 2 4 2 2 2" xfId="2570" xr:uid="{00000000-0005-0000-0000-000063020000}"/>
    <cellStyle name="Millares 2 4 2 2 2 2" xfId="7869" xr:uid="{00000000-0005-0000-0000-000064020000}"/>
    <cellStyle name="Millares 2 4 2 2 2 2 2" xfId="16015" xr:uid="{00000000-0005-0000-0000-000065020000}"/>
    <cellStyle name="Millares 2 4 2 2 2 2 2 2" xfId="32311" xr:uid="{00000000-0005-0000-0000-000066020000}"/>
    <cellStyle name="Millares 2 4 2 2 2 2 3" xfId="24165" xr:uid="{00000000-0005-0000-0000-000067020000}"/>
    <cellStyle name="Millares 2 4 2 2 2 3" xfId="10716" xr:uid="{00000000-0005-0000-0000-000068020000}"/>
    <cellStyle name="Millares 2 4 2 2 2 3 2" xfId="27012" xr:uid="{00000000-0005-0000-0000-000069020000}"/>
    <cellStyle name="Millares 2 4 2 2 2 4" xfId="18866" xr:uid="{00000000-0005-0000-0000-00006A020000}"/>
    <cellStyle name="Millares 2 4 2 2 3" xfId="6459" xr:uid="{00000000-0005-0000-0000-00006B020000}"/>
    <cellStyle name="Millares 2 4 2 2 3 2" xfId="14605" xr:uid="{00000000-0005-0000-0000-00006C020000}"/>
    <cellStyle name="Millares 2 4 2 2 3 2 2" xfId="30901" xr:uid="{00000000-0005-0000-0000-00006D020000}"/>
    <cellStyle name="Millares 2 4 2 2 3 3" xfId="22755" xr:uid="{00000000-0005-0000-0000-00006E020000}"/>
    <cellStyle name="Millares 2 4 2 2 4" xfId="9306" xr:uid="{00000000-0005-0000-0000-00006F020000}"/>
    <cellStyle name="Millares 2 4 2 2 4 2" xfId="25602" xr:uid="{00000000-0005-0000-0000-000070020000}"/>
    <cellStyle name="Millares 2 4 2 2 5" xfId="17456" xr:uid="{00000000-0005-0000-0000-000071020000}"/>
    <cellStyle name="Millares 2 4 2 3" xfId="1865" xr:uid="{00000000-0005-0000-0000-000072020000}"/>
    <cellStyle name="Millares 2 4 2 3 2" xfId="7164" xr:uid="{00000000-0005-0000-0000-000073020000}"/>
    <cellStyle name="Millares 2 4 2 3 2 2" xfId="15310" xr:uid="{00000000-0005-0000-0000-000074020000}"/>
    <cellStyle name="Millares 2 4 2 3 2 2 2" xfId="31606" xr:uid="{00000000-0005-0000-0000-000075020000}"/>
    <cellStyle name="Millares 2 4 2 3 2 3" xfId="23460" xr:uid="{00000000-0005-0000-0000-000076020000}"/>
    <cellStyle name="Millares 2 4 2 3 3" xfId="10011" xr:uid="{00000000-0005-0000-0000-000077020000}"/>
    <cellStyle name="Millares 2 4 2 3 3 2" xfId="26307" xr:uid="{00000000-0005-0000-0000-000078020000}"/>
    <cellStyle name="Millares 2 4 2 3 4" xfId="18161" xr:uid="{00000000-0005-0000-0000-000079020000}"/>
    <cellStyle name="Millares 2 4 2 4" xfId="5754" xr:uid="{00000000-0005-0000-0000-00007A020000}"/>
    <cellStyle name="Millares 2 4 2 4 2" xfId="13900" xr:uid="{00000000-0005-0000-0000-00007B020000}"/>
    <cellStyle name="Millares 2 4 2 4 2 2" xfId="30196" xr:uid="{00000000-0005-0000-0000-00007C020000}"/>
    <cellStyle name="Millares 2 4 2 4 3" xfId="22050" xr:uid="{00000000-0005-0000-0000-00007D020000}"/>
    <cellStyle name="Millares 2 4 2 5" xfId="8601" xr:uid="{00000000-0005-0000-0000-00007E020000}"/>
    <cellStyle name="Millares 2 4 2 5 2" xfId="24897" xr:uid="{00000000-0005-0000-0000-00007F020000}"/>
    <cellStyle name="Millares 2 4 2 6" xfId="16751" xr:uid="{00000000-0005-0000-0000-000080020000}"/>
    <cellStyle name="Millares 2 4 3" xfId="816" xr:uid="{00000000-0005-0000-0000-000081020000}"/>
    <cellStyle name="Millares 2 4 3 2" xfId="2226" xr:uid="{00000000-0005-0000-0000-000082020000}"/>
    <cellStyle name="Millares 2 4 3 2 2" xfId="7525" xr:uid="{00000000-0005-0000-0000-000083020000}"/>
    <cellStyle name="Millares 2 4 3 2 2 2" xfId="15671" xr:uid="{00000000-0005-0000-0000-000084020000}"/>
    <cellStyle name="Millares 2 4 3 2 2 2 2" xfId="31967" xr:uid="{00000000-0005-0000-0000-000085020000}"/>
    <cellStyle name="Millares 2 4 3 2 2 3" xfId="23821" xr:uid="{00000000-0005-0000-0000-000086020000}"/>
    <cellStyle name="Millares 2 4 3 2 3" xfId="10372" xr:uid="{00000000-0005-0000-0000-000087020000}"/>
    <cellStyle name="Millares 2 4 3 2 3 2" xfId="26668" xr:uid="{00000000-0005-0000-0000-000088020000}"/>
    <cellStyle name="Millares 2 4 3 2 4" xfId="18522" xr:uid="{00000000-0005-0000-0000-000089020000}"/>
    <cellStyle name="Millares 2 4 3 3" xfId="6115" xr:uid="{00000000-0005-0000-0000-00008A020000}"/>
    <cellStyle name="Millares 2 4 3 3 2" xfId="14261" xr:uid="{00000000-0005-0000-0000-00008B020000}"/>
    <cellStyle name="Millares 2 4 3 3 2 2" xfId="30557" xr:uid="{00000000-0005-0000-0000-00008C020000}"/>
    <cellStyle name="Millares 2 4 3 3 3" xfId="22411" xr:uid="{00000000-0005-0000-0000-00008D020000}"/>
    <cellStyle name="Millares 2 4 3 4" xfId="8962" xr:uid="{00000000-0005-0000-0000-00008E020000}"/>
    <cellStyle name="Millares 2 4 3 4 2" xfId="25258" xr:uid="{00000000-0005-0000-0000-00008F020000}"/>
    <cellStyle name="Millares 2 4 3 5" xfId="17112" xr:uid="{00000000-0005-0000-0000-000090020000}"/>
    <cellStyle name="Millares 2 4 4" xfId="1521" xr:uid="{00000000-0005-0000-0000-000091020000}"/>
    <cellStyle name="Millares 2 4 4 2" xfId="6820" xr:uid="{00000000-0005-0000-0000-000092020000}"/>
    <cellStyle name="Millares 2 4 4 2 2" xfId="14966" xr:uid="{00000000-0005-0000-0000-000093020000}"/>
    <cellStyle name="Millares 2 4 4 2 2 2" xfId="31262" xr:uid="{00000000-0005-0000-0000-000094020000}"/>
    <cellStyle name="Millares 2 4 4 2 3" xfId="23116" xr:uid="{00000000-0005-0000-0000-000095020000}"/>
    <cellStyle name="Millares 2 4 4 3" xfId="9667" xr:uid="{00000000-0005-0000-0000-000096020000}"/>
    <cellStyle name="Millares 2 4 4 3 2" xfId="25963" xr:uid="{00000000-0005-0000-0000-000097020000}"/>
    <cellStyle name="Millares 2 4 4 4" xfId="17817" xr:uid="{00000000-0005-0000-0000-000098020000}"/>
    <cellStyle name="Millares 2 4 5" xfId="5410" xr:uid="{00000000-0005-0000-0000-000099020000}"/>
    <cellStyle name="Millares 2 4 5 2" xfId="13556" xr:uid="{00000000-0005-0000-0000-00009A020000}"/>
    <cellStyle name="Millares 2 4 5 2 2" xfId="29852" xr:uid="{00000000-0005-0000-0000-00009B020000}"/>
    <cellStyle name="Millares 2 4 5 3" xfId="21706" xr:uid="{00000000-0005-0000-0000-00009C020000}"/>
    <cellStyle name="Millares 2 4 6" xfId="8257" xr:uid="{00000000-0005-0000-0000-00009D020000}"/>
    <cellStyle name="Millares 2 4 6 2" xfId="24553" xr:uid="{00000000-0005-0000-0000-00009E020000}"/>
    <cellStyle name="Millares 2 4 7" xfId="16407" xr:uid="{00000000-0005-0000-0000-00009F020000}"/>
    <cellStyle name="Millares 2 5" xfId="274" xr:uid="{00000000-0005-0000-0000-0000A0020000}"/>
    <cellStyle name="Millares 2 5 2" xfId="618" xr:uid="{00000000-0005-0000-0000-0000A1020000}"/>
    <cellStyle name="Millares 2 5 2 2" xfId="1324" xr:uid="{00000000-0005-0000-0000-0000A2020000}"/>
    <cellStyle name="Millares 2 5 2 2 2" xfId="2734" xr:uid="{00000000-0005-0000-0000-0000A3020000}"/>
    <cellStyle name="Millares 2 5 2 2 2 2" xfId="8033" xr:uid="{00000000-0005-0000-0000-0000A4020000}"/>
    <cellStyle name="Millares 2 5 2 2 2 2 2" xfId="16179" xr:uid="{00000000-0005-0000-0000-0000A5020000}"/>
    <cellStyle name="Millares 2 5 2 2 2 2 2 2" xfId="32475" xr:uid="{00000000-0005-0000-0000-0000A6020000}"/>
    <cellStyle name="Millares 2 5 2 2 2 2 3" xfId="24329" xr:uid="{00000000-0005-0000-0000-0000A7020000}"/>
    <cellStyle name="Millares 2 5 2 2 2 3" xfId="10880" xr:uid="{00000000-0005-0000-0000-0000A8020000}"/>
    <cellStyle name="Millares 2 5 2 2 2 3 2" xfId="27176" xr:uid="{00000000-0005-0000-0000-0000A9020000}"/>
    <cellStyle name="Millares 2 5 2 2 2 4" xfId="19030" xr:uid="{00000000-0005-0000-0000-0000AA020000}"/>
    <cellStyle name="Millares 2 5 2 2 3" xfId="6623" xr:uid="{00000000-0005-0000-0000-0000AB020000}"/>
    <cellStyle name="Millares 2 5 2 2 3 2" xfId="14769" xr:uid="{00000000-0005-0000-0000-0000AC020000}"/>
    <cellStyle name="Millares 2 5 2 2 3 2 2" xfId="31065" xr:uid="{00000000-0005-0000-0000-0000AD020000}"/>
    <cellStyle name="Millares 2 5 2 2 3 3" xfId="22919" xr:uid="{00000000-0005-0000-0000-0000AE020000}"/>
    <cellStyle name="Millares 2 5 2 2 4" xfId="9470" xr:uid="{00000000-0005-0000-0000-0000AF020000}"/>
    <cellStyle name="Millares 2 5 2 2 4 2" xfId="25766" xr:uid="{00000000-0005-0000-0000-0000B0020000}"/>
    <cellStyle name="Millares 2 5 2 2 5" xfId="17620" xr:uid="{00000000-0005-0000-0000-0000B1020000}"/>
    <cellStyle name="Millares 2 5 2 3" xfId="2029" xr:uid="{00000000-0005-0000-0000-0000B2020000}"/>
    <cellStyle name="Millares 2 5 2 3 2" xfId="7328" xr:uid="{00000000-0005-0000-0000-0000B3020000}"/>
    <cellStyle name="Millares 2 5 2 3 2 2" xfId="15474" xr:uid="{00000000-0005-0000-0000-0000B4020000}"/>
    <cellStyle name="Millares 2 5 2 3 2 2 2" xfId="31770" xr:uid="{00000000-0005-0000-0000-0000B5020000}"/>
    <cellStyle name="Millares 2 5 2 3 2 3" xfId="23624" xr:uid="{00000000-0005-0000-0000-0000B6020000}"/>
    <cellStyle name="Millares 2 5 2 3 3" xfId="10175" xr:uid="{00000000-0005-0000-0000-0000B7020000}"/>
    <cellStyle name="Millares 2 5 2 3 3 2" xfId="26471" xr:uid="{00000000-0005-0000-0000-0000B8020000}"/>
    <cellStyle name="Millares 2 5 2 3 4" xfId="18325" xr:uid="{00000000-0005-0000-0000-0000B9020000}"/>
    <cellStyle name="Millares 2 5 2 4" xfId="5918" xr:uid="{00000000-0005-0000-0000-0000BA020000}"/>
    <cellStyle name="Millares 2 5 2 4 2" xfId="14064" xr:uid="{00000000-0005-0000-0000-0000BB020000}"/>
    <cellStyle name="Millares 2 5 2 4 2 2" xfId="30360" xr:uid="{00000000-0005-0000-0000-0000BC020000}"/>
    <cellStyle name="Millares 2 5 2 4 3" xfId="22214" xr:uid="{00000000-0005-0000-0000-0000BD020000}"/>
    <cellStyle name="Millares 2 5 2 5" xfId="8765" xr:uid="{00000000-0005-0000-0000-0000BE020000}"/>
    <cellStyle name="Millares 2 5 2 5 2" xfId="25061" xr:uid="{00000000-0005-0000-0000-0000BF020000}"/>
    <cellStyle name="Millares 2 5 2 6" xfId="16915" xr:uid="{00000000-0005-0000-0000-0000C0020000}"/>
    <cellStyle name="Millares 2 5 3" xfId="980" xr:uid="{00000000-0005-0000-0000-0000C1020000}"/>
    <cellStyle name="Millares 2 5 3 2" xfId="2390" xr:uid="{00000000-0005-0000-0000-0000C2020000}"/>
    <cellStyle name="Millares 2 5 3 2 2" xfId="7689" xr:uid="{00000000-0005-0000-0000-0000C3020000}"/>
    <cellStyle name="Millares 2 5 3 2 2 2" xfId="15835" xr:uid="{00000000-0005-0000-0000-0000C4020000}"/>
    <cellStyle name="Millares 2 5 3 2 2 2 2" xfId="32131" xr:uid="{00000000-0005-0000-0000-0000C5020000}"/>
    <cellStyle name="Millares 2 5 3 2 2 3" xfId="23985" xr:uid="{00000000-0005-0000-0000-0000C6020000}"/>
    <cellStyle name="Millares 2 5 3 2 3" xfId="10536" xr:uid="{00000000-0005-0000-0000-0000C7020000}"/>
    <cellStyle name="Millares 2 5 3 2 3 2" xfId="26832" xr:uid="{00000000-0005-0000-0000-0000C8020000}"/>
    <cellStyle name="Millares 2 5 3 2 4" xfId="18686" xr:uid="{00000000-0005-0000-0000-0000C9020000}"/>
    <cellStyle name="Millares 2 5 3 3" xfId="6279" xr:uid="{00000000-0005-0000-0000-0000CA020000}"/>
    <cellStyle name="Millares 2 5 3 3 2" xfId="14425" xr:uid="{00000000-0005-0000-0000-0000CB020000}"/>
    <cellStyle name="Millares 2 5 3 3 2 2" xfId="30721" xr:uid="{00000000-0005-0000-0000-0000CC020000}"/>
    <cellStyle name="Millares 2 5 3 3 3" xfId="22575" xr:uid="{00000000-0005-0000-0000-0000CD020000}"/>
    <cellStyle name="Millares 2 5 3 4" xfId="9126" xr:uid="{00000000-0005-0000-0000-0000CE020000}"/>
    <cellStyle name="Millares 2 5 3 4 2" xfId="25422" xr:uid="{00000000-0005-0000-0000-0000CF020000}"/>
    <cellStyle name="Millares 2 5 3 5" xfId="17276" xr:uid="{00000000-0005-0000-0000-0000D0020000}"/>
    <cellStyle name="Millares 2 5 4" xfId="1685" xr:uid="{00000000-0005-0000-0000-0000D1020000}"/>
    <cellStyle name="Millares 2 5 4 2" xfId="6984" xr:uid="{00000000-0005-0000-0000-0000D2020000}"/>
    <cellStyle name="Millares 2 5 4 2 2" xfId="15130" xr:uid="{00000000-0005-0000-0000-0000D3020000}"/>
    <cellStyle name="Millares 2 5 4 2 2 2" xfId="31426" xr:uid="{00000000-0005-0000-0000-0000D4020000}"/>
    <cellStyle name="Millares 2 5 4 2 3" xfId="23280" xr:uid="{00000000-0005-0000-0000-0000D5020000}"/>
    <cellStyle name="Millares 2 5 4 3" xfId="9831" xr:uid="{00000000-0005-0000-0000-0000D6020000}"/>
    <cellStyle name="Millares 2 5 4 3 2" xfId="26127" xr:uid="{00000000-0005-0000-0000-0000D7020000}"/>
    <cellStyle name="Millares 2 5 4 4" xfId="17981" xr:uid="{00000000-0005-0000-0000-0000D8020000}"/>
    <cellStyle name="Millares 2 5 5" xfId="5574" xr:uid="{00000000-0005-0000-0000-0000D9020000}"/>
    <cellStyle name="Millares 2 5 5 2" xfId="13720" xr:uid="{00000000-0005-0000-0000-0000DA020000}"/>
    <cellStyle name="Millares 2 5 5 2 2" xfId="30016" xr:uid="{00000000-0005-0000-0000-0000DB020000}"/>
    <cellStyle name="Millares 2 5 5 3" xfId="21870" xr:uid="{00000000-0005-0000-0000-0000DC020000}"/>
    <cellStyle name="Millares 2 5 6" xfId="8421" xr:uid="{00000000-0005-0000-0000-0000DD020000}"/>
    <cellStyle name="Millares 2 5 6 2" xfId="24717" xr:uid="{00000000-0005-0000-0000-0000DE020000}"/>
    <cellStyle name="Millares 2 5 7" xfId="16571" xr:uid="{00000000-0005-0000-0000-0000DF020000}"/>
    <cellStyle name="Millares 2 6" xfId="364" xr:uid="{00000000-0005-0000-0000-0000E0020000}"/>
    <cellStyle name="Millares 2 6 2" xfId="1070" xr:uid="{00000000-0005-0000-0000-0000E1020000}"/>
    <cellStyle name="Millares 2 6 2 2" xfId="2480" xr:uid="{00000000-0005-0000-0000-0000E2020000}"/>
    <cellStyle name="Millares 2 6 2 2 2" xfId="7779" xr:uid="{00000000-0005-0000-0000-0000E3020000}"/>
    <cellStyle name="Millares 2 6 2 2 2 2" xfId="15925" xr:uid="{00000000-0005-0000-0000-0000E4020000}"/>
    <cellStyle name="Millares 2 6 2 2 2 2 2" xfId="32221" xr:uid="{00000000-0005-0000-0000-0000E5020000}"/>
    <cellStyle name="Millares 2 6 2 2 2 3" xfId="24075" xr:uid="{00000000-0005-0000-0000-0000E6020000}"/>
    <cellStyle name="Millares 2 6 2 2 3" xfId="10626" xr:uid="{00000000-0005-0000-0000-0000E7020000}"/>
    <cellStyle name="Millares 2 6 2 2 3 2" xfId="26922" xr:uid="{00000000-0005-0000-0000-0000E8020000}"/>
    <cellStyle name="Millares 2 6 2 2 4" xfId="18776" xr:uid="{00000000-0005-0000-0000-0000E9020000}"/>
    <cellStyle name="Millares 2 6 2 3" xfId="6369" xr:uid="{00000000-0005-0000-0000-0000EA020000}"/>
    <cellStyle name="Millares 2 6 2 3 2" xfId="14515" xr:uid="{00000000-0005-0000-0000-0000EB020000}"/>
    <cellStyle name="Millares 2 6 2 3 2 2" xfId="30811" xr:uid="{00000000-0005-0000-0000-0000EC020000}"/>
    <cellStyle name="Millares 2 6 2 3 3" xfId="22665" xr:uid="{00000000-0005-0000-0000-0000ED020000}"/>
    <cellStyle name="Millares 2 6 2 4" xfId="9216" xr:uid="{00000000-0005-0000-0000-0000EE020000}"/>
    <cellStyle name="Millares 2 6 2 4 2" xfId="25512" xr:uid="{00000000-0005-0000-0000-0000EF020000}"/>
    <cellStyle name="Millares 2 6 2 5" xfId="17366" xr:uid="{00000000-0005-0000-0000-0000F0020000}"/>
    <cellStyle name="Millares 2 6 3" xfId="1775" xr:uid="{00000000-0005-0000-0000-0000F1020000}"/>
    <cellStyle name="Millares 2 6 3 2" xfId="7074" xr:uid="{00000000-0005-0000-0000-0000F2020000}"/>
    <cellStyle name="Millares 2 6 3 2 2" xfId="15220" xr:uid="{00000000-0005-0000-0000-0000F3020000}"/>
    <cellStyle name="Millares 2 6 3 2 2 2" xfId="31516" xr:uid="{00000000-0005-0000-0000-0000F4020000}"/>
    <cellStyle name="Millares 2 6 3 2 3" xfId="23370" xr:uid="{00000000-0005-0000-0000-0000F5020000}"/>
    <cellStyle name="Millares 2 6 3 3" xfId="9921" xr:uid="{00000000-0005-0000-0000-0000F6020000}"/>
    <cellStyle name="Millares 2 6 3 3 2" xfId="26217" xr:uid="{00000000-0005-0000-0000-0000F7020000}"/>
    <cellStyle name="Millares 2 6 3 4" xfId="18071" xr:uid="{00000000-0005-0000-0000-0000F8020000}"/>
    <cellStyle name="Millares 2 6 4" xfId="5664" xr:uid="{00000000-0005-0000-0000-0000F9020000}"/>
    <cellStyle name="Millares 2 6 4 2" xfId="13810" xr:uid="{00000000-0005-0000-0000-0000FA020000}"/>
    <cellStyle name="Millares 2 6 4 2 2" xfId="30106" xr:uid="{00000000-0005-0000-0000-0000FB020000}"/>
    <cellStyle name="Millares 2 6 4 3" xfId="21960" xr:uid="{00000000-0005-0000-0000-0000FC020000}"/>
    <cellStyle name="Millares 2 6 5" xfId="8511" xr:uid="{00000000-0005-0000-0000-0000FD020000}"/>
    <cellStyle name="Millares 2 6 5 2" xfId="24807" xr:uid="{00000000-0005-0000-0000-0000FE020000}"/>
    <cellStyle name="Millares 2 6 6" xfId="16661" xr:uid="{00000000-0005-0000-0000-0000FF020000}"/>
    <cellStyle name="Millares 2 7" xfId="726" xr:uid="{00000000-0005-0000-0000-000000030000}"/>
    <cellStyle name="Millares 2 7 2" xfId="2136" xr:uid="{00000000-0005-0000-0000-000001030000}"/>
    <cellStyle name="Millares 2 7 2 2" xfId="7435" xr:uid="{00000000-0005-0000-0000-000002030000}"/>
    <cellStyle name="Millares 2 7 2 2 2" xfId="15581" xr:uid="{00000000-0005-0000-0000-000003030000}"/>
    <cellStyle name="Millares 2 7 2 2 2 2" xfId="31877" xr:uid="{00000000-0005-0000-0000-000004030000}"/>
    <cellStyle name="Millares 2 7 2 2 3" xfId="23731" xr:uid="{00000000-0005-0000-0000-000005030000}"/>
    <cellStyle name="Millares 2 7 2 3" xfId="10282" xr:uid="{00000000-0005-0000-0000-000006030000}"/>
    <cellStyle name="Millares 2 7 2 3 2" xfId="26578" xr:uid="{00000000-0005-0000-0000-000007030000}"/>
    <cellStyle name="Millares 2 7 2 4" xfId="18432" xr:uid="{00000000-0005-0000-0000-000008030000}"/>
    <cellStyle name="Millares 2 7 3" xfId="6025" xr:uid="{00000000-0005-0000-0000-000009030000}"/>
    <cellStyle name="Millares 2 7 3 2" xfId="14171" xr:uid="{00000000-0005-0000-0000-00000A030000}"/>
    <cellStyle name="Millares 2 7 3 2 2" xfId="30467" xr:uid="{00000000-0005-0000-0000-00000B030000}"/>
    <cellStyle name="Millares 2 7 3 3" xfId="22321" xr:uid="{00000000-0005-0000-0000-00000C030000}"/>
    <cellStyle name="Millares 2 7 4" xfId="8872" xr:uid="{00000000-0005-0000-0000-00000D030000}"/>
    <cellStyle name="Millares 2 7 4 2" xfId="25168" xr:uid="{00000000-0005-0000-0000-00000E030000}"/>
    <cellStyle name="Millares 2 7 5" xfId="17022" xr:uid="{00000000-0005-0000-0000-00000F030000}"/>
    <cellStyle name="Millares 2 8" xfId="1431" xr:uid="{00000000-0005-0000-0000-000010030000}"/>
    <cellStyle name="Millares 2 8 2" xfId="6730" xr:uid="{00000000-0005-0000-0000-000011030000}"/>
    <cellStyle name="Millares 2 8 2 2" xfId="14876" xr:uid="{00000000-0005-0000-0000-000012030000}"/>
    <cellStyle name="Millares 2 8 2 2 2" xfId="31172" xr:uid="{00000000-0005-0000-0000-000013030000}"/>
    <cellStyle name="Millares 2 8 2 3" xfId="23026" xr:uid="{00000000-0005-0000-0000-000014030000}"/>
    <cellStyle name="Millares 2 8 3" xfId="9577" xr:uid="{00000000-0005-0000-0000-000015030000}"/>
    <cellStyle name="Millares 2 8 3 2" xfId="25873" xr:uid="{00000000-0005-0000-0000-000016030000}"/>
    <cellStyle name="Millares 2 8 4" xfId="17727" xr:uid="{00000000-0005-0000-0000-000017030000}"/>
    <cellStyle name="Millares 2 9" xfId="5320" xr:uid="{00000000-0005-0000-0000-000018030000}"/>
    <cellStyle name="Millares 2 9 2" xfId="13466" xr:uid="{00000000-0005-0000-0000-000019030000}"/>
    <cellStyle name="Millares 2 9 2 2" xfId="29762" xr:uid="{00000000-0005-0000-0000-00001A030000}"/>
    <cellStyle name="Millares 2 9 3" xfId="21616" xr:uid="{00000000-0005-0000-0000-00001B030000}"/>
    <cellStyle name="Millares 3" xfId="14" xr:uid="{00000000-0005-0000-0000-00001C030000}"/>
    <cellStyle name="Millares 3 10" xfId="5314" xr:uid="{00000000-0005-0000-0000-00001D030000}"/>
    <cellStyle name="Millares 3 10 2" xfId="13460" xr:uid="{00000000-0005-0000-0000-00001E030000}"/>
    <cellStyle name="Millares 3 10 2 2" xfId="29756" xr:uid="{00000000-0005-0000-0000-00001F030000}"/>
    <cellStyle name="Millares 3 10 3" xfId="21610" xr:uid="{00000000-0005-0000-0000-000020030000}"/>
    <cellStyle name="Millares 3 11" xfId="8161" xr:uid="{00000000-0005-0000-0000-000021030000}"/>
    <cellStyle name="Millares 3 11 2" xfId="24457" xr:uid="{00000000-0005-0000-0000-000022030000}"/>
    <cellStyle name="Millares 3 12" xfId="16311" xr:uid="{00000000-0005-0000-0000-000023030000}"/>
    <cellStyle name="Millares 3 2" xfId="25" xr:uid="{00000000-0005-0000-0000-000024030000}"/>
    <cellStyle name="Millares 3 2 10" xfId="8172" xr:uid="{00000000-0005-0000-0000-000025030000}"/>
    <cellStyle name="Millares 3 2 10 2" xfId="24468" xr:uid="{00000000-0005-0000-0000-000026030000}"/>
    <cellStyle name="Millares 3 2 11" xfId="16322" xr:uid="{00000000-0005-0000-0000-000027030000}"/>
    <cellStyle name="Millares 3 2 2" xfId="47" xr:uid="{00000000-0005-0000-0000-000028030000}"/>
    <cellStyle name="Millares 3 2 2 10" xfId="16344" xr:uid="{00000000-0005-0000-0000-000029030000}"/>
    <cellStyle name="Millares 3 2 2 2" xfId="91" xr:uid="{00000000-0005-0000-0000-00002A030000}"/>
    <cellStyle name="Millares 3 2 2 2 2" xfId="181" xr:uid="{00000000-0005-0000-0000-00002B030000}"/>
    <cellStyle name="Millares 3 2 2 2 2 2" xfId="525" xr:uid="{00000000-0005-0000-0000-00002C030000}"/>
    <cellStyle name="Millares 3 2 2 2 2 2 2" xfId="1231" xr:uid="{00000000-0005-0000-0000-00002D030000}"/>
    <cellStyle name="Millares 3 2 2 2 2 2 2 2" xfId="2641" xr:uid="{00000000-0005-0000-0000-00002E030000}"/>
    <cellStyle name="Millares 3 2 2 2 2 2 2 2 2" xfId="7940" xr:uid="{00000000-0005-0000-0000-00002F030000}"/>
    <cellStyle name="Millares 3 2 2 2 2 2 2 2 2 2" xfId="16086" xr:uid="{00000000-0005-0000-0000-000030030000}"/>
    <cellStyle name="Millares 3 2 2 2 2 2 2 2 2 2 2" xfId="32382" xr:uid="{00000000-0005-0000-0000-000031030000}"/>
    <cellStyle name="Millares 3 2 2 2 2 2 2 2 2 3" xfId="24236" xr:uid="{00000000-0005-0000-0000-000032030000}"/>
    <cellStyle name="Millares 3 2 2 2 2 2 2 2 3" xfId="10787" xr:uid="{00000000-0005-0000-0000-000033030000}"/>
    <cellStyle name="Millares 3 2 2 2 2 2 2 2 3 2" xfId="27083" xr:uid="{00000000-0005-0000-0000-000034030000}"/>
    <cellStyle name="Millares 3 2 2 2 2 2 2 2 4" xfId="18937" xr:uid="{00000000-0005-0000-0000-000035030000}"/>
    <cellStyle name="Millares 3 2 2 2 2 2 2 3" xfId="6530" xr:uid="{00000000-0005-0000-0000-000036030000}"/>
    <cellStyle name="Millares 3 2 2 2 2 2 2 3 2" xfId="14676" xr:uid="{00000000-0005-0000-0000-000037030000}"/>
    <cellStyle name="Millares 3 2 2 2 2 2 2 3 2 2" xfId="30972" xr:uid="{00000000-0005-0000-0000-000038030000}"/>
    <cellStyle name="Millares 3 2 2 2 2 2 2 3 3" xfId="22826" xr:uid="{00000000-0005-0000-0000-000039030000}"/>
    <cellStyle name="Millares 3 2 2 2 2 2 2 4" xfId="9377" xr:uid="{00000000-0005-0000-0000-00003A030000}"/>
    <cellStyle name="Millares 3 2 2 2 2 2 2 4 2" xfId="25673" xr:uid="{00000000-0005-0000-0000-00003B030000}"/>
    <cellStyle name="Millares 3 2 2 2 2 2 2 5" xfId="17527" xr:uid="{00000000-0005-0000-0000-00003C030000}"/>
    <cellStyle name="Millares 3 2 2 2 2 2 3" xfId="1936" xr:uid="{00000000-0005-0000-0000-00003D030000}"/>
    <cellStyle name="Millares 3 2 2 2 2 2 3 2" xfId="7235" xr:uid="{00000000-0005-0000-0000-00003E030000}"/>
    <cellStyle name="Millares 3 2 2 2 2 2 3 2 2" xfId="15381" xr:uid="{00000000-0005-0000-0000-00003F030000}"/>
    <cellStyle name="Millares 3 2 2 2 2 2 3 2 2 2" xfId="31677" xr:uid="{00000000-0005-0000-0000-000040030000}"/>
    <cellStyle name="Millares 3 2 2 2 2 2 3 2 3" xfId="23531" xr:uid="{00000000-0005-0000-0000-000041030000}"/>
    <cellStyle name="Millares 3 2 2 2 2 2 3 3" xfId="10082" xr:uid="{00000000-0005-0000-0000-000042030000}"/>
    <cellStyle name="Millares 3 2 2 2 2 2 3 3 2" xfId="26378" xr:uid="{00000000-0005-0000-0000-000043030000}"/>
    <cellStyle name="Millares 3 2 2 2 2 2 3 4" xfId="18232" xr:uid="{00000000-0005-0000-0000-000044030000}"/>
    <cellStyle name="Millares 3 2 2 2 2 2 4" xfId="5825" xr:uid="{00000000-0005-0000-0000-000045030000}"/>
    <cellStyle name="Millares 3 2 2 2 2 2 4 2" xfId="13971" xr:uid="{00000000-0005-0000-0000-000046030000}"/>
    <cellStyle name="Millares 3 2 2 2 2 2 4 2 2" xfId="30267" xr:uid="{00000000-0005-0000-0000-000047030000}"/>
    <cellStyle name="Millares 3 2 2 2 2 2 4 3" xfId="22121" xr:uid="{00000000-0005-0000-0000-000048030000}"/>
    <cellStyle name="Millares 3 2 2 2 2 2 5" xfId="8672" xr:uid="{00000000-0005-0000-0000-000049030000}"/>
    <cellStyle name="Millares 3 2 2 2 2 2 5 2" xfId="24968" xr:uid="{00000000-0005-0000-0000-00004A030000}"/>
    <cellStyle name="Millares 3 2 2 2 2 2 6" xfId="16822" xr:uid="{00000000-0005-0000-0000-00004B030000}"/>
    <cellStyle name="Millares 3 2 2 2 2 3" xfId="887" xr:uid="{00000000-0005-0000-0000-00004C030000}"/>
    <cellStyle name="Millares 3 2 2 2 2 3 2" xfId="2297" xr:uid="{00000000-0005-0000-0000-00004D030000}"/>
    <cellStyle name="Millares 3 2 2 2 2 3 2 2" xfId="7596" xr:uid="{00000000-0005-0000-0000-00004E030000}"/>
    <cellStyle name="Millares 3 2 2 2 2 3 2 2 2" xfId="15742" xr:uid="{00000000-0005-0000-0000-00004F030000}"/>
    <cellStyle name="Millares 3 2 2 2 2 3 2 2 2 2" xfId="32038" xr:uid="{00000000-0005-0000-0000-000050030000}"/>
    <cellStyle name="Millares 3 2 2 2 2 3 2 2 3" xfId="23892" xr:uid="{00000000-0005-0000-0000-000051030000}"/>
    <cellStyle name="Millares 3 2 2 2 2 3 2 3" xfId="10443" xr:uid="{00000000-0005-0000-0000-000052030000}"/>
    <cellStyle name="Millares 3 2 2 2 2 3 2 3 2" xfId="26739" xr:uid="{00000000-0005-0000-0000-000053030000}"/>
    <cellStyle name="Millares 3 2 2 2 2 3 2 4" xfId="18593" xr:uid="{00000000-0005-0000-0000-000054030000}"/>
    <cellStyle name="Millares 3 2 2 2 2 3 3" xfId="6186" xr:uid="{00000000-0005-0000-0000-000055030000}"/>
    <cellStyle name="Millares 3 2 2 2 2 3 3 2" xfId="14332" xr:uid="{00000000-0005-0000-0000-000056030000}"/>
    <cellStyle name="Millares 3 2 2 2 2 3 3 2 2" xfId="30628" xr:uid="{00000000-0005-0000-0000-000057030000}"/>
    <cellStyle name="Millares 3 2 2 2 2 3 3 3" xfId="22482" xr:uid="{00000000-0005-0000-0000-000058030000}"/>
    <cellStyle name="Millares 3 2 2 2 2 3 4" xfId="9033" xr:uid="{00000000-0005-0000-0000-000059030000}"/>
    <cellStyle name="Millares 3 2 2 2 2 3 4 2" xfId="25329" xr:uid="{00000000-0005-0000-0000-00005A030000}"/>
    <cellStyle name="Millares 3 2 2 2 2 3 5" xfId="17183" xr:uid="{00000000-0005-0000-0000-00005B030000}"/>
    <cellStyle name="Millares 3 2 2 2 2 4" xfId="1592" xr:uid="{00000000-0005-0000-0000-00005C030000}"/>
    <cellStyle name="Millares 3 2 2 2 2 4 2" xfId="6891" xr:uid="{00000000-0005-0000-0000-00005D030000}"/>
    <cellStyle name="Millares 3 2 2 2 2 4 2 2" xfId="15037" xr:uid="{00000000-0005-0000-0000-00005E030000}"/>
    <cellStyle name="Millares 3 2 2 2 2 4 2 2 2" xfId="31333" xr:uid="{00000000-0005-0000-0000-00005F030000}"/>
    <cellStyle name="Millares 3 2 2 2 2 4 2 3" xfId="23187" xr:uid="{00000000-0005-0000-0000-000060030000}"/>
    <cellStyle name="Millares 3 2 2 2 2 4 3" xfId="9738" xr:uid="{00000000-0005-0000-0000-000061030000}"/>
    <cellStyle name="Millares 3 2 2 2 2 4 3 2" xfId="26034" xr:uid="{00000000-0005-0000-0000-000062030000}"/>
    <cellStyle name="Millares 3 2 2 2 2 4 4" xfId="17888" xr:uid="{00000000-0005-0000-0000-000063030000}"/>
    <cellStyle name="Millares 3 2 2 2 2 5" xfId="5481" xr:uid="{00000000-0005-0000-0000-000064030000}"/>
    <cellStyle name="Millares 3 2 2 2 2 5 2" xfId="13627" xr:uid="{00000000-0005-0000-0000-000065030000}"/>
    <cellStyle name="Millares 3 2 2 2 2 5 2 2" xfId="29923" xr:uid="{00000000-0005-0000-0000-000066030000}"/>
    <cellStyle name="Millares 3 2 2 2 2 5 3" xfId="21777" xr:uid="{00000000-0005-0000-0000-000067030000}"/>
    <cellStyle name="Millares 3 2 2 2 2 6" xfId="8328" xr:uid="{00000000-0005-0000-0000-000068030000}"/>
    <cellStyle name="Millares 3 2 2 2 2 6 2" xfId="24624" xr:uid="{00000000-0005-0000-0000-000069030000}"/>
    <cellStyle name="Millares 3 2 2 2 2 7" xfId="16478" xr:uid="{00000000-0005-0000-0000-00006A030000}"/>
    <cellStyle name="Millares 3 2 2 2 3" xfId="345" xr:uid="{00000000-0005-0000-0000-00006B030000}"/>
    <cellStyle name="Millares 3 2 2 2 3 2" xfId="689" xr:uid="{00000000-0005-0000-0000-00006C030000}"/>
    <cellStyle name="Millares 3 2 2 2 3 2 2" xfId="1395" xr:uid="{00000000-0005-0000-0000-00006D030000}"/>
    <cellStyle name="Millares 3 2 2 2 3 2 2 2" xfId="2805" xr:uid="{00000000-0005-0000-0000-00006E030000}"/>
    <cellStyle name="Millares 3 2 2 2 3 2 2 2 2" xfId="8104" xr:uid="{00000000-0005-0000-0000-00006F030000}"/>
    <cellStyle name="Millares 3 2 2 2 3 2 2 2 2 2" xfId="16250" xr:uid="{00000000-0005-0000-0000-000070030000}"/>
    <cellStyle name="Millares 3 2 2 2 3 2 2 2 2 2 2" xfId="32546" xr:uid="{00000000-0005-0000-0000-000071030000}"/>
    <cellStyle name="Millares 3 2 2 2 3 2 2 2 2 3" xfId="24400" xr:uid="{00000000-0005-0000-0000-000072030000}"/>
    <cellStyle name="Millares 3 2 2 2 3 2 2 2 3" xfId="10951" xr:uid="{00000000-0005-0000-0000-000073030000}"/>
    <cellStyle name="Millares 3 2 2 2 3 2 2 2 3 2" xfId="27247" xr:uid="{00000000-0005-0000-0000-000074030000}"/>
    <cellStyle name="Millares 3 2 2 2 3 2 2 2 4" xfId="19101" xr:uid="{00000000-0005-0000-0000-000075030000}"/>
    <cellStyle name="Millares 3 2 2 2 3 2 2 3" xfId="6694" xr:uid="{00000000-0005-0000-0000-000076030000}"/>
    <cellStyle name="Millares 3 2 2 2 3 2 2 3 2" xfId="14840" xr:uid="{00000000-0005-0000-0000-000077030000}"/>
    <cellStyle name="Millares 3 2 2 2 3 2 2 3 2 2" xfId="31136" xr:uid="{00000000-0005-0000-0000-000078030000}"/>
    <cellStyle name="Millares 3 2 2 2 3 2 2 3 3" xfId="22990" xr:uid="{00000000-0005-0000-0000-000079030000}"/>
    <cellStyle name="Millares 3 2 2 2 3 2 2 4" xfId="9541" xr:uid="{00000000-0005-0000-0000-00007A030000}"/>
    <cellStyle name="Millares 3 2 2 2 3 2 2 4 2" xfId="25837" xr:uid="{00000000-0005-0000-0000-00007B030000}"/>
    <cellStyle name="Millares 3 2 2 2 3 2 2 5" xfId="17691" xr:uid="{00000000-0005-0000-0000-00007C030000}"/>
    <cellStyle name="Millares 3 2 2 2 3 2 3" xfId="2100" xr:uid="{00000000-0005-0000-0000-00007D030000}"/>
    <cellStyle name="Millares 3 2 2 2 3 2 3 2" xfId="7399" xr:uid="{00000000-0005-0000-0000-00007E030000}"/>
    <cellStyle name="Millares 3 2 2 2 3 2 3 2 2" xfId="15545" xr:uid="{00000000-0005-0000-0000-00007F030000}"/>
    <cellStyle name="Millares 3 2 2 2 3 2 3 2 2 2" xfId="31841" xr:uid="{00000000-0005-0000-0000-000080030000}"/>
    <cellStyle name="Millares 3 2 2 2 3 2 3 2 3" xfId="23695" xr:uid="{00000000-0005-0000-0000-000081030000}"/>
    <cellStyle name="Millares 3 2 2 2 3 2 3 3" xfId="10246" xr:uid="{00000000-0005-0000-0000-000082030000}"/>
    <cellStyle name="Millares 3 2 2 2 3 2 3 3 2" xfId="26542" xr:uid="{00000000-0005-0000-0000-000083030000}"/>
    <cellStyle name="Millares 3 2 2 2 3 2 3 4" xfId="18396" xr:uid="{00000000-0005-0000-0000-000084030000}"/>
    <cellStyle name="Millares 3 2 2 2 3 2 4" xfId="5989" xr:uid="{00000000-0005-0000-0000-000085030000}"/>
    <cellStyle name="Millares 3 2 2 2 3 2 4 2" xfId="14135" xr:uid="{00000000-0005-0000-0000-000086030000}"/>
    <cellStyle name="Millares 3 2 2 2 3 2 4 2 2" xfId="30431" xr:uid="{00000000-0005-0000-0000-000087030000}"/>
    <cellStyle name="Millares 3 2 2 2 3 2 4 3" xfId="22285" xr:uid="{00000000-0005-0000-0000-000088030000}"/>
    <cellStyle name="Millares 3 2 2 2 3 2 5" xfId="8836" xr:uid="{00000000-0005-0000-0000-000089030000}"/>
    <cellStyle name="Millares 3 2 2 2 3 2 5 2" xfId="25132" xr:uid="{00000000-0005-0000-0000-00008A030000}"/>
    <cellStyle name="Millares 3 2 2 2 3 2 6" xfId="16986" xr:uid="{00000000-0005-0000-0000-00008B030000}"/>
    <cellStyle name="Millares 3 2 2 2 3 3" xfId="1051" xr:uid="{00000000-0005-0000-0000-00008C030000}"/>
    <cellStyle name="Millares 3 2 2 2 3 3 2" xfId="2461" xr:uid="{00000000-0005-0000-0000-00008D030000}"/>
    <cellStyle name="Millares 3 2 2 2 3 3 2 2" xfId="7760" xr:uid="{00000000-0005-0000-0000-00008E030000}"/>
    <cellStyle name="Millares 3 2 2 2 3 3 2 2 2" xfId="15906" xr:uid="{00000000-0005-0000-0000-00008F030000}"/>
    <cellStyle name="Millares 3 2 2 2 3 3 2 2 2 2" xfId="32202" xr:uid="{00000000-0005-0000-0000-000090030000}"/>
    <cellStyle name="Millares 3 2 2 2 3 3 2 2 3" xfId="24056" xr:uid="{00000000-0005-0000-0000-000091030000}"/>
    <cellStyle name="Millares 3 2 2 2 3 3 2 3" xfId="10607" xr:uid="{00000000-0005-0000-0000-000092030000}"/>
    <cellStyle name="Millares 3 2 2 2 3 3 2 3 2" xfId="26903" xr:uid="{00000000-0005-0000-0000-000093030000}"/>
    <cellStyle name="Millares 3 2 2 2 3 3 2 4" xfId="18757" xr:uid="{00000000-0005-0000-0000-000094030000}"/>
    <cellStyle name="Millares 3 2 2 2 3 3 3" xfId="6350" xr:uid="{00000000-0005-0000-0000-000095030000}"/>
    <cellStyle name="Millares 3 2 2 2 3 3 3 2" xfId="14496" xr:uid="{00000000-0005-0000-0000-000096030000}"/>
    <cellStyle name="Millares 3 2 2 2 3 3 3 2 2" xfId="30792" xr:uid="{00000000-0005-0000-0000-000097030000}"/>
    <cellStyle name="Millares 3 2 2 2 3 3 3 3" xfId="22646" xr:uid="{00000000-0005-0000-0000-000098030000}"/>
    <cellStyle name="Millares 3 2 2 2 3 3 4" xfId="9197" xr:uid="{00000000-0005-0000-0000-000099030000}"/>
    <cellStyle name="Millares 3 2 2 2 3 3 4 2" xfId="25493" xr:uid="{00000000-0005-0000-0000-00009A030000}"/>
    <cellStyle name="Millares 3 2 2 2 3 3 5" xfId="17347" xr:uid="{00000000-0005-0000-0000-00009B030000}"/>
    <cellStyle name="Millares 3 2 2 2 3 4" xfId="1756" xr:uid="{00000000-0005-0000-0000-00009C030000}"/>
    <cellStyle name="Millares 3 2 2 2 3 4 2" xfId="7055" xr:uid="{00000000-0005-0000-0000-00009D030000}"/>
    <cellStyle name="Millares 3 2 2 2 3 4 2 2" xfId="15201" xr:uid="{00000000-0005-0000-0000-00009E030000}"/>
    <cellStyle name="Millares 3 2 2 2 3 4 2 2 2" xfId="31497" xr:uid="{00000000-0005-0000-0000-00009F030000}"/>
    <cellStyle name="Millares 3 2 2 2 3 4 2 3" xfId="23351" xr:uid="{00000000-0005-0000-0000-0000A0030000}"/>
    <cellStyle name="Millares 3 2 2 2 3 4 3" xfId="9902" xr:uid="{00000000-0005-0000-0000-0000A1030000}"/>
    <cellStyle name="Millares 3 2 2 2 3 4 3 2" xfId="26198" xr:uid="{00000000-0005-0000-0000-0000A2030000}"/>
    <cellStyle name="Millares 3 2 2 2 3 4 4" xfId="18052" xr:uid="{00000000-0005-0000-0000-0000A3030000}"/>
    <cellStyle name="Millares 3 2 2 2 3 5" xfId="5645" xr:uid="{00000000-0005-0000-0000-0000A4030000}"/>
    <cellStyle name="Millares 3 2 2 2 3 5 2" xfId="13791" xr:uid="{00000000-0005-0000-0000-0000A5030000}"/>
    <cellStyle name="Millares 3 2 2 2 3 5 2 2" xfId="30087" xr:uid="{00000000-0005-0000-0000-0000A6030000}"/>
    <cellStyle name="Millares 3 2 2 2 3 5 3" xfId="21941" xr:uid="{00000000-0005-0000-0000-0000A7030000}"/>
    <cellStyle name="Millares 3 2 2 2 3 6" xfId="8492" xr:uid="{00000000-0005-0000-0000-0000A8030000}"/>
    <cellStyle name="Millares 3 2 2 2 3 6 2" xfId="24788" xr:uid="{00000000-0005-0000-0000-0000A9030000}"/>
    <cellStyle name="Millares 3 2 2 2 3 7" xfId="16642" xr:uid="{00000000-0005-0000-0000-0000AA030000}"/>
    <cellStyle name="Millares 3 2 2 2 4" xfId="435" xr:uid="{00000000-0005-0000-0000-0000AB030000}"/>
    <cellStyle name="Millares 3 2 2 2 4 2" xfId="1141" xr:uid="{00000000-0005-0000-0000-0000AC030000}"/>
    <cellStyle name="Millares 3 2 2 2 4 2 2" xfId="2551" xr:uid="{00000000-0005-0000-0000-0000AD030000}"/>
    <cellStyle name="Millares 3 2 2 2 4 2 2 2" xfId="7850" xr:uid="{00000000-0005-0000-0000-0000AE030000}"/>
    <cellStyle name="Millares 3 2 2 2 4 2 2 2 2" xfId="15996" xr:uid="{00000000-0005-0000-0000-0000AF030000}"/>
    <cellStyle name="Millares 3 2 2 2 4 2 2 2 2 2" xfId="32292" xr:uid="{00000000-0005-0000-0000-0000B0030000}"/>
    <cellStyle name="Millares 3 2 2 2 4 2 2 2 3" xfId="24146" xr:uid="{00000000-0005-0000-0000-0000B1030000}"/>
    <cellStyle name="Millares 3 2 2 2 4 2 2 3" xfId="10697" xr:uid="{00000000-0005-0000-0000-0000B2030000}"/>
    <cellStyle name="Millares 3 2 2 2 4 2 2 3 2" xfId="26993" xr:uid="{00000000-0005-0000-0000-0000B3030000}"/>
    <cellStyle name="Millares 3 2 2 2 4 2 2 4" xfId="18847" xr:uid="{00000000-0005-0000-0000-0000B4030000}"/>
    <cellStyle name="Millares 3 2 2 2 4 2 3" xfId="6440" xr:uid="{00000000-0005-0000-0000-0000B5030000}"/>
    <cellStyle name="Millares 3 2 2 2 4 2 3 2" xfId="14586" xr:uid="{00000000-0005-0000-0000-0000B6030000}"/>
    <cellStyle name="Millares 3 2 2 2 4 2 3 2 2" xfId="30882" xr:uid="{00000000-0005-0000-0000-0000B7030000}"/>
    <cellStyle name="Millares 3 2 2 2 4 2 3 3" xfId="22736" xr:uid="{00000000-0005-0000-0000-0000B8030000}"/>
    <cellStyle name="Millares 3 2 2 2 4 2 4" xfId="9287" xr:uid="{00000000-0005-0000-0000-0000B9030000}"/>
    <cellStyle name="Millares 3 2 2 2 4 2 4 2" xfId="25583" xr:uid="{00000000-0005-0000-0000-0000BA030000}"/>
    <cellStyle name="Millares 3 2 2 2 4 2 5" xfId="17437" xr:uid="{00000000-0005-0000-0000-0000BB030000}"/>
    <cellStyle name="Millares 3 2 2 2 4 3" xfId="1846" xr:uid="{00000000-0005-0000-0000-0000BC030000}"/>
    <cellStyle name="Millares 3 2 2 2 4 3 2" xfId="7145" xr:uid="{00000000-0005-0000-0000-0000BD030000}"/>
    <cellStyle name="Millares 3 2 2 2 4 3 2 2" xfId="15291" xr:uid="{00000000-0005-0000-0000-0000BE030000}"/>
    <cellStyle name="Millares 3 2 2 2 4 3 2 2 2" xfId="31587" xr:uid="{00000000-0005-0000-0000-0000BF030000}"/>
    <cellStyle name="Millares 3 2 2 2 4 3 2 3" xfId="23441" xr:uid="{00000000-0005-0000-0000-0000C0030000}"/>
    <cellStyle name="Millares 3 2 2 2 4 3 3" xfId="9992" xr:uid="{00000000-0005-0000-0000-0000C1030000}"/>
    <cellStyle name="Millares 3 2 2 2 4 3 3 2" xfId="26288" xr:uid="{00000000-0005-0000-0000-0000C2030000}"/>
    <cellStyle name="Millares 3 2 2 2 4 3 4" xfId="18142" xr:uid="{00000000-0005-0000-0000-0000C3030000}"/>
    <cellStyle name="Millares 3 2 2 2 4 4" xfId="5735" xr:uid="{00000000-0005-0000-0000-0000C4030000}"/>
    <cellStyle name="Millares 3 2 2 2 4 4 2" xfId="13881" xr:uid="{00000000-0005-0000-0000-0000C5030000}"/>
    <cellStyle name="Millares 3 2 2 2 4 4 2 2" xfId="30177" xr:uid="{00000000-0005-0000-0000-0000C6030000}"/>
    <cellStyle name="Millares 3 2 2 2 4 4 3" xfId="22031" xr:uid="{00000000-0005-0000-0000-0000C7030000}"/>
    <cellStyle name="Millares 3 2 2 2 4 5" xfId="8582" xr:uid="{00000000-0005-0000-0000-0000C8030000}"/>
    <cellStyle name="Millares 3 2 2 2 4 5 2" xfId="24878" xr:uid="{00000000-0005-0000-0000-0000C9030000}"/>
    <cellStyle name="Millares 3 2 2 2 4 6" xfId="16732" xr:uid="{00000000-0005-0000-0000-0000CA030000}"/>
    <cellStyle name="Millares 3 2 2 2 5" xfId="797" xr:uid="{00000000-0005-0000-0000-0000CB030000}"/>
    <cellStyle name="Millares 3 2 2 2 5 2" xfId="2207" xr:uid="{00000000-0005-0000-0000-0000CC030000}"/>
    <cellStyle name="Millares 3 2 2 2 5 2 2" xfId="7506" xr:uid="{00000000-0005-0000-0000-0000CD030000}"/>
    <cellStyle name="Millares 3 2 2 2 5 2 2 2" xfId="15652" xr:uid="{00000000-0005-0000-0000-0000CE030000}"/>
    <cellStyle name="Millares 3 2 2 2 5 2 2 2 2" xfId="31948" xr:uid="{00000000-0005-0000-0000-0000CF030000}"/>
    <cellStyle name="Millares 3 2 2 2 5 2 2 3" xfId="23802" xr:uid="{00000000-0005-0000-0000-0000D0030000}"/>
    <cellStyle name="Millares 3 2 2 2 5 2 3" xfId="10353" xr:uid="{00000000-0005-0000-0000-0000D1030000}"/>
    <cellStyle name="Millares 3 2 2 2 5 2 3 2" xfId="26649" xr:uid="{00000000-0005-0000-0000-0000D2030000}"/>
    <cellStyle name="Millares 3 2 2 2 5 2 4" xfId="18503" xr:uid="{00000000-0005-0000-0000-0000D3030000}"/>
    <cellStyle name="Millares 3 2 2 2 5 3" xfId="6096" xr:uid="{00000000-0005-0000-0000-0000D4030000}"/>
    <cellStyle name="Millares 3 2 2 2 5 3 2" xfId="14242" xr:uid="{00000000-0005-0000-0000-0000D5030000}"/>
    <cellStyle name="Millares 3 2 2 2 5 3 2 2" xfId="30538" xr:uid="{00000000-0005-0000-0000-0000D6030000}"/>
    <cellStyle name="Millares 3 2 2 2 5 3 3" xfId="22392" xr:uid="{00000000-0005-0000-0000-0000D7030000}"/>
    <cellStyle name="Millares 3 2 2 2 5 4" xfId="8943" xr:uid="{00000000-0005-0000-0000-0000D8030000}"/>
    <cellStyle name="Millares 3 2 2 2 5 4 2" xfId="25239" xr:uid="{00000000-0005-0000-0000-0000D9030000}"/>
    <cellStyle name="Millares 3 2 2 2 5 5" xfId="17093" xr:uid="{00000000-0005-0000-0000-0000DA030000}"/>
    <cellStyle name="Millares 3 2 2 2 6" xfId="1502" xr:uid="{00000000-0005-0000-0000-0000DB030000}"/>
    <cellStyle name="Millares 3 2 2 2 6 2" xfId="6801" xr:uid="{00000000-0005-0000-0000-0000DC030000}"/>
    <cellStyle name="Millares 3 2 2 2 6 2 2" xfId="14947" xr:uid="{00000000-0005-0000-0000-0000DD030000}"/>
    <cellStyle name="Millares 3 2 2 2 6 2 2 2" xfId="31243" xr:uid="{00000000-0005-0000-0000-0000DE030000}"/>
    <cellStyle name="Millares 3 2 2 2 6 2 3" xfId="23097" xr:uid="{00000000-0005-0000-0000-0000DF030000}"/>
    <cellStyle name="Millares 3 2 2 2 6 3" xfId="9648" xr:uid="{00000000-0005-0000-0000-0000E0030000}"/>
    <cellStyle name="Millares 3 2 2 2 6 3 2" xfId="25944" xr:uid="{00000000-0005-0000-0000-0000E1030000}"/>
    <cellStyle name="Millares 3 2 2 2 6 4" xfId="17798" xr:uid="{00000000-0005-0000-0000-0000E2030000}"/>
    <cellStyle name="Millares 3 2 2 2 7" xfId="5391" xr:uid="{00000000-0005-0000-0000-0000E3030000}"/>
    <cellStyle name="Millares 3 2 2 2 7 2" xfId="13537" xr:uid="{00000000-0005-0000-0000-0000E4030000}"/>
    <cellStyle name="Millares 3 2 2 2 7 2 2" xfId="29833" xr:uid="{00000000-0005-0000-0000-0000E5030000}"/>
    <cellStyle name="Millares 3 2 2 2 7 3" xfId="21687" xr:uid="{00000000-0005-0000-0000-0000E6030000}"/>
    <cellStyle name="Millares 3 2 2 2 8" xfId="8238" xr:uid="{00000000-0005-0000-0000-0000E7030000}"/>
    <cellStyle name="Millares 3 2 2 2 8 2" xfId="24534" xr:uid="{00000000-0005-0000-0000-0000E8030000}"/>
    <cellStyle name="Millares 3 2 2 2 9" xfId="16388" xr:uid="{00000000-0005-0000-0000-0000E9030000}"/>
    <cellStyle name="Millares 3 2 2 3" xfId="137" xr:uid="{00000000-0005-0000-0000-0000EA030000}"/>
    <cellStyle name="Millares 3 2 2 3 2" xfId="481" xr:uid="{00000000-0005-0000-0000-0000EB030000}"/>
    <cellStyle name="Millares 3 2 2 3 2 2" xfId="1187" xr:uid="{00000000-0005-0000-0000-0000EC030000}"/>
    <cellStyle name="Millares 3 2 2 3 2 2 2" xfId="2597" xr:uid="{00000000-0005-0000-0000-0000ED030000}"/>
    <cellStyle name="Millares 3 2 2 3 2 2 2 2" xfId="7896" xr:uid="{00000000-0005-0000-0000-0000EE030000}"/>
    <cellStyle name="Millares 3 2 2 3 2 2 2 2 2" xfId="16042" xr:uid="{00000000-0005-0000-0000-0000EF030000}"/>
    <cellStyle name="Millares 3 2 2 3 2 2 2 2 2 2" xfId="32338" xr:uid="{00000000-0005-0000-0000-0000F0030000}"/>
    <cellStyle name="Millares 3 2 2 3 2 2 2 2 3" xfId="24192" xr:uid="{00000000-0005-0000-0000-0000F1030000}"/>
    <cellStyle name="Millares 3 2 2 3 2 2 2 3" xfId="10743" xr:uid="{00000000-0005-0000-0000-0000F2030000}"/>
    <cellStyle name="Millares 3 2 2 3 2 2 2 3 2" xfId="27039" xr:uid="{00000000-0005-0000-0000-0000F3030000}"/>
    <cellStyle name="Millares 3 2 2 3 2 2 2 4" xfId="18893" xr:uid="{00000000-0005-0000-0000-0000F4030000}"/>
    <cellStyle name="Millares 3 2 2 3 2 2 3" xfId="6486" xr:uid="{00000000-0005-0000-0000-0000F5030000}"/>
    <cellStyle name="Millares 3 2 2 3 2 2 3 2" xfId="14632" xr:uid="{00000000-0005-0000-0000-0000F6030000}"/>
    <cellStyle name="Millares 3 2 2 3 2 2 3 2 2" xfId="30928" xr:uid="{00000000-0005-0000-0000-0000F7030000}"/>
    <cellStyle name="Millares 3 2 2 3 2 2 3 3" xfId="22782" xr:uid="{00000000-0005-0000-0000-0000F8030000}"/>
    <cellStyle name="Millares 3 2 2 3 2 2 4" xfId="9333" xr:uid="{00000000-0005-0000-0000-0000F9030000}"/>
    <cellStyle name="Millares 3 2 2 3 2 2 4 2" xfId="25629" xr:uid="{00000000-0005-0000-0000-0000FA030000}"/>
    <cellStyle name="Millares 3 2 2 3 2 2 5" xfId="17483" xr:uid="{00000000-0005-0000-0000-0000FB030000}"/>
    <cellStyle name="Millares 3 2 2 3 2 3" xfId="1892" xr:uid="{00000000-0005-0000-0000-0000FC030000}"/>
    <cellStyle name="Millares 3 2 2 3 2 3 2" xfId="7191" xr:uid="{00000000-0005-0000-0000-0000FD030000}"/>
    <cellStyle name="Millares 3 2 2 3 2 3 2 2" xfId="15337" xr:uid="{00000000-0005-0000-0000-0000FE030000}"/>
    <cellStyle name="Millares 3 2 2 3 2 3 2 2 2" xfId="31633" xr:uid="{00000000-0005-0000-0000-0000FF030000}"/>
    <cellStyle name="Millares 3 2 2 3 2 3 2 3" xfId="23487" xr:uid="{00000000-0005-0000-0000-000000040000}"/>
    <cellStyle name="Millares 3 2 2 3 2 3 3" xfId="10038" xr:uid="{00000000-0005-0000-0000-000001040000}"/>
    <cellStyle name="Millares 3 2 2 3 2 3 3 2" xfId="26334" xr:uid="{00000000-0005-0000-0000-000002040000}"/>
    <cellStyle name="Millares 3 2 2 3 2 3 4" xfId="18188" xr:uid="{00000000-0005-0000-0000-000003040000}"/>
    <cellStyle name="Millares 3 2 2 3 2 4" xfId="5781" xr:uid="{00000000-0005-0000-0000-000004040000}"/>
    <cellStyle name="Millares 3 2 2 3 2 4 2" xfId="13927" xr:uid="{00000000-0005-0000-0000-000005040000}"/>
    <cellStyle name="Millares 3 2 2 3 2 4 2 2" xfId="30223" xr:uid="{00000000-0005-0000-0000-000006040000}"/>
    <cellStyle name="Millares 3 2 2 3 2 4 3" xfId="22077" xr:uid="{00000000-0005-0000-0000-000007040000}"/>
    <cellStyle name="Millares 3 2 2 3 2 5" xfId="8628" xr:uid="{00000000-0005-0000-0000-000008040000}"/>
    <cellStyle name="Millares 3 2 2 3 2 5 2" xfId="24924" xr:uid="{00000000-0005-0000-0000-000009040000}"/>
    <cellStyle name="Millares 3 2 2 3 2 6" xfId="16778" xr:uid="{00000000-0005-0000-0000-00000A040000}"/>
    <cellStyle name="Millares 3 2 2 3 3" xfId="843" xr:uid="{00000000-0005-0000-0000-00000B040000}"/>
    <cellStyle name="Millares 3 2 2 3 3 2" xfId="2253" xr:uid="{00000000-0005-0000-0000-00000C040000}"/>
    <cellStyle name="Millares 3 2 2 3 3 2 2" xfId="7552" xr:uid="{00000000-0005-0000-0000-00000D040000}"/>
    <cellStyle name="Millares 3 2 2 3 3 2 2 2" xfId="15698" xr:uid="{00000000-0005-0000-0000-00000E040000}"/>
    <cellStyle name="Millares 3 2 2 3 3 2 2 2 2" xfId="31994" xr:uid="{00000000-0005-0000-0000-00000F040000}"/>
    <cellStyle name="Millares 3 2 2 3 3 2 2 3" xfId="23848" xr:uid="{00000000-0005-0000-0000-000010040000}"/>
    <cellStyle name="Millares 3 2 2 3 3 2 3" xfId="10399" xr:uid="{00000000-0005-0000-0000-000011040000}"/>
    <cellStyle name="Millares 3 2 2 3 3 2 3 2" xfId="26695" xr:uid="{00000000-0005-0000-0000-000012040000}"/>
    <cellStyle name="Millares 3 2 2 3 3 2 4" xfId="18549" xr:uid="{00000000-0005-0000-0000-000013040000}"/>
    <cellStyle name="Millares 3 2 2 3 3 3" xfId="6142" xr:uid="{00000000-0005-0000-0000-000014040000}"/>
    <cellStyle name="Millares 3 2 2 3 3 3 2" xfId="14288" xr:uid="{00000000-0005-0000-0000-000015040000}"/>
    <cellStyle name="Millares 3 2 2 3 3 3 2 2" xfId="30584" xr:uid="{00000000-0005-0000-0000-000016040000}"/>
    <cellStyle name="Millares 3 2 2 3 3 3 3" xfId="22438" xr:uid="{00000000-0005-0000-0000-000017040000}"/>
    <cellStyle name="Millares 3 2 2 3 3 4" xfId="8989" xr:uid="{00000000-0005-0000-0000-000018040000}"/>
    <cellStyle name="Millares 3 2 2 3 3 4 2" xfId="25285" xr:uid="{00000000-0005-0000-0000-000019040000}"/>
    <cellStyle name="Millares 3 2 2 3 3 5" xfId="17139" xr:uid="{00000000-0005-0000-0000-00001A040000}"/>
    <cellStyle name="Millares 3 2 2 3 4" xfId="1548" xr:uid="{00000000-0005-0000-0000-00001B040000}"/>
    <cellStyle name="Millares 3 2 2 3 4 2" xfId="6847" xr:uid="{00000000-0005-0000-0000-00001C040000}"/>
    <cellStyle name="Millares 3 2 2 3 4 2 2" xfId="14993" xr:uid="{00000000-0005-0000-0000-00001D040000}"/>
    <cellStyle name="Millares 3 2 2 3 4 2 2 2" xfId="31289" xr:uid="{00000000-0005-0000-0000-00001E040000}"/>
    <cellStyle name="Millares 3 2 2 3 4 2 3" xfId="23143" xr:uid="{00000000-0005-0000-0000-00001F040000}"/>
    <cellStyle name="Millares 3 2 2 3 4 3" xfId="9694" xr:uid="{00000000-0005-0000-0000-000020040000}"/>
    <cellStyle name="Millares 3 2 2 3 4 3 2" xfId="25990" xr:uid="{00000000-0005-0000-0000-000021040000}"/>
    <cellStyle name="Millares 3 2 2 3 4 4" xfId="17844" xr:uid="{00000000-0005-0000-0000-000022040000}"/>
    <cellStyle name="Millares 3 2 2 3 5" xfId="5437" xr:uid="{00000000-0005-0000-0000-000023040000}"/>
    <cellStyle name="Millares 3 2 2 3 5 2" xfId="13583" xr:uid="{00000000-0005-0000-0000-000024040000}"/>
    <cellStyle name="Millares 3 2 2 3 5 2 2" xfId="29879" xr:uid="{00000000-0005-0000-0000-000025040000}"/>
    <cellStyle name="Millares 3 2 2 3 5 3" xfId="21733" xr:uid="{00000000-0005-0000-0000-000026040000}"/>
    <cellStyle name="Millares 3 2 2 3 6" xfId="8284" xr:uid="{00000000-0005-0000-0000-000027040000}"/>
    <cellStyle name="Millares 3 2 2 3 6 2" xfId="24580" xr:uid="{00000000-0005-0000-0000-000028040000}"/>
    <cellStyle name="Millares 3 2 2 3 7" xfId="16434" xr:uid="{00000000-0005-0000-0000-000029040000}"/>
    <cellStyle name="Millares 3 2 2 4" xfId="301" xr:uid="{00000000-0005-0000-0000-00002A040000}"/>
    <cellStyle name="Millares 3 2 2 4 2" xfId="645" xr:uid="{00000000-0005-0000-0000-00002B040000}"/>
    <cellStyle name="Millares 3 2 2 4 2 2" xfId="1351" xr:uid="{00000000-0005-0000-0000-00002C040000}"/>
    <cellStyle name="Millares 3 2 2 4 2 2 2" xfId="2761" xr:uid="{00000000-0005-0000-0000-00002D040000}"/>
    <cellStyle name="Millares 3 2 2 4 2 2 2 2" xfId="8060" xr:uid="{00000000-0005-0000-0000-00002E040000}"/>
    <cellStyle name="Millares 3 2 2 4 2 2 2 2 2" xfId="16206" xr:uid="{00000000-0005-0000-0000-00002F040000}"/>
    <cellStyle name="Millares 3 2 2 4 2 2 2 2 2 2" xfId="32502" xr:uid="{00000000-0005-0000-0000-000030040000}"/>
    <cellStyle name="Millares 3 2 2 4 2 2 2 2 3" xfId="24356" xr:uid="{00000000-0005-0000-0000-000031040000}"/>
    <cellStyle name="Millares 3 2 2 4 2 2 2 3" xfId="10907" xr:uid="{00000000-0005-0000-0000-000032040000}"/>
    <cellStyle name="Millares 3 2 2 4 2 2 2 3 2" xfId="27203" xr:uid="{00000000-0005-0000-0000-000033040000}"/>
    <cellStyle name="Millares 3 2 2 4 2 2 2 4" xfId="19057" xr:uid="{00000000-0005-0000-0000-000034040000}"/>
    <cellStyle name="Millares 3 2 2 4 2 2 3" xfId="6650" xr:uid="{00000000-0005-0000-0000-000035040000}"/>
    <cellStyle name="Millares 3 2 2 4 2 2 3 2" xfId="14796" xr:uid="{00000000-0005-0000-0000-000036040000}"/>
    <cellStyle name="Millares 3 2 2 4 2 2 3 2 2" xfId="31092" xr:uid="{00000000-0005-0000-0000-000037040000}"/>
    <cellStyle name="Millares 3 2 2 4 2 2 3 3" xfId="22946" xr:uid="{00000000-0005-0000-0000-000038040000}"/>
    <cellStyle name="Millares 3 2 2 4 2 2 4" xfId="9497" xr:uid="{00000000-0005-0000-0000-000039040000}"/>
    <cellStyle name="Millares 3 2 2 4 2 2 4 2" xfId="25793" xr:uid="{00000000-0005-0000-0000-00003A040000}"/>
    <cellStyle name="Millares 3 2 2 4 2 2 5" xfId="17647" xr:uid="{00000000-0005-0000-0000-00003B040000}"/>
    <cellStyle name="Millares 3 2 2 4 2 3" xfId="2056" xr:uid="{00000000-0005-0000-0000-00003C040000}"/>
    <cellStyle name="Millares 3 2 2 4 2 3 2" xfId="7355" xr:uid="{00000000-0005-0000-0000-00003D040000}"/>
    <cellStyle name="Millares 3 2 2 4 2 3 2 2" xfId="15501" xr:uid="{00000000-0005-0000-0000-00003E040000}"/>
    <cellStyle name="Millares 3 2 2 4 2 3 2 2 2" xfId="31797" xr:uid="{00000000-0005-0000-0000-00003F040000}"/>
    <cellStyle name="Millares 3 2 2 4 2 3 2 3" xfId="23651" xr:uid="{00000000-0005-0000-0000-000040040000}"/>
    <cellStyle name="Millares 3 2 2 4 2 3 3" xfId="10202" xr:uid="{00000000-0005-0000-0000-000041040000}"/>
    <cellStyle name="Millares 3 2 2 4 2 3 3 2" xfId="26498" xr:uid="{00000000-0005-0000-0000-000042040000}"/>
    <cellStyle name="Millares 3 2 2 4 2 3 4" xfId="18352" xr:uid="{00000000-0005-0000-0000-000043040000}"/>
    <cellStyle name="Millares 3 2 2 4 2 4" xfId="5945" xr:uid="{00000000-0005-0000-0000-000044040000}"/>
    <cellStyle name="Millares 3 2 2 4 2 4 2" xfId="14091" xr:uid="{00000000-0005-0000-0000-000045040000}"/>
    <cellStyle name="Millares 3 2 2 4 2 4 2 2" xfId="30387" xr:uid="{00000000-0005-0000-0000-000046040000}"/>
    <cellStyle name="Millares 3 2 2 4 2 4 3" xfId="22241" xr:uid="{00000000-0005-0000-0000-000047040000}"/>
    <cellStyle name="Millares 3 2 2 4 2 5" xfId="8792" xr:uid="{00000000-0005-0000-0000-000048040000}"/>
    <cellStyle name="Millares 3 2 2 4 2 5 2" xfId="25088" xr:uid="{00000000-0005-0000-0000-000049040000}"/>
    <cellStyle name="Millares 3 2 2 4 2 6" xfId="16942" xr:uid="{00000000-0005-0000-0000-00004A040000}"/>
    <cellStyle name="Millares 3 2 2 4 3" xfId="1007" xr:uid="{00000000-0005-0000-0000-00004B040000}"/>
    <cellStyle name="Millares 3 2 2 4 3 2" xfId="2417" xr:uid="{00000000-0005-0000-0000-00004C040000}"/>
    <cellStyle name="Millares 3 2 2 4 3 2 2" xfId="7716" xr:uid="{00000000-0005-0000-0000-00004D040000}"/>
    <cellStyle name="Millares 3 2 2 4 3 2 2 2" xfId="15862" xr:uid="{00000000-0005-0000-0000-00004E040000}"/>
    <cellStyle name="Millares 3 2 2 4 3 2 2 2 2" xfId="32158" xr:uid="{00000000-0005-0000-0000-00004F040000}"/>
    <cellStyle name="Millares 3 2 2 4 3 2 2 3" xfId="24012" xr:uid="{00000000-0005-0000-0000-000050040000}"/>
    <cellStyle name="Millares 3 2 2 4 3 2 3" xfId="10563" xr:uid="{00000000-0005-0000-0000-000051040000}"/>
    <cellStyle name="Millares 3 2 2 4 3 2 3 2" xfId="26859" xr:uid="{00000000-0005-0000-0000-000052040000}"/>
    <cellStyle name="Millares 3 2 2 4 3 2 4" xfId="18713" xr:uid="{00000000-0005-0000-0000-000053040000}"/>
    <cellStyle name="Millares 3 2 2 4 3 3" xfId="6306" xr:uid="{00000000-0005-0000-0000-000054040000}"/>
    <cellStyle name="Millares 3 2 2 4 3 3 2" xfId="14452" xr:uid="{00000000-0005-0000-0000-000055040000}"/>
    <cellStyle name="Millares 3 2 2 4 3 3 2 2" xfId="30748" xr:uid="{00000000-0005-0000-0000-000056040000}"/>
    <cellStyle name="Millares 3 2 2 4 3 3 3" xfId="22602" xr:uid="{00000000-0005-0000-0000-000057040000}"/>
    <cellStyle name="Millares 3 2 2 4 3 4" xfId="9153" xr:uid="{00000000-0005-0000-0000-000058040000}"/>
    <cellStyle name="Millares 3 2 2 4 3 4 2" xfId="25449" xr:uid="{00000000-0005-0000-0000-000059040000}"/>
    <cellStyle name="Millares 3 2 2 4 3 5" xfId="17303" xr:uid="{00000000-0005-0000-0000-00005A040000}"/>
    <cellStyle name="Millares 3 2 2 4 4" xfId="1712" xr:uid="{00000000-0005-0000-0000-00005B040000}"/>
    <cellStyle name="Millares 3 2 2 4 4 2" xfId="7011" xr:uid="{00000000-0005-0000-0000-00005C040000}"/>
    <cellStyle name="Millares 3 2 2 4 4 2 2" xfId="15157" xr:uid="{00000000-0005-0000-0000-00005D040000}"/>
    <cellStyle name="Millares 3 2 2 4 4 2 2 2" xfId="31453" xr:uid="{00000000-0005-0000-0000-00005E040000}"/>
    <cellStyle name="Millares 3 2 2 4 4 2 3" xfId="23307" xr:uid="{00000000-0005-0000-0000-00005F040000}"/>
    <cellStyle name="Millares 3 2 2 4 4 3" xfId="9858" xr:uid="{00000000-0005-0000-0000-000060040000}"/>
    <cellStyle name="Millares 3 2 2 4 4 3 2" xfId="26154" xr:uid="{00000000-0005-0000-0000-000061040000}"/>
    <cellStyle name="Millares 3 2 2 4 4 4" xfId="18008" xr:uid="{00000000-0005-0000-0000-000062040000}"/>
    <cellStyle name="Millares 3 2 2 4 5" xfId="5601" xr:uid="{00000000-0005-0000-0000-000063040000}"/>
    <cellStyle name="Millares 3 2 2 4 5 2" xfId="13747" xr:uid="{00000000-0005-0000-0000-000064040000}"/>
    <cellStyle name="Millares 3 2 2 4 5 2 2" xfId="30043" xr:uid="{00000000-0005-0000-0000-000065040000}"/>
    <cellStyle name="Millares 3 2 2 4 5 3" xfId="21897" xr:uid="{00000000-0005-0000-0000-000066040000}"/>
    <cellStyle name="Millares 3 2 2 4 6" xfId="8448" xr:uid="{00000000-0005-0000-0000-000067040000}"/>
    <cellStyle name="Millares 3 2 2 4 6 2" xfId="24744" xr:uid="{00000000-0005-0000-0000-000068040000}"/>
    <cellStyle name="Millares 3 2 2 4 7" xfId="16598" xr:uid="{00000000-0005-0000-0000-000069040000}"/>
    <cellStyle name="Millares 3 2 2 5" xfId="391" xr:uid="{00000000-0005-0000-0000-00006A040000}"/>
    <cellStyle name="Millares 3 2 2 5 2" xfId="1097" xr:uid="{00000000-0005-0000-0000-00006B040000}"/>
    <cellStyle name="Millares 3 2 2 5 2 2" xfId="2507" xr:uid="{00000000-0005-0000-0000-00006C040000}"/>
    <cellStyle name="Millares 3 2 2 5 2 2 2" xfId="7806" xr:uid="{00000000-0005-0000-0000-00006D040000}"/>
    <cellStyle name="Millares 3 2 2 5 2 2 2 2" xfId="15952" xr:uid="{00000000-0005-0000-0000-00006E040000}"/>
    <cellStyle name="Millares 3 2 2 5 2 2 2 2 2" xfId="32248" xr:uid="{00000000-0005-0000-0000-00006F040000}"/>
    <cellStyle name="Millares 3 2 2 5 2 2 2 3" xfId="24102" xr:uid="{00000000-0005-0000-0000-000070040000}"/>
    <cellStyle name="Millares 3 2 2 5 2 2 3" xfId="10653" xr:uid="{00000000-0005-0000-0000-000071040000}"/>
    <cellStyle name="Millares 3 2 2 5 2 2 3 2" xfId="26949" xr:uid="{00000000-0005-0000-0000-000072040000}"/>
    <cellStyle name="Millares 3 2 2 5 2 2 4" xfId="18803" xr:uid="{00000000-0005-0000-0000-000073040000}"/>
    <cellStyle name="Millares 3 2 2 5 2 3" xfId="6396" xr:uid="{00000000-0005-0000-0000-000074040000}"/>
    <cellStyle name="Millares 3 2 2 5 2 3 2" xfId="14542" xr:uid="{00000000-0005-0000-0000-000075040000}"/>
    <cellStyle name="Millares 3 2 2 5 2 3 2 2" xfId="30838" xr:uid="{00000000-0005-0000-0000-000076040000}"/>
    <cellStyle name="Millares 3 2 2 5 2 3 3" xfId="22692" xr:uid="{00000000-0005-0000-0000-000077040000}"/>
    <cellStyle name="Millares 3 2 2 5 2 4" xfId="9243" xr:uid="{00000000-0005-0000-0000-000078040000}"/>
    <cellStyle name="Millares 3 2 2 5 2 4 2" xfId="25539" xr:uid="{00000000-0005-0000-0000-000079040000}"/>
    <cellStyle name="Millares 3 2 2 5 2 5" xfId="17393" xr:uid="{00000000-0005-0000-0000-00007A040000}"/>
    <cellStyle name="Millares 3 2 2 5 3" xfId="1802" xr:uid="{00000000-0005-0000-0000-00007B040000}"/>
    <cellStyle name="Millares 3 2 2 5 3 2" xfId="7101" xr:uid="{00000000-0005-0000-0000-00007C040000}"/>
    <cellStyle name="Millares 3 2 2 5 3 2 2" xfId="15247" xr:uid="{00000000-0005-0000-0000-00007D040000}"/>
    <cellStyle name="Millares 3 2 2 5 3 2 2 2" xfId="31543" xr:uid="{00000000-0005-0000-0000-00007E040000}"/>
    <cellStyle name="Millares 3 2 2 5 3 2 3" xfId="23397" xr:uid="{00000000-0005-0000-0000-00007F040000}"/>
    <cellStyle name="Millares 3 2 2 5 3 3" xfId="9948" xr:uid="{00000000-0005-0000-0000-000080040000}"/>
    <cellStyle name="Millares 3 2 2 5 3 3 2" xfId="26244" xr:uid="{00000000-0005-0000-0000-000081040000}"/>
    <cellStyle name="Millares 3 2 2 5 3 4" xfId="18098" xr:uid="{00000000-0005-0000-0000-000082040000}"/>
    <cellStyle name="Millares 3 2 2 5 4" xfId="5691" xr:uid="{00000000-0005-0000-0000-000083040000}"/>
    <cellStyle name="Millares 3 2 2 5 4 2" xfId="13837" xr:uid="{00000000-0005-0000-0000-000084040000}"/>
    <cellStyle name="Millares 3 2 2 5 4 2 2" xfId="30133" xr:uid="{00000000-0005-0000-0000-000085040000}"/>
    <cellStyle name="Millares 3 2 2 5 4 3" xfId="21987" xr:uid="{00000000-0005-0000-0000-000086040000}"/>
    <cellStyle name="Millares 3 2 2 5 5" xfId="8538" xr:uid="{00000000-0005-0000-0000-000087040000}"/>
    <cellStyle name="Millares 3 2 2 5 5 2" xfId="24834" xr:uid="{00000000-0005-0000-0000-000088040000}"/>
    <cellStyle name="Millares 3 2 2 5 6" xfId="16688" xr:uid="{00000000-0005-0000-0000-000089040000}"/>
    <cellStyle name="Millares 3 2 2 6" xfId="753" xr:uid="{00000000-0005-0000-0000-00008A040000}"/>
    <cellStyle name="Millares 3 2 2 6 2" xfId="2163" xr:uid="{00000000-0005-0000-0000-00008B040000}"/>
    <cellStyle name="Millares 3 2 2 6 2 2" xfId="7462" xr:uid="{00000000-0005-0000-0000-00008C040000}"/>
    <cellStyle name="Millares 3 2 2 6 2 2 2" xfId="15608" xr:uid="{00000000-0005-0000-0000-00008D040000}"/>
    <cellStyle name="Millares 3 2 2 6 2 2 2 2" xfId="31904" xr:uid="{00000000-0005-0000-0000-00008E040000}"/>
    <cellStyle name="Millares 3 2 2 6 2 2 3" xfId="23758" xr:uid="{00000000-0005-0000-0000-00008F040000}"/>
    <cellStyle name="Millares 3 2 2 6 2 3" xfId="10309" xr:uid="{00000000-0005-0000-0000-000090040000}"/>
    <cellStyle name="Millares 3 2 2 6 2 3 2" xfId="26605" xr:uid="{00000000-0005-0000-0000-000091040000}"/>
    <cellStyle name="Millares 3 2 2 6 2 4" xfId="18459" xr:uid="{00000000-0005-0000-0000-000092040000}"/>
    <cellStyle name="Millares 3 2 2 6 3" xfId="6052" xr:uid="{00000000-0005-0000-0000-000093040000}"/>
    <cellStyle name="Millares 3 2 2 6 3 2" xfId="14198" xr:uid="{00000000-0005-0000-0000-000094040000}"/>
    <cellStyle name="Millares 3 2 2 6 3 2 2" xfId="30494" xr:uid="{00000000-0005-0000-0000-000095040000}"/>
    <cellStyle name="Millares 3 2 2 6 3 3" xfId="22348" xr:uid="{00000000-0005-0000-0000-000096040000}"/>
    <cellStyle name="Millares 3 2 2 6 4" xfId="8899" xr:uid="{00000000-0005-0000-0000-000097040000}"/>
    <cellStyle name="Millares 3 2 2 6 4 2" xfId="25195" xr:uid="{00000000-0005-0000-0000-000098040000}"/>
    <cellStyle name="Millares 3 2 2 6 5" xfId="17049" xr:uid="{00000000-0005-0000-0000-000099040000}"/>
    <cellStyle name="Millares 3 2 2 7" xfId="1458" xr:uid="{00000000-0005-0000-0000-00009A040000}"/>
    <cellStyle name="Millares 3 2 2 7 2" xfId="6757" xr:uid="{00000000-0005-0000-0000-00009B040000}"/>
    <cellStyle name="Millares 3 2 2 7 2 2" xfId="14903" xr:uid="{00000000-0005-0000-0000-00009C040000}"/>
    <cellStyle name="Millares 3 2 2 7 2 2 2" xfId="31199" xr:uid="{00000000-0005-0000-0000-00009D040000}"/>
    <cellStyle name="Millares 3 2 2 7 2 3" xfId="23053" xr:uid="{00000000-0005-0000-0000-00009E040000}"/>
    <cellStyle name="Millares 3 2 2 7 3" xfId="9604" xr:uid="{00000000-0005-0000-0000-00009F040000}"/>
    <cellStyle name="Millares 3 2 2 7 3 2" xfId="25900" xr:uid="{00000000-0005-0000-0000-0000A0040000}"/>
    <cellStyle name="Millares 3 2 2 7 4" xfId="17754" xr:uid="{00000000-0005-0000-0000-0000A1040000}"/>
    <cellStyle name="Millares 3 2 2 8" xfId="5347" xr:uid="{00000000-0005-0000-0000-0000A2040000}"/>
    <cellStyle name="Millares 3 2 2 8 2" xfId="13493" xr:uid="{00000000-0005-0000-0000-0000A3040000}"/>
    <cellStyle name="Millares 3 2 2 8 2 2" xfId="29789" xr:uid="{00000000-0005-0000-0000-0000A4040000}"/>
    <cellStyle name="Millares 3 2 2 8 3" xfId="21643" xr:uid="{00000000-0005-0000-0000-0000A5040000}"/>
    <cellStyle name="Millares 3 2 2 9" xfId="8194" xr:uid="{00000000-0005-0000-0000-0000A6040000}"/>
    <cellStyle name="Millares 3 2 2 9 2" xfId="24490" xr:uid="{00000000-0005-0000-0000-0000A7040000}"/>
    <cellStyle name="Millares 3 2 3" xfId="69" xr:uid="{00000000-0005-0000-0000-0000A8040000}"/>
    <cellStyle name="Millares 3 2 3 2" xfId="159" xr:uid="{00000000-0005-0000-0000-0000A9040000}"/>
    <cellStyle name="Millares 3 2 3 2 2" xfId="503" xr:uid="{00000000-0005-0000-0000-0000AA040000}"/>
    <cellStyle name="Millares 3 2 3 2 2 2" xfId="1209" xr:uid="{00000000-0005-0000-0000-0000AB040000}"/>
    <cellStyle name="Millares 3 2 3 2 2 2 2" xfId="2619" xr:uid="{00000000-0005-0000-0000-0000AC040000}"/>
    <cellStyle name="Millares 3 2 3 2 2 2 2 2" xfId="7918" xr:uid="{00000000-0005-0000-0000-0000AD040000}"/>
    <cellStyle name="Millares 3 2 3 2 2 2 2 2 2" xfId="16064" xr:uid="{00000000-0005-0000-0000-0000AE040000}"/>
    <cellStyle name="Millares 3 2 3 2 2 2 2 2 2 2" xfId="32360" xr:uid="{00000000-0005-0000-0000-0000AF040000}"/>
    <cellStyle name="Millares 3 2 3 2 2 2 2 2 3" xfId="24214" xr:uid="{00000000-0005-0000-0000-0000B0040000}"/>
    <cellStyle name="Millares 3 2 3 2 2 2 2 3" xfId="10765" xr:uid="{00000000-0005-0000-0000-0000B1040000}"/>
    <cellStyle name="Millares 3 2 3 2 2 2 2 3 2" xfId="27061" xr:uid="{00000000-0005-0000-0000-0000B2040000}"/>
    <cellStyle name="Millares 3 2 3 2 2 2 2 4" xfId="18915" xr:uid="{00000000-0005-0000-0000-0000B3040000}"/>
    <cellStyle name="Millares 3 2 3 2 2 2 3" xfId="6508" xr:uid="{00000000-0005-0000-0000-0000B4040000}"/>
    <cellStyle name="Millares 3 2 3 2 2 2 3 2" xfId="14654" xr:uid="{00000000-0005-0000-0000-0000B5040000}"/>
    <cellStyle name="Millares 3 2 3 2 2 2 3 2 2" xfId="30950" xr:uid="{00000000-0005-0000-0000-0000B6040000}"/>
    <cellStyle name="Millares 3 2 3 2 2 2 3 3" xfId="22804" xr:uid="{00000000-0005-0000-0000-0000B7040000}"/>
    <cellStyle name="Millares 3 2 3 2 2 2 4" xfId="9355" xr:uid="{00000000-0005-0000-0000-0000B8040000}"/>
    <cellStyle name="Millares 3 2 3 2 2 2 4 2" xfId="25651" xr:uid="{00000000-0005-0000-0000-0000B9040000}"/>
    <cellStyle name="Millares 3 2 3 2 2 2 5" xfId="17505" xr:uid="{00000000-0005-0000-0000-0000BA040000}"/>
    <cellStyle name="Millares 3 2 3 2 2 3" xfId="1914" xr:uid="{00000000-0005-0000-0000-0000BB040000}"/>
    <cellStyle name="Millares 3 2 3 2 2 3 2" xfId="7213" xr:uid="{00000000-0005-0000-0000-0000BC040000}"/>
    <cellStyle name="Millares 3 2 3 2 2 3 2 2" xfId="15359" xr:uid="{00000000-0005-0000-0000-0000BD040000}"/>
    <cellStyle name="Millares 3 2 3 2 2 3 2 2 2" xfId="31655" xr:uid="{00000000-0005-0000-0000-0000BE040000}"/>
    <cellStyle name="Millares 3 2 3 2 2 3 2 3" xfId="23509" xr:uid="{00000000-0005-0000-0000-0000BF040000}"/>
    <cellStyle name="Millares 3 2 3 2 2 3 3" xfId="10060" xr:uid="{00000000-0005-0000-0000-0000C0040000}"/>
    <cellStyle name="Millares 3 2 3 2 2 3 3 2" xfId="26356" xr:uid="{00000000-0005-0000-0000-0000C1040000}"/>
    <cellStyle name="Millares 3 2 3 2 2 3 4" xfId="18210" xr:uid="{00000000-0005-0000-0000-0000C2040000}"/>
    <cellStyle name="Millares 3 2 3 2 2 4" xfId="5803" xr:uid="{00000000-0005-0000-0000-0000C3040000}"/>
    <cellStyle name="Millares 3 2 3 2 2 4 2" xfId="13949" xr:uid="{00000000-0005-0000-0000-0000C4040000}"/>
    <cellStyle name="Millares 3 2 3 2 2 4 2 2" xfId="30245" xr:uid="{00000000-0005-0000-0000-0000C5040000}"/>
    <cellStyle name="Millares 3 2 3 2 2 4 3" xfId="22099" xr:uid="{00000000-0005-0000-0000-0000C6040000}"/>
    <cellStyle name="Millares 3 2 3 2 2 5" xfId="8650" xr:uid="{00000000-0005-0000-0000-0000C7040000}"/>
    <cellStyle name="Millares 3 2 3 2 2 5 2" xfId="24946" xr:uid="{00000000-0005-0000-0000-0000C8040000}"/>
    <cellStyle name="Millares 3 2 3 2 2 6" xfId="16800" xr:uid="{00000000-0005-0000-0000-0000C9040000}"/>
    <cellStyle name="Millares 3 2 3 2 3" xfId="865" xr:uid="{00000000-0005-0000-0000-0000CA040000}"/>
    <cellStyle name="Millares 3 2 3 2 3 2" xfId="2275" xr:uid="{00000000-0005-0000-0000-0000CB040000}"/>
    <cellStyle name="Millares 3 2 3 2 3 2 2" xfId="7574" xr:uid="{00000000-0005-0000-0000-0000CC040000}"/>
    <cellStyle name="Millares 3 2 3 2 3 2 2 2" xfId="15720" xr:uid="{00000000-0005-0000-0000-0000CD040000}"/>
    <cellStyle name="Millares 3 2 3 2 3 2 2 2 2" xfId="32016" xr:uid="{00000000-0005-0000-0000-0000CE040000}"/>
    <cellStyle name="Millares 3 2 3 2 3 2 2 3" xfId="23870" xr:uid="{00000000-0005-0000-0000-0000CF040000}"/>
    <cellStyle name="Millares 3 2 3 2 3 2 3" xfId="10421" xr:uid="{00000000-0005-0000-0000-0000D0040000}"/>
    <cellStyle name="Millares 3 2 3 2 3 2 3 2" xfId="26717" xr:uid="{00000000-0005-0000-0000-0000D1040000}"/>
    <cellStyle name="Millares 3 2 3 2 3 2 4" xfId="18571" xr:uid="{00000000-0005-0000-0000-0000D2040000}"/>
    <cellStyle name="Millares 3 2 3 2 3 3" xfId="6164" xr:uid="{00000000-0005-0000-0000-0000D3040000}"/>
    <cellStyle name="Millares 3 2 3 2 3 3 2" xfId="14310" xr:uid="{00000000-0005-0000-0000-0000D4040000}"/>
    <cellStyle name="Millares 3 2 3 2 3 3 2 2" xfId="30606" xr:uid="{00000000-0005-0000-0000-0000D5040000}"/>
    <cellStyle name="Millares 3 2 3 2 3 3 3" xfId="22460" xr:uid="{00000000-0005-0000-0000-0000D6040000}"/>
    <cellStyle name="Millares 3 2 3 2 3 4" xfId="9011" xr:uid="{00000000-0005-0000-0000-0000D7040000}"/>
    <cellStyle name="Millares 3 2 3 2 3 4 2" xfId="25307" xr:uid="{00000000-0005-0000-0000-0000D8040000}"/>
    <cellStyle name="Millares 3 2 3 2 3 5" xfId="17161" xr:uid="{00000000-0005-0000-0000-0000D9040000}"/>
    <cellStyle name="Millares 3 2 3 2 4" xfId="1570" xr:uid="{00000000-0005-0000-0000-0000DA040000}"/>
    <cellStyle name="Millares 3 2 3 2 4 2" xfId="6869" xr:uid="{00000000-0005-0000-0000-0000DB040000}"/>
    <cellStyle name="Millares 3 2 3 2 4 2 2" xfId="15015" xr:uid="{00000000-0005-0000-0000-0000DC040000}"/>
    <cellStyle name="Millares 3 2 3 2 4 2 2 2" xfId="31311" xr:uid="{00000000-0005-0000-0000-0000DD040000}"/>
    <cellStyle name="Millares 3 2 3 2 4 2 3" xfId="23165" xr:uid="{00000000-0005-0000-0000-0000DE040000}"/>
    <cellStyle name="Millares 3 2 3 2 4 3" xfId="9716" xr:uid="{00000000-0005-0000-0000-0000DF040000}"/>
    <cellStyle name="Millares 3 2 3 2 4 3 2" xfId="26012" xr:uid="{00000000-0005-0000-0000-0000E0040000}"/>
    <cellStyle name="Millares 3 2 3 2 4 4" xfId="17866" xr:uid="{00000000-0005-0000-0000-0000E1040000}"/>
    <cellStyle name="Millares 3 2 3 2 5" xfId="5459" xr:uid="{00000000-0005-0000-0000-0000E2040000}"/>
    <cellStyle name="Millares 3 2 3 2 5 2" xfId="13605" xr:uid="{00000000-0005-0000-0000-0000E3040000}"/>
    <cellStyle name="Millares 3 2 3 2 5 2 2" xfId="29901" xr:uid="{00000000-0005-0000-0000-0000E4040000}"/>
    <cellStyle name="Millares 3 2 3 2 5 3" xfId="21755" xr:uid="{00000000-0005-0000-0000-0000E5040000}"/>
    <cellStyle name="Millares 3 2 3 2 6" xfId="8306" xr:uid="{00000000-0005-0000-0000-0000E6040000}"/>
    <cellStyle name="Millares 3 2 3 2 6 2" xfId="24602" xr:uid="{00000000-0005-0000-0000-0000E7040000}"/>
    <cellStyle name="Millares 3 2 3 2 7" xfId="16456" xr:uid="{00000000-0005-0000-0000-0000E8040000}"/>
    <cellStyle name="Millares 3 2 3 3" xfId="323" xr:uid="{00000000-0005-0000-0000-0000E9040000}"/>
    <cellStyle name="Millares 3 2 3 3 2" xfId="667" xr:uid="{00000000-0005-0000-0000-0000EA040000}"/>
    <cellStyle name="Millares 3 2 3 3 2 2" xfId="1373" xr:uid="{00000000-0005-0000-0000-0000EB040000}"/>
    <cellStyle name="Millares 3 2 3 3 2 2 2" xfId="2783" xr:uid="{00000000-0005-0000-0000-0000EC040000}"/>
    <cellStyle name="Millares 3 2 3 3 2 2 2 2" xfId="8082" xr:uid="{00000000-0005-0000-0000-0000ED040000}"/>
    <cellStyle name="Millares 3 2 3 3 2 2 2 2 2" xfId="16228" xr:uid="{00000000-0005-0000-0000-0000EE040000}"/>
    <cellStyle name="Millares 3 2 3 3 2 2 2 2 2 2" xfId="32524" xr:uid="{00000000-0005-0000-0000-0000EF040000}"/>
    <cellStyle name="Millares 3 2 3 3 2 2 2 2 3" xfId="24378" xr:uid="{00000000-0005-0000-0000-0000F0040000}"/>
    <cellStyle name="Millares 3 2 3 3 2 2 2 3" xfId="10929" xr:uid="{00000000-0005-0000-0000-0000F1040000}"/>
    <cellStyle name="Millares 3 2 3 3 2 2 2 3 2" xfId="27225" xr:uid="{00000000-0005-0000-0000-0000F2040000}"/>
    <cellStyle name="Millares 3 2 3 3 2 2 2 4" xfId="19079" xr:uid="{00000000-0005-0000-0000-0000F3040000}"/>
    <cellStyle name="Millares 3 2 3 3 2 2 3" xfId="6672" xr:uid="{00000000-0005-0000-0000-0000F4040000}"/>
    <cellStyle name="Millares 3 2 3 3 2 2 3 2" xfId="14818" xr:uid="{00000000-0005-0000-0000-0000F5040000}"/>
    <cellStyle name="Millares 3 2 3 3 2 2 3 2 2" xfId="31114" xr:uid="{00000000-0005-0000-0000-0000F6040000}"/>
    <cellStyle name="Millares 3 2 3 3 2 2 3 3" xfId="22968" xr:uid="{00000000-0005-0000-0000-0000F7040000}"/>
    <cellStyle name="Millares 3 2 3 3 2 2 4" xfId="9519" xr:uid="{00000000-0005-0000-0000-0000F8040000}"/>
    <cellStyle name="Millares 3 2 3 3 2 2 4 2" xfId="25815" xr:uid="{00000000-0005-0000-0000-0000F9040000}"/>
    <cellStyle name="Millares 3 2 3 3 2 2 5" xfId="17669" xr:uid="{00000000-0005-0000-0000-0000FA040000}"/>
    <cellStyle name="Millares 3 2 3 3 2 3" xfId="2078" xr:uid="{00000000-0005-0000-0000-0000FB040000}"/>
    <cellStyle name="Millares 3 2 3 3 2 3 2" xfId="7377" xr:uid="{00000000-0005-0000-0000-0000FC040000}"/>
    <cellStyle name="Millares 3 2 3 3 2 3 2 2" xfId="15523" xr:uid="{00000000-0005-0000-0000-0000FD040000}"/>
    <cellStyle name="Millares 3 2 3 3 2 3 2 2 2" xfId="31819" xr:uid="{00000000-0005-0000-0000-0000FE040000}"/>
    <cellStyle name="Millares 3 2 3 3 2 3 2 3" xfId="23673" xr:uid="{00000000-0005-0000-0000-0000FF040000}"/>
    <cellStyle name="Millares 3 2 3 3 2 3 3" xfId="10224" xr:uid="{00000000-0005-0000-0000-000000050000}"/>
    <cellStyle name="Millares 3 2 3 3 2 3 3 2" xfId="26520" xr:uid="{00000000-0005-0000-0000-000001050000}"/>
    <cellStyle name="Millares 3 2 3 3 2 3 4" xfId="18374" xr:uid="{00000000-0005-0000-0000-000002050000}"/>
    <cellStyle name="Millares 3 2 3 3 2 4" xfId="5967" xr:uid="{00000000-0005-0000-0000-000003050000}"/>
    <cellStyle name="Millares 3 2 3 3 2 4 2" xfId="14113" xr:uid="{00000000-0005-0000-0000-000004050000}"/>
    <cellStyle name="Millares 3 2 3 3 2 4 2 2" xfId="30409" xr:uid="{00000000-0005-0000-0000-000005050000}"/>
    <cellStyle name="Millares 3 2 3 3 2 4 3" xfId="22263" xr:uid="{00000000-0005-0000-0000-000006050000}"/>
    <cellStyle name="Millares 3 2 3 3 2 5" xfId="8814" xr:uid="{00000000-0005-0000-0000-000007050000}"/>
    <cellStyle name="Millares 3 2 3 3 2 5 2" xfId="25110" xr:uid="{00000000-0005-0000-0000-000008050000}"/>
    <cellStyle name="Millares 3 2 3 3 2 6" xfId="16964" xr:uid="{00000000-0005-0000-0000-000009050000}"/>
    <cellStyle name="Millares 3 2 3 3 3" xfId="1029" xr:uid="{00000000-0005-0000-0000-00000A050000}"/>
    <cellStyle name="Millares 3 2 3 3 3 2" xfId="2439" xr:uid="{00000000-0005-0000-0000-00000B050000}"/>
    <cellStyle name="Millares 3 2 3 3 3 2 2" xfId="7738" xr:uid="{00000000-0005-0000-0000-00000C050000}"/>
    <cellStyle name="Millares 3 2 3 3 3 2 2 2" xfId="15884" xr:uid="{00000000-0005-0000-0000-00000D050000}"/>
    <cellStyle name="Millares 3 2 3 3 3 2 2 2 2" xfId="32180" xr:uid="{00000000-0005-0000-0000-00000E050000}"/>
    <cellStyle name="Millares 3 2 3 3 3 2 2 3" xfId="24034" xr:uid="{00000000-0005-0000-0000-00000F050000}"/>
    <cellStyle name="Millares 3 2 3 3 3 2 3" xfId="10585" xr:uid="{00000000-0005-0000-0000-000010050000}"/>
    <cellStyle name="Millares 3 2 3 3 3 2 3 2" xfId="26881" xr:uid="{00000000-0005-0000-0000-000011050000}"/>
    <cellStyle name="Millares 3 2 3 3 3 2 4" xfId="18735" xr:uid="{00000000-0005-0000-0000-000012050000}"/>
    <cellStyle name="Millares 3 2 3 3 3 3" xfId="6328" xr:uid="{00000000-0005-0000-0000-000013050000}"/>
    <cellStyle name="Millares 3 2 3 3 3 3 2" xfId="14474" xr:uid="{00000000-0005-0000-0000-000014050000}"/>
    <cellStyle name="Millares 3 2 3 3 3 3 2 2" xfId="30770" xr:uid="{00000000-0005-0000-0000-000015050000}"/>
    <cellStyle name="Millares 3 2 3 3 3 3 3" xfId="22624" xr:uid="{00000000-0005-0000-0000-000016050000}"/>
    <cellStyle name="Millares 3 2 3 3 3 4" xfId="9175" xr:uid="{00000000-0005-0000-0000-000017050000}"/>
    <cellStyle name="Millares 3 2 3 3 3 4 2" xfId="25471" xr:uid="{00000000-0005-0000-0000-000018050000}"/>
    <cellStyle name="Millares 3 2 3 3 3 5" xfId="17325" xr:uid="{00000000-0005-0000-0000-000019050000}"/>
    <cellStyle name="Millares 3 2 3 3 4" xfId="1734" xr:uid="{00000000-0005-0000-0000-00001A050000}"/>
    <cellStyle name="Millares 3 2 3 3 4 2" xfId="7033" xr:uid="{00000000-0005-0000-0000-00001B050000}"/>
    <cellStyle name="Millares 3 2 3 3 4 2 2" xfId="15179" xr:uid="{00000000-0005-0000-0000-00001C050000}"/>
    <cellStyle name="Millares 3 2 3 3 4 2 2 2" xfId="31475" xr:uid="{00000000-0005-0000-0000-00001D050000}"/>
    <cellStyle name="Millares 3 2 3 3 4 2 3" xfId="23329" xr:uid="{00000000-0005-0000-0000-00001E050000}"/>
    <cellStyle name="Millares 3 2 3 3 4 3" xfId="9880" xr:uid="{00000000-0005-0000-0000-00001F050000}"/>
    <cellStyle name="Millares 3 2 3 3 4 3 2" xfId="26176" xr:uid="{00000000-0005-0000-0000-000020050000}"/>
    <cellStyle name="Millares 3 2 3 3 4 4" xfId="18030" xr:uid="{00000000-0005-0000-0000-000021050000}"/>
    <cellStyle name="Millares 3 2 3 3 5" xfId="5623" xr:uid="{00000000-0005-0000-0000-000022050000}"/>
    <cellStyle name="Millares 3 2 3 3 5 2" xfId="13769" xr:uid="{00000000-0005-0000-0000-000023050000}"/>
    <cellStyle name="Millares 3 2 3 3 5 2 2" xfId="30065" xr:uid="{00000000-0005-0000-0000-000024050000}"/>
    <cellStyle name="Millares 3 2 3 3 5 3" xfId="21919" xr:uid="{00000000-0005-0000-0000-000025050000}"/>
    <cellStyle name="Millares 3 2 3 3 6" xfId="8470" xr:uid="{00000000-0005-0000-0000-000026050000}"/>
    <cellStyle name="Millares 3 2 3 3 6 2" xfId="24766" xr:uid="{00000000-0005-0000-0000-000027050000}"/>
    <cellStyle name="Millares 3 2 3 3 7" xfId="16620" xr:uid="{00000000-0005-0000-0000-000028050000}"/>
    <cellStyle name="Millares 3 2 3 4" xfId="413" xr:uid="{00000000-0005-0000-0000-000029050000}"/>
    <cellStyle name="Millares 3 2 3 4 2" xfId="1119" xr:uid="{00000000-0005-0000-0000-00002A050000}"/>
    <cellStyle name="Millares 3 2 3 4 2 2" xfId="2529" xr:uid="{00000000-0005-0000-0000-00002B050000}"/>
    <cellStyle name="Millares 3 2 3 4 2 2 2" xfId="7828" xr:uid="{00000000-0005-0000-0000-00002C050000}"/>
    <cellStyle name="Millares 3 2 3 4 2 2 2 2" xfId="15974" xr:uid="{00000000-0005-0000-0000-00002D050000}"/>
    <cellStyle name="Millares 3 2 3 4 2 2 2 2 2" xfId="32270" xr:uid="{00000000-0005-0000-0000-00002E050000}"/>
    <cellStyle name="Millares 3 2 3 4 2 2 2 3" xfId="24124" xr:uid="{00000000-0005-0000-0000-00002F050000}"/>
    <cellStyle name="Millares 3 2 3 4 2 2 3" xfId="10675" xr:uid="{00000000-0005-0000-0000-000030050000}"/>
    <cellStyle name="Millares 3 2 3 4 2 2 3 2" xfId="26971" xr:uid="{00000000-0005-0000-0000-000031050000}"/>
    <cellStyle name="Millares 3 2 3 4 2 2 4" xfId="18825" xr:uid="{00000000-0005-0000-0000-000032050000}"/>
    <cellStyle name="Millares 3 2 3 4 2 3" xfId="6418" xr:uid="{00000000-0005-0000-0000-000033050000}"/>
    <cellStyle name="Millares 3 2 3 4 2 3 2" xfId="14564" xr:uid="{00000000-0005-0000-0000-000034050000}"/>
    <cellStyle name="Millares 3 2 3 4 2 3 2 2" xfId="30860" xr:uid="{00000000-0005-0000-0000-000035050000}"/>
    <cellStyle name="Millares 3 2 3 4 2 3 3" xfId="22714" xr:uid="{00000000-0005-0000-0000-000036050000}"/>
    <cellStyle name="Millares 3 2 3 4 2 4" xfId="9265" xr:uid="{00000000-0005-0000-0000-000037050000}"/>
    <cellStyle name="Millares 3 2 3 4 2 4 2" xfId="25561" xr:uid="{00000000-0005-0000-0000-000038050000}"/>
    <cellStyle name="Millares 3 2 3 4 2 5" xfId="17415" xr:uid="{00000000-0005-0000-0000-000039050000}"/>
    <cellStyle name="Millares 3 2 3 4 3" xfId="1824" xr:uid="{00000000-0005-0000-0000-00003A050000}"/>
    <cellStyle name="Millares 3 2 3 4 3 2" xfId="7123" xr:uid="{00000000-0005-0000-0000-00003B050000}"/>
    <cellStyle name="Millares 3 2 3 4 3 2 2" xfId="15269" xr:uid="{00000000-0005-0000-0000-00003C050000}"/>
    <cellStyle name="Millares 3 2 3 4 3 2 2 2" xfId="31565" xr:uid="{00000000-0005-0000-0000-00003D050000}"/>
    <cellStyle name="Millares 3 2 3 4 3 2 3" xfId="23419" xr:uid="{00000000-0005-0000-0000-00003E050000}"/>
    <cellStyle name="Millares 3 2 3 4 3 3" xfId="9970" xr:uid="{00000000-0005-0000-0000-00003F050000}"/>
    <cellStyle name="Millares 3 2 3 4 3 3 2" xfId="26266" xr:uid="{00000000-0005-0000-0000-000040050000}"/>
    <cellStyle name="Millares 3 2 3 4 3 4" xfId="18120" xr:uid="{00000000-0005-0000-0000-000041050000}"/>
    <cellStyle name="Millares 3 2 3 4 4" xfId="5713" xr:uid="{00000000-0005-0000-0000-000042050000}"/>
    <cellStyle name="Millares 3 2 3 4 4 2" xfId="13859" xr:uid="{00000000-0005-0000-0000-000043050000}"/>
    <cellStyle name="Millares 3 2 3 4 4 2 2" xfId="30155" xr:uid="{00000000-0005-0000-0000-000044050000}"/>
    <cellStyle name="Millares 3 2 3 4 4 3" xfId="22009" xr:uid="{00000000-0005-0000-0000-000045050000}"/>
    <cellStyle name="Millares 3 2 3 4 5" xfId="8560" xr:uid="{00000000-0005-0000-0000-000046050000}"/>
    <cellStyle name="Millares 3 2 3 4 5 2" xfId="24856" xr:uid="{00000000-0005-0000-0000-000047050000}"/>
    <cellStyle name="Millares 3 2 3 4 6" xfId="16710" xr:uid="{00000000-0005-0000-0000-000048050000}"/>
    <cellStyle name="Millares 3 2 3 5" xfId="775" xr:uid="{00000000-0005-0000-0000-000049050000}"/>
    <cellStyle name="Millares 3 2 3 5 2" xfId="2185" xr:uid="{00000000-0005-0000-0000-00004A050000}"/>
    <cellStyle name="Millares 3 2 3 5 2 2" xfId="7484" xr:uid="{00000000-0005-0000-0000-00004B050000}"/>
    <cellStyle name="Millares 3 2 3 5 2 2 2" xfId="15630" xr:uid="{00000000-0005-0000-0000-00004C050000}"/>
    <cellStyle name="Millares 3 2 3 5 2 2 2 2" xfId="31926" xr:uid="{00000000-0005-0000-0000-00004D050000}"/>
    <cellStyle name="Millares 3 2 3 5 2 2 3" xfId="23780" xr:uid="{00000000-0005-0000-0000-00004E050000}"/>
    <cellStyle name="Millares 3 2 3 5 2 3" xfId="10331" xr:uid="{00000000-0005-0000-0000-00004F050000}"/>
    <cellStyle name="Millares 3 2 3 5 2 3 2" xfId="26627" xr:uid="{00000000-0005-0000-0000-000050050000}"/>
    <cellStyle name="Millares 3 2 3 5 2 4" xfId="18481" xr:uid="{00000000-0005-0000-0000-000051050000}"/>
    <cellStyle name="Millares 3 2 3 5 3" xfId="6074" xr:uid="{00000000-0005-0000-0000-000052050000}"/>
    <cellStyle name="Millares 3 2 3 5 3 2" xfId="14220" xr:uid="{00000000-0005-0000-0000-000053050000}"/>
    <cellStyle name="Millares 3 2 3 5 3 2 2" xfId="30516" xr:uid="{00000000-0005-0000-0000-000054050000}"/>
    <cellStyle name="Millares 3 2 3 5 3 3" xfId="22370" xr:uid="{00000000-0005-0000-0000-000055050000}"/>
    <cellStyle name="Millares 3 2 3 5 4" xfId="8921" xr:uid="{00000000-0005-0000-0000-000056050000}"/>
    <cellStyle name="Millares 3 2 3 5 4 2" xfId="25217" xr:uid="{00000000-0005-0000-0000-000057050000}"/>
    <cellStyle name="Millares 3 2 3 5 5" xfId="17071" xr:uid="{00000000-0005-0000-0000-000058050000}"/>
    <cellStyle name="Millares 3 2 3 6" xfId="1480" xr:uid="{00000000-0005-0000-0000-000059050000}"/>
    <cellStyle name="Millares 3 2 3 6 2" xfId="6779" xr:uid="{00000000-0005-0000-0000-00005A050000}"/>
    <cellStyle name="Millares 3 2 3 6 2 2" xfId="14925" xr:uid="{00000000-0005-0000-0000-00005B050000}"/>
    <cellStyle name="Millares 3 2 3 6 2 2 2" xfId="31221" xr:uid="{00000000-0005-0000-0000-00005C050000}"/>
    <cellStyle name="Millares 3 2 3 6 2 3" xfId="23075" xr:uid="{00000000-0005-0000-0000-00005D050000}"/>
    <cellStyle name="Millares 3 2 3 6 3" xfId="9626" xr:uid="{00000000-0005-0000-0000-00005E050000}"/>
    <cellStyle name="Millares 3 2 3 6 3 2" xfId="25922" xr:uid="{00000000-0005-0000-0000-00005F050000}"/>
    <cellStyle name="Millares 3 2 3 6 4" xfId="17776" xr:uid="{00000000-0005-0000-0000-000060050000}"/>
    <cellStyle name="Millares 3 2 3 7" xfId="5369" xr:uid="{00000000-0005-0000-0000-000061050000}"/>
    <cellStyle name="Millares 3 2 3 7 2" xfId="13515" xr:uid="{00000000-0005-0000-0000-000062050000}"/>
    <cellStyle name="Millares 3 2 3 7 2 2" xfId="29811" xr:uid="{00000000-0005-0000-0000-000063050000}"/>
    <cellStyle name="Millares 3 2 3 7 3" xfId="21665" xr:uid="{00000000-0005-0000-0000-000064050000}"/>
    <cellStyle name="Millares 3 2 3 8" xfId="8216" xr:uid="{00000000-0005-0000-0000-000065050000}"/>
    <cellStyle name="Millares 3 2 3 8 2" xfId="24512" xr:uid="{00000000-0005-0000-0000-000066050000}"/>
    <cellStyle name="Millares 3 2 3 9" xfId="16366" xr:uid="{00000000-0005-0000-0000-000067050000}"/>
    <cellStyle name="Millares 3 2 4" xfId="115" xr:uid="{00000000-0005-0000-0000-000068050000}"/>
    <cellStyle name="Millares 3 2 4 2" xfId="459" xr:uid="{00000000-0005-0000-0000-000069050000}"/>
    <cellStyle name="Millares 3 2 4 2 2" xfId="1165" xr:uid="{00000000-0005-0000-0000-00006A050000}"/>
    <cellStyle name="Millares 3 2 4 2 2 2" xfId="2575" xr:uid="{00000000-0005-0000-0000-00006B050000}"/>
    <cellStyle name="Millares 3 2 4 2 2 2 2" xfId="7874" xr:uid="{00000000-0005-0000-0000-00006C050000}"/>
    <cellStyle name="Millares 3 2 4 2 2 2 2 2" xfId="16020" xr:uid="{00000000-0005-0000-0000-00006D050000}"/>
    <cellStyle name="Millares 3 2 4 2 2 2 2 2 2" xfId="32316" xr:uid="{00000000-0005-0000-0000-00006E050000}"/>
    <cellStyle name="Millares 3 2 4 2 2 2 2 3" xfId="24170" xr:uid="{00000000-0005-0000-0000-00006F050000}"/>
    <cellStyle name="Millares 3 2 4 2 2 2 3" xfId="10721" xr:uid="{00000000-0005-0000-0000-000070050000}"/>
    <cellStyle name="Millares 3 2 4 2 2 2 3 2" xfId="27017" xr:uid="{00000000-0005-0000-0000-000071050000}"/>
    <cellStyle name="Millares 3 2 4 2 2 2 4" xfId="18871" xr:uid="{00000000-0005-0000-0000-000072050000}"/>
    <cellStyle name="Millares 3 2 4 2 2 3" xfId="6464" xr:uid="{00000000-0005-0000-0000-000073050000}"/>
    <cellStyle name="Millares 3 2 4 2 2 3 2" xfId="14610" xr:uid="{00000000-0005-0000-0000-000074050000}"/>
    <cellStyle name="Millares 3 2 4 2 2 3 2 2" xfId="30906" xr:uid="{00000000-0005-0000-0000-000075050000}"/>
    <cellStyle name="Millares 3 2 4 2 2 3 3" xfId="22760" xr:uid="{00000000-0005-0000-0000-000076050000}"/>
    <cellStyle name="Millares 3 2 4 2 2 4" xfId="9311" xr:uid="{00000000-0005-0000-0000-000077050000}"/>
    <cellStyle name="Millares 3 2 4 2 2 4 2" xfId="25607" xr:uid="{00000000-0005-0000-0000-000078050000}"/>
    <cellStyle name="Millares 3 2 4 2 2 5" xfId="17461" xr:uid="{00000000-0005-0000-0000-000079050000}"/>
    <cellStyle name="Millares 3 2 4 2 3" xfId="1870" xr:uid="{00000000-0005-0000-0000-00007A050000}"/>
    <cellStyle name="Millares 3 2 4 2 3 2" xfId="7169" xr:uid="{00000000-0005-0000-0000-00007B050000}"/>
    <cellStyle name="Millares 3 2 4 2 3 2 2" xfId="15315" xr:uid="{00000000-0005-0000-0000-00007C050000}"/>
    <cellStyle name="Millares 3 2 4 2 3 2 2 2" xfId="31611" xr:uid="{00000000-0005-0000-0000-00007D050000}"/>
    <cellStyle name="Millares 3 2 4 2 3 2 3" xfId="23465" xr:uid="{00000000-0005-0000-0000-00007E050000}"/>
    <cellStyle name="Millares 3 2 4 2 3 3" xfId="10016" xr:uid="{00000000-0005-0000-0000-00007F050000}"/>
    <cellStyle name="Millares 3 2 4 2 3 3 2" xfId="26312" xr:uid="{00000000-0005-0000-0000-000080050000}"/>
    <cellStyle name="Millares 3 2 4 2 3 4" xfId="18166" xr:uid="{00000000-0005-0000-0000-000081050000}"/>
    <cellStyle name="Millares 3 2 4 2 4" xfId="5759" xr:uid="{00000000-0005-0000-0000-000082050000}"/>
    <cellStyle name="Millares 3 2 4 2 4 2" xfId="13905" xr:uid="{00000000-0005-0000-0000-000083050000}"/>
    <cellStyle name="Millares 3 2 4 2 4 2 2" xfId="30201" xr:uid="{00000000-0005-0000-0000-000084050000}"/>
    <cellStyle name="Millares 3 2 4 2 4 3" xfId="22055" xr:uid="{00000000-0005-0000-0000-000085050000}"/>
    <cellStyle name="Millares 3 2 4 2 5" xfId="8606" xr:uid="{00000000-0005-0000-0000-000086050000}"/>
    <cellStyle name="Millares 3 2 4 2 5 2" xfId="24902" xr:uid="{00000000-0005-0000-0000-000087050000}"/>
    <cellStyle name="Millares 3 2 4 2 6" xfId="16756" xr:uid="{00000000-0005-0000-0000-000088050000}"/>
    <cellStyle name="Millares 3 2 4 3" xfId="821" xr:uid="{00000000-0005-0000-0000-000089050000}"/>
    <cellStyle name="Millares 3 2 4 3 2" xfId="2231" xr:uid="{00000000-0005-0000-0000-00008A050000}"/>
    <cellStyle name="Millares 3 2 4 3 2 2" xfId="7530" xr:uid="{00000000-0005-0000-0000-00008B050000}"/>
    <cellStyle name="Millares 3 2 4 3 2 2 2" xfId="15676" xr:uid="{00000000-0005-0000-0000-00008C050000}"/>
    <cellStyle name="Millares 3 2 4 3 2 2 2 2" xfId="31972" xr:uid="{00000000-0005-0000-0000-00008D050000}"/>
    <cellStyle name="Millares 3 2 4 3 2 2 3" xfId="23826" xr:uid="{00000000-0005-0000-0000-00008E050000}"/>
    <cellStyle name="Millares 3 2 4 3 2 3" xfId="10377" xr:uid="{00000000-0005-0000-0000-00008F050000}"/>
    <cellStyle name="Millares 3 2 4 3 2 3 2" xfId="26673" xr:uid="{00000000-0005-0000-0000-000090050000}"/>
    <cellStyle name="Millares 3 2 4 3 2 4" xfId="18527" xr:uid="{00000000-0005-0000-0000-000091050000}"/>
    <cellStyle name="Millares 3 2 4 3 3" xfId="6120" xr:uid="{00000000-0005-0000-0000-000092050000}"/>
    <cellStyle name="Millares 3 2 4 3 3 2" xfId="14266" xr:uid="{00000000-0005-0000-0000-000093050000}"/>
    <cellStyle name="Millares 3 2 4 3 3 2 2" xfId="30562" xr:uid="{00000000-0005-0000-0000-000094050000}"/>
    <cellStyle name="Millares 3 2 4 3 3 3" xfId="22416" xr:uid="{00000000-0005-0000-0000-000095050000}"/>
    <cellStyle name="Millares 3 2 4 3 4" xfId="8967" xr:uid="{00000000-0005-0000-0000-000096050000}"/>
    <cellStyle name="Millares 3 2 4 3 4 2" xfId="25263" xr:uid="{00000000-0005-0000-0000-000097050000}"/>
    <cellStyle name="Millares 3 2 4 3 5" xfId="17117" xr:uid="{00000000-0005-0000-0000-000098050000}"/>
    <cellStyle name="Millares 3 2 4 4" xfId="1526" xr:uid="{00000000-0005-0000-0000-000099050000}"/>
    <cellStyle name="Millares 3 2 4 4 2" xfId="6825" xr:uid="{00000000-0005-0000-0000-00009A050000}"/>
    <cellStyle name="Millares 3 2 4 4 2 2" xfId="14971" xr:uid="{00000000-0005-0000-0000-00009B050000}"/>
    <cellStyle name="Millares 3 2 4 4 2 2 2" xfId="31267" xr:uid="{00000000-0005-0000-0000-00009C050000}"/>
    <cellStyle name="Millares 3 2 4 4 2 3" xfId="23121" xr:uid="{00000000-0005-0000-0000-00009D050000}"/>
    <cellStyle name="Millares 3 2 4 4 3" xfId="9672" xr:uid="{00000000-0005-0000-0000-00009E050000}"/>
    <cellStyle name="Millares 3 2 4 4 3 2" xfId="25968" xr:uid="{00000000-0005-0000-0000-00009F050000}"/>
    <cellStyle name="Millares 3 2 4 4 4" xfId="17822" xr:uid="{00000000-0005-0000-0000-0000A0050000}"/>
    <cellStyle name="Millares 3 2 4 5" xfId="5415" xr:uid="{00000000-0005-0000-0000-0000A1050000}"/>
    <cellStyle name="Millares 3 2 4 5 2" xfId="13561" xr:uid="{00000000-0005-0000-0000-0000A2050000}"/>
    <cellStyle name="Millares 3 2 4 5 2 2" xfId="29857" xr:uid="{00000000-0005-0000-0000-0000A3050000}"/>
    <cellStyle name="Millares 3 2 4 5 3" xfId="21711" xr:uid="{00000000-0005-0000-0000-0000A4050000}"/>
    <cellStyle name="Millares 3 2 4 6" xfId="8262" xr:uid="{00000000-0005-0000-0000-0000A5050000}"/>
    <cellStyle name="Millares 3 2 4 6 2" xfId="24558" xr:uid="{00000000-0005-0000-0000-0000A6050000}"/>
    <cellStyle name="Millares 3 2 4 7" xfId="16412" xr:uid="{00000000-0005-0000-0000-0000A7050000}"/>
    <cellStyle name="Millares 3 2 5" xfId="279" xr:uid="{00000000-0005-0000-0000-0000A8050000}"/>
    <cellStyle name="Millares 3 2 5 2" xfId="623" xr:uid="{00000000-0005-0000-0000-0000A9050000}"/>
    <cellStyle name="Millares 3 2 5 2 2" xfId="1329" xr:uid="{00000000-0005-0000-0000-0000AA050000}"/>
    <cellStyle name="Millares 3 2 5 2 2 2" xfId="2739" xr:uid="{00000000-0005-0000-0000-0000AB050000}"/>
    <cellStyle name="Millares 3 2 5 2 2 2 2" xfId="8038" xr:uid="{00000000-0005-0000-0000-0000AC050000}"/>
    <cellStyle name="Millares 3 2 5 2 2 2 2 2" xfId="16184" xr:uid="{00000000-0005-0000-0000-0000AD050000}"/>
    <cellStyle name="Millares 3 2 5 2 2 2 2 2 2" xfId="32480" xr:uid="{00000000-0005-0000-0000-0000AE050000}"/>
    <cellStyle name="Millares 3 2 5 2 2 2 2 3" xfId="24334" xr:uid="{00000000-0005-0000-0000-0000AF050000}"/>
    <cellStyle name="Millares 3 2 5 2 2 2 3" xfId="10885" xr:uid="{00000000-0005-0000-0000-0000B0050000}"/>
    <cellStyle name="Millares 3 2 5 2 2 2 3 2" xfId="27181" xr:uid="{00000000-0005-0000-0000-0000B1050000}"/>
    <cellStyle name="Millares 3 2 5 2 2 2 4" xfId="19035" xr:uid="{00000000-0005-0000-0000-0000B2050000}"/>
    <cellStyle name="Millares 3 2 5 2 2 3" xfId="6628" xr:uid="{00000000-0005-0000-0000-0000B3050000}"/>
    <cellStyle name="Millares 3 2 5 2 2 3 2" xfId="14774" xr:uid="{00000000-0005-0000-0000-0000B4050000}"/>
    <cellStyle name="Millares 3 2 5 2 2 3 2 2" xfId="31070" xr:uid="{00000000-0005-0000-0000-0000B5050000}"/>
    <cellStyle name="Millares 3 2 5 2 2 3 3" xfId="22924" xr:uid="{00000000-0005-0000-0000-0000B6050000}"/>
    <cellStyle name="Millares 3 2 5 2 2 4" xfId="9475" xr:uid="{00000000-0005-0000-0000-0000B7050000}"/>
    <cellStyle name="Millares 3 2 5 2 2 4 2" xfId="25771" xr:uid="{00000000-0005-0000-0000-0000B8050000}"/>
    <cellStyle name="Millares 3 2 5 2 2 5" xfId="17625" xr:uid="{00000000-0005-0000-0000-0000B9050000}"/>
    <cellStyle name="Millares 3 2 5 2 3" xfId="2034" xr:uid="{00000000-0005-0000-0000-0000BA050000}"/>
    <cellStyle name="Millares 3 2 5 2 3 2" xfId="7333" xr:uid="{00000000-0005-0000-0000-0000BB050000}"/>
    <cellStyle name="Millares 3 2 5 2 3 2 2" xfId="15479" xr:uid="{00000000-0005-0000-0000-0000BC050000}"/>
    <cellStyle name="Millares 3 2 5 2 3 2 2 2" xfId="31775" xr:uid="{00000000-0005-0000-0000-0000BD050000}"/>
    <cellStyle name="Millares 3 2 5 2 3 2 3" xfId="23629" xr:uid="{00000000-0005-0000-0000-0000BE050000}"/>
    <cellStyle name="Millares 3 2 5 2 3 3" xfId="10180" xr:uid="{00000000-0005-0000-0000-0000BF050000}"/>
    <cellStyle name="Millares 3 2 5 2 3 3 2" xfId="26476" xr:uid="{00000000-0005-0000-0000-0000C0050000}"/>
    <cellStyle name="Millares 3 2 5 2 3 4" xfId="18330" xr:uid="{00000000-0005-0000-0000-0000C1050000}"/>
    <cellStyle name="Millares 3 2 5 2 4" xfId="5923" xr:uid="{00000000-0005-0000-0000-0000C2050000}"/>
    <cellStyle name="Millares 3 2 5 2 4 2" xfId="14069" xr:uid="{00000000-0005-0000-0000-0000C3050000}"/>
    <cellStyle name="Millares 3 2 5 2 4 2 2" xfId="30365" xr:uid="{00000000-0005-0000-0000-0000C4050000}"/>
    <cellStyle name="Millares 3 2 5 2 4 3" xfId="22219" xr:uid="{00000000-0005-0000-0000-0000C5050000}"/>
    <cellStyle name="Millares 3 2 5 2 5" xfId="8770" xr:uid="{00000000-0005-0000-0000-0000C6050000}"/>
    <cellStyle name="Millares 3 2 5 2 5 2" xfId="25066" xr:uid="{00000000-0005-0000-0000-0000C7050000}"/>
    <cellStyle name="Millares 3 2 5 2 6" xfId="16920" xr:uid="{00000000-0005-0000-0000-0000C8050000}"/>
    <cellStyle name="Millares 3 2 5 3" xfId="985" xr:uid="{00000000-0005-0000-0000-0000C9050000}"/>
    <cellStyle name="Millares 3 2 5 3 2" xfId="2395" xr:uid="{00000000-0005-0000-0000-0000CA050000}"/>
    <cellStyle name="Millares 3 2 5 3 2 2" xfId="7694" xr:uid="{00000000-0005-0000-0000-0000CB050000}"/>
    <cellStyle name="Millares 3 2 5 3 2 2 2" xfId="15840" xr:uid="{00000000-0005-0000-0000-0000CC050000}"/>
    <cellStyle name="Millares 3 2 5 3 2 2 2 2" xfId="32136" xr:uid="{00000000-0005-0000-0000-0000CD050000}"/>
    <cellStyle name="Millares 3 2 5 3 2 2 3" xfId="23990" xr:uid="{00000000-0005-0000-0000-0000CE050000}"/>
    <cellStyle name="Millares 3 2 5 3 2 3" xfId="10541" xr:uid="{00000000-0005-0000-0000-0000CF050000}"/>
    <cellStyle name="Millares 3 2 5 3 2 3 2" xfId="26837" xr:uid="{00000000-0005-0000-0000-0000D0050000}"/>
    <cellStyle name="Millares 3 2 5 3 2 4" xfId="18691" xr:uid="{00000000-0005-0000-0000-0000D1050000}"/>
    <cellStyle name="Millares 3 2 5 3 3" xfId="6284" xr:uid="{00000000-0005-0000-0000-0000D2050000}"/>
    <cellStyle name="Millares 3 2 5 3 3 2" xfId="14430" xr:uid="{00000000-0005-0000-0000-0000D3050000}"/>
    <cellStyle name="Millares 3 2 5 3 3 2 2" xfId="30726" xr:uid="{00000000-0005-0000-0000-0000D4050000}"/>
    <cellStyle name="Millares 3 2 5 3 3 3" xfId="22580" xr:uid="{00000000-0005-0000-0000-0000D5050000}"/>
    <cellStyle name="Millares 3 2 5 3 4" xfId="9131" xr:uid="{00000000-0005-0000-0000-0000D6050000}"/>
    <cellStyle name="Millares 3 2 5 3 4 2" xfId="25427" xr:uid="{00000000-0005-0000-0000-0000D7050000}"/>
    <cellStyle name="Millares 3 2 5 3 5" xfId="17281" xr:uid="{00000000-0005-0000-0000-0000D8050000}"/>
    <cellStyle name="Millares 3 2 5 4" xfId="1690" xr:uid="{00000000-0005-0000-0000-0000D9050000}"/>
    <cellStyle name="Millares 3 2 5 4 2" xfId="6989" xr:uid="{00000000-0005-0000-0000-0000DA050000}"/>
    <cellStyle name="Millares 3 2 5 4 2 2" xfId="15135" xr:uid="{00000000-0005-0000-0000-0000DB050000}"/>
    <cellStyle name="Millares 3 2 5 4 2 2 2" xfId="31431" xr:uid="{00000000-0005-0000-0000-0000DC050000}"/>
    <cellStyle name="Millares 3 2 5 4 2 3" xfId="23285" xr:uid="{00000000-0005-0000-0000-0000DD050000}"/>
    <cellStyle name="Millares 3 2 5 4 3" xfId="9836" xr:uid="{00000000-0005-0000-0000-0000DE050000}"/>
    <cellStyle name="Millares 3 2 5 4 3 2" xfId="26132" xr:uid="{00000000-0005-0000-0000-0000DF050000}"/>
    <cellStyle name="Millares 3 2 5 4 4" xfId="17986" xr:uid="{00000000-0005-0000-0000-0000E0050000}"/>
    <cellStyle name="Millares 3 2 5 5" xfId="5579" xr:uid="{00000000-0005-0000-0000-0000E1050000}"/>
    <cellStyle name="Millares 3 2 5 5 2" xfId="13725" xr:uid="{00000000-0005-0000-0000-0000E2050000}"/>
    <cellStyle name="Millares 3 2 5 5 2 2" xfId="30021" xr:uid="{00000000-0005-0000-0000-0000E3050000}"/>
    <cellStyle name="Millares 3 2 5 5 3" xfId="21875" xr:uid="{00000000-0005-0000-0000-0000E4050000}"/>
    <cellStyle name="Millares 3 2 5 6" xfId="8426" xr:uid="{00000000-0005-0000-0000-0000E5050000}"/>
    <cellStyle name="Millares 3 2 5 6 2" xfId="24722" xr:uid="{00000000-0005-0000-0000-0000E6050000}"/>
    <cellStyle name="Millares 3 2 5 7" xfId="16576" xr:uid="{00000000-0005-0000-0000-0000E7050000}"/>
    <cellStyle name="Millares 3 2 6" xfId="369" xr:uid="{00000000-0005-0000-0000-0000E8050000}"/>
    <cellStyle name="Millares 3 2 6 2" xfId="1075" xr:uid="{00000000-0005-0000-0000-0000E9050000}"/>
    <cellStyle name="Millares 3 2 6 2 2" xfId="2485" xr:uid="{00000000-0005-0000-0000-0000EA050000}"/>
    <cellStyle name="Millares 3 2 6 2 2 2" xfId="7784" xr:uid="{00000000-0005-0000-0000-0000EB050000}"/>
    <cellStyle name="Millares 3 2 6 2 2 2 2" xfId="15930" xr:uid="{00000000-0005-0000-0000-0000EC050000}"/>
    <cellStyle name="Millares 3 2 6 2 2 2 2 2" xfId="32226" xr:uid="{00000000-0005-0000-0000-0000ED050000}"/>
    <cellStyle name="Millares 3 2 6 2 2 2 3" xfId="24080" xr:uid="{00000000-0005-0000-0000-0000EE050000}"/>
    <cellStyle name="Millares 3 2 6 2 2 3" xfId="10631" xr:uid="{00000000-0005-0000-0000-0000EF050000}"/>
    <cellStyle name="Millares 3 2 6 2 2 3 2" xfId="26927" xr:uid="{00000000-0005-0000-0000-0000F0050000}"/>
    <cellStyle name="Millares 3 2 6 2 2 4" xfId="18781" xr:uid="{00000000-0005-0000-0000-0000F1050000}"/>
    <cellStyle name="Millares 3 2 6 2 3" xfId="6374" xr:uid="{00000000-0005-0000-0000-0000F2050000}"/>
    <cellStyle name="Millares 3 2 6 2 3 2" xfId="14520" xr:uid="{00000000-0005-0000-0000-0000F3050000}"/>
    <cellStyle name="Millares 3 2 6 2 3 2 2" xfId="30816" xr:uid="{00000000-0005-0000-0000-0000F4050000}"/>
    <cellStyle name="Millares 3 2 6 2 3 3" xfId="22670" xr:uid="{00000000-0005-0000-0000-0000F5050000}"/>
    <cellStyle name="Millares 3 2 6 2 4" xfId="9221" xr:uid="{00000000-0005-0000-0000-0000F6050000}"/>
    <cellStyle name="Millares 3 2 6 2 4 2" xfId="25517" xr:uid="{00000000-0005-0000-0000-0000F7050000}"/>
    <cellStyle name="Millares 3 2 6 2 5" xfId="17371" xr:uid="{00000000-0005-0000-0000-0000F8050000}"/>
    <cellStyle name="Millares 3 2 6 3" xfId="1780" xr:uid="{00000000-0005-0000-0000-0000F9050000}"/>
    <cellStyle name="Millares 3 2 6 3 2" xfId="7079" xr:uid="{00000000-0005-0000-0000-0000FA050000}"/>
    <cellStyle name="Millares 3 2 6 3 2 2" xfId="15225" xr:uid="{00000000-0005-0000-0000-0000FB050000}"/>
    <cellStyle name="Millares 3 2 6 3 2 2 2" xfId="31521" xr:uid="{00000000-0005-0000-0000-0000FC050000}"/>
    <cellStyle name="Millares 3 2 6 3 2 3" xfId="23375" xr:uid="{00000000-0005-0000-0000-0000FD050000}"/>
    <cellStyle name="Millares 3 2 6 3 3" xfId="9926" xr:uid="{00000000-0005-0000-0000-0000FE050000}"/>
    <cellStyle name="Millares 3 2 6 3 3 2" xfId="26222" xr:uid="{00000000-0005-0000-0000-0000FF050000}"/>
    <cellStyle name="Millares 3 2 6 3 4" xfId="18076" xr:uid="{00000000-0005-0000-0000-000000060000}"/>
    <cellStyle name="Millares 3 2 6 4" xfId="5669" xr:uid="{00000000-0005-0000-0000-000001060000}"/>
    <cellStyle name="Millares 3 2 6 4 2" xfId="13815" xr:uid="{00000000-0005-0000-0000-000002060000}"/>
    <cellStyle name="Millares 3 2 6 4 2 2" xfId="30111" xr:uid="{00000000-0005-0000-0000-000003060000}"/>
    <cellStyle name="Millares 3 2 6 4 3" xfId="21965" xr:uid="{00000000-0005-0000-0000-000004060000}"/>
    <cellStyle name="Millares 3 2 6 5" xfId="8516" xr:uid="{00000000-0005-0000-0000-000005060000}"/>
    <cellStyle name="Millares 3 2 6 5 2" xfId="24812" xr:uid="{00000000-0005-0000-0000-000006060000}"/>
    <cellStyle name="Millares 3 2 6 6" xfId="16666" xr:uid="{00000000-0005-0000-0000-000007060000}"/>
    <cellStyle name="Millares 3 2 7" xfId="731" xr:uid="{00000000-0005-0000-0000-000008060000}"/>
    <cellStyle name="Millares 3 2 7 2" xfId="2141" xr:uid="{00000000-0005-0000-0000-000009060000}"/>
    <cellStyle name="Millares 3 2 7 2 2" xfId="7440" xr:uid="{00000000-0005-0000-0000-00000A060000}"/>
    <cellStyle name="Millares 3 2 7 2 2 2" xfId="15586" xr:uid="{00000000-0005-0000-0000-00000B060000}"/>
    <cellStyle name="Millares 3 2 7 2 2 2 2" xfId="31882" xr:uid="{00000000-0005-0000-0000-00000C060000}"/>
    <cellStyle name="Millares 3 2 7 2 2 3" xfId="23736" xr:uid="{00000000-0005-0000-0000-00000D060000}"/>
    <cellStyle name="Millares 3 2 7 2 3" xfId="10287" xr:uid="{00000000-0005-0000-0000-00000E060000}"/>
    <cellStyle name="Millares 3 2 7 2 3 2" xfId="26583" xr:uid="{00000000-0005-0000-0000-00000F060000}"/>
    <cellStyle name="Millares 3 2 7 2 4" xfId="18437" xr:uid="{00000000-0005-0000-0000-000010060000}"/>
    <cellStyle name="Millares 3 2 7 3" xfId="6030" xr:uid="{00000000-0005-0000-0000-000011060000}"/>
    <cellStyle name="Millares 3 2 7 3 2" xfId="14176" xr:uid="{00000000-0005-0000-0000-000012060000}"/>
    <cellStyle name="Millares 3 2 7 3 2 2" xfId="30472" xr:uid="{00000000-0005-0000-0000-000013060000}"/>
    <cellStyle name="Millares 3 2 7 3 3" xfId="22326" xr:uid="{00000000-0005-0000-0000-000014060000}"/>
    <cellStyle name="Millares 3 2 7 4" xfId="8877" xr:uid="{00000000-0005-0000-0000-000015060000}"/>
    <cellStyle name="Millares 3 2 7 4 2" xfId="25173" xr:uid="{00000000-0005-0000-0000-000016060000}"/>
    <cellStyle name="Millares 3 2 7 5" xfId="17027" xr:uid="{00000000-0005-0000-0000-000017060000}"/>
    <cellStyle name="Millares 3 2 8" xfId="1436" xr:uid="{00000000-0005-0000-0000-000018060000}"/>
    <cellStyle name="Millares 3 2 8 2" xfId="6735" xr:uid="{00000000-0005-0000-0000-000019060000}"/>
    <cellStyle name="Millares 3 2 8 2 2" xfId="14881" xr:uid="{00000000-0005-0000-0000-00001A060000}"/>
    <cellStyle name="Millares 3 2 8 2 2 2" xfId="31177" xr:uid="{00000000-0005-0000-0000-00001B060000}"/>
    <cellStyle name="Millares 3 2 8 2 3" xfId="23031" xr:uid="{00000000-0005-0000-0000-00001C060000}"/>
    <cellStyle name="Millares 3 2 8 3" xfId="9582" xr:uid="{00000000-0005-0000-0000-00001D060000}"/>
    <cellStyle name="Millares 3 2 8 3 2" xfId="25878" xr:uid="{00000000-0005-0000-0000-00001E060000}"/>
    <cellStyle name="Millares 3 2 8 4" xfId="17732" xr:uid="{00000000-0005-0000-0000-00001F060000}"/>
    <cellStyle name="Millares 3 2 9" xfId="5325" xr:uid="{00000000-0005-0000-0000-000020060000}"/>
    <cellStyle name="Millares 3 2 9 2" xfId="13471" xr:uid="{00000000-0005-0000-0000-000021060000}"/>
    <cellStyle name="Millares 3 2 9 2 2" xfId="29767" xr:uid="{00000000-0005-0000-0000-000022060000}"/>
    <cellStyle name="Millares 3 2 9 3" xfId="21621" xr:uid="{00000000-0005-0000-0000-000023060000}"/>
    <cellStyle name="Millares 3 3" xfId="36" xr:uid="{00000000-0005-0000-0000-000024060000}"/>
    <cellStyle name="Millares 3 3 10" xfId="16333" xr:uid="{00000000-0005-0000-0000-000025060000}"/>
    <cellStyle name="Millares 3 3 2" xfId="80" xr:uid="{00000000-0005-0000-0000-000026060000}"/>
    <cellStyle name="Millares 3 3 2 2" xfId="170" xr:uid="{00000000-0005-0000-0000-000027060000}"/>
    <cellStyle name="Millares 3 3 2 2 2" xfId="514" xr:uid="{00000000-0005-0000-0000-000028060000}"/>
    <cellStyle name="Millares 3 3 2 2 2 2" xfId="1220" xr:uid="{00000000-0005-0000-0000-000029060000}"/>
    <cellStyle name="Millares 3 3 2 2 2 2 2" xfId="2630" xr:uid="{00000000-0005-0000-0000-00002A060000}"/>
    <cellStyle name="Millares 3 3 2 2 2 2 2 2" xfId="7929" xr:uid="{00000000-0005-0000-0000-00002B060000}"/>
    <cellStyle name="Millares 3 3 2 2 2 2 2 2 2" xfId="16075" xr:uid="{00000000-0005-0000-0000-00002C060000}"/>
    <cellStyle name="Millares 3 3 2 2 2 2 2 2 2 2" xfId="32371" xr:uid="{00000000-0005-0000-0000-00002D060000}"/>
    <cellStyle name="Millares 3 3 2 2 2 2 2 2 3" xfId="24225" xr:uid="{00000000-0005-0000-0000-00002E060000}"/>
    <cellStyle name="Millares 3 3 2 2 2 2 2 3" xfId="10776" xr:uid="{00000000-0005-0000-0000-00002F060000}"/>
    <cellStyle name="Millares 3 3 2 2 2 2 2 3 2" xfId="27072" xr:uid="{00000000-0005-0000-0000-000030060000}"/>
    <cellStyle name="Millares 3 3 2 2 2 2 2 4" xfId="18926" xr:uid="{00000000-0005-0000-0000-000031060000}"/>
    <cellStyle name="Millares 3 3 2 2 2 2 3" xfId="6519" xr:uid="{00000000-0005-0000-0000-000032060000}"/>
    <cellStyle name="Millares 3 3 2 2 2 2 3 2" xfId="14665" xr:uid="{00000000-0005-0000-0000-000033060000}"/>
    <cellStyle name="Millares 3 3 2 2 2 2 3 2 2" xfId="30961" xr:uid="{00000000-0005-0000-0000-000034060000}"/>
    <cellStyle name="Millares 3 3 2 2 2 2 3 3" xfId="22815" xr:uid="{00000000-0005-0000-0000-000035060000}"/>
    <cellStyle name="Millares 3 3 2 2 2 2 4" xfId="9366" xr:uid="{00000000-0005-0000-0000-000036060000}"/>
    <cellStyle name="Millares 3 3 2 2 2 2 4 2" xfId="25662" xr:uid="{00000000-0005-0000-0000-000037060000}"/>
    <cellStyle name="Millares 3 3 2 2 2 2 5" xfId="17516" xr:uid="{00000000-0005-0000-0000-000038060000}"/>
    <cellStyle name="Millares 3 3 2 2 2 3" xfId="1925" xr:uid="{00000000-0005-0000-0000-000039060000}"/>
    <cellStyle name="Millares 3 3 2 2 2 3 2" xfId="7224" xr:uid="{00000000-0005-0000-0000-00003A060000}"/>
    <cellStyle name="Millares 3 3 2 2 2 3 2 2" xfId="15370" xr:uid="{00000000-0005-0000-0000-00003B060000}"/>
    <cellStyle name="Millares 3 3 2 2 2 3 2 2 2" xfId="31666" xr:uid="{00000000-0005-0000-0000-00003C060000}"/>
    <cellStyle name="Millares 3 3 2 2 2 3 2 3" xfId="23520" xr:uid="{00000000-0005-0000-0000-00003D060000}"/>
    <cellStyle name="Millares 3 3 2 2 2 3 3" xfId="10071" xr:uid="{00000000-0005-0000-0000-00003E060000}"/>
    <cellStyle name="Millares 3 3 2 2 2 3 3 2" xfId="26367" xr:uid="{00000000-0005-0000-0000-00003F060000}"/>
    <cellStyle name="Millares 3 3 2 2 2 3 4" xfId="18221" xr:uid="{00000000-0005-0000-0000-000040060000}"/>
    <cellStyle name="Millares 3 3 2 2 2 4" xfId="5814" xr:uid="{00000000-0005-0000-0000-000041060000}"/>
    <cellStyle name="Millares 3 3 2 2 2 4 2" xfId="13960" xr:uid="{00000000-0005-0000-0000-000042060000}"/>
    <cellStyle name="Millares 3 3 2 2 2 4 2 2" xfId="30256" xr:uid="{00000000-0005-0000-0000-000043060000}"/>
    <cellStyle name="Millares 3 3 2 2 2 4 3" xfId="22110" xr:uid="{00000000-0005-0000-0000-000044060000}"/>
    <cellStyle name="Millares 3 3 2 2 2 5" xfId="8661" xr:uid="{00000000-0005-0000-0000-000045060000}"/>
    <cellStyle name="Millares 3 3 2 2 2 5 2" xfId="24957" xr:uid="{00000000-0005-0000-0000-000046060000}"/>
    <cellStyle name="Millares 3 3 2 2 2 6" xfId="16811" xr:uid="{00000000-0005-0000-0000-000047060000}"/>
    <cellStyle name="Millares 3 3 2 2 3" xfId="876" xr:uid="{00000000-0005-0000-0000-000048060000}"/>
    <cellStyle name="Millares 3 3 2 2 3 2" xfId="2286" xr:uid="{00000000-0005-0000-0000-000049060000}"/>
    <cellStyle name="Millares 3 3 2 2 3 2 2" xfId="7585" xr:uid="{00000000-0005-0000-0000-00004A060000}"/>
    <cellStyle name="Millares 3 3 2 2 3 2 2 2" xfId="15731" xr:uid="{00000000-0005-0000-0000-00004B060000}"/>
    <cellStyle name="Millares 3 3 2 2 3 2 2 2 2" xfId="32027" xr:uid="{00000000-0005-0000-0000-00004C060000}"/>
    <cellStyle name="Millares 3 3 2 2 3 2 2 3" xfId="23881" xr:uid="{00000000-0005-0000-0000-00004D060000}"/>
    <cellStyle name="Millares 3 3 2 2 3 2 3" xfId="10432" xr:uid="{00000000-0005-0000-0000-00004E060000}"/>
    <cellStyle name="Millares 3 3 2 2 3 2 3 2" xfId="26728" xr:uid="{00000000-0005-0000-0000-00004F060000}"/>
    <cellStyle name="Millares 3 3 2 2 3 2 4" xfId="18582" xr:uid="{00000000-0005-0000-0000-000050060000}"/>
    <cellStyle name="Millares 3 3 2 2 3 3" xfId="6175" xr:uid="{00000000-0005-0000-0000-000051060000}"/>
    <cellStyle name="Millares 3 3 2 2 3 3 2" xfId="14321" xr:uid="{00000000-0005-0000-0000-000052060000}"/>
    <cellStyle name="Millares 3 3 2 2 3 3 2 2" xfId="30617" xr:uid="{00000000-0005-0000-0000-000053060000}"/>
    <cellStyle name="Millares 3 3 2 2 3 3 3" xfId="22471" xr:uid="{00000000-0005-0000-0000-000054060000}"/>
    <cellStyle name="Millares 3 3 2 2 3 4" xfId="9022" xr:uid="{00000000-0005-0000-0000-000055060000}"/>
    <cellStyle name="Millares 3 3 2 2 3 4 2" xfId="25318" xr:uid="{00000000-0005-0000-0000-000056060000}"/>
    <cellStyle name="Millares 3 3 2 2 3 5" xfId="17172" xr:uid="{00000000-0005-0000-0000-000057060000}"/>
    <cellStyle name="Millares 3 3 2 2 4" xfId="1581" xr:uid="{00000000-0005-0000-0000-000058060000}"/>
    <cellStyle name="Millares 3 3 2 2 4 2" xfId="6880" xr:uid="{00000000-0005-0000-0000-000059060000}"/>
    <cellStyle name="Millares 3 3 2 2 4 2 2" xfId="15026" xr:uid="{00000000-0005-0000-0000-00005A060000}"/>
    <cellStyle name="Millares 3 3 2 2 4 2 2 2" xfId="31322" xr:uid="{00000000-0005-0000-0000-00005B060000}"/>
    <cellStyle name="Millares 3 3 2 2 4 2 3" xfId="23176" xr:uid="{00000000-0005-0000-0000-00005C060000}"/>
    <cellStyle name="Millares 3 3 2 2 4 3" xfId="9727" xr:uid="{00000000-0005-0000-0000-00005D060000}"/>
    <cellStyle name="Millares 3 3 2 2 4 3 2" xfId="26023" xr:uid="{00000000-0005-0000-0000-00005E060000}"/>
    <cellStyle name="Millares 3 3 2 2 4 4" xfId="17877" xr:uid="{00000000-0005-0000-0000-00005F060000}"/>
    <cellStyle name="Millares 3 3 2 2 5" xfId="5470" xr:uid="{00000000-0005-0000-0000-000060060000}"/>
    <cellStyle name="Millares 3 3 2 2 5 2" xfId="13616" xr:uid="{00000000-0005-0000-0000-000061060000}"/>
    <cellStyle name="Millares 3 3 2 2 5 2 2" xfId="29912" xr:uid="{00000000-0005-0000-0000-000062060000}"/>
    <cellStyle name="Millares 3 3 2 2 5 3" xfId="21766" xr:uid="{00000000-0005-0000-0000-000063060000}"/>
    <cellStyle name="Millares 3 3 2 2 6" xfId="8317" xr:uid="{00000000-0005-0000-0000-000064060000}"/>
    <cellStyle name="Millares 3 3 2 2 6 2" xfId="24613" xr:uid="{00000000-0005-0000-0000-000065060000}"/>
    <cellStyle name="Millares 3 3 2 2 7" xfId="16467" xr:uid="{00000000-0005-0000-0000-000066060000}"/>
    <cellStyle name="Millares 3 3 2 3" xfId="334" xr:uid="{00000000-0005-0000-0000-000067060000}"/>
    <cellStyle name="Millares 3 3 2 3 2" xfId="678" xr:uid="{00000000-0005-0000-0000-000068060000}"/>
    <cellStyle name="Millares 3 3 2 3 2 2" xfId="1384" xr:uid="{00000000-0005-0000-0000-000069060000}"/>
    <cellStyle name="Millares 3 3 2 3 2 2 2" xfId="2794" xr:uid="{00000000-0005-0000-0000-00006A060000}"/>
    <cellStyle name="Millares 3 3 2 3 2 2 2 2" xfId="8093" xr:uid="{00000000-0005-0000-0000-00006B060000}"/>
    <cellStyle name="Millares 3 3 2 3 2 2 2 2 2" xfId="16239" xr:uid="{00000000-0005-0000-0000-00006C060000}"/>
    <cellStyle name="Millares 3 3 2 3 2 2 2 2 2 2" xfId="32535" xr:uid="{00000000-0005-0000-0000-00006D060000}"/>
    <cellStyle name="Millares 3 3 2 3 2 2 2 2 3" xfId="24389" xr:uid="{00000000-0005-0000-0000-00006E060000}"/>
    <cellStyle name="Millares 3 3 2 3 2 2 2 3" xfId="10940" xr:uid="{00000000-0005-0000-0000-00006F060000}"/>
    <cellStyle name="Millares 3 3 2 3 2 2 2 3 2" xfId="27236" xr:uid="{00000000-0005-0000-0000-000070060000}"/>
    <cellStyle name="Millares 3 3 2 3 2 2 2 4" xfId="19090" xr:uid="{00000000-0005-0000-0000-000071060000}"/>
    <cellStyle name="Millares 3 3 2 3 2 2 3" xfId="6683" xr:uid="{00000000-0005-0000-0000-000072060000}"/>
    <cellStyle name="Millares 3 3 2 3 2 2 3 2" xfId="14829" xr:uid="{00000000-0005-0000-0000-000073060000}"/>
    <cellStyle name="Millares 3 3 2 3 2 2 3 2 2" xfId="31125" xr:uid="{00000000-0005-0000-0000-000074060000}"/>
    <cellStyle name="Millares 3 3 2 3 2 2 3 3" xfId="22979" xr:uid="{00000000-0005-0000-0000-000075060000}"/>
    <cellStyle name="Millares 3 3 2 3 2 2 4" xfId="9530" xr:uid="{00000000-0005-0000-0000-000076060000}"/>
    <cellStyle name="Millares 3 3 2 3 2 2 4 2" xfId="25826" xr:uid="{00000000-0005-0000-0000-000077060000}"/>
    <cellStyle name="Millares 3 3 2 3 2 2 5" xfId="17680" xr:uid="{00000000-0005-0000-0000-000078060000}"/>
    <cellStyle name="Millares 3 3 2 3 2 3" xfId="2089" xr:uid="{00000000-0005-0000-0000-000079060000}"/>
    <cellStyle name="Millares 3 3 2 3 2 3 2" xfId="7388" xr:uid="{00000000-0005-0000-0000-00007A060000}"/>
    <cellStyle name="Millares 3 3 2 3 2 3 2 2" xfId="15534" xr:uid="{00000000-0005-0000-0000-00007B060000}"/>
    <cellStyle name="Millares 3 3 2 3 2 3 2 2 2" xfId="31830" xr:uid="{00000000-0005-0000-0000-00007C060000}"/>
    <cellStyle name="Millares 3 3 2 3 2 3 2 3" xfId="23684" xr:uid="{00000000-0005-0000-0000-00007D060000}"/>
    <cellStyle name="Millares 3 3 2 3 2 3 3" xfId="10235" xr:uid="{00000000-0005-0000-0000-00007E060000}"/>
    <cellStyle name="Millares 3 3 2 3 2 3 3 2" xfId="26531" xr:uid="{00000000-0005-0000-0000-00007F060000}"/>
    <cellStyle name="Millares 3 3 2 3 2 3 4" xfId="18385" xr:uid="{00000000-0005-0000-0000-000080060000}"/>
    <cellStyle name="Millares 3 3 2 3 2 4" xfId="5978" xr:uid="{00000000-0005-0000-0000-000081060000}"/>
    <cellStyle name="Millares 3 3 2 3 2 4 2" xfId="14124" xr:uid="{00000000-0005-0000-0000-000082060000}"/>
    <cellStyle name="Millares 3 3 2 3 2 4 2 2" xfId="30420" xr:uid="{00000000-0005-0000-0000-000083060000}"/>
    <cellStyle name="Millares 3 3 2 3 2 4 3" xfId="22274" xr:uid="{00000000-0005-0000-0000-000084060000}"/>
    <cellStyle name="Millares 3 3 2 3 2 5" xfId="8825" xr:uid="{00000000-0005-0000-0000-000085060000}"/>
    <cellStyle name="Millares 3 3 2 3 2 5 2" xfId="25121" xr:uid="{00000000-0005-0000-0000-000086060000}"/>
    <cellStyle name="Millares 3 3 2 3 2 6" xfId="16975" xr:uid="{00000000-0005-0000-0000-000087060000}"/>
    <cellStyle name="Millares 3 3 2 3 3" xfId="1040" xr:uid="{00000000-0005-0000-0000-000088060000}"/>
    <cellStyle name="Millares 3 3 2 3 3 2" xfId="2450" xr:uid="{00000000-0005-0000-0000-000089060000}"/>
    <cellStyle name="Millares 3 3 2 3 3 2 2" xfId="7749" xr:uid="{00000000-0005-0000-0000-00008A060000}"/>
    <cellStyle name="Millares 3 3 2 3 3 2 2 2" xfId="15895" xr:uid="{00000000-0005-0000-0000-00008B060000}"/>
    <cellStyle name="Millares 3 3 2 3 3 2 2 2 2" xfId="32191" xr:uid="{00000000-0005-0000-0000-00008C060000}"/>
    <cellStyle name="Millares 3 3 2 3 3 2 2 3" xfId="24045" xr:uid="{00000000-0005-0000-0000-00008D060000}"/>
    <cellStyle name="Millares 3 3 2 3 3 2 3" xfId="10596" xr:uid="{00000000-0005-0000-0000-00008E060000}"/>
    <cellStyle name="Millares 3 3 2 3 3 2 3 2" xfId="26892" xr:uid="{00000000-0005-0000-0000-00008F060000}"/>
    <cellStyle name="Millares 3 3 2 3 3 2 4" xfId="18746" xr:uid="{00000000-0005-0000-0000-000090060000}"/>
    <cellStyle name="Millares 3 3 2 3 3 3" xfId="6339" xr:uid="{00000000-0005-0000-0000-000091060000}"/>
    <cellStyle name="Millares 3 3 2 3 3 3 2" xfId="14485" xr:uid="{00000000-0005-0000-0000-000092060000}"/>
    <cellStyle name="Millares 3 3 2 3 3 3 2 2" xfId="30781" xr:uid="{00000000-0005-0000-0000-000093060000}"/>
    <cellStyle name="Millares 3 3 2 3 3 3 3" xfId="22635" xr:uid="{00000000-0005-0000-0000-000094060000}"/>
    <cellStyle name="Millares 3 3 2 3 3 4" xfId="9186" xr:uid="{00000000-0005-0000-0000-000095060000}"/>
    <cellStyle name="Millares 3 3 2 3 3 4 2" xfId="25482" xr:uid="{00000000-0005-0000-0000-000096060000}"/>
    <cellStyle name="Millares 3 3 2 3 3 5" xfId="17336" xr:uid="{00000000-0005-0000-0000-000097060000}"/>
    <cellStyle name="Millares 3 3 2 3 4" xfId="1745" xr:uid="{00000000-0005-0000-0000-000098060000}"/>
    <cellStyle name="Millares 3 3 2 3 4 2" xfId="7044" xr:uid="{00000000-0005-0000-0000-000099060000}"/>
    <cellStyle name="Millares 3 3 2 3 4 2 2" xfId="15190" xr:uid="{00000000-0005-0000-0000-00009A060000}"/>
    <cellStyle name="Millares 3 3 2 3 4 2 2 2" xfId="31486" xr:uid="{00000000-0005-0000-0000-00009B060000}"/>
    <cellStyle name="Millares 3 3 2 3 4 2 3" xfId="23340" xr:uid="{00000000-0005-0000-0000-00009C060000}"/>
    <cellStyle name="Millares 3 3 2 3 4 3" xfId="9891" xr:uid="{00000000-0005-0000-0000-00009D060000}"/>
    <cellStyle name="Millares 3 3 2 3 4 3 2" xfId="26187" xr:uid="{00000000-0005-0000-0000-00009E060000}"/>
    <cellStyle name="Millares 3 3 2 3 4 4" xfId="18041" xr:uid="{00000000-0005-0000-0000-00009F060000}"/>
    <cellStyle name="Millares 3 3 2 3 5" xfId="5634" xr:uid="{00000000-0005-0000-0000-0000A0060000}"/>
    <cellStyle name="Millares 3 3 2 3 5 2" xfId="13780" xr:uid="{00000000-0005-0000-0000-0000A1060000}"/>
    <cellStyle name="Millares 3 3 2 3 5 2 2" xfId="30076" xr:uid="{00000000-0005-0000-0000-0000A2060000}"/>
    <cellStyle name="Millares 3 3 2 3 5 3" xfId="21930" xr:uid="{00000000-0005-0000-0000-0000A3060000}"/>
    <cellStyle name="Millares 3 3 2 3 6" xfId="8481" xr:uid="{00000000-0005-0000-0000-0000A4060000}"/>
    <cellStyle name="Millares 3 3 2 3 6 2" xfId="24777" xr:uid="{00000000-0005-0000-0000-0000A5060000}"/>
    <cellStyle name="Millares 3 3 2 3 7" xfId="16631" xr:uid="{00000000-0005-0000-0000-0000A6060000}"/>
    <cellStyle name="Millares 3 3 2 4" xfId="424" xr:uid="{00000000-0005-0000-0000-0000A7060000}"/>
    <cellStyle name="Millares 3 3 2 4 2" xfId="1130" xr:uid="{00000000-0005-0000-0000-0000A8060000}"/>
    <cellStyle name="Millares 3 3 2 4 2 2" xfId="2540" xr:uid="{00000000-0005-0000-0000-0000A9060000}"/>
    <cellStyle name="Millares 3 3 2 4 2 2 2" xfId="7839" xr:uid="{00000000-0005-0000-0000-0000AA060000}"/>
    <cellStyle name="Millares 3 3 2 4 2 2 2 2" xfId="15985" xr:uid="{00000000-0005-0000-0000-0000AB060000}"/>
    <cellStyle name="Millares 3 3 2 4 2 2 2 2 2" xfId="32281" xr:uid="{00000000-0005-0000-0000-0000AC060000}"/>
    <cellStyle name="Millares 3 3 2 4 2 2 2 3" xfId="24135" xr:uid="{00000000-0005-0000-0000-0000AD060000}"/>
    <cellStyle name="Millares 3 3 2 4 2 2 3" xfId="10686" xr:uid="{00000000-0005-0000-0000-0000AE060000}"/>
    <cellStyle name="Millares 3 3 2 4 2 2 3 2" xfId="26982" xr:uid="{00000000-0005-0000-0000-0000AF060000}"/>
    <cellStyle name="Millares 3 3 2 4 2 2 4" xfId="18836" xr:uid="{00000000-0005-0000-0000-0000B0060000}"/>
    <cellStyle name="Millares 3 3 2 4 2 3" xfId="6429" xr:uid="{00000000-0005-0000-0000-0000B1060000}"/>
    <cellStyle name="Millares 3 3 2 4 2 3 2" xfId="14575" xr:uid="{00000000-0005-0000-0000-0000B2060000}"/>
    <cellStyle name="Millares 3 3 2 4 2 3 2 2" xfId="30871" xr:uid="{00000000-0005-0000-0000-0000B3060000}"/>
    <cellStyle name="Millares 3 3 2 4 2 3 3" xfId="22725" xr:uid="{00000000-0005-0000-0000-0000B4060000}"/>
    <cellStyle name="Millares 3 3 2 4 2 4" xfId="9276" xr:uid="{00000000-0005-0000-0000-0000B5060000}"/>
    <cellStyle name="Millares 3 3 2 4 2 4 2" xfId="25572" xr:uid="{00000000-0005-0000-0000-0000B6060000}"/>
    <cellStyle name="Millares 3 3 2 4 2 5" xfId="17426" xr:uid="{00000000-0005-0000-0000-0000B7060000}"/>
    <cellStyle name="Millares 3 3 2 4 3" xfId="1835" xr:uid="{00000000-0005-0000-0000-0000B8060000}"/>
    <cellStyle name="Millares 3 3 2 4 3 2" xfId="7134" xr:uid="{00000000-0005-0000-0000-0000B9060000}"/>
    <cellStyle name="Millares 3 3 2 4 3 2 2" xfId="15280" xr:uid="{00000000-0005-0000-0000-0000BA060000}"/>
    <cellStyle name="Millares 3 3 2 4 3 2 2 2" xfId="31576" xr:uid="{00000000-0005-0000-0000-0000BB060000}"/>
    <cellStyle name="Millares 3 3 2 4 3 2 3" xfId="23430" xr:uid="{00000000-0005-0000-0000-0000BC060000}"/>
    <cellStyle name="Millares 3 3 2 4 3 3" xfId="9981" xr:uid="{00000000-0005-0000-0000-0000BD060000}"/>
    <cellStyle name="Millares 3 3 2 4 3 3 2" xfId="26277" xr:uid="{00000000-0005-0000-0000-0000BE060000}"/>
    <cellStyle name="Millares 3 3 2 4 3 4" xfId="18131" xr:uid="{00000000-0005-0000-0000-0000BF060000}"/>
    <cellStyle name="Millares 3 3 2 4 4" xfId="5724" xr:uid="{00000000-0005-0000-0000-0000C0060000}"/>
    <cellStyle name="Millares 3 3 2 4 4 2" xfId="13870" xr:uid="{00000000-0005-0000-0000-0000C1060000}"/>
    <cellStyle name="Millares 3 3 2 4 4 2 2" xfId="30166" xr:uid="{00000000-0005-0000-0000-0000C2060000}"/>
    <cellStyle name="Millares 3 3 2 4 4 3" xfId="22020" xr:uid="{00000000-0005-0000-0000-0000C3060000}"/>
    <cellStyle name="Millares 3 3 2 4 5" xfId="8571" xr:uid="{00000000-0005-0000-0000-0000C4060000}"/>
    <cellStyle name="Millares 3 3 2 4 5 2" xfId="24867" xr:uid="{00000000-0005-0000-0000-0000C5060000}"/>
    <cellStyle name="Millares 3 3 2 4 6" xfId="16721" xr:uid="{00000000-0005-0000-0000-0000C6060000}"/>
    <cellStyle name="Millares 3 3 2 5" xfId="786" xr:uid="{00000000-0005-0000-0000-0000C7060000}"/>
    <cellStyle name="Millares 3 3 2 5 2" xfId="2196" xr:uid="{00000000-0005-0000-0000-0000C8060000}"/>
    <cellStyle name="Millares 3 3 2 5 2 2" xfId="7495" xr:uid="{00000000-0005-0000-0000-0000C9060000}"/>
    <cellStyle name="Millares 3 3 2 5 2 2 2" xfId="15641" xr:uid="{00000000-0005-0000-0000-0000CA060000}"/>
    <cellStyle name="Millares 3 3 2 5 2 2 2 2" xfId="31937" xr:uid="{00000000-0005-0000-0000-0000CB060000}"/>
    <cellStyle name="Millares 3 3 2 5 2 2 3" xfId="23791" xr:uid="{00000000-0005-0000-0000-0000CC060000}"/>
    <cellStyle name="Millares 3 3 2 5 2 3" xfId="10342" xr:uid="{00000000-0005-0000-0000-0000CD060000}"/>
    <cellStyle name="Millares 3 3 2 5 2 3 2" xfId="26638" xr:uid="{00000000-0005-0000-0000-0000CE060000}"/>
    <cellStyle name="Millares 3 3 2 5 2 4" xfId="18492" xr:uid="{00000000-0005-0000-0000-0000CF060000}"/>
    <cellStyle name="Millares 3 3 2 5 3" xfId="6085" xr:uid="{00000000-0005-0000-0000-0000D0060000}"/>
    <cellStyle name="Millares 3 3 2 5 3 2" xfId="14231" xr:uid="{00000000-0005-0000-0000-0000D1060000}"/>
    <cellStyle name="Millares 3 3 2 5 3 2 2" xfId="30527" xr:uid="{00000000-0005-0000-0000-0000D2060000}"/>
    <cellStyle name="Millares 3 3 2 5 3 3" xfId="22381" xr:uid="{00000000-0005-0000-0000-0000D3060000}"/>
    <cellStyle name="Millares 3 3 2 5 4" xfId="8932" xr:uid="{00000000-0005-0000-0000-0000D4060000}"/>
    <cellStyle name="Millares 3 3 2 5 4 2" xfId="25228" xr:uid="{00000000-0005-0000-0000-0000D5060000}"/>
    <cellStyle name="Millares 3 3 2 5 5" xfId="17082" xr:uid="{00000000-0005-0000-0000-0000D6060000}"/>
    <cellStyle name="Millares 3 3 2 6" xfId="1491" xr:uid="{00000000-0005-0000-0000-0000D7060000}"/>
    <cellStyle name="Millares 3 3 2 6 2" xfId="6790" xr:uid="{00000000-0005-0000-0000-0000D8060000}"/>
    <cellStyle name="Millares 3 3 2 6 2 2" xfId="14936" xr:uid="{00000000-0005-0000-0000-0000D9060000}"/>
    <cellStyle name="Millares 3 3 2 6 2 2 2" xfId="31232" xr:uid="{00000000-0005-0000-0000-0000DA060000}"/>
    <cellStyle name="Millares 3 3 2 6 2 3" xfId="23086" xr:uid="{00000000-0005-0000-0000-0000DB060000}"/>
    <cellStyle name="Millares 3 3 2 6 3" xfId="9637" xr:uid="{00000000-0005-0000-0000-0000DC060000}"/>
    <cellStyle name="Millares 3 3 2 6 3 2" xfId="25933" xr:uid="{00000000-0005-0000-0000-0000DD060000}"/>
    <cellStyle name="Millares 3 3 2 6 4" xfId="17787" xr:uid="{00000000-0005-0000-0000-0000DE060000}"/>
    <cellStyle name="Millares 3 3 2 7" xfId="5380" xr:uid="{00000000-0005-0000-0000-0000DF060000}"/>
    <cellStyle name="Millares 3 3 2 7 2" xfId="13526" xr:uid="{00000000-0005-0000-0000-0000E0060000}"/>
    <cellStyle name="Millares 3 3 2 7 2 2" xfId="29822" xr:uid="{00000000-0005-0000-0000-0000E1060000}"/>
    <cellStyle name="Millares 3 3 2 7 3" xfId="21676" xr:uid="{00000000-0005-0000-0000-0000E2060000}"/>
    <cellStyle name="Millares 3 3 2 8" xfId="8227" xr:uid="{00000000-0005-0000-0000-0000E3060000}"/>
    <cellStyle name="Millares 3 3 2 8 2" xfId="24523" xr:uid="{00000000-0005-0000-0000-0000E4060000}"/>
    <cellStyle name="Millares 3 3 2 9" xfId="16377" xr:uid="{00000000-0005-0000-0000-0000E5060000}"/>
    <cellStyle name="Millares 3 3 3" xfId="126" xr:uid="{00000000-0005-0000-0000-0000E6060000}"/>
    <cellStyle name="Millares 3 3 3 2" xfId="470" xr:uid="{00000000-0005-0000-0000-0000E7060000}"/>
    <cellStyle name="Millares 3 3 3 2 2" xfId="1176" xr:uid="{00000000-0005-0000-0000-0000E8060000}"/>
    <cellStyle name="Millares 3 3 3 2 2 2" xfId="2586" xr:uid="{00000000-0005-0000-0000-0000E9060000}"/>
    <cellStyle name="Millares 3 3 3 2 2 2 2" xfId="7885" xr:uid="{00000000-0005-0000-0000-0000EA060000}"/>
    <cellStyle name="Millares 3 3 3 2 2 2 2 2" xfId="16031" xr:uid="{00000000-0005-0000-0000-0000EB060000}"/>
    <cellStyle name="Millares 3 3 3 2 2 2 2 2 2" xfId="32327" xr:uid="{00000000-0005-0000-0000-0000EC060000}"/>
    <cellStyle name="Millares 3 3 3 2 2 2 2 3" xfId="24181" xr:uid="{00000000-0005-0000-0000-0000ED060000}"/>
    <cellStyle name="Millares 3 3 3 2 2 2 3" xfId="10732" xr:uid="{00000000-0005-0000-0000-0000EE060000}"/>
    <cellStyle name="Millares 3 3 3 2 2 2 3 2" xfId="27028" xr:uid="{00000000-0005-0000-0000-0000EF060000}"/>
    <cellStyle name="Millares 3 3 3 2 2 2 4" xfId="18882" xr:uid="{00000000-0005-0000-0000-0000F0060000}"/>
    <cellStyle name="Millares 3 3 3 2 2 3" xfId="6475" xr:uid="{00000000-0005-0000-0000-0000F1060000}"/>
    <cellStyle name="Millares 3 3 3 2 2 3 2" xfId="14621" xr:uid="{00000000-0005-0000-0000-0000F2060000}"/>
    <cellStyle name="Millares 3 3 3 2 2 3 2 2" xfId="30917" xr:uid="{00000000-0005-0000-0000-0000F3060000}"/>
    <cellStyle name="Millares 3 3 3 2 2 3 3" xfId="22771" xr:uid="{00000000-0005-0000-0000-0000F4060000}"/>
    <cellStyle name="Millares 3 3 3 2 2 4" xfId="9322" xr:uid="{00000000-0005-0000-0000-0000F5060000}"/>
    <cellStyle name="Millares 3 3 3 2 2 4 2" xfId="25618" xr:uid="{00000000-0005-0000-0000-0000F6060000}"/>
    <cellStyle name="Millares 3 3 3 2 2 5" xfId="17472" xr:uid="{00000000-0005-0000-0000-0000F7060000}"/>
    <cellStyle name="Millares 3 3 3 2 3" xfId="1881" xr:uid="{00000000-0005-0000-0000-0000F8060000}"/>
    <cellStyle name="Millares 3 3 3 2 3 2" xfId="7180" xr:uid="{00000000-0005-0000-0000-0000F9060000}"/>
    <cellStyle name="Millares 3 3 3 2 3 2 2" xfId="15326" xr:uid="{00000000-0005-0000-0000-0000FA060000}"/>
    <cellStyle name="Millares 3 3 3 2 3 2 2 2" xfId="31622" xr:uid="{00000000-0005-0000-0000-0000FB060000}"/>
    <cellStyle name="Millares 3 3 3 2 3 2 3" xfId="23476" xr:uid="{00000000-0005-0000-0000-0000FC060000}"/>
    <cellStyle name="Millares 3 3 3 2 3 3" xfId="10027" xr:uid="{00000000-0005-0000-0000-0000FD060000}"/>
    <cellStyle name="Millares 3 3 3 2 3 3 2" xfId="26323" xr:uid="{00000000-0005-0000-0000-0000FE060000}"/>
    <cellStyle name="Millares 3 3 3 2 3 4" xfId="18177" xr:uid="{00000000-0005-0000-0000-0000FF060000}"/>
    <cellStyle name="Millares 3 3 3 2 4" xfId="5770" xr:uid="{00000000-0005-0000-0000-000000070000}"/>
    <cellStyle name="Millares 3 3 3 2 4 2" xfId="13916" xr:uid="{00000000-0005-0000-0000-000001070000}"/>
    <cellStyle name="Millares 3 3 3 2 4 2 2" xfId="30212" xr:uid="{00000000-0005-0000-0000-000002070000}"/>
    <cellStyle name="Millares 3 3 3 2 4 3" xfId="22066" xr:uid="{00000000-0005-0000-0000-000003070000}"/>
    <cellStyle name="Millares 3 3 3 2 5" xfId="8617" xr:uid="{00000000-0005-0000-0000-000004070000}"/>
    <cellStyle name="Millares 3 3 3 2 5 2" xfId="24913" xr:uid="{00000000-0005-0000-0000-000005070000}"/>
    <cellStyle name="Millares 3 3 3 2 6" xfId="16767" xr:uid="{00000000-0005-0000-0000-000006070000}"/>
    <cellStyle name="Millares 3 3 3 3" xfId="832" xr:uid="{00000000-0005-0000-0000-000007070000}"/>
    <cellStyle name="Millares 3 3 3 3 2" xfId="2242" xr:uid="{00000000-0005-0000-0000-000008070000}"/>
    <cellStyle name="Millares 3 3 3 3 2 2" xfId="7541" xr:uid="{00000000-0005-0000-0000-000009070000}"/>
    <cellStyle name="Millares 3 3 3 3 2 2 2" xfId="15687" xr:uid="{00000000-0005-0000-0000-00000A070000}"/>
    <cellStyle name="Millares 3 3 3 3 2 2 2 2" xfId="31983" xr:uid="{00000000-0005-0000-0000-00000B070000}"/>
    <cellStyle name="Millares 3 3 3 3 2 2 3" xfId="23837" xr:uid="{00000000-0005-0000-0000-00000C070000}"/>
    <cellStyle name="Millares 3 3 3 3 2 3" xfId="10388" xr:uid="{00000000-0005-0000-0000-00000D070000}"/>
    <cellStyle name="Millares 3 3 3 3 2 3 2" xfId="26684" xr:uid="{00000000-0005-0000-0000-00000E070000}"/>
    <cellStyle name="Millares 3 3 3 3 2 4" xfId="18538" xr:uid="{00000000-0005-0000-0000-00000F070000}"/>
    <cellStyle name="Millares 3 3 3 3 3" xfId="6131" xr:uid="{00000000-0005-0000-0000-000010070000}"/>
    <cellStyle name="Millares 3 3 3 3 3 2" xfId="14277" xr:uid="{00000000-0005-0000-0000-000011070000}"/>
    <cellStyle name="Millares 3 3 3 3 3 2 2" xfId="30573" xr:uid="{00000000-0005-0000-0000-000012070000}"/>
    <cellStyle name="Millares 3 3 3 3 3 3" xfId="22427" xr:uid="{00000000-0005-0000-0000-000013070000}"/>
    <cellStyle name="Millares 3 3 3 3 4" xfId="8978" xr:uid="{00000000-0005-0000-0000-000014070000}"/>
    <cellStyle name="Millares 3 3 3 3 4 2" xfId="25274" xr:uid="{00000000-0005-0000-0000-000015070000}"/>
    <cellStyle name="Millares 3 3 3 3 5" xfId="17128" xr:uid="{00000000-0005-0000-0000-000016070000}"/>
    <cellStyle name="Millares 3 3 3 4" xfId="1537" xr:uid="{00000000-0005-0000-0000-000017070000}"/>
    <cellStyle name="Millares 3 3 3 4 2" xfId="6836" xr:uid="{00000000-0005-0000-0000-000018070000}"/>
    <cellStyle name="Millares 3 3 3 4 2 2" xfId="14982" xr:uid="{00000000-0005-0000-0000-000019070000}"/>
    <cellStyle name="Millares 3 3 3 4 2 2 2" xfId="31278" xr:uid="{00000000-0005-0000-0000-00001A070000}"/>
    <cellStyle name="Millares 3 3 3 4 2 3" xfId="23132" xr:uid="{00000000-0005-0000-0000-00001B070000}"/>
    <cellStyle name="Millares 3 3 3 4 3" xfId="9683" xr:uid="{00000000-0005-0000-0000-00001C070000}"/>
    <cellStyle name="Millares 3 3 3 4 3 2" xfId="25979" xr:uid="{00000000-0005-0000-0000-00001D070000}"/>
    <cellStyle name="Millares 3 3 3 4 4" xfId="17833" xr:uid="{00000000-0005-0000-0000-00001E070000}"/>
    <cellStyle name="Millares 3 3 3 5" xfId="5426" xr:uid="{00000000-0005-0000-0000-00001F070000}"/>
    <cellStyle name="Millares 3 3 3 5 2" xfId="13572" xr:uid="{00000000-0005-0000-0000-000020070000}"/>
    <cellStyle name="Millares 3 3 3 5 2 2" xfId="29868" xr:uid="{00000000-0005-0000-0000-000021070000}"/>
    <cellStyle name="Millares 3 3 3 5 3" xfId="21722" xr:uid="{00000000-0005-0000-0000-000022070000}"/>
    <cellStyle name="Millares 3 3 3 6" xfId="8273" xr:uid="{00000000-0005-0000-0000-000023070000}"/>
    <cellStyle name="Millares 3 3 3 6 2" xfId="24569" xr:uid="{00000000-0005-0000-0000-000024070000}"/>
    <cellStyle name="Millares 3 3 3 7" xfId="16423" xr:uid="{00000000-0005-0000-0000-000025070000}"/>
    <cellStyle name="Millares 3 3 4" xfId="290" xr:uid="{00000000-0005-0000-0000-000026070000}"/>
    <cellStyle name="Millares 3 3 4 2" xfId="634" xr:uid="{00000000-0005-0000-0000-000027070000}"/>
    <cellStyle name="Millares 3 3 4 2 2" xfId="1340" xr:uid="{00000000-0005-0000-0000-000028070000}"/>
    <cellStyle name="Millares 3 3 4 2 2 2" xfId="2750" xr:uid="{00000000-0005-0000-0000-000029070000}"/>
    <cellStyle name="Millares 3 3 4 2 2 2 2" xfId="8049" xr:uid="{00000000-0005-0000-0000-00002A070000}"/>
    <cellStyle name="Millares 3 3 4 2 2 2 2 2" xfId="16195" xr:uid="{00000000-0005-0000-0000-00002B070000}"/>
    <cellStyle name="Millares 3 3 4 2 2 2 2 2 2" xfId="32491" xr:uid="{00000000-0005-0000-0000-00002C070000}"/>
    <cellStyle name="Millares 3 3 4 2 2 2 2 3" xfId="24345" xr:uid="{00000000-0005-0000-0000-00002D070000}"/>
    <cellStyle name="Millares 3 3 4 2 2 2 3" xfId="10896" xr:uid="{00000000-0005-0000-0000-00002E070000}"/>
    <cellStyle name="Millares 3 3 4 2 2 2 3 2" xfId="27192" xr:uid="{00000000-0005-0000-0000-00002F070000}"/>
    <cellStyle name="Millares 3 3 4 2 2 2 4" xfId="19046" xr:uid="{00000000-0005-0000-0000-000030070000}"/>
    <cellStyle name="Millares 3 3 4 2 2 3" xfId="6639" xr:uid="{00000000-0005-0000-0000-000031070000}"/>
    <cellStyle name="Millares 3 3 4 2 2 3 2" xfId="14785" xr:uid="{00000000-0005-0000-0000-000032070000}"/>
    <cellStyle name="Millares 3 3 4 2 2 3 2 2" xfId="31081" xr:uid="{00000000-0005-0000-0000-000033070000}"/>
    <cellStyle name="Millares 3 3 4 2 2 3 3" xfId="22935" xr:uid="{00000000-0005-0000-0000-000034070000}"/>
    <cellStyle name="Millares 3 3 4 2 2 4" xfId="9486" xr:uid="{00000000-0005-0000-0000-000035070000}"/>
    <cellStyle name="Millares 3 3 4 2 2 4 2" xfId="25782" xr:uid="{00000000-0005-0000-0000-000036070000}"/>
    <cellStyle name="Millares 3 3 4 2 2 5" xfId="17636" xr:uid="{00000000-0005-0000-0000-000037070000}"/>
    <cellStyle name="Millares 3 3 4 2 3" xfId="2045" xr:uid="{00000000-0005-0000-0000-000038070000}"/>
    <cellStyle name="Millares 3 3 4 2 3 2" xfId="7344" xr:uid="{00000000-0005-0000-0000-000039070000}"/>
    <cellStyle name="Millares 3 3 4 2 3 2 2" xfId="15490" xr:uid="{00000000-0005-0000-0000-00003A070000}"/>
    <cellStyle name="Millares 3 3 4 2 3 2 2 2" xfId="31786" xr:uid="{00000000-0005-0000-0000-00003B070000}"/>
    <cellStyle name="Millares 3 3 4 2 3 2 3" xfId="23640" xr:uid="{00000000-0005-0000-0000-00003C070000}"/>
    <cellStyle name="Millares 3 3 4 2 3 3" xfId="10191" xr:uid="{00000000-0005-0000-0000-00003D070000}"/>
    <cellStyle name="Millares 3 3 4 2 3 3 2" xfId="26487" xr:uid="{00000000-0005-0000-0000-00003E070000}"/>
    <cellStyle name="Millares 3 3 4 2 3 4" xfId="18341" xr:uid="{00000000-0005-0000-0000-00003F070000}"/>
    <cellStyle name="Millares 3 3 4 2 4" xfId="5934" xr:uid="{00000000-0005-0000-0000-000040070000}"/>
    <cellStyle name="Millares 3 3 4 2 4 2" xfId="14080" xr:uid="{00000000-0005-0000-0000-000041070000}"/>
    <cellStyle name="Millares 3 3 4 2 4 2 2" xfId="30376" xr:uid="{00000000-0005-0000-0000-000042070000}"/>
    <cellStyle name="Millares 3 3 4 2 4 3" xfId="22230" xr:uid="{00000000-0005-0000-0000-000043070000}"/>
    <cellStyle name="Millares 3 3 4 2 5" xfId="8781" xr:uid="{00000000-0005-0000-0000-000044070000}"/>
    <cellStyle name="Millares 3 3 4 2 5 2" xfId="25077" xr:uid="{00000000-0005-0000-0000-000045070000}"/>
    <cellStyle name="Millares 3 3 4 2 6" xfId="16931" xr:uid="{00000000-0005-0000-0000-000046070000}"/>
    <cellStyle name="Millares 3 3 4 3" xfId="996" xr:uid="{00000000-0005-0000-0000-000047070000}"/>
    <cellStyle name="Millares 3 3 4 3 2" xfId="2406" xr:uid="{00000000-0005-0000-0000-000048070000}"/>
    <cellStyle name="Millares 3 3 4 3 2 2" xfId="7705" xr:uid="{00000000-0005-0000-0000-000049070000}"/>
    <cellStyle name="Millares 3 3 4 3 2 2 2" xfId="15851" xr:uid="{00000000-0005-0000-0000-00004A070000}"/>
    <cellStyle name="Millares 3 3 4 3 2 2 2 2" xfId="32147" xr:uid="{00000000-0005-0000-0000-00004B070000}"/>
    <cellStyle name="Millares 3 3 4 3 2 2 3" xfId="24001" xr:uid="{00000000-0005-0000-0000-00004C070000}"/>
    <cellStyle name="Millares 3 3 4 3 2 3" xfId="10552" xr:uid="{00000000-0005-0000-0000-00004D070000}"/>
    <cellStyle name="Millares 3 3 4 3 2 3 2" xfId="26848" xr:uid="{00000000-0005-0000-0000-00004E070000}"/>
    <cellStyle name="Millares 3 3 4 3 2 4" xfId="18702" xr:uid="{00000000-0005-0000-0000-00004F070000}"/>
    <cellStyle name="Millares 3 3 4 3 3" xfId="6295" xr:uid="{00000000-0005-0000-0000-000050070000}"/>
    <cellStyle name="Millares 3 3 4 3 3 2" xfId="14441" xr:uid="{00000000-0005-0000-0000-000051070000}"/>
    <cellStyle name="Millares 3 3 4 3 3 2 2" xfId="30737" xr:uid="{00000000-0005-0000-0000-000052070000}"/>
    <cellStyle name="Millares 3 3 4 3 3 3" xfId="22591" xr:uid="{00000000-0005-0000-0000-000053070000}"/>
    <cellStyle name="Millares 3 3 4 3 4" xfId="9142" xr:uid="{00000000-0005-0000-0000-000054070000}"/>
    <cellStyle name="Millares 3 3 4 3 4 2" xfId="25438" xr:uid="{00000000-0005-0000-0000-000055070000}"/>
    <cellStyle name="Millares 3 3 4 3 5" xfId="17292" xr:uid="{00000000-0005-0000-0000-000056070000}"/>
    <cellStyle name="Millares 3 3 4 4" xfId="1701" xr:uid="{00000000-0005-0000-0000-000057070000}"/>
    <cellStyle name="Millares 3 3 4 4 2" xfId="7000" xr:uid="{00000000-0005-0000-0000-000058070000}"/>
    <cellStyle name="Millares 3 3 4 4 2 2" xfId="15146" xr:uid="{00000000-0005-0000-0000-000059070000}"/>
    <cellStyle name="Millares 3 3 4 4 2 2 2" xfId="31442" xr:uid="{00000000-0005-0000-0000-00005A070000}"/>
    <cellStyle name="Millares 3 3 4 4 2 3" xfId="23296" xr:uid="{00000000-0005-0000-0000-00005B070000}"/>
    <cellStyle name="Millares 3 3 4 4 3" xfId="9847" xr:uid="{00000000-0005-0000-0000-00005C070000}"/>
    <cellStyle name="Millares 3 3 4 4 3 2" xfId="26143" xr:uid="{00000000-0005-0000-0000-00005D070000}"/>
    <cellStyle name="Millares 3 3 4 4 4" xfId="17997" xr:uid="{00000000-0005-0000-0000-00005E070000}"/>
    <cellStyle name="Millares 3 3 4 5" xfId="5590" xr:uid="{00000000-0005-0000-0000-00005F070000}"/>
    <cellStyle name="Millares 3 3 4 5 2" xfId="13736" xr:uid="{00000000-0005-0000-0000-000060070000}"/>
    <cellStyle name="Millares 3 3 4 5 2 2" xfId="30032" xr:uid="{00000000-0005-0000-0000-000061070000}"/>
    <cellStyle name="Millares 3 3 4 5 3" xfId="21886" xr:uid="{00000000-0005-0000-0000-000062070000}"/>
    <cellStyle name="Millares 3 3 4 6" xfId="8437" xr:uid="{00000000-0005-0000-0000-000063070000}"/>
    <cellStyle name="Millares 3 3 4 6 2" xfId="24733" xr:uid="{00000000-0005-0000-0000-000064070000}"/>
    <cellStyle name="Millares 3 3 4 7" xfId="16587" xr:uid="{00000000-0005-0000-0000-000065070000}"/>
    <cellStyle name="Millares 3 3 5" xfId="380" xr:uid="{00000000-0005-0000-0000-000066070000}"/>
    <cellStyle name="Millares 3 3 5 2" xfId="1086" xr:uid="{00000000-0005-0000-0000-000067070000}"/>
    <cellStyle name="Millares 3 3 5 2 2" xfId="2496" xr:uid="{00000000-0005-0000-0000-000068070000}"/>
    <cellStyle name="Millares 3 3 5 2 2 2" xfId="7795" xr:uid="{00000000-0005-0000-0000-000069070000}"/>
    <cellStyle name="Millares 3 3 5 2 2 2 2" xfId="15941" xr:uid="{00000000-0005-0000-0000-00006A070000}"/>
    <cellStyle name="Millares 3 3 5 2 2 2 2 2" xfId="32237" xr:uid="{00000000-0005-0000-0000-00006B070000}"/>
    <cellStyle name="Millares 3 3 5 2 2 2 3" xfId="24091" xr:uid="{00000000-0005-0000-0000-00006C070000}"/>
    <cellStyle name="Millares 3 3 5 2 2 3" xfId="10642" xr:uid="{00000000-0005-0000-0000-00006D070000}"/>
    <cellStyle name="Millares 3 3 5 2 2 3 2" xfId="26938" xr:uid="{00000000-0005-0000-0000-00006E070000}"/>
    <cellStyle name="Millares 3 3 5 2 2 4" xfId="18792" xr:uid="{00000000-0005-0000-0000-00006F070000}"/>
    <cellStyle name="Millares 3 3 5 2 3" xfId="6385" xr:uid="{00000000-0005-0000-0000-000070070000}"/>
    <cellStyle name="Millares 3 3 5 2 3 2" xfId="14531" xr:uid="{00000000-0005-0000-0000-000071070000}"/>
    <cellStyle name="Millares 3 3 5 2 3 2 2" xfId="30827" xr:uid="{00000000-0005-0000-0000-000072070000}"/>
    <cellStyle name="Millares 3 3 5 2 3 3" xfId="22681" xr:uid="{00000000-0005-0000-0000-000073070000}"/>
    <cellStyle name="Millares 3 3 5 2 4" xfId="9232" xr:uid="{00000000-0005-0000-0000-000074070000}"/>
    <cellStyle name="Millares 3 3 5 2 4 2" xfId="25528" xr:uid="{00000000-0005-0000-0000-000075070000}"/>
    <cellStyle name="Millares 3 3 5 2 5" xfId="17382" xr:uid="{00000000-0005-0000-0000-000076070000}"/>
    <cellStyle name="Millares 3 3 5 3" xfId="1791" xr:uid="{00000000-0005-0000-0000-000077070000}"/>
    <cellStyle name="Millares 3 3 5 3 2" xfId="7090" xr:uid="{00000000-0005-0000-0000-000078070000}"/>
    <cellStyle name="Millares 3 3 5 3 2 2" xfId="15236" xr:uid="{00000000-0005-0000-0000-000079070000}"/>
    <cellStyle name="Millares 3 3 5 3 2 2 2" xfId="31532" xr:uid="{00000000-0005-0000-0000-00007A070000}"/>
    <cellStyle name="Millares 3 3 5 3 2 3" xfId="23386" xr:uid="{00000000-0005-0000-0000-00007B070000}"/>
    <cellStyle name="Millares 3 3 5 3 3" xfId="9937" xr:uid="{00000000-0005-0000-0000-00007C070000}"/>
    <cellStyle name="Millares 3 3 5 3 3 2" xfId="26233" xr:uid="{00000000-0005-0000-0000-00007D070000}"/>
    <cellStyle name="Millares 3 3 5 3 4" xfId="18087" xr:uid="{00000000-0005-0000-0000-00007E070000}"/>
    <cellStyle name="Millares 3 3 5 4" xfId="5680" xr:uid="{00000000-0005-0000-0000-00007F070000}"/>
    <cellStyle name="Millares 3 3 5 4 2" xfId="13826" xr:uid="{00000000-0005-0000-0000-000080070000}"/>
    <cellStyle name="Millares 3 3 5 4 2 2" xfId="30122" xr:uid="{00000000-0005-0000-0000-000081070000}"/>
    <cellStyle name="Millares 3 3 5 4 3" xfId="21976" xr:uid="{00000000-0005-0000-0000-000082070000}"/>
    <cellStyle name="Millares 3 3 5 5" xfId="8527" xr:uid="{00000000-0005-0000-0000-000083070000}"/>
    <cellStyle name="Millares 3 3 5 5 2" xfId="24823" xr:uid="{00000000-0005-0000-0000-000084070000}"/>
    <cellStyle name="Millares 3 3 5 6" xfId="16677" xr:uid="{00000000-0005-0000-0000-000085070000}"/>
    <cellStyle name="Millares 3 3 6" xfId="742" xr:uid="{00000000-0005-0000-0000-000086070000}"/>
    <cellStyle name="Millares 3 3 6 2" xfId="2152" xr:uid="{00000000-0005-0000-0000-000087070000}"/>
    <cellStyle name="Millares 3 3 6 2 2" xfId="7451" xr:uid="{00000000-0005-0000-0000-000088070000}"/>
    <cellStyle name="Millares 3 3 6 2 2 2" xfId="15597" xr:uid="{00000000-0005-0000-0000-000089070000}"/>
    <cellStyle name="Millares 3 3 6 2 2 2 2" xfId="31893" xr:uid="{00000000-0005-0000-0000-00008A070000}"/>
    <cellStyle name="Millares 3 3 6 2 2 3" xfId="23747" xr:uid="{00000000-0005-0000-0000-00008B070000}"/>
    <cellStyle name="Millares 3 3 6 2 3" xfId="10298" xr:uid="{00000000-0005-0000-0000-00008C070000}"/>
    <cellStyle name="Millares 3 3 6 2 3 2" xfId="26594" xr:uid="{00000000-0005-0000-0000-00008D070000}"/>
    <cellStyle name="Millares 3 3 6 2 4" xfId="18448" xr:uid="{00000000-0005-0000-0000-00008E070000}"/>
    <cellStyle name="Millares 3 3 6 3" xfId="6041" xr:uid="{00000000-0005-0000-0000-00008F070000}"/>
    <cellStyle name="Millares 3 3 6 3 2" xfId="14187" xr:uid="{00000000-0005-0000-0000-000090070000}"/>
    <cellStyle name="Millares 3 3 6 3 2 2" xfId="30483" xr:uid="{00000000-0005-0000-0000-000091070000}"/>
    <cellStyle name="Millares 3 3 6 3 3" xfId="22337" xr:uid="{00000000-0005-0000-0000-000092070000}"/>
    <cellStyle name="Millares 3 3 6 4" xfId="8888" xr:uid="{00000000-0005-0000-0000-000093070000}"/>
    <cellStyle name="Millares 3 3 6 4 2" xfId="25184" xr:uid="{00000000-0005-0000-0000-000094070000}"/>
    <cellStyle name="Millares 3 3 6 5" xfId="17038" xr:uid="{00000000-0005-0000-0000-000095070000}"/>
    <cellStyle name="Millares 3 3 7" xfId="1447" xr:uid="{00000000-0005-0000-0000-000096070000}"/>
    <cellStyle name="Millares 3 3 7 2" xfId="6746" xr:uid="{00000000-0005-0000-0000-000097070000}"/>
    <cellStyle name="Millares 3 3 7 2 2" xfId="14892" xr:uid="{00000000-0005-0000-0000-000098070000}"/>
    <cellStyle name="Millares 3 3 7 2 2 2" xfId="31188" xr:uid="{00000000-0005-0000-0000-000099070000}"/>
    <cellStyle name="Millares 3 3 7 2 3" xfId="23042" xr:uid="{00000000-0005-0000-0000-00009A070000}"/>
    <cellStyle name="Millares 3 3 7 3" xfId="9593" xr:uid="{00000000-0005-0000-0000-00009B070000}"/>
    <cellStyle name="Millares 3 3 7 3 2" xfId="25889" xr:uid="{00000000-0005-0000-0000-00009C070000}"/>
    <cellStyle name="Millares 3 3 7 4" xfId="17743" xr:uid="{00000000-0005-0000-0000-00009D070000}"/>
    <cellStyle name="Millares 3 3 8" xfId="5336" xr:uid="{00000000-0005-0000-0000-00009E070000}"/>
    <cellStyle name="Millares 3 3 8 2" xfId="13482" xr:uid="{00000000-0005-0000-0000-00009F070000}"/>
    <cellStyle name="Millares 3 3 8 2 2" xfId="29778" xr:uid="{00000000-0005-0000-0000-0000A0070000}"/>
    <cellStyle name="Millares 3 3 8 3" xfId="21632" xr:uid="{00000000-0005-0000-0000-0000A1070000}"/>
    <cellStyle name="Millares 3 3 9" xfId="8183" xr:uid="{00000000-0005-0000-0000-0000A2070000}"/>
    <cellStyle name="Millares 3 3 9 2" xfId="24479" xr:uid="{00000000-0005-0000-0000-0000A3070000}"/>
    <cellStyle name="Millares 3 4" xfId="58" xr:uid="{00000000-0005-0000-0000-0000A4070000}"/>
    <cellStyle name="Millares 3 4 2" xfId="148" xr:uid="{00000000-0005-0000-0000-0000A5070000}"/>
    <cellStyle name="Millares 3 4 2 2" xfId="492" xr:uid="{00000000-0005-0000-0000-0000A6070000}"/>
    <cellStyle name="Millares 3 4 2 2 2" xfId="1198" xr:uid="{00000000-0005-0000-0000-0000A7070000}"/>
    <cellStyle name="Millares 3 4 2 2 2 2" xfId="2608" xr:uid="{00000000-0005-0000-0000-0000A8070000}"/>
    <cellStyle name="Millares 3 4 2 2 2 2 2" xfId="7907" xr:uid="{00000000-0005-0000-0000-0000A9070000}"/>
    <cellStyle name="Millares 3 4 2 2 2 2 2 2" xfId="16053" xr:uid="{00000000-0005-0000-0000-0000AA070000}"/>
    <cellStyle name="Millares 3 4 2 2 2 2 2 2 2" xfId="32349" xr:uid="{00000000-0005-0000-0000-0000AB070000}"/>
    <cellStyle name="Millares 3 4 2 2 2 2 2 3" xfId="24203" xr:uid="{00000000-0005-0000-0000-0000AC070000}"/>
    <cellStyle name="Millares 3 4 2 2 2 2 3" xfId="10754" xr:uid="{00000000-0005-0000-0000-0000AD070000}"/>
    <cellStyle name="Millares 3 4 2 2 2 2 3 2" xfId="27050" xr:uid="{00000000-0005-0000-0000-0000AE070000}"/>
    <cellStyle name="Millares 3 4 2 2 2 2 4" xfId="18904" xr:uid="{00000000-0005-0000-0000-0000AF070000}"/>
    <cellStyle name="Millares 3 4 2 2 2 3" xfId="6497" xr:uid="{00000000-0005-0000-0000-0000B0070000}"/>
    <cellStyle name="Millares 3 4 2 2 2 3 2" xfId="14643" xr:uid="{00000000-0005-0000-0000-0000B1070000}"/>
    <cellStyle name="Millares 3 4 2 2 2 3 2 2" xfId="30939" xr:uid="{00000000-0005-0000-0000-0000B2070000}"/>
    <cellStyle name="Millares 3 4 2 2 2 3 3" xfId="22793" xr:uid="{00000000-0005-0000-0000-0000B3070000}"/>
    <cellStyle name="Millares 3 4 2 2 2 4" xfId="9344" xr:uid="{00000000-0005-0000-0000-0000B4070000}"/>
    <cellStyle name="Millares 3 4 2 2 2 4 2" xfId="25640" xr:uid="{00000000-0005-0000-0000-0000B5070000}"/>
    <cellStyle name="Millares 3 4 2 2 2 5" xfId="17494" xr:uid="{00000000-0005-0000-0000-0000B6070000}"/>
    <cellStyle name="Millares 3 4 2 2 3" xfId="1903" xr:uid="{00000000-0005-0000-0000-0000B7070000}"/>
    <cellStyle name="Millares 3 4 2 2 3 2" xfId="7202" xr:uid="{00000000-0005-0000-0000-0000B8070000}"/>
    <cellStyle name="Millares 3 4 2 2 3 2 2" xfId="15348" xr:uid="{00000000-0005-0000-0000-0000B9070000}"/>
    <cellStyle name="Millares 3 4 2 2 3 2 2 2" xfId="31644" xr:uid="{00000000-0005-0000-0000-0000BA070000}"/>
    <cellStyle name="Millares 3 4 2 2 3 2 3" xfId="23498" xr:uid="{00000000-0005-0000-0000-0000BB070000}"/>
    <cellStyle name="Millares 3 4 2 2 3 3" xfId="10049" xr:uid="{00000000-0005-0000-0000-0000BC070000}"/>
    <cellStyle name="Millares 3 4 2 2 3 3 2" xfId="26345" xr:uid="{00000000-0005-0000-0000-0000BD070000}"/>
    <cellStyle name="Millares 3 4 2 2 3 4" xfId="18199" xr:uid="{00000000-0005-0000-0000-0000BE070000}"/>
    <cellStyle name="Millares 3 4 2 2 4" xfId="5792" xr:uid="{00000000-0005-0000-0000-0000BF070000}"/>
    <cellStyle name="Millares 3 4 2 2 4 2" xfId="13938" xr:uid="{00000000-0005-0000-0000-0000C0070000}"/>
    <cellStyle name="Millares 3 4 2 2 4 2 2" xfId="30234" xr:uid="{00000000-0005-0000-0000-0000C1070000}"/>
    <cellStyle name="Millares 3 4 2 2 4 3" xfId="22088" xr:uid="{00000000-0005-0000-0000-0000C2070000}"/>
    <cellStyle name="Millares 3 4 2 2 5" xfId="8639" xr:uid="{00000000-0005-0000-0000-0000C3070000}"/>
    <cellStyle name="Millares 3 4 2 2 5 2" xfId="24935" xr:uid="{00000000-0005-0000-0000-0000C4070000}"/>
    <cellStyle name="Millares 3 4 2 2 6" xfId="16789" xr:uid="{00000000-0005-0000-0000-0000C5070000}"/>
    <cellStyle name="Millares 3 4 2 3" xfId="854" xr:uid="{00000000-0005-0000-0000-0000C6070000}"/>
    <cellStyle name="Millares 3 4 2 3 2" xfId="2264" xr:uid="{00000000-0005-0000-0000-0000C7070000}"/>
    <cellStyle name="Millares 3 4 2 3 2 2" xfId="7563" xr:uid="{00000000-0005-0000-0000-0000C8070000}"/>
    <cellStyle name="Millares 3 4 2 3 2 2 2" xfId="15709" xr:uid="{00000000-0005-0000-0000-0000C9070000}"/>
    <cellStyle name="Millares 3 4 2 3 2 2 2 2" xfId="32005" xr:uid="{00000000-0005-0000-0000-0000CA070000}"/>
    <cellStyle name="Millares 3 4 2 3 2 2 3" xfId="23859" xr:uid="{00000000-0005-0000-0000-0000CB070000}"/>
    <cellStyle name="Millares 3 4 2 3 2 3" xfId="10410" xr:uid="{00000000-0005-0000-0000-0000CC070000}"/>
    <cellStyle name="Millares 3 4 2 3 2 3 2" xfId="26706" xr:uid="{00000000-0005-0000-0000-0000CD070000}"/>
    <cellStyle name="Millares 3 4 2 3 2 4" xfId="18560" xr:uid="{00000000-0005-0000-0000-0000CE070000}"/>
    <cellStyle name="Millares 3 4 2 3 3" xfId="6153" xr:uid="{00000000-0005-0000-0000-0000CF070000}"/>
    <cellStyle name="Millares 3 4 2 3 3 2" xfId="14299" xr:uid="{00000000-0005-0000-0000-0000D0070000}"/>
    <cellStyle name="Millares 3 4 2 3 3 2 2" xfId="30595" xr:uid="{00000000-0005-0000-0000-0000D1070000}"/>
    <cellStyle name="Millares 3 4 2 3 3 3" xfId="22449" xr:uid="{00000000-0005-0000-0000-0000D2070000}"/>
    <cellStyle name="Millares 3 4 2 3 4" xfId="9000" xr:uid="{00000000-0005-0000-0000-0000D3070000}"/>
    <cellStyle name="Millares 3 4 2 3 4 2" xfId="25296" xr:uid="{00000000-0005-0000-0000-0000D4070000}"/>
    <cellStyle name="Millares 3 4 2 3 5" xfId="17150" xr:uid="{00000000-0005-0000-0000-0000D5070000}"/>
    <cellStyle name="Millares 3 4 2 4" xfId="1559" xr:uid="{00000000-0005-0000-0000-0000D6070000}"/>
    <cellStyle name="Millares 3 4 2 4 2" xfId="6858" xr:uid="{00000000-0005-0000-0000-0000D7070000}"/>
    <cellStyle name="Millares 3 4 2 4 2 2" xfId="15004" xr:uid="{00000000-0005-0000-0000-0000D8070000}"/>
    <cellStyle name="Millares 3 4 2 4 2 2 2" xfId="31300" xr:uid="{00000000-0005-0000-0000-0000D9070000}"/>
    <cellStyle name="Millares 3 4 2 4 2 3" xfId="23154" xr:uid="{00000000-0005-0000-0000-0000DA070000}"/>
    <cellStyle name="Millares 3 4 2 4 3" xfId="9705" xr:uid="{00000000-0005-0000-0000-0000DB070000}"/>
    <cellStyle name="Millares 3 4 2 4 3 2" xfId="26001" xr:uid="{00000000-0005-0000-0000-0000DC070000}"/>
    <cellStyle name="Millares 3 4 2 4 4" xfId="17855" xr:uid="{00000000-0005-0000-0000-0000DD070000}"/>
    <cellStyle name="Millares 3 4 2 5" xfId="5448" xr:uid="{00000000-0005-0000-0000-0000DE070000}"/>
    <cellStyle name="Millares 3 4 2 5 2" xfId="13594" xr:uid="{00000000-0005-0000-0000-0000DF070000}"/>
    <cellStyle name="Millares 3 4 2 5 2 2" xfId="29890" xr:uid="{00000000-0005-0000-0000-0000E0070000}"/>
    <cellStyle name="Millares 3 4 2 5 3" xfId="21744" xr:uid="{00000000-0005-0000-0000-0000E1070000}"/>
    <cellStyle name="Millares 3 4 2 6" xfId="8295" xr:uid="{00000000-0005-0000-0000-0000E2070000}"/>
    <cellStyle name="Millares 3 4 2 6 2" xfId="24591" xr:uid="{00000000-0005-0000-0000-0000E3070000}"/>
    <cellStyle name="Millares 3 4 2 7" xfId="16445" xr:uid="{00000000-0005-0000-0000-0000E4070000}"/>
    <cellStyle name="Millares 3 4 3" xfId="312" xr:uid="{00000000-0005-0000-0000-0000E5070000}"/>
    <cellStyle name="Millares 3 4 3 2" xfId="656" xr:uid="{00000000-0005-0000-0000-0000E6070000}"/>
    <cellStyle name="Millares 3 4 3 2 2" xfId="1362" xr:uid="{00000000-0005-0000-0000-0000E7070000}"/>
    <cellStyle name="Millares 3 4 3 2 2 2" xfId="2772" xr:uid="{00000000-0005-0000-0000-0000E8070000}"/>
    <cellStyle name="Millares 3 4 3 2 2 2 2" xfId="8071" xr:uid="{00000000-0005-0000-0000-0000E9070000}"/>
    <cellStyle name="Millares 3 4 3 2 2 2 2 2" xfId="16217" xr:uid="{00000000-0005-0000-0000-0000EA070000}"/>
    <cellStyle name="Millares 3 4 3 2 2 2 2 2 2" xfId="32513" xr:uid="{00000000-0005-0000-0000-0000EB070000}"/>
    <cellStyle name="Millares 3 4 3 2 2 2 2 3" xfId="24367" xr:uid="{00000000-0005-0000-0000-0000EC070000}"/>
    <cellStyle name="Millares 3 4 3 2 2 2 3" xfId="10918" xr:uid="{00000000-0005-0000-0000-0000ED070000}"/>
    <cellStyle name="Millares 3 4 3 2 2 2 3 2" xfId="27214" xr:uid="{00000000-0005-0000-0000-0000EE070000}"/>
    <cellStyle name="Millares 3 4 3 2 2 2 4" xfId="19068" xr:uid="{00000000-0005-0000-0000-0000EF070000}"/>
    <cellStyle name="Millares 3 4 3 2 2 3" xfId="6661" xr:uid="{00000000-0005-0000-0000-0000F0070000}"/>
    <cellStyle name="Millares 3 4 3 2 2 3 2" xfId="14807" xr:uid="{00000000-0005-0000-0000-0000F1070000}"/>
    <cellStyle name="Millares 3 4 3 2 2 3 2 2" xfId="31103" xr:uid="{00000000-0005-0000-0000-0000F2070000}"/>
    <cellStyle name="Millares 3 4 3 2 2 3 3" xfId="22957" xr:uid="{00000000-0005-0000-0000-0000F3070000}"/>
    <cellStyle name="Millares 3 4 3 2 2 4" xfId="9508" xr:uid="{00000000-0005-0000-0000-0000F4070000}"/>
    <cellStyle name="Millares 3 4 3 2 2 4 2" xfId="25804" xr:uid="{00000000-0005-0000-0000-0000F5070000}"/>
    <cellStyle name="Millares 3 4 3 2 2 5" xfId="17658" xr:uid="{00000000-0005-0000-0000-0000F6070000}"/>
    <cellStyle name="Millares 3 4 3 2 3" xfId="2067" xr:uid="{00000000-0005-0000-0000-0000F7070000}"/>
    <cellStyle name="Millares 3 4 3 2 3 2" xfId="7366" xr:uid="{00000000-0005-0000-0000-0000F8070000}"/>
    <cellStyle name="Millares 3 4 3 2 3 2 2" xfId="15512" xr:uid="{00000000-0005-0000-0000-0000F9070000}"/>
    <cellStyle name="Millares 3 4 3 2 3 2 2 2" xfId="31808" xr:uid="{00000000-0005-0000-0000-0000FA070000}"/>
    <cellStyle name="Millares 3 4 3 2 3 2 3" xfId="23662" xr:uid="{00000000-0005-0000-0000-0000FB070000}"/>
    <cellStyle name="Millares 3 4 3 2 3 3" xfId="10213" xr:uid="{00000000-0005-0000-0000-0000FC070000}"/>
    <cellStyle name="Millares 3 4 3 2 3 3 2" xfId="26509" xr:uid="{00000000-0005-0000-0000-0000FD070000}"/>
    <cellStyle name="Millares 3 4 3 2 3 4" xfId="18363" xr:uid="{00000000-0005-0000-0000-0000FE070000}"/>
    <cellStyle name="Millares 3 4 3 2 4" xfId="5956" xr:uid="{00000000-0005-0000-0000-0000FF070000}"/>
    <cellStyle name="Millares 3 4 3 2 4 2" xfId="14102" xr:uid="{00000000-0005-0000-0000-000000080000}"/>
    <cellStyle name="Millares 3 4 3 2 4 2 2" xfId="30398" xr:uid="{00000000-0005-0000-0000-000001080000}"/>
    <cellStyle name="Millares 3 4 3 2 4 3" xfId="22252" xr:uid="{00000000-0005-0000-0000-000002080000}"/>
    <cellStyle name="Millares 3 4 3 2 5" xfId="8803" xr:uid="{00000000-0005-0000-0000-000003080000}"/>
    <cellStyle name="Millares 3 4 3 2 5 2" xfId="25099" xr:uid="{00000000-0005-0000-0000-000004080000}"/>
    <cellStyle name="Millares 3 4 3 2 6" xfId="16953" xr:uid="{00000000-0005-0000-0000-000005080000}"/>
    <cellStyle name="Millares 3 4 3 3" xfId="1018" xr:uid="{00000000-0005-0000-0000-000006080000}"/>
    <cellStyle name="Millares 3 4 3 3 2" xfId="2428" xr:uid="{00000000-0005-0000-0000-000007080000}"/>
    <cellStyle name="Millares 3 4 3 3 2 2" xfId="7727" xr:uid="{00000000-0005-0000-0000-000008080000}"/>
    <cellStyle name="Millares 3 4 3 3 2 2 2" xfId="15873" xr:uid="{00000000-0005-0000-0000-000009080000}"/>
    <cellStyle name="Millares 3 4 3 3 2 2 2 2" xfId="32169" xr:uid="{00000000-0005-0000-0000-00000A080000}"/>
    <cellStyle name="Millares 3 4 3 3 2 2 3" xfId="24023" xr:uid="{00000000-0005-0000-0000-00000B080000}"/>
    <cellStyle name="Millares 3 4 3 3 2 3" xfId="10574" xr:uid="{00000000-0005-0000-0000-00000C080000}"/>
    <cellStyle name="Millares 3 4 3 3 2 3 2" xfId="26870" xr:uid="{00000000-0005-0000-0000-00000D080000}"/>
    <cellStyle name="Millares 3 4 3 3 2 4" xfId="18724" xr:uid="{00000000-0005-0000-0000-00000E080000}"/>
    <cellStyle name="Millares 3 4 3 3 3" xfId="6317" xr:uid="{00000000-0005-0000-0000-00000F080000}"/>
    <cellStyle name="Millares 3 4 3 3 3 2" xfId="14463" xr:uid="{00000000-0005-0000-0000-000010080000}"/>
    <cellStyle name="Millares 3 4 3 3 3 2 2" xfId="30759" xr:uid="{00000000-0005-0000-0000-000011080000}"/>
    <cellStyle name="Millares 3 4 3 3 3 3" xfId="22613" xr:uid="{00000000-0005-0000-0000-000012080000}"/>
    <cellStyle name="Millares 3 4 3 3 4" xfId="9164" xr:uid="{00000000-0005-0000-0000-000013080000}"/>
    <cellStyle name="Millares 3 4 3 3 4 2" xfId="25460" xr:uid="{00000000-0005-0000-0000-000014080000}"/>
    <cellStyle name="Millares 3 4 3 3 5" xfId="17314" xr:uid="{00000000-0005-0000-0000-000015080000}"/>
    <cellStyle name="Millares 3 4 3 4" xfId="1723" xr:uid="{00000000-0005-0000-0000-000016080000}"/>
    <cellStyle name="Millares 3 4 3 4 2" xfId="7022" xr:uid="{00000000-0005-0000-0000-000017080000}"/>
    <cellStyle name="Millares 3 4 3 4 2 2" xfId="15168" xr:uid="{00000000-0005-0000-0000-000018080000}"/>
    <cellStyle name="Millares 3 4 3 4 2 2 2" xfId="31464" xr:uid="{00000000-0005-0000-0000-000019080000}"/>
    <cellStyle name="Millares 3 4 3 4 2 3" xfId="23318" xr:uid="{00000000-0005-0000-0000-00001A080000}"/>
    <cellStyle name="Millares 3 4 3 4 3" xfId="9869" xr:uid="{00000000-0005-0000-0000-00001B080000}"/>
    <cellStyle name="Millares 3 4 3 4 3 2" xfId="26165" xr:uid="{00000000-0005-0000-0000-00001C080000}"/>
    <cellStyle name="Millares 3 4 3 4 4" xfId="18019" xr:uid="{00000000-0005-0000-0000-00001D080000}"/>
    <cellStyle name="Millares 3 4 3 5" xfId="5612" xr:uid="{00000000-0005-0000-0000-00001E080000}"/>
    <cellStyle name="Millares 3 4 3 5 2" xfId="13758" xr:uid="{00000000-0005-0000-0000-00001F080000}"/>
    <cellStyle name="Millares 3 4 3 5 2 2" xfId="30054" xr:uid="{00000000-0005-0000-0000-000020080000}"/>
    <cellStyle name="Millares 3 4 3 5 3" xfId="21908" xr:uid="{00000000-0005-0000-0000-000021080000}"/>
    <cellStyle name="Millares 3 4 3 6" xfId="8459" xr:uid="{00000000-0005-0000-0000-000022080000}"/>
    <cellStyle name="Millares 3 4 3 6 2" xfId="24755" xr:uid="{00000000-0005-0000-0000-000023080000}"/>
    <cellStyle name="Millares 3 4 3 7" xfId="16609" xr:uid="{00000000-0005-0000-0000-000024080000}"/>
    <cellStyle name="Millares 3 4 4" xfId="402" xr:uid="{00000000-0005-0000-0000-000025080000}"/>
    <cellStyle name="Millares 3 4 4 2" xfId="1108" xr:uid="{00000000-0005-0000-0000-000026080000}"/>
    <cellStyle name="Millares 3 4 4 2 2" xfId="2518" xr:uid="{00000000-0005-0000-0000-000027080000}"/>
    <cellStyle name="Millares 3 4 4 2 2 2" xfId="7817" xr:uid="{00000000-0005-0000-0000-000028080000}"/>
    <cellStyle name="Millares 3 4 4 2 2 2 2" xfId="15963" xr:uid="{00000000-0005-0000-0000-000029080000}"/>
    <cellStyle name="Millares 3 4 4 2 2 2 2 2" xfId="32259" xr:uid="{00000000-0005-0000-0000-00002A080000}"/>
    <cellStyle name="Millares 3 4 4 2 2 2 3" xfId="24113" xr:uid="{00000000-0005-0000-0000-00002B080000}"/>
    <cellStyle name="Millares 3 4 4 2 2 3" xfId="10664" xr:uid="{00000000-0005-0000-0000-00002C080000}"/>
    <cellStyle name="Millares 3 4 4 2 2 3 2" xfId="26960" xr:uid="{00000000-0005-0000-0000-00002D080000}"/>
    <cellStyle name="Millares 3 4 4 2 2 4" xfId="18814" xr:uid="{00000000-0005-0000-0000-00002E080000}"/>
    <cellStyle name="Millares 3 4 4 2 3" xfId="6407" xr:uid="{00000000-0005-0000-0000-00002F080000}"/>
    <cellStyle name="Millares 3 4 4 2 3 2" xfId="14553" xr:uid="{00000000-0005-0000-0000-000030080000}"/>
    <cellStyle name="Millares 3 4 4 2 3 2 2" xfId="30849" xr:uid="{00000000-0005-0000-0000-000031080000}"/>
    <cellStyle name="Millares 3 4 4 2 3 3" xfId="22703" xr:uid="{00000000-0005-0000-0000-000032080000}"/>
    <cellStyle name="Millares 3 4 4 2 4" xfId="9254" xr:uid="{00000000-0005-0000-0000-000033080000}"/>
    <cellStyle name="Millares 3 4 4 2 4 2" xfId="25550" xr:uid="{00000000-0005-0000-0000-000034080000}"/>
    <cellStyle name="Millares 3 4 4 2 5" xfId="17404" xr:uid="{00000000-0005-0000-0000-000035080000}"/>
    <cellStyle name="Millares 3 4 4 3" xfId="1813" xr:uid="{00000000-0005-0000-0000-000036080000}"/>
    <cellStyle name="Millares 3 4 4 3 2" xfId="7112" xr:uid="{00000000-0005-0000-0000-000037080000}"/>
    <cellStyle name="Millares 3 4 4 3 2 2" xfId="15258" xr:uid="{00000000-0005-0000-0000-000038080000}"/>
    <cellStyle name="Millares 3 4 4 3 2 2 2" xfId="31554" xr:uid="{00000000-0005-0000-0000-000039080000}"/>
    <cellStyle name="Millares 3 4 4 3 2 3" xfId="23408" xr:uid="{00000000-0005-0000-0000-00003A080000}"/>
    <cellStyle name="Millares 3 4 4 3 3" xfId="9959" xr:uid="{00000000-0005-0000-0000-00003B080000}"/>
    <cellStyle name="Millares 3 4 4 3 3 2" xfId="26255" xr:uid="{00000000-0005-0000-0000-00003C080000}"/>
    <cellStyle name="Millares 3 4 4 3 4" xfId="18109" xr:uid="{00000000-0005-0000-0000-00003D080000}"/>
    <cellStyle name="Millares 3 4 4 4" xfId="5702" xr:uid="{00000000-0005-0000-0000-00003E080000}"/>
    <cellStyle name="Millares 3 4 4 4 2" xfId="13848" xr:uid="{00000000-0005-0000-0000-00003F080000}"/>
    <cellStyle name="Millares 3 4 4 4 2 2" xfId="30144" xr:uid="{00000000-0005-0000-0000-000040080000}"/>
    <cellStyle name="Millares 3 4 4 4 3" xfId="21998" xr:uid="{00000000-0005-0000-0000-000041080000}"/>
    <cellStyle name="Millares 3 4 4 5" xfId="8549" xr:uid="{00000000-0005-0000-0000-000042080000}"/>
    <cellStyle name="Millares 3 4 4 5 2" xfId="24845" xr:uid="{00000000-0005-0000-0000-000043080000}"/>
    <cellStyle name="Millares 3 4 4 6" xfId="16699" xr:uid="{00000000-0005-0000-0000-000044080000}"/>
    <cellStyle name="Millares 3 4 5" xfId="764" xr:uid="{00000000-0005-0000-0000-000045080000}"/>
    <cellStyle name="Millares 3 4 5 2" xfId="2174" xr:uid="{00000000-0005-0000-0000-000046080000}"/>
    <cellStyle name="Millares 3 4 5 2 2" xfId="7473" xr:uid="{00000000-0005-0000-0000-000047080000}"/>
    <cellStyle name="Millares 3 4 5 2 2 2" xfId="15619" xr:uid="{00000000-0005-0000-0000-000048080000}"/>
    <cellStyle name="Millares 3 4 5 2 2 2 2" xfId="31915" xr:uid="{00000000-0005-0000-0000-000049080000}"/>
    <cellStyle name="Millares 3 4 5 2 2 3" xfId="23769" xr:uid="{00000000-0005-0000-0000-00004A080000}"/>
    <cellStyle name="Millares 3 4 5 2 3" xfId="10320" xr:uid="{00000000-0005-0000-0000-00004B080000}"/>
    <cellStyle name="Millares 3 4 5 2 3 2" xfId="26616" xr:uid="{00000000-0005-0000-0000-00004C080000}"/>
    <cellStyle name="Millares 3 4 5 2 4" xfId="18470" xr:uid="{00000000-0005-0000-0000-00004D080000}"/>
    <cellStyle name="Millares 3 4 5 3" xfId="6063" xr:uid="{00000000-0005-0000-0000-00004E080000}"/>
    <cellStyle name="Millares 3 4 5 3 2" xfId="14209" xr:uid="{00000000-0005-0000-0000-00004F080000}"/>
    <cellStyle name="Millares 3 4 5 3 2 2" xfId="30505" xr:uid="{00000000-0005-0000-0000-000050080000}"/>
    <cellStyle name="Millares 3 4 5 3 3" xfId="22359" xr:uid="{00000000-0005-0000-0000-000051080000}"/>
    <cellStyle name="Millares 3 4 5 4" xfId="8910" xr:uid="{00000000-0005-0000-0000-000052080000}"/>
    <cellStyle name="Millares 3 4 5 4 2" xfId="25206" xr:uid="{00000000-0005-0000-0000-000053080000}"/>
    <cellStyle name="Millares 3 4 5 5" xfId="17060" xr:uid="{00000000-0005-0000-0000-000054080000}"/>
    <cellStyle name="Millares 3 4 6" xfId="1469" xr:uid="{00000000-0005-0000-0000-000055080000}"/>
    <cellStyle name="Millares 3 4 6 2" xfId="6768" xr:uid="{00000000-0005-0000-0000-000056080000}"/>
    <cellStyle name="Millares 3 4 6 2 2" xfId="14914" xr:uid="{00000000-0005-0000-0000-000057080000}"/>
    <cellStyle name="Millares 3 4 6 2 2 2" xfId="31210" xr:uid="{00000000-0005-0000-0000-000058080000}"/>
    <cellStyle name="Millares 3 4 6 2 3" xfId="23064" xr:uid="{00000000-0005-0000-0000-000059080000}"/>
    <cellStyle name="Millares 3 4 6 3" xfId="9615" xr:uid="{00000000-0005-0000-0000-00005A080000}"/>
    <cellStyle name="Millares 3 4 6 3 2" xfId="25911" xr:uid="{00000000-0005-0000-0000-00005B080000}"/>
    <cellStyle name="Millares 3 4 6 4" xfId="17765" xr:uid="{00000000-0005-0000-0000-00005C080000}"/>
    <cellStyle name="Millares 3 4 7" xfId="5358" xr:uid="{00000000-0005-0000-0000-00005D080000}"/>
    <cellStyle name="Millares 3 4 7 2" xfId="13504" xr:uid="{00000000-0005-0000-0000-00005E080000}"/>
    <cellStyle name="Millares 3 4 7 2 2" xfId="29800" xr:uid="{00000000-0005-0000-0000-00005F080000}"/>
    <cellStyle name="Millares 3 4 7 3" xfId="21654" xr:uid="{00000000-0005-0000-0000-000060080000}"/>
    <cellStyle name="Millares 3 4 8" xfId="8205" xr:uid="{00000000-0005-0000-0000-000061080000}"/>
    <cellStyle name="Millares 3 4 8 2" xfId="24501" xr:uid="{00000000-0005-0000-0000-000062080000}"/>
    <cellStyle name="Millares 3 4 9" xfId="16355" xr:uid="{00000000-0005-0000-0000-000063080000}"/>
    <cellStyle name="Millares 3 5" xfId="104" xr:uid="{00000000-0005-0000-0000-000064080000}"/>
    <cellStyle name="Millares 3 5 2" xfId="448" xr:uid="{00000000-0005-0000-0000-000065080000}"/>
    <cellStyle name="Millares 3 5 2 2" xfId="1154" xr:uid="{00000000-0005-0000-0000-000066080000}"/>
    <cellStyle name="Millares 3 5 2 2 2" xfId="2564" xr:uid="{00000000-0005-0000-0000-000067080000}"/>
    <cellStyle name="Millares 3 5 2 2 2 2" xfId="7863" xr:uid="{00000000-0005-0000-0000-000068080000}"/>
    <cellStyle name="Millares 3 5 2 2 2 2 2" xfId="16009" xr:uid="{00000000-0005-0000-0000-000069080000}"/>
    <cellStyle name="Millares 3 5 2 2 2 2 2 2" xfId="32305" xr:uid="{00000000-0005-0000-0000-00006A080000}"/>
    <cellStyle name="Millares 3 5 2 2 2 2 3" xfId="24159" xr:uid="{00000000-0005-0000-0000-00006B080000}"/>
    <cellStyle name="Millares 3 5 2 2 2 3" xfId="10710" xr:uid="{00000000-0005-0000-0000-00006C080000}"/>
    <cellStyle name="Millares 3 5 2 2 2 3 2" xfId="27006" xr:uid="{00000000-0005-0000-0000-00006D080000}"/>
    <cellStyle name="Millares 3 5 2 2 2 4" xfId="18860" xr:uid="{00000000-0005-0000-0000-00006E080000}"/>
    <cellStyle name="Millares 3 5 2 2 3" xfId="6453" xr:uid="{00000000-0005-0000-0000-00006F080000}"/>
    <cellStyle name="Millares 3 5 2 2 3 2" xfId="14599" xr:uid="{00000000-0005-0000-0000-000070080000}"/>
    <cellStyle name="Millares 3 5 2 2 3 2 2" xfId="30895" xr:uid="{00000000-0005-0000-0000-000071080000}"/>
    <cellStyle name="Millares 3 5 2 2 3 3" xfId="22749" xr:uid="{00000000-0005-0000-0000-000072080000}"/>
    <cellStyle name="Millares 3 5 2 2 4" xfId="9300" xr:uid="{00000000-0005-0000-0000-000073080000}"/>
    <cellStyle name="Millares 3 5 2 2 4 2" xfId="25596" xr:uid="{00000000-0005-0000-0000-000074080000}"/>
    <cellStyle name="Millares 3 5 2 2 5" xfId="17450" xr:uid="{00000000-0005-0000-0000-000075080000}"/>
    <cellStyle name="Millares 3 5 2 3" xfId="1859" xr:uid="{00000000-0005-0000-0000-000076080000}"/>
    <cellStyle name="Millares 3 5 2 3 2" xfId="7158" xr:uid="{00000000-0005-0000-0000-000077080000}"/>
    <cellStyle name="Millares 3 5 2 3 2 2" xfId="15304" xr:uid="{00000000-0005-0000-0000-000078080000}"/>
    <cellStyle name="Millares 3 5 2 3 2 2 2" xfId="31600" xr:uid="{00000000-0005-0000-0000-000079080000}"/>
    <cellStyle name="Millares 3 5 2 3 2 3" xfId="23454" xr:uid="{00000000-0005-0000-0000-00007A080000}"/>
    <cellStyle name="Millares 3 5 2 3 3" xfId="10005" xr:uid="{00000000-0005-0000-0000-00007B080000}"/>
    <cellStyle name="Millares 3 5 2 3 3 2" xfId="26301" xr:uid="{00000000-0005-0000-0000-00007C080000}"/>
    <cellStyle name="Millares 3 5 2 3 4" xfId="18155" xr:uid="{00000000-0005-0000-0000-00007D080000}"/>
    <cellStyle name="Millares 3 5 2 4" xfId="5748" xr:uid="{00000000-0005-0000-0000-00007E080000}"/>
    <cellStyle name="Millares 3 5 2 4 2" xfId="13894" xr:uid="{00000000-0005-0000-0000-00007F080000}"/>
    <cellStyle name="Millares 3 5 2 4 2 2" xfId="30190" xr:uid="{00000000-0005-0000-0000-000080080000}"/>
    <cellStyle name="Millares 3 5 2 4 3" xfId="22044" xr:uid="{00000000-0005-0000-0000-000081080000}"/>
    <cellStyle name="Millares 3 5 2 5" xfId="8595" xr:uid="{00000000-0005-0000-0000-000082080000}"/>
    <cellStyle name="Millares 3 5 2 5 2" xfId="24891" xr:uid="{00000000-0005-0000-0000-000083080000}"/>
    <cellStyle name="Millares 3 5 2 6" xfId="16745" xr:uid="{00000000-0005-0000-0000-000084080000}"/>
    <cellStyle name="Millares 3 5 3" xfId="810" xr:uid="{00000000-0005-0000-0000-000085080000}"/>
    <cellStyle name="Millares 3 5 3 2" xfId="2220" xr:uid="{00000000-0005-0000-0000-000086080000}"/>
    <cellStyle name="Millares 3 5 3 2 2" xfId="7519" xr:uid="{00000000-0005-0000-0000-000087080000}"/>
    <cellStyle name="Millares 3 5 3 2 2 2" xfId="15665" xr:uid="{00000000-0005-0000-0000-000088080000}"/>
    <cellStyle name="Millares 3 5 3 2 2 2 2" xfId="31961" xr:uid="{00000000-0005-0000-0000-000089080000}"/>
    <cellStyle name="Millares 3 5 3 2 2 3" xfId="23815" xr:uid="{00000000-0005-0000-0000-00008A080000}"/>
    <cellStyle name="Millares 3 5 3 2 3" xfId="10366" xr:uid="{00000000-0005-0000-0000-00008B080000}"/>
    <cellStyle name="Millares 3 5 3 2 3 2" xfId="26662" xr:uid="{00000000-0005-0000-0000-00008C080000}"/>
    <cellStyle name="Millares 3 5 3 2 4" xfId="18516" xr:uid="{00000000-0005-0000-0000-00008D080000}"/>
    <cellStyle name="Millares 3 5 3 3" xfId="6109" xr:uid="{00000000-0005-0000-0000-00008E080000}"/>
    <cellStyle name="Millares 3 5 3 3 2" xfId="14255" xr:uid="{00000000-0005-0000-0000-00008F080000}"/>
    <cellStyle name="Millares 3 5 3 3 2 2" xfId="30551" xr:uid="{00000000-0005-0000-0000-000090080000}"/>
    <cellStyle name="Millares 3 5 3 3 3" xfId="22405" xr:uid="{00000000-0005-0000-0000-000091080000}"/>
    <cellStyle name="Millares 3 5 3 4" xfId="8956" xr:uid="{00000000-0005-0000-0000-000092080000}"/>
    <cellStyle name="Millares 3 5 3 4 2" xfId="25252" xr:uid="{00000000-0005-0000-0000-000093080000}"/>
    <cellStyle name="Millares 3 5 3 5" xfId="17106" xr:uid="{00000000-0005-0000-0000-000094080000}"/>
    <cellStyle name="Millares 3 5 4" xfId="1515" xr:uid="{00000000-0005-0000-0000-000095080000}"/>
    <cellStyle name="Millares 3 5 4 2" xfId="6814" xr:uid="{00000000-0005-0000-0000-000096080000}"/>
    <cellStyle name="Millares 3 5 4 2 2" xfId="14960" xr:uid="{00000000-0005-0000-0000-000097080000}"/>
    <cellStyle name="Millares 3 5 4 2 2 2" xfId="31256" xr:uid="{00000000-0005-0000-0000-000098080000}"/>
    <cellStyle name="Millares 3 5 4 2 3" xfId="23110" xr:uid="{00000000-0005-0000-0000-000099080000}"/>
    <cellStyle name="Millares 3 5 4 3" xfId="9661" xr:uid="{00000000-0005-0000-0000-00009A080000}"/>
    <cellStyle name="Millares 3 5 4 3 2" xfId="25957" xr:uid="{00000000-0005-0000-0000-00009B080000}"/>
    <cellStyle name="Millares 3 5 4 4" xfId="17811" xr:uid="{00000000-0005-0000-0000-00009C080000}"/>
    <cellStyle name="Millares 3 5 5" xfId="5404" xr:uid="{00000000-0005-0000-0000-00009D080000}"/>
    <cellStyle name="Millares 3 5 5 2" xfId="13550" xr:uid="{00000000-0005-0000-0000-00009E080000}"/>
    <cellStyle name="Millares 3 5 5 2 2" xfId="29846" xr:uid="{00000000-0005-0000-0000-00009F080000}"/>
    <cellStyle name="Millares 3 5 5 3" xfId="21700" xr:uid="{00000000-0005-0000-0000-0000A0080000}"/>
    <cellStyle name="Millares 3 5 6" xfId="8251" xr:uid="{00000000-0005-0000-0000-0000A1080000}"/>
    <cellStyle name="Millares 3 5 6 2" xfId="24547" xr:uid="{00000000-0005-0000-0000-0000A2080000}"/>
    <cellStyle name="Millares 3 5 7" xfId="16401" xr:uid="{00000000-0005-0000-0000-0000A3080000}"/>
    <cellStyle name="Millares 3 6" xfId="268" xr:uid="{00000000-0005-0000-0000-0000A4080000}"/>
    <cellStyle name="Millares 3 6 2" xfId="612" xr:uid="{00000000-0005-0000-0000-0000A5080000}"/>
    <cellStyle name="Millares 3 6 2 2" xfId="1318" xr:uid="{00000000-0005-0000-0000-0000A6080000}"/>
    <cellStyle name="Millares 3 6 2 2 2" xfId="2728" xr:uid="{00000000-0005-0000-0000-0000A7080000}"/>
    <cellStyle name="Millares 3 6 2 2 2 2" xfId="8027" xr:uid="{00000000-0005-0000-0000-0000A8080000}"/>
    <cellStyle name="Millares 3 6 2 2 2 2 2" xfId="16173" xr:uid="{00000000-0005-0000-0000-0000A9080000}"/>
    <cellStyle name="Millares 3 6 2 2 2 2 2 2" xfId="32469" xr:uid="{00000000-0005-0000-0000-0000AA080000}"/>
    <cellStyle name="Millares 3 6 2 2 2 2 3" xfId="24323" xr:uid="{00000000-0005-0000-0000-0000AB080000}"/>
    <cellStyle name="Millares 3 6 2 2 2 3" xfId="10874" xr:uid="{00000000-0005-0000-0000-0000AC080000}"/>
    <cellStyle name="Millares 3 6 2 2 2 3 2" xfId="27170" xr:uid="{00000000-0005-0000-0000-0000AD080000}"/>
    <cellStyle name="Millares 3 6 2 2 2 4" xfId="19024" xr:uid="{00000000-0005-0000-0000-0000AE080000}"/>
    <cellStyle name="Millares 3 6 2 2 3" xfId="6617" xr:uid="{00000000-0005-0000-0000-0000AF080000}"/>
    <cellStyle name="Millares 3 6 2 2 3 2" xfId="14763" xr:uid="{00000000-0005-0000-0000-0000B0080000}"/>
    <cellStyle name="Millares 3 6 2 2 3 2 2" xfId="31059" xr:uid="{00000000-0005-0000-0000-0000B1080000}"/>
    <cellStyle name="Millares 3 6 2 2 3 3" xfId="22913" xr:uid="{00000000-0005-0000-0000-0000B2080000}"/>
    <cellStyle name="Millares 3 6 2 2 4" xfId="9464" xr:uid="{00000000-0005-0000-0000-0000B3080000}"/>
    <cellStyle name="Millares 3 6 2 2 4 2" xfId="25760" xr:uid="{00000000-0005-0000-0000-0000B4080000}"/>
    <cellStyle name="Millares 3 6 2 2 5" xfId="17614" xr:uid="{00000000-0005-0000-0000-0000B5080000}"/>
    <cellStyle name="Millares 3 6 2 3" xfId="2023" xr:uid="{00000000-0005-0000-0000-0000B6080000}"/>
    <cellStyle name="Millares 3 6 2 3 2" xfId="7322" xr:uid="{00000000-0005-0000-0000-0000B7080000}"/>
    <cellStyle name="Millares 3 6 2 3 2 2" xfId="15468" xr:uid="{00000000-0005-0000-0000-0000B8080000}"/>
    <cellStyle name="Millares 3 6 2 3 2 2 2" xfId="31764" xr:uid="{00000000-0005-0000-0000-0000B9080000}"/>
    <cellStyle name="Millares 3 6 2 3 2 3" xfId="23618" xr:uid="{00000000-0005-0000-0000-0000BA080000}"/>
    <cellStyle name="Millares 3 6 2 3 3" xfId="10169" xr:uid="{00000000-0005-0000-0000-0000BB080000}"/>
    <cellStyle name="Millares 3 6 2 3 3 2" xfId="26465" xr:uid="{00000000-0005-0000-0000-0000BC080000}"/>
    <cellStyle name="Millares 3 6 2 3 4" xfId="18319" xr:uid="{00000000-0005-0000-0000-0000BD080000}"/>
    <cellStyle name="Millares 3 6 2 4" xfId="5912" xr:uid="{00000000-0005-0000-0000-0000BE080000}"/>
    <cellStyle name="Millares 3 6 2 4 2" xfId="14058" xr:uid="{00000000-0005-0000-0000-0000BF080000}"/>
    <cellStyle name="Millares 3 6 2 4 2 2" xfId="30354" xr:uid="{00000000-0005-0000-0000-0000C0080000}"/>
    <cellStyle name="Millares 3 6 2 4 3" xfId="22208" xr:uid="{00000000-0005-0000-0000-0000C1080000}"/>
    <cellStyle name="Millares 3 6 2 5" xfId="8759" xr:uid="{00000000-0005-0000-0000-0000C2080000}"/>
    <cellStyle name="Millares 3 6 2 5 2" xfId="25055" xr:uid="{00000000-0005-0000-0000-0000C3080000}"/>
    <cellStyle name="Millares 3 6 2 6" xfId="16909" xr:uid="{00000000-0005-0000-0000-0000C4080000}"/>
    <cellStyle name="Millares 3 6 3" xfId="974" xr:uid="{00000000-0005-0000-0000-0000C5080000}"/>
    <cellStyle name="Millares 3 6 3 2" xfId="2384" xr:uid="{00000000-0005-0000-0000-0000C6080000}"/>
    <cellStyle name="Millares 3 6 3 2 2" xfId="7683" xr:uid="{00000000-0005-0000-0000-0000C7080000}"/>
    <cellStyle name="Millares 3 6 3 2 2 2" xfId="15829" xr:uid="{00000000-0005-0000-0000-0000C8080000}"/>
    <cellStyle name="Millares 3 6 3 2 2 2 2" xfId="32125" xr:uid="{00000000-0005-0000-0000-0000C9080000}"/>
    <cellStyle name="Millares 3 6 3 2 2 3" xfId="23979" xr:uid="{00000000-0005-0000-0000-0000CA080000}"/>
    <cellStyle name="Millares 3 6 3 2 3" xfId="10530" xr:uid="{00000000-0005-0000-0000-0000CB080000}"/>
    <cellStyle name="Millares 3 6 3 2 3 2" xfId="26826" xr:uid="{00000000-0005-0000-0000-0000CC080000}"/>
    <cellStyle name="Millares 3 6 3 2 4" xfId="18680" xr:uid="{00000000-0005-0000-0000-0000CD080000}"/>
    <cellStyle name="Millares 3 6 3 3" xfId="6273" xr:uid="{00000000-0005-0000-0000-0000CE080000}"/>
    <cellStyle name="Millares 3 6 3 3 2" xfId="14419" xr:uid="{00000000-0005-0000-0000-0000CF080000}"/>
    <cellStyle name="Millares 3 6 3 3 2 2" xfId="30715" xr:uid="{00000000-0005-0000-0000-0000D0080000}"/>
    <cellStyle name="Millares 3 6 3 3 3" xfId="22569" xr:uid="{00000000-0005-0000-0000-0000D1080000}"/>
    <cellStyle name="Millares 3 6 3 4" xfId="9120" xr:uid="{00000000-0005-0000-0000-0000D2080000}"/>
    <cellStyle name="Millares 3 6 3 4 2" xfId="25416" xr:uid="{00000000-0005-0000-0000-0000D3080000}"/>
    <cellStyle name="Millares 3 6 3 5" xfId="17270" xr:uid="{00000000-0005-0000-0000-0000D4080000}"/>
    <cellStyle name="Millares 3 6 4" xfId="1679" xr:uid="{00000000-0005-0000-0000-0000D5080000}"/>
    <cellStyle name="Millares 3 6 4 2" xfId="6978" xr:uid="{00000000-0005-0000-0000-0000D6080000}"/>
    <cellStyle name="Millares 3 6 4 2 2" xfId="15124" xr:uid="{00000000-0005-0000-0000-0000D7080000}"/>
    <cellStyle name="Millares 3 6 4 2 2 2" xfId="31420" xr:uid="{00000000-0005-0000-0000-0000D8080000}"/>
    <cellStyle name="Millares 3 6 4 2 3" xfId="23274" xr:uid="{00000000-0005-0000-0000-0000D9080000}"/>
    <cellStyle name="Millares 3 6 4 3" xfId="9825" xr:uid="{00000000-0005-0000-0000-0000DA080000}"/>
    <cellStyle name="Millares 3 6 4 3 2" xfId="26121" xr:uid="{00000000-0005-0000-0000-0000DB080000}"/>
    <cellStyle name="Millares 3 6 4 4" xfId="17975" xr:uid="{00000000-0005-0000-0000-0000DC080000}"/>
    <cellStyle name="Millares 3 6 5" xfId="5568" xr:uid="{00000000-0005-0000-0000-0000DD080000}"/>
    <cellStyle name="Millares 3 6 5 2" xfId="13714" xr:uid="{00000000-0005-0000-0000-0000DE080000}"/>
    <cellStyle name="Millares 3 6 5 2 2" xfId="30010" xr:uid="{00000000-0005-0000-0000-0000DF080000}"/>
    <cellStyle name="Millares 3 6 5 3" xfId="21864" xr:uid="{00000000-0005-0000-0000-0000E0080000}"/>
    <cellStyle name="Millares 3 6 6" xfId="8415" xr:uid="{00000000-0005-0000-0000-0000E1080000}"/>
    <cellStyle name="Millares 3 6 6 2" xfId="24711" xr:uid="{00000000-0005-0000-0000-0000E2080000}"/>
    <cellStyle name="Millares 3 6 7" xfId="16565" xr:uid="{00000000-0005-0000-0000-0000E3080000}"/>
    <cellStyle name="Millares 3 7" xfId="358" xr:uid="{00000000-0005-0000-0000-0000E4080000}"/>
    <cellStyle name="Millares 3 7 2" xfId="1064" xr:uid="{00000000-0005-0000-0000-0000E5080000}"/>
    <cellStyle name="Millares 3 7 2 2" xfId="2474" xr:uid="{00000000-0005-0000-0000-0000E6080000}"/>
    <cellStyle name="Millares 3 7 2 2 2" xfId="7773" xr:uid="{00000000-0005-0000-0000-0000E7080000}"/>
    <cellStyle name="Millares 3 7 2 2 2 2" xfId="15919" xr:uid="{00000000-0005-0000-0000-0000E8080000}"/>
    <cellStyle name="Millares 3 7 2 2 2 2 2" xfId="32215" xr:uid="{00000000-0005-0000-0000-0000E9080000}"/>
    <cellStyle name="Millares 3 7 2 2 2 3" xfId="24069" xr:uid="{00000000-0005-0000-0000-0000EA080000}"/>
    <cellStyle name="Millares 3 7 2 2 3" xfId="10620" xr:uid="{00000000-0005-0000-0000-0000EB080000}"/>
    <cellStyle name="Millares 3 7 2 2 3 2" xfId="26916" xr:uid="{00000000-0005-0000-0000-0000EC080000}"/>
    <cellStyle name="Millares 3 7 2 2 4" xfId="18770" xr:uid="{00000000-0005-0000-0000-0000ED080000}"/>
    <cellStyle name="Millares 3 7 2 3" xfId="6363" xr:uid="{00000000-0005-0000-0000-0000EE080000}"/>
    <cellStyle name="Millares 3 7 2 3 2" xfId="14509" xr:uid="{00000000-0005-0000-0000-0000EF080000}"/>
    <cellStyle name="Millares 3 7 2 3 2 2" xfId="30805" xr:uid="{00000000-0005-0000-0000-0000F0080000}"/>
    <cellStyle name="Millares 3 7 2 3 3" xfId="22659" xr:uid="{00000000-0005-0000-0000-0000F1080000}"/>
    <cellStyle name="Millares 3 7 2 4" xfId="9210" xr:uid="{00000000-0005-0000-0000-0000F2080000}"/>
    <cellStyle name="Millares 3 7 2 4 2" xfId="25506" xr:uid="{00000000-0005-0000-0000-0000F3080000}"/>
    <cellStyle name="Millares 3 7 2 5" xfId="17360" xr:uid="{00000000-0005-0000-0000-0000F4080000}"/>
    <cellStyle name="Millares 3 7 3" xfId="1769" xr:uid="{00000000-0005-0000-0000-0000F5080000}"/>
    <cellStyle name="Millares 3 7 3 2" xfId="7068" xr:uid="{00000000-0005-0000-0000-0000F6080000}"/>
    <cellStyle name="Millares 3 7 3 2 2" xfId="15214" xr:uid="{00000000-0005-0000-0000-0000F7080000}"/>
    <cellStyle name="Millares 3 7 3 2 2 2" xfId="31510" xr:uid="{00000000-0005-0000-0000-0000F8080000}"/>
    <cellStyle name="Millares 3 7 3 2 3" xfId="23364" xr:uid="{00000000-0005-0000-0000-0000F9080000}"/>
    <cellStyle name="Millares 3 7 3 3" xfId="9915" xr:uid="{00000000-0005-0000-0000-0000FA080000}"/>
    <cellStyle name="Millares 3 7 3 3 2" xfId="26211" xr:uid="{00000000-0005-0000-0000-0000FB080000}"/>
    <cellStyle name="Millares 3 7 3 4" xfId="18065" xr:uid="{00000000-0005-0000-0000-0000FC080000}"/>
    <cellStyle name="Millares 3 7 4" xfId="5658" xr:uid="{00000000-0005-0000-0000-0000FD080000}"/>
    <cellStyle name="Millares 3 7 4 2" xfId="13804" xr:uid="{00000000-0005-0000-0000-0000FE080000}"/>
    <cellStyle name="Millares 3 7 4 2 2" xfId="30100" xr:uid="{00000000-0005-0000-0000-0000FF080000}"/>
    <cellStyle name="Millares 3 7 4 3" xfId="21954" xr:uid="{00000000-0005-0000-0000-000000090000}"/>
    <cellStyle name="Millares 3 7 5" xfId="8505" xr:uid="{00000000-0005-0000-0000-000001090000}"/>
    <cellStyle name="Millares 3 7 5 2" xfId="24801" xr:uid="{00000000-0005-0000-0000-000002090000}"/>
    <cellStyle name="Millares 3 7 6" xfId="16655" xr:uid="{00000000-0005-0000-0000-000003090000}"/>
    <cellStyle name="Millares 3 8" xfId="720" xr:uid="{00000000-0005-0000-0000-000004090000}"/>
    <cellStyle name="Millares 3 8 2" xfId="2130" xr:uid="{00000000-0005-0000-0000-000005090000}"/>
    <cellStyle name="Millares 3 8 2 2" xfId="7429" xr:uid="{00000000-0005-0000-0000-000006090000}"/>
    <cellStyle name="Millares 3 8 2 2 2" xfId="15575" xr:uid="{00000000-0005-0000-0000-000007090000}"/>
    <cellStyle name="Millares 3 8 2 2 2 2" xfId="31871" xr:uid="{00000000-0005-0000-0000-000008090000}"/>
    <cellStyle name="Millares 3 8 2 2 3" xfId="23725" xr:uid="{00000000-0005-0000-0000-000009090000}"/>
    <cellStyle name="Millares 3 8 2 3" xfId="10276" xr:uid="{00000000-0005-0000-0000-00000A090000}"/>
    <cellStyle name="Millares 3 8 2 3 2" xfId="26572" xr:uid="{00000000-0005-0000-0000-00000B090000}"/>
    <cellStyle name="Millares 3 8 2 4" xfId="18426" xr:uid="{00000000-0005-0000-0000-00000C090000}"/>
    <cellStyle name="Millares 3 8 3" xfId="6019" xr:uid="{00000000-0005-0000-0000-00000D090000}"/>
    <cellStyle name="Millares 3 8 3 2" xfId="14165" xr:uid="{00000000-0005-0000-0000-00000E090000}"/>
    <cellStyle name="Millares 3 8 3 2 2" xfId="30461" xr:uid="{00000000-0005-0000-0000-00000F090000}"/>
    <cellStyle name="Millares 3 8 3 3" xfId="22315" xr:uid="{00000000-0005-0000-0000-000010090000}"/>
    <cellStyle name="Millares 3 8 4" xfId="8866" xr:uid="{00000000-0005-0000-0000-000011090000}"/>
    <cellStyle name="Millares 3 8 4 2" xfId="25162" xr:uid="{00000000-0005-0000-0000-000012090000}"/>
    <cellStyle name="Millares 3 8 5" xfId="17016" xr:uid="{00000000-0005-0000-0000-000013090000}"/>
    <cellStyle name="Millares 3 9" xfId="1425" xr:uid="{00000000-0005-0000-0000-000014090000}"/>
    <cellStyle name="Millares 3 9 2" xfId="6724" xr:uid="{00000000-0005-0000-0000-000015090000}"/>
    <cellStyle name="Millares 3 9 2 2" xfId="14870" xr:uid="{00000000-0005-0000-0000-000016090000}"/>
    <cellStyle name="Millares 3 9 2 2 2" xfId="31166" xr:uid="{00000000-0005-0000-0000-000017090000}"/>
    <cellStyle name="Millares 3 9 2 3" xfId="23020" xr:uid="{00000000-0005-0000-0000-000018090000}"/>
    <cellStyle name="Millares 3 9 3" xfId="9571" xr:uid="{00000000-0005-0000-0000-000019090000}"/>
    <cellStyle name="Millares 3 9 3 2" xfId="25867" xr:uid="{00000000-0005-0000-0000-00001A090000}"/>
    <cellStyle name="Millares 3 9 4" xfId="17721" xr:uid="{00000000-0005-0000-0000-00001B090000}"/>
    <cellStyle name="Millares 4" xfId="31" xr:uid="{00000000-0005-0000-0000-00001C090000}"/>
    <cellStyle name="Millares 4 10" xfId="16328" xr:uid="{00000000-0005-0000-0000-00001D090000}"/>
    <cellStyle name="Millares 4 2" xfId="75" xr:uid="{00000000-0005-0000-0000-00001E090000}"/>
    <cellStyle name="Millares 4 2 2" xfId="165" xr:uid="{00000000-0005-0000-0000-00001F090000}"/>
    <cellStyle name="Millares 4 2 2 2" xfId="509" xr:uid="{00000000-0005-0000-0000-000020090000}"/>
    <cellStyle name="Millares 4 2 2 2 2" xfId="1215" xr:uid="{00000000-0005-0000-0000-000021090000}"/>
    <cellStyle name="Millares 4 2 2 2 2 2" xfId="2625" xr:uid="{00000000-0005-0000-0000-000022090000}"/>
    <cellStyle name="Millares 4 2 2 2 2 2 2" xfId="7924" xr:uid="{00000000-0005-0000-0000-000023090000}"/>
    <cellStyle name="Millares 4 2 2 2 2 2 2 2" xfId="16070" xr:uid="{00000000-0005-0000-0000-000024090000}"/>
    <cellStyle name="Millares 4 2 2 2 2 2 2 2 2" xfId="32366" xr:uid="{00000000-0005-0000-0000-000025090000}"/>
    <cellStyle name="Millares 4 2 2 2 2 2 2 3" xfId="24220" xr:uid="{00000000-0005-0000-0000-000026090000}"/>
    <cellStyle name="Millares 4 2 2 2 2 2 3" xfId="10771" xr:uid="{00000000-0005-0000-0000-000027090000}"/>
    <cellStyle name="Millares 4 2 2 2 2 2 3 2" xfId="27067" xr:uid="{00000000-0005-0000-0000-000028090000}"/>
    <cellStyle name="Millares 4 2 2 2 2 2 4" xfId="18921" xr:uid="{00000000-0005-0000-0000-000029090000}"/>
    <cellStyle name="Millares 4 2 2 2 2 3" xfId="6514" xr:uid="{00000000-0005-0000-0000-00002A090000}"/>
    <cellStyle name="Millares 4 2 2 2 2 3 2" xfId="14660" xr:uid="{00000000-0005-0000-0000-00002B090000}"/>
    <cellStyle name="Millares 4 2 2 2 2 3 2 2" xfId="30956" xr:uid="{00000000-0005-0000-0000-00002C090000}"/>
    <cellStyle name="Millares 4 2 2 2 2 3 3" xfId="22810" xr:uid="{00000000-0005-0000-0000-00002D090000}"/>
    <cellStyle name="Millares 4 2 2 2 2 4" xfId="9361" xr:uid="{00000000-0005-0000-0000-00002E090000}"/>
    <cellStyle name="Millares 4 2 2 2 2 4 2" xfId="25657" xr:uid="{00000000-0005-0000-0000-00002F090000}"/>
    <cellStyle name="Millares 4 2 2 2 2 5" xfId="17511" xr:uid="{00000000-0005-0000-0000-000030090000}"/>
    <cellStyle name="Millares 4 2 2 2 3" xfId="1920" xr:uid="{00000000-0005-0000-0000-000031090000}"/>
    <cellStyle name="Millares 4 2 2 2 3 2" xfId="7219" xr:uid="{00000000-0005-0000-0000-000032090000}"/>
    <cellStyle name="Millares 4 2 2 2 3 2 2" xfId="15365" xr:uid="{00000000-0005-0000-0000-000033090000}"/>
    <cellStyle name="Millares 4 2 2 2 3 2 2 2" xfId="31661" xr:uid="{00000000-0005-0000-0000-000034090000}"/>
    <cellStyle name="Millares 4 2 2 2 3 2 3" xfId="23515" xr:uid="{00000000-0005-0000-0000-000035090000}"/>
    <cellStyle name="Millares 4 2 2 2 3 3" xfId="10066" xr:uid="{00000000-0005-0000-0000-000036090000}"/>
    <cellStyle name="Millares 4 2 2 2 3 3 2" xfId="26362" xr:uid="{00000000-0005-0000-0000-000037090000}"/>
    <cellStyle name="Millares 4 2 2 2 3 4" xfId="18216" xr:uid="{00000000-0005-0000-0000-000038090000}"/>
    <cellStyle name="Millares 4 2 2 2 4" xfId="5809" xr:uid="{00000000-0005-0000-0000-000039090000}"/>
    <cellStyle name="Millares 4 2 2 2 4 2" xfId="13955" xr:uid="{00000000-0005-0000-0000-00003A090000}"/>
    <cellStyle name="Millares 4 2 2 2 4 2 2" xfId="30251" xr:uid="{00000000-0005-0000-0000-00003B090000}"/>
    <cellStyle name="Millares 4 2 2 2 4 3" xfId="22105" xr:uid="{00000000-0005-0000-0000-00003C090000}"/>
    <cellStyle name="Millares 4 2 2 2 5" xfId="8656" xr:uid="{00000000-0005-0000-0000-00003D090000}"/>
    <cellStyle name="Millares 4 2 2 2 5 2" xfId="24952" xr:uid="{00000000-0005-0000-0000-00003E090000}"/>
    <cellStyle name="Millares 4 2 2 2 6" xfId="16806" xr:uid="{00000000-0005-0000-0000-00003F090000}"/>
    <cellStyle name="Millares 4 2 2 3" xfId="871" xr:uid="{00000000-0005-0000-0000-000040090000}"/>
    <cellStyle name="Millares 4 2 2 3 2" xfId="2281" xr:uid="{00000000-0005-0000-0000-000041090000}"/>
    <cellStyle name="Millares 4 2 2 3 2 2" xfId="7580" xr:uid="{00000000-0005-0000-0000-000042090000}"/>
    <cellStyle name="Millares 4 2 2 3 2 2 2" xfId="15726" xr:uid="{00000000-0005-0000-0000-000043090000}"/>
    <cellStyle name="Millares 4 2 2 3 2 2 2 2" xfId="32022" xr:uid="{00000000-0005-0000-0000-000044090000}"/>
    <cellStyle name="Millares 4 2 2 3 2 2 3" xfId="23876" xr:uid="{00000000-0005-0000-0000-000045090000}"/>
    <cellStyle name="Millares 4 2 2 3 2 3" xfId="10427" xr:uid="{00000000-0005-0000-0000-000046090000}"/>
    <cellStyle name="Millares 4 2 2 3 2 3 2" xfId="26723" xr:uid="{00000000-0005-0000-0000-000047090000}"/>
    <cellStyle name="Millares 4 2 2 3 2 4" xfId="18577" xr:uid="{00000000-0005-0000-0000-000048090000}"/>
    <cellStyle name="Millares 4 2 2 3 3" xfId="6170" xr:uid="{00000000-0005-0000-0000-000049090000}"/>
    <cellStyle name="Millares 4 2 2 3 3 2" xfId="14316" xr:uid="{00000000-0005-0000-0000-00004A090000}"/>
    <cellStyle name="Millares 4 2 2 3 3 2 2" xfId="30612" xr:uid="{00000000-0005-0000-0000-00004B090000}"/>
    <cellStyle name="Millares 4 2 2 3 3 3" xfId="22466" xr:uid="{00000000-0005-0000-0000-00004C090000}"/>
    <cellStyle name="Millares 4 2 2 3 4" xfId="9017" xr:uid="{00000000-0005-0000-0000-00004D090000}"/>
    <cellStyle name="Millares 4 2 2 3 4 2" xfId="25313" xr:uid="{00000000-0005-0000-0000-00004E090000}"/>
    <cellStyle name="Millares 4 2 2 3 5" xfId="17167" xr:uid="{00000000-0005-0000-0000-00004F090000}"/>
    <cellStyle name="Millares 4 2 2 4" xfId="1576" xr:uid="{00000000-0005-0000-0000-000050090000}"/>
    <cellStyle name="Millares 4 2 2 4 2" xfId="6875" xr:uid="{00000000-0005-0000-0000-000051090000}"/>
    <cellStyle name="Millares 4 2 2 4 2 2" xfId="15021" xr:uid="{00000000-0005-0000-0000-000052090000}"/>
    <cellStyle name="Millares 4 2 2 4 2 2 2" xfId="31317" xr:uid="{00000000-0005-0000-0000-000053090000}"/>
    <cellStyle name="Millares 4 2 2 4 2 3" xfId="23171" xr:uid="{00000000-0005-0000-0000-000054090000}"/>
    <cellStyle name="Millares 4 2 2 4 3" xfId="9722" xr:uid="{00000000-0005-0000-0000-000055090000}"/>
    <cellStyle name="Millares 4 2 2 4 3 2" xfId="26018" xr:uid="{00000000-0005-0000-0000-000056090000}"/>
    <cellStyle name="Millares 4 2 2 4 4" xfId="17872" xr:uid="{00000000-0005-0000-0000-000057090000}"/>
    <cellStyle name="Millares 4 2 2 5" xfId="5465" xr:uid="{00000000-0005-0000-0000-000058090000}"/>
    <cellStyle name="Millares 4 2 2 5 2" xfId="13611" xr:uid="{00000000-0005-0000-0000-000059090000}"/>
    <cellStyle name="Millares 4 2 2 5 2 2" xfId="29907" xr:uid="{00000000-0005-0000-0000-00005A090000}"/>
    <cellStyle name="Millares 4 2 2 5 3" xfId="21761" xr:uid="{00000000-0005-0000-0000-00005B090000}"/>
    <cellStyle name="Millares 4 2 2 6" xfId="8312" xr:uid="{00000000-0005-0000-0000-00005C090000}"/>
    <cellStyle name="Millares 4 2 2 6 2" xfId="24608" xr:uid="{00000000-0005-0000-0000-00005D090000}"/>
    <cellStyle name="Millares 4 2 2 7" xfId="16462" xr:uid="{00000000-0005-0000-0000-00005E090000}"/>
    <cellStyle name="Millares 4 2 3" xfId="329" xr:uid="{00000000-0005-0000-0000-00005F090000}"/>
    <cellStyle name="Millares 4 2 3 2" xfId="673" xr:uid="{00000000-0005-0000-0000-000060090000}"/>
    <cellStyle name="Millares 4 2 3 2 2" xfId="1379" xr:uid="{00000000-0005-0000-0000-000061090000}"/>
    <cellStyle name="Millares 4 2 3 2 2 2" xfId="2789" xr:uid="{00000000-0005-0000-0000-000062090000}"/>
    <cellStyle name="Millares 4 2 3 2 2 2 2" xfId="8088" xr:uid="{00000000-0005-0000-0000-000063090000}"/>
    <cellStyle name="Millares 4 2 3 2 2 2 2 2" xfId="16234" xr:uid="{00000000-0005-0000-0000-000064090000}"/>
    <cellStyle name="Millares 4 2 3 2 2 2 2 2 2" xfId="32530" xr:uid="{00000000-0005-0000-0000-000065090000}"/>
    <cellStyle name="Millares 4 2 3 2 2 2 2 3" xfId="24384" xr:uid="{00000000-0005-0000-0000-000066090000}"/>
    <cellStyle name="Millares 4 2 3 2 2 2 3" xfId="10935" xr:uid="{00000000-0005-0000-0000-000067090000}"/>
    <cellStyle name="Millares 4 2 3 2 2 2 3 2" xfId="27231" xr:uid="{00000000-0005-0000-0000-000068090000}"/>
    <cellStyle name="Millares 4 2 3 2 2 2 4" xfId="19085" xr:uid="{00000000-0005-0000-0000-000069090000}"/>
    <cellStyle name="Millares 4 2 3 2 2 3" xfId="6678" xr:uid="{00000000-0005-0000-0000-00006A090000}"/>
    <cellStyle name="Millares 4 2 3 2 2 3 2" xfId="14824" xr:uid="{00000000-0005-0000-0000-00006B090000}"/>
    <cellStyle name="Millares 4 2 3 2 2 3 2 2" xfId="31120" xr:uid="{00000000-0005-0000-0000-00006C090000}"/>
    <cellStyle name="Millares 4 2 3 2 2 3 3" xfId="22974" xr:uid="{00000000-0005-0000-0000-00006D090000}"/>
    <cellStyle name="Millares 4 2 3 2 2 4" xfId="9525" xr:uid="{00000000-0005-0000-0000-00006E090000}"/>
    <cellStyle name="Millares 4 2 3 2 2 4 2" xfId="25821" xr:uid="{00000000-0005-0000-0000-00006F090000}"/>
    <cellStyle name="Millares 4 2 3 2 2 5" xfId="17675" xr:uid="{00000000-0005-0000-0000-000070090000}"/>
    <cellStyle name="Millares 4 2 3 2 3" xfId="2084" xr:uid="{00000000-0005-0000-0000-000071090000}"/>
    <cellStyle name="Millares 4 2 3 2 3 2" xfId="7383" xr:uid="{00000000-0005-0000-0000-000072090000}"/>
    <cellStyle name="Millares 4 2 3 2 3 2 2" xfId="15529" xr:uid="{00000000-0005-0000-0000-000073090000}"/>
    <cellStyle name="Millares 4 2 3 2 3 2 2 2" xfId="31825" xr:uid="{00000000-0005-0000-0000-000074090000}"/>
    <cellStyle name="Millares 4 2 3 2 3 2 3" xfId="23679" xr:uid="{00000000-0005-0000-0000-000075090000}"/>
    <cellStyle name="Millares 4 2 3 2 3 3" xfId="10230" xr:uid="{00000000-0005-0000-0000-000076090000}"/>
    <cellStyle name="Millares 4 2 3 2 3 3 2" xfId="26526" xr:uid="{00000000-0005-0000-0000-000077090000}"/>
    <cellStyle name="Millares 4 2 3 2 3 4" xfId="18380" xr:uid="{00000000-0005-0000-0000-000078090000}"/>
    <cellStyle name="Millares 4 2 3 2 4" xfId="5973" xr:uid="{00000000-0005-0000-0000-000079090000}"/>
    <cellStyle name="Millares 4 2 3 2 4 2" xfId="14119" xr:uid="{00000000-0005-0000-0000-00007A090000}"/>
    <cellStyle name="Millares 4 2 3 2 4 2 2" xfId="30415" xr:uid="{00000000-0005-0000-0000-00007B090000}"/>
    <cellStyle name="Millares 4 2 3 2 4 3" xfId="22269" xr:uid="{00000000-0005-0000-0000-00007C090000}"/>
    <cellStyle name="Millares 4 2 3 2 5" xfId="8820" xr:uid="{00000000-0005-0000-0000-00007D090000}"/>
    <cellStyle name="Millares 4 2 3 2 5 2" xfId="25116" xr:uid="{00000000-0005-0000-0000-00007E090000}"/>
    <cellStyle name="Millares 4 2 3 2 6" xfId="16970" xr:uid="{00000000-0005-0000-0000-00007F090000}"/>
    <cellStyle name="Millares 4 2 3 3" xfId="1035" xr:uid="{00000000-0005-0000-0000-000080090000}"/>
    <cellStyle name="Millares 4 2 3 3 2" xfId="2445" xr:uid="{00000000-0005-0000-0000-000081090000}"/>
    <cellStyle name="Millares 4 2 3 3 2 2" xfId="7744" xr:uid="{00000000-0005-0000-0000-000082090000}"/>
    <cellStyle name="Millares 4 2 3 3 2 2 2" xfId="15890" xr:uid="{00000000-0005-0000-0000-000083090000}"/>
    <cellStyle name="Millares 4 2 3 3 2 2 2 2" xfId="32186" xr:uid="{00000000-0005-0000-0000-000084090000}"/>
    <cellStyle name="Millares 4 2 3 3 2 2 3" xfId="24040" xr:uid="{00000000-0005-0000-0000-000085090000}"/>
    <cellStyle name="Millares 4 2 3 3 2 3" xfId="10591" xr:uid="{00000000-0005-0000-0000-000086090000}"/>
    <cellStyle name="Millares 4 2 3 3 2 3 2" xfId="26887" xr:uid="{00000000-0005-0000-0000-000087090000}"/>
    <cellStyle name="Millares 4 2 3 3 2 4" xfId="18741" xr:uid="{00000000-0005-0000-0000-000088090000}"/>
    <cellStyle name="Millares 4 2 3 3 3" xfId="6334" xr:uid="{00000000-0005-0000-0000-000089090000}"/>
    <cellStyle name="Millares 4 2 3 3 3 2" xfId="14480" xr:uid="{00000000-0005-0000-0000-00008A090000}"/>
    <cellStyle name="Millares 4 2 3 3 3 2 2" xfId="30776" xr:uid="{00000000-0005-0000-0000-00008B090000}"/>
    <cellStyle name="Millares 4 2 3 3 3 3" xfId="22630" xr:uid="{00000000-0005-0000-0000-00008C090000}"/>
    <cellStyle name="Millares 4 2 3 3 4" xfId="9181" xr:uid="{00000000-0005-0000-0000-00008D090000}"/>
    <cellStyle name="Millares 4 2 3 3 4 2" xfId="25477" xr:uid="{00000000-0005-0000-0000-00008E090000}"/>
    <cellStyle name="Millares 4 2 3 3 5" xfId="17331" xr:uid="{00000000-0005-0000-0000-00008F090000}"/>
    <cellStyle name="Millares 4 2 3 4" xfId="1740" xr:uid="{00000000-0005-0000-0000-000090090000}"/>
    <cellStyle name="Millares 4 2 3 4 2" xfId="7039" xr:uid="{00000000-0005-0000-0000-000091090000}"/>
    <cellStyle name="Millares 4 2 3 4 2 2" xfId="15185" xr:uid="{00000000-0005-0000-0000-000092090000}"/>
    <cellStyle name="Millares 4 2 3 4 2 2 2" xfId="31481" xr:uid="{00000000-0005-0000-0000-000093090000}"/>
    <cellStyle name="Millares 4 2 3 4 2 3" xfId="23335" xr:uid="{00000000-0005-0000-0000-000094090000}"/>
    <cellStyle name="Millares 4 2 3 4 3" xfId="9886" xr:uid="{00000000-0005-0000-0000-000095090000}"/>
    <cellStyle name="Millares 4 2 3 4 3 2" xfId="26182" xr:uid="{00000000-0005-0000-0000-000096090000}"/>
    <cellStyle name="Millares 4 2 3 4 4" xfId="18036" xr:uid="{00000000-0005-0000-0000-000097090000}"/>
    <cellStyle name="Millares 4 2 3 5" xfId="5629" xr:uid="{00000000-0005-0000-0000-000098090000}"/>
    <cellStyle name="Millares 4 2 3 5 2" xfId="13775" xr:uid="{00000000-0005-0000-0000-000099090000}"/>
    <cellStyle name="Millares 4 2 3 5 2 2" xfId="30071" xr:uid="{00000000-0005-0000-0000-00009A090000}"/>
    <cellStyle name="Millares 4 2 3 5 3" xfId="21925" xr:uid="{00000000-0005-0000-0000-00009B090000}"/>
    <cellStyle name="Millares 4 2 3 6" xfId="8476" xr:uid="{00000000-0005-0000-0000-00009C090000}"/>
    <cellStyle name="Millares 4 2 3 6 2" xfId="24772" xr:uid="{00000000-0005-0000-0000-00009D090000}"/>
    <cellStyle name="Millares 4 2 3 7" xfId="16626" xr:uid="{00000000-0005-0000-0000-00009E090000}"/>
    <cellStyle name="Millares 4 2 4" xfId="419" xr:uid="{00000000-0005-0000-0000-00009F090000}"/>
    <cellStyle name="Millares 4 2 4 2" xfId="1125" xr:uid="{00000000-0005-0000-0000-0000A0090000}"/>
    <cellStyle name="Millares 4 2 4 2 2" xfId="2535" xr:uid="{00000000-0005-0000-0000-0000A1090000}"/>
    <cellStyle name="Millares 4 2 4 2 2 2" xfId="7834" xr:uid="{00000000-0005-0000-0000-0000A2090000}"/>
    <cellStyle name="Millares 4 2 4 2 2 2 2" xfId="15980" xr:uid="{00000000-0005-0000-0000-0000A3090000}"/>
    <cellStyle name="Millares 4 2 4 2 2 2 2 2" xfId="32276" xr:uid="{00000000-0005-0000-0000-0000A4090000}"/>
    <cellStyle name="Millares 4 2 4 2 2 2 3" xfId="24130" xr:uid="{00000000-0005-0000-0000-0000A5090000}"/>
    <cellStyle name="Millares 4 2 4 2 2 3" xfId="10681" xr:uid="{00000000-0005-0000-0000-0000A6090000}"/>
    <cellStyle name="Millares 4 2 4 2 2 3 2" xfId="26977" xr:uid="{00000000-0005-0000-0000-0000A7090000}"/>
    <cellStyle name="Millares 4 2 4 2 2 4" xfId="18831" xr:uid="{00000000-0005-0000-0000-0000A8090000}"/>
    <cellStyle name="Millares 4 2 4 2 3" xfId="6424" xr:uid="{00000000-0005-0000-0000-0000A9090000}"/>
    <cellStyle name="Millares 4 2 4 2 3 2" xfId="14570" xr:uid="{00000000-0005-0000-0000-0000AA090000}"/>
    <cellStyle name="Millares 4 2 4 2 3 2 2" xfId="30866" xr:uid="{00000000-0005-0000-0000-0000AB090000}"/>
    <cellStyle name="Millares 4 2 4 2 3 3" xfId="22720" xr:uid="{00000000-0005-0000-0000-0000AC090000}"/>
    <cellStyle name="Millares 4 2 4 2 4" xfId="9271" xr:uid="{00000000-0005-0000-0000-0000AD090000}"/>
    <cellStyle name="Millares 4 2 4 2 4 2" xfId="25567" xr:uid="{00000000-0005-0000-0000-0000AE090000}"/>
    <cellStyle name="Millares 4 2 4 2 5" xfId="17421" xr:uid="{00000000-0005-0000-0000-0000AF090000}"/>
    <cellStyle name="Millares 4 2 4 3" xfId="1830" xr:uid="{00000000-0005-0000-0000-0000B0090000}"/>
    <cellStyle name="Millares 4 2 4 3 2" xfId="7129" xr:uid="{00000000-0005-0000-0000-0000B1090000}"/>
    <cellStyle name="Millares 4 2 4 3 2 2" xfId="15275" xr:uid="{00000000-0005-0000-0000-0000B2090000}"/>
    <cellStyle name="Millares 4 2 4 3 2 2 2" xfId="31571" xr:uid="{00000000-0005-0000-0000-0000B3090000}"/>
    <cellStyle name="Millares 4 2 4 3 2 3" xfId="23425" xr:uid="{00000000-0005-0000-0000-0000B4090000}"/>
    <cellStyle name="Millares 4 2 4 3 3" xfId="9976" xr:uid="{00000000-0005-0000-0000-0000B5090000}"/>
    <cellStyle name="Millares 4 2 4 3 3 2" xfId="26272" xr:uid="{00000000-0005-0000-0000-0000B6090000}"/>
    <cellStyle name="Millares 4 2 4 3 4" xfId="18126" xr:uid="{00000000-0005-0000-0000-0000B7090000}"/>
    <cellStyle name="Millares 4 2 4 4" xfId="5719" xr:uid="{00000000-0005-0000-0000-0000B8090000}"/>
    <cellStyle name="Millares 4 2 4 4 2" xfId="13865" xr:uid="{00000000-0005-0000-0000-0000B9090000}"/>
    <cellStyle name="Millares 4 2 4 4 2 2" xfId="30161" xr:uid="{00000000-0005-0000-0000-0000BA090000}"/>
    <cellStyle name="Millares 4 2 4 4 3" xfId="22015" xr:uid="{00000000-0005-0000-0000-0000BB090000}"/>
    <cellStyle name="Millares 4 2 4 5" xfId="8566" xr:uid="{00000000-0005-0000-0000-0000BC090000}"/>
    <cellStyle name="Millares 4 2 4 5 2" xfId="24862" xr:uid="{00000000-0005-0000-0000-0000BD090000}"/>
    <cellStyle name="Millares 4 2 4 6" xfId="16716" xr:uid="{00000000-0005-0000-0000-0000BE090000}"/>
    <cellStyle name="Millares 4 2 5" xfId="781" xr:uid="{00000000-0005-0000-0000-0000BF090000}"/>
    <cellStyle name="Millares 4 2 5 2" xfId="2191" xr:uid="{00000000-0005-0000-0000-0000C0090000}"/>
    <cellStyle name="Millares 4 2 5 2 2" xfId="7490" xr:uid="{00000000-0005-0000-0000-0000C1090000}"/>
    <cellStyle name="Millares 4 2 5 2 2 2" xfId="15636" xr:uid="{00000000-0005-0000-0000-0000C2090000}"/>
    <cellStyle name="Millares 4 2 5 2 2 2 2" xfId="31932" xr:uid="{00000000-0005-0000-0000-0000C3090000}"/>
    <cellStyle name="Millares 4 2 5 2 2 3" xfId="23786" xr:uid="{00000000-0005-0000-0000-0000C4090000}"/>
    <cellStyle name="Millares 4 2 5 2 3" xfId="10337" xr:uid="{00000000-0005-0000-0000-0000C5090000}"/>
    <cellStyle name="Millares 4 2 5 2 3 2" xfId="26633" xr:uid="{00000000-0005-0000-0000-0000C6090000}"/>
    <cellStyle name="Millares 4 2 5 2 4" xfId="18487" xr:uid="{00000000-0005-0000-0000-0000C7090000}"/>
    <cellStyle name="Millares 4 2 5 3" xfId="6080" xr:uid="{00000000-0005-0000-0000-0000C8090000}"/>
    <cellStyle name="Millares 4 2 5 3 2" xfId="14226" xr:uid="{00000000-0005-0000-0000-0000C9090000}"/>
    <cellStyle name="Millares 4 2 5 3 2 2" xfId="30522" xr:uid="{00000000-0005-0000-0000-0000CA090000}"/>
    <cellStyle name="Millares 4 2 5 3 3" xfId="22376" xr:uid="{00000000-0005-0000-0000-0000CB090000}"/>
    <cellStyle name="Millares 4 2 5 4" xfId="8927" xr:uid="{00000000-0005-0000-0000-0000CC090000}"/>
    <cellStyle name="Millares 4 2 5 4 2" xfId="25223" xr:uid="{00000000-0005-0000-0000-0000CD090000}"/>
    <cellStyle name="Millares 4 2 5 5" xfId="17077" xr:uid="{00000000-0005-0000-0000-0000CE090000}"/>
    <cellStyle name="Millares 4 2 6" xfId="1486" xr:uid="{00000000-0005-0000-0000-0000CF090000}"/>
    <cellStyle name="Millares 4 2 6 2" xfId="6785" xr:uid="{00000000-0005-0000-0000-0000D0090000}"/>
    <cellStyle name="Millares 4 2 6 2 2" xfId="14931" xr:uid="{00000000-0005-0000-0000-0000D1090000}"/>
    <cellStyle name="Millares 4 2 6 2 2 2" xfId="31227" xr:uid="{00000000-0005-0000-0000-0000D2090000}"/>
    <cellStyle name="Millares 4 2 6 2 3" xfId="23081" xr:uid="{00000000-0005-0000-0000-0000D3090000}"/>
    <cellStyle name="Millares 4 2 6 3" xfId="9632" xr:uid="{00000000-0005-0000-0000-0000D4090000}"/>
    <cellStyle name="Millares 4 2 6 3 2" xfId="25928" xr:uid="{00000000-0005-0000-0000-0000D5090000}"/>
    <cellStyle name="Millares 4 2 6 4" xfId="17782" xr:uid="{00000000-0005-0000-0000-0000D6090000}"/>
    <cellStyle name="Millares 4 2 7" xfId="5375" xr:uid="{00000000-0005-0000-0000-0000D7090000}"/>
    <cellStyle name="Millares 4 2 7 2" xfId="13521" xr:uid="{00000000-0005-0000-0000-0000D8090000}"/>
    <cellStyle name="Millares 4 2 7 2 2" xfId="29817" xr:uid="{00000000-0005-0000-0000-0000D9090000}"/>
    <cellStyle name="Millares 4 2 7 3" xfId="21671" xr:uid="{00000000-0005-0000-0000-0000DA090000}"/>
    <cellStyle name="Millares 4 2 8" xfId="8222" xr:uid="{00000000-0005-0000-0000-0000DB090000}"/>
    <cellStyle name="Millares 4 2 8 2" xfId="24518" xr:uid="{00000000-0005-0000-0000-0000DC090000}"/>
    <cellStyle name="Millares 4 2 9" xfId="16372" xr:uid="{00000000-0005-0000-0000-0000DD090000}"/>
    <cellStyle name="Millares 4 3" xfId="121" xr:uid="{00000000-0005-0000-0000-0000DE090000}"/>
    <cellStyle name="Millares 4 3 2" xfId="465" xr:uid="{00000000-0005-0000-0000-0000DF090000}"/>
    <cellStyle name="Millares 4 3 2 2" xfId="1171" xr:uid="{00000000-0005-0000-0000-0000E0090000}"/>
    <cellStyle name="Millares 4 3 2 2 2" xfId="2581" xr:uid="{00000000-0005-0000-0000-0000E1090000}"/>
    <cellStyle name="Millares 4 3 2 2 2 2" xfId="7880" xr:uid="{00000000-0005-0000-0000-0000E2090000}"/>
    <cellStyle name="Millares 4 3 2 2 2 2 2" xfId="16026" xr:uid="{00000000-0005-0000-0000-0000E3090000}"/>
    <cellStyle name="Millares 4 3 2 2 2 2 2 2" xfId="32322" xr:uid="{00000000-0005-0000-0000-0000E4090000}"/>
    <cellStyle name="Millares 4 3 2 2 2 2 3" xfId="24176" xr:uid="{00000000-0005-0000-0000-0000E5090000}"/>
    <cellStyle name="Millares 4 3 2 2 2 3" xfId="10727" xr:uid="{00000000-0005-0000-0000-0000E6090000}"/>
    <cellStyle name="Millares 4 3 2 2 2 3 2" xfId="27023" xr:uid="{00000000-0005-0000-0000-0000E7090000}"/>
    <cellStyle name="Millares 4 3 2 2 2 4" xfId="18877" xr:uid="{00000000-0005-0000-0000-0000E8090000}"/>
    <cellStyle name="Millares 4 3 2 2 3" xfId="6470" xr:uid="{00000000-0005-0000-0000-0000E9090000}"/>
    <cellStyle name="Millares 4 3 2 2 3 2" xfId="14616" xr:uid="{00000000-0005-0000-0000-0000EA090000}"/>
    <cellStyle name="Millares 4 3 2 2 3 2 2" xfId="30912" xr:uid="{00000000-0005-0000-0000-0000EB090000}"/>
    <cellStyle name="Millares 4 3 2 2 3 3" xfId="22766" xr:uid="{00000000-0005-0000-0000-0000EC090000}"/>
    <cellStyle name="Millares 4 3 2 2 4" xfId="9317" xr:uid="{00000000-0005-0000-0000-0000ED090000}"/>
    <cellStyle name="Millares 4 3 2 2 4 2" xfId="25613" xr:uid="{00000000-0005-0000-0000-0000EE090000}"/>
    <cellStyle name="Millares 4 3 2 2 5" xfId="17467" xr:uid="{00000000-0005-0000-0000-0000EF090000}"/>
    <cellStyle name="Millares 4 3 2 3" xfId="1876" xr:uid="{00000000-0005-0000-0000-0000F0090000}"/>
    <cellStyle name="Millares 4 3 2 3 2" xfId="7175" xr:uid="{00000000-0005-0000-0000-0000F1090000}"/>
    <cellStyle name="Millares 4 3 2 3 2 2" xfId="15321" xr:uid="{00000000-0005-0000-0000-0000F2090000}"/>
    <cellStyle name="Millares 4 3 2 3 2 2 2" xfId="31617" xr:uid="{00000000-0005-0000-0000-0000F3090000}"/>
    <cellStyle name="Millares 4 3 2 3 2 3" xfId="23471" xr:uid="{00000000-0005-0000-0000-0000F4090000}"/>
    <cellStyle name="Millares 4 3 2 3 3" xfId="10022" xr:uid="{00000000-0005-0000-0000-0000F5090000}"/>
    <cellStyle name="Millares 4 3 2 3 3 2" xfId="26318" xr:uid="{00000000-0005-0000-0000-0000F6090000}"/>
    <cellStyle name="Millares 4 3 2 3 4" xfId="18172" xr:uid="{00000000-0005-0000-0000-0000F7090000}"/>
    <cellStyle name="Millares 4 3 2 4" xfId="5765" xr:uid="{00000000-0005-0000-0000-0000F8090000}"/>
    <cellStyle name="Millares 4 3 2 4 2" xfId="13911" xr:uid="{00000000-0005-0000-0000-0000F9090000}"/>
    <cellStyle name="Millares 4 3 2 4 2 2" xfId="30207" xr:uid="{00000000-0005-0000-0000-0000FA090000}"/>
    <cellStyle name="Millares 4 3 2 4 3" xfId="22061" xr:uid="{00000000-0005-0000-0000-0000FB090000}"/>
    <cellStyle name="Millares 4 3 2 5" xfId="8612" xr:uid="{00000000-0005-0000-0000-0000FC090000}"/>
    <cellStyle name="Millares 4 3 2 5 2" xfId="24908" xr:uid="{00000000-0005-0000-0000-0000FD090000}"/>
    <cellStyle name="Millares 4 3 2 6" xfId="16762" xr:uid="{00000000-0005-0000-0000-0000FE090000}"/>
    <cellStyle name="Millares 4 3 3" xfId="827" xr:uid="{00000000-0005-0000-0000-0000FF090000}"/>
    <cellStyle name="Millares 4 3 3 2" xfId="2237" xr:uid="{00000000-0005-0000-0000-0000000A0000}"/>
    <cellStyle name="Millares 4 3 3 2 2" xfId="7536" xr:uid="{00000000-0005-0000-0000-0000010A0000}"/>
    <cellStyle name="Millares 4 3 3 2 2 2" xfId="15682" xr:uid="{00000000-0005-0000-0000-0000020A0000}"/>
    <cellStyle name="Millares 4 3 3 2 2 2 2" xfId="31978" xr:uid="{00000000-0005-0000-0000-0000030A0000}"/>
    <cellStyle name="Millares 4 3 3 2 2 3" xfId="23832" xr:uid="{00000000-0005-0000-0000-0000040A0000}"/>
    <cellStyle name="Millares 4 3 3 2 3" xfId="10383" xr:uid="{00000000-0005-0000-0000-0000050A0000}"/>
    <cellStyle name="Millares 4 3 3 2 3 2" xfId="26679" xr:uid="{00000000-0005-0000-0000-0000060A0000}"/>
    <cellStyle name="Millares 4 3 3 2 4" xfId="18533" xr:uid="{00000000-0005-0000-0000-0000070A0000}"/>
    <cellStyle name="Millares 4 3 3 3" xfId="6126" xr:uid="{00000000-0005-0000-0000-0000080A0000}"/>
    <cellStyle name="Millares 4 3 3 3 2" xfId="14272" xr:uid="{00000000-0005-0000-0000-0000090A0000}"/>
    <cellStyle name="Millares 4 3 3 3 2 2" xfId="30568" xr:uid="{00000000-0005-0000-0000-00000A0A0000}"/>
    <cellStyle name="Millares 4 3 3 3 3" xfId="22422" xr:uid="{00000000-0005-0000-0000-00000B0A0000}"/>
    <cellStyle name="Millares 4 3 3 4" xfId="8973" xr:uid="{00000000-0005-0000-0000-00000C0A0000}"/>
    <cellStyle name="Millares 4 3 3 4 2" xfId="25269" xr:uid="{00000000-0005-0000-0000-00000D0A0000}"/>
    <cellStyle name="Millares 4 3 3 5" xfId="17123" xr:uid="{00000000-0005-0000-0000-00000E0A0000}"/>
    <cellStyle name="Millares 4 3 4" xfId="1532" xr:uid="{00000000-0005-0000-0000-00000F0A0000}"/>
    <cellStyle name="Millares 4 3 4 2" xfId="6831" xr:uid="{00000000-0005-0000-0000-0000100A0000}"/>
    <cellStyle name="Millares 4 3 4 2 2" xfId="14977" xr:uid="{00000000-0005-0000-0000-0000110A0000}"/>
    <cellStyle name="Millares 4 3 4 2 2 2" xfId="31273" xr:uid="{00000000-0005-0000-0000-0000120A0000}"/>
    <cellStyle name="Millares 4 3 4 2 3" xfId="23127" xr:uid="{00000000-0005-0000-0000-0000130A0000}"/>
    <cellStyle name="Millares 4 3 4 3" xfId="9678" xr:uid="{00000000-0005-0000-0000-0000140A0000}"/>
    <cellStyle name="Millares 4 3 4 3 2" xfId="25974" xr:uid="{00000000-0005-0000-0000-0000150A0000}"/>
    <cellStyle name="Millares 4 3 4 4" xfId="17828" xr:uid="{00000000-0005-0000-0000-0000160A0000}"/>
    <cellStyle name="Millares 4 3 5" xfId="5421" xr:uid="{00000000-0005-0000-0000-0000170A0000}"/>
    <cellStyle name="Millares 4 3 5 2" xfId="13567" xr:uid="{00000000-0005-0000-0000-0000180A0000}"/>
    <cellStyle name="Millares 4 3 5 2 2" xfId="29863" xr:uid="{00000000-0005-0000-0000-0000190A0000}"/>
    <cellStyle name="Millares 4 3 5 3" xfId="21717" xr:uid="{00000000-0005-0000-0000-00001A0A0000}"/>
    <cellStyle name="Millares 4 3 6" xfId="8268" xr:uid="{00000000-0005-0000-0000-00001B0A0000}"/>
    <cellStyle name="Millares 4 3 6 2" xfId="24564" xr:uid="{00000000-0005-0000-0000-00001C0A0000}"/>
    <cellStyle name="Millares 4 3 7" xfId="16418" xr:uid="{00000000-0005-0000-0000-00001D0A0000}"/>
    <cellStyle name="Millares 4 4" xfId="285" xr:uid="{00000000-0005-0000-0000-00001E0A0000}"/>
    <cellStyle name="Millares 4 4 2" xfId="629" xr:uid="{00000000-0005-0000-0000-00001F0A0000}"/>
    <cellStyle name="Millares 4 4 2 2" xfId="1335" xr:uid="{00000000-0005-0000-0000-0000200A0000}"/>
    <cellStyle name="Millares 4 4 2 2 2" xfId="2745" xr:uid="{00000000-0005-0000-0000-0000210A0000}"/>
    <cellStyle name="Millares 4 4 2 2 2 2" xfId="8044" xr:uid="{00000000-0005-0000-0000-0000220A0000}"/>
    <cellStyle name="Millares 4 4 2 2 2 2 2" xfId="16190" xr:uid="{00000000-0005-0000-0000-0000230A0000}"/>
    <cellStyle name="Millares 4 4 2 2 2 2 2 2" xfId="32486" xr:uid="{00000000-0005-0000-0000-0000240A0000}"/>
    <cellStyle name="Millares 4 4 2 2 2 2 3" xfId="24340" xr:uid="{00000000-0005-0000-0000-0000250A0000}"/>
    <cellStyle name="Millares 4 4 2 2 2 3" xfId="10891" xr:uid="{00000000-0005-0000-0000-0000260A0000}"/>
    <cellStyle name="Millares 4 4 2 2 2 3 2" xfId="27187" xr:uid="{00000000-0005-0000-0000-0000270A0000}"/>
    <cellStyle name="Millares 4 4 2 2 2 4" xfId="19041" xr:uid="{00000000-0005-0000-0000-0000280A0000}"/>
    <cellStyle name="Millares 4 4 2 2 3" xfId="6634" xr:uid="{00000000-0005-0000-0000-0000290A0000}"/>
    <cellStyle name="Millares 4 4 2 2 3 2" xfId="14780" xr:uid="{00000000-0005-0000-0000-00002A0A0000}"/>
    <cellStyle name="Millares 4 4 2 2 3 2 2" xfId="31076" xr:uid="{00000000-0005-0000-0000-00002B0A0000}"/>
    <cellStyle name="Millares 4 4 2 2 3 3" xfId="22930" xr:uid="{00000000-0005-0000-0000-00002C0A0000}"/>
    <cellStyle name="Millares 4 4 2 2 4" xfId="9481" xr:uid="{00000000-0005-0000-0000-00002D0A0000}"/>
    <cellStyle name="Millares 4 4 2 2 4 2" xfId="25777" xr:uid="{00000000-0005-0000-0000-00002E0A0000}"/>
    <cellStyle name="Millares 4 4 2 2 5" xfId="17631" xr:uid="{00000000-0005-0000-0000-00002F0A0000}"/>
    <cellStyle name="Millares 4 4 2 3" xfId="2040" xr:uid="{00000000-0005-0000-0000-0000300A0000}"/>
    <cellStyle name="Millares 4 4 2 3 2" xfId="7339" xr:uid="{00000000-0005-0000-0000-0000310A0000}"/>
    <cellStyle name="Millares 4 4 2 3 2 2" xfId="15485" xr:uid="{00000000-0005-0000-0000-0000320A0000}"/>
    <cellStyle name="Millares 4 4 2 3 2 2 2" xfId="31781" xr:uid="{00000000-0005-0000-0000-0000330A0000}"/>
    <cellStyle name="Millares 4 4 2 3 2 3" xfId="23635" xr:uid="{00000000-0005-0000-0000-0000340A0000}"/>
    <cellStyle name="Millares 4 4 2 3 3" xfId="10186" xr:uid="{00000000-0005-0000-0000-0000350A0000}"/>
    <cellStyle name="Millares 4 4 2 3 3 2" xfId="26482" xr:uid="{00000000-0005-0000-0000-0000360A0000}"/>
    <cellStyle name="Millares 4 4 2 3 4" xfId="18336" xr:uid="{00000000-0005-0000-0000-0000370A0000}"/>
    <cellStyle name="Millares 4 4 2 4" xfId="5929" xr:uid="{00000000-0005-0000-0000-0000380A0000}"/>
    <cellStyle name="Millares 4 4 2 4 2" xfId="14075" xr:uid="{00000000-0005-0000-0000-0000390A0000}"/>
    <cellStyle name="Millares 4 4 2 4 2 2" xfId="30371" xr:uid="{00000000-0005-0000-0000-00003A0A0000}"/>
    <cellStyle name="Millares 4 4 2 4 3" xfId="22225" xr:uid="{00000000-0005-0000-0000-00003B0A0000}"/>
    <cellStyle name="Millares 4 4 2 5" xfId="8776" xr:uid="{00000000-0005-0000-0000-00003C0A0000}"/>
    <cellStyle name="Millares 4 4 2 5 2" xfId="25072" xr:uid="{00000000-0005-0000-0000-00003D0A0000}"/>
    <cellStyle name="Millares 4 4 2 6" xfId="16926" xr:uid="{00000000-0005-0000-0000-00003E0A0000}"/>
    <cellStyle name="Millares 4 4 3" xfId="991" xr:uid="{00000000-0005-0000-0000-00003F0A0000}"/>
    <cellStyle name="Millares 4 4 3 2" xfId="2401" xr:uid="{00000000-0005-0000-0000-0000400A0000}"/>
    <cellStyle name="Millares 4 4 3 2 2" xfId="7700" xr:uid="{00000000-0005-0000-0000-0000410A0000}"/>
    <cellStyle name="Millares 4 4 3 2 2 2" xfId="15846" xr:uid="{00000000-0005-0000-0000-0000420A0000}"/>
    <cellStyle name="Millares 4 4 3 2 2 2 2" xfId="32142" xr:uid="{00000000-0005-0000-0000-0000430A0000}"/>
    <cellStyle name="Millares 4 4 3 2 2 3" xfId="23996" xr:uid="{00000000-0005-0000-0000-0000440A0000}"/>
    <cellStyle name="Millares 4 4 3 2 3" xfId="10547" xr:uid="{00000000-0005-0000-0000-0000450A0000}"/>
    <cellStyle name="Millares 4 4 3 2 3 2" xfId="26843" xr:uid="{00000000-0005-0000-0000-0000460A0000}"/>
    <cellStyle name="Millares 4 4 3 2 4" xfId="18697" xr:uid="{00000000-0005-0000-0000-0000470A0000}"/>
    <cellStyle name="Millares 4 4 3 3" xfId="6290" xr:uid="{00000000-0005-0000-0000-0000480A0000}"/>
    <cellStyle name="Millares 4 4 3 3 2" xfId="14436" xr:uid="{00000000-0005-0000-0000-0000490A0000}"/>
    <cellStyle name="Millares 4 4 3 3 2 2" xfId="30732" xr:uid="{00000000-0005-0000-0000-00004A0A0000}"/>
    <cellStyle name="Millares 4 4 3 3 3" xfId="22586" xr:uid="{00000000-0005-0000-0000-00004B0A0000}"/>
    <cellStyle name="Millares 4 4 3 4" xfId="9137" xr:uid="{00000000-0005-0000-0000-00004C0A0000}"/>
    <cellStyle name="Millares 4 4 3 4 2" xfId="25433" xr:uid="{00000000-0005-0000-0000-00004D0A0000}"/>
    <cellStyle name="Millares 4 4 3 5" xfId="17287" xr:uid="{00000000-0005-0000-0000-00004E0A0000}"/>
    <cellStyle name="Millares 4 4 4" xfId="1696" xr:uid="{00000000-0005-0000-0000-00004F0A0000}"/>
    <cellStyle name="Millares 4 4 4 2" xfId="6995" xr:uid="{00000000-0005-0000-0000-0000500A0000}"/>
    <cellStyle name="Millares 4 4 4 2 2" xfId="15141" xr:uid="{00000000-0005-0000-0000-0000510A0000}"/>
    <cellStyle name="Millares 4 4 4 2 2 2" xfId="31437" xr:uid="{00000000-0005-0000-0000-0000520A0000}"/>
    <cellStyle name="Millares 4 4 4 2 3" xfId="23291" xr:uid="{00000000-0005-0000-0000-0000530A0000}"/>
    <cellStyle name="Millares 4 4 4 3" xfId="9842" xr:uid="{00000000-0005-0000-0000-0000540A0000}"/>
    <cellStyle name="Millares 4 4 4 3 2" xfId="26138" xr:uid="{00000000-0005-0000-0000-0000550A0000}"/>
    <cellStyle name="Millares 4 4 4 4" xfId="17992" xr:uid="{00000000-0005-0000-0000-0000560A0000}"/>
    <cellStyle name="Millares 4 4 5" xfId="5585" xr:uid="{00000000-0005-0000-0000-0000570A0000}"/>
    <cellStyle name="Millares 4 4 5 2" xfId="13731" xr:uid="{00000000-0005-0000-0000-0000580A0000}"/>
    <cellStyle name="Millares 4 4 5 2 2" xfId="30027" xr:uid="{00000000-0005-0000-0000-0000590A0000}"/>
    <cellStyle name="Millares 4 4 5 3" xfId="21881" xr:uid="{00000000-0005-0000-0000-00005A0A0000}"/>
    <cellStyle name="Millares 4 4 6" xfId="8432" xr:uid="{00000000-0005-0000-0000-00005B0A0000}"/>
    <cellStyle name="Millares 4 4 6 2" xfId="24728" xr:uid="{00000000-0005-0000-0000-00005C0A0000}"/>
    <cellStyle name="Millares 4 4 7" xfId="16582" xr:uid="{00000000-0005-0000-0000-00005D0A0000}"/>
    <cellStyle name="Millares 4 5" xfId="375" xr:uid="{00000000-0005-0000-0000-00005E0A0000}"/>
    <cellStyle name="Millares 4 5 2" xfId="1081" xr:uid="{00000000-0005-0000-0000-00005F0A0000}"/>
    <cellStyle name="Millares 4 5 2 2" xfId="2491" xr:uid="{00000000-0005-0000-0000-0000600A0000}"/>
    <cellStyle name="Millares 4 5 2 2 2" xfId="7790" xr:uid="{00000000-0005-0000-0000-0000610A0000}"/>
    <cellStyle name="Millares 4 5 2 2 2 2" xfId="15936" xr:uid="{00000000-0005-0000-0000-0000620A0000}"/>
    <cellStyle name="Millares 4 5 2 2 2 2 2" xfId="32232" xr:uid="{00000000-0005-0000-0000-0000630A0000}"/>
    <cellStyle name="Millares 4 5 2 2 2 3" xfId="24086" xr:uid="{00000000-0005-0000-0000-0000640A0000}"/>
    <cellStyle name="Millares 4 5 2 2 3" xfId="10637" xr:uid="{00000000-0005-0000-0000-0000650A0000}"/>
    <cellStyle name="Millares 4 5 2 2 3 2" xfId="26933" xr:uid="{00000000-0005-0000-0000-0000660A0000}"/>
    <cellStyle name="Millares 4 5 2 2 4" xfId="18787" xr:uid="{00000000-0005-0000-0000-0000670A0000}"/>
    <cellStyle name="Millares 4 5 2 3" xfId="6380" xr:uid="{00000000-0005-0000-0000-0000680A0000}"/>
    <cellStyle name="Millares 4 5 2 3 2" xfId="14526" xr:uid="{00000000-0005-0000-0000-0000690A0000}"/>
    <cellStyle name="Millares 4 5 2 3 2 2" xfId="30822" xr:uid="{00000000-0005-0000-0000-00006A0A0000}"/>
    <cellStyle name="Millares 4 5 2 3 3" xfId="22676" xr:uid="{00000000-0005-0000-0000-00006B0A0000}"/>
    <cellStyle name="Millares 4 5 2 4" xfId="9227" xr:uid="{00000000-0005-0000-0000-00006C0A0000}"/>
    <cellStyle name="Millares 4 5 2 4 2" xfId="25523" xr:uid="{00000000-0005-0000-0000-00006D0A0000}"/>
    <cellStyle name="Millares 4 5 2 5" xfId="17377" xr:uid="{00000000-0005-0000-0000-00006E0A0000}"/>
    <cellStyle name="Millares 4 5 3" xfId="1786" xr:uid="{00000000-0005-0000-0000-00006F0A0000}"/>
    <cellStyle name="Millares 4 5 3 2" xfId="7085" xr:uid="{00000000-0005-0000-0000-0000700A0000}"/>
    <cellStyle name="Millares 4 5 3 2 2" xfId="15231" xr:uid="{00000000-0005-0000-0000-0000710A0000}"/>
    <cellStyle name="Millares 4 5 3 2 2 2" xfId="31527" xr:uid="{00000000-0005-0000-0000-0000720A0000}"/>
    <cellStyle name="Millares 4 5 3 2 3" xfId="23381" xr:uid="{00000000-0005-0000-0000-0000730A0000}"/>
    <cellStyle name="Millares 4 5 3 3" xfId="9932" xr:uid="{00000000-0005-0000-0000-0000740A0000}"/>
    <cellStyle name="Millares 4 5 3 3 2" xfId="26228" xr:uid="{00000000-0005-0000-0000-0000750A0000}"/>
    <cellStyle name="Millares 4 5 3 4" xfId="18082" xr:uid="{00000000-0005-0000-0000-0000760A0000}"/>
    <cellStyle name="Millares 4 5 4" xfId="5675" xr:uid="{00000000-0005-0000-0000-0000770A0000}"/>
    <cellStyle name="Millares 4 5 4 2" xfId="13821" xr:uid="{00000000-0005-0000-0000-0000780A0000}"/>
    <cellStyle name="Millares 4 5 4 2 2" xfId="30117" xr:uid="{00000000-0005-0000-0000-0000790A0000}"/>
    <cellStyle name="Millares 4 5 4 3" xfId="21971" xr:uid="{00000000-0005-0000-0000-00007A0A0000}"/>
    <cellStyle name="Millares 4 5 5" xfId="8522" xr:uid="{00000000-0005-0000-0000-00007B0A0000}"/>
    <cellStyle name="Millares 4 5 5 2" xfId="24818" xr:uid="{00000000-0005-0000-0000-00007C0A0000}"/>
    <cellStyle name="Millares 4 5 6" xfId="16672" xr:uid="{00000000-0005-0000-0000-00007D0A0000}"/>
    <cellStyle name="Millares 4 6" xfId="737" xr:uid="{00000000-0005-0000-0000-00007E0A0000}"/>
    <cellStyle name="Millares 4 6 2" xfId="2147" xr:uid="{00000000-0005-0000-0000-00007F0A0000}"/>
    <cellStyle name="Millares 4 6 2 2" xfId="7446" xr:uid="{00000000-0005-0000-0000-0000800A0000}"/>
    <cellStyle name="Millares 4 6 2 2 2" xfId="15592" xr:uid="{00000000-0005-0000-0000-0000810A0000}"/>
    <cellStyle name="Millares 4 6 2 2 2 2" xfId="31888" xr:uid="{00000000-0005-0000-0000-0000820A0000}"/>
    <cellStyle name="Millares 4 6 2 2 3" xfId="23742" xr:uid="{00000000-0005-0000-0000-0000830A0000}"/>
    <cellStyle name="Millares 4 6 2 3" xfId="10293" xr:uid="{00000000-0005-0000-0000-0000840A0000}"/>
    <cellStyle name="Millares 4 6 2 3 2" xfId="26589" xr:uid="{00000000-0005-0000-0000-0000850A0000}"/>
    <cellStyle name="Millares 4 6 2 4" xfId="18443" xr:uid="{00000000-0005-0000-0000-0000860A0000}"/>
    <cellStyle name="Millares 4 6 3" xfId="6036" xr:uid="{00000000-0005-0000-0000-0000870A0000}"/>
    <cellStyle name="Millares 4 6 3 2" xfId="14182" xr:uid="{00000000-0005-0000-0000-0000880A0000}"/>
    <cellStyle name="Millares 4 6 3 2 2" xfId="30478" xr:uid="{00000000-0005-0000-0000-0000890A0000}"/>
    <cellStyle name="Millares 4 6 3 3" xfId="22332" xr:uid="{00000000-0005-0000-0000-00008A0A0000}"/>
    <cellStyle name="Millares 4 6 4" xfId="8883" xr:uid="{00000000-0005-0000-0000-00008B0A0000}"/>
    <cellStyle name="Millares 4 6 4 2" xfId="25179" xr:uid="{00000000-0005-0000-0000-00008C0A0000}"/>
    <cellStyle name="Millares 4 6 5" xfId="17033" xr:uid="{00000000-0005-0000-0000-00008D0A0000}"/>
    <cellStyle name="Millares 4 7" xfId="1442" xr:uid="{00000000-0005-0000-0000-00008E0A0000}"/>
    <cellStyle name="Millares 4 7 2" xfId="6741" xr:uid="{00000000-0005-0000-0000-00008F0A0000}"/>
    <cellStyle name="Millares 4 7 2 2" xfId="14887" xr:uid="{00000000-0005-0000-0000-0000900A0000}"/>
    <cellStyle name="Millares 4 7 2 2 2" xfId="31183" xr:uid="{00000000-0005-0000-0000-0000910A0000}"/>
    <cellStyle name="Millares 4 7 2 3" xfId="23037" xr:uid="{00000000-0005-0000-0000-0000920A0000}"/>
    <cellStyle name="Millares 4 7 3" xfId="9588" xr:uid="{00000000-0005-0000-0000-0000930A0000}"/>
    <cellStyle name="Millares 4 7 3 2" xfId="25884" xr:uid="{00000000-0005-0000-0000-0000940A0000}"/>
    <cellStyle name="Millares 4 7 4" xfId="17738" xr:uid="{00000000-0005-0000-0000-0000950A0000}"/>
    <cellStyle name="Millares 4 8" xfId="5331" xr:uid="{00000000-0005-0000-0000-0000960A0000}"/>
    <cellStyle name="Millares 4 8 2" xfId="13477" xr:uid="{00000000-0005-0000-0000-0000970A0000}"/>
    <cellStyle name="Millares 4 8 2 2" xfId="29773" xr:uid="{00000000-0005-0000-0000-0000980A0000}"/>
    <cellStyle name="Millares 4 8 3" xfId="21627" xr:uid="{00000000-0005-0000-0000-0000990A0000}"/>
    <cellStyle name="Millares 4 9" xfId="8178" xr:uid="{00000000-0005-0000-0000-00009A0A0000}"/>
    <cellStyle name="Millares 4 9 2" xfId="24474" xr:uid="{00000000-0005-0000-0000-00009B0A0000}"/>
    <cellStyle name="Millares 5" xfId="53" xr:uid="{00000000-0005-0000-0000-00009C0A0000}"/>
    <cellStyle name="Millares 5 2" xfId="143" xr:uid="{00000000-0005-0000-0000-00009D0A0000}"/>
    <cellStyle name="Millares 5 2 2" xfId="487" xr:uid="{00000000-0005-0000-0000-00009E0A0000}"/>
    <cellStyle name="Millares 5 2 2 2" xfId="1193" xr:uid="{00000000-0005-0000-0000-00009F0A0000}"/>
    <cellStyle name="Millares 5 2 2 2 2" xfId="2603" xr:uid="{00000000-0005-0000-0000-0000A00A0000}"/>
    <cellStyle name="Millares 5 2 2 2 2 2" xfId="7902" xr:uid="{00000000-0005-0000-0000-0000A10A0000}"/>
    <cellStyle name="Millares 5 2 2 2 2 2 2" xfId="16048" xr:uid="{00000000-0005-0000-0000-0000A20A0000}"/>
    <cellStyle name="Millares 5 2 2 2 2 2 2 2" xfId="32344" xr:uid="{00000000-0005-0000-0000-0000A30A0000}"/>
    <cellStyle name="Millares 5 2 2 2 2 2 3" xfId="24198" xr:uid="{00000000-0005-0000-0000-0000A40A0000}"/>
    <cellStyle name="Millares 5 2 2 2 2 3" xfId="10749" xr:uid="{00000000-0005-0000-0000-0000A50A0000}"/>
    <cellStyle name="Millares 5 2 2 2 2 3 2" xfId="27045" xr:uid="{00000000-0005-0000-0000-0000A60A0000}"/>
    <cellStyle name="Millares 5 2 2 2 2 4" xfId="18899" xr:uid="{00000000-0005-0000-0000-0000A70A0000}"/>
    <cellStyle name="Millares 5 2 2 2 3" xfId="6492" xr:uid="{00000000-0005-0000-0000-0000A80A0000}"/>
    <cellStyle name="Millares 5 2 2 2 3 2" xfId="14638" xr:uid="{00000000-0005-0000-0000-0000A90A0000}"/>
    <cellStyle name="Millares 5 2 2 2 3 2 2" xfId="30934" xr:uid="{00000000-0005-0000-0000-0000AA0A0000}"/>
    <cellStyle name="Millares 5 2 2 2 3 3" xfId="22788" xr:uid="{00000000-0005-0000-0000-0000AB0A0000}"/>
    <cellStyle name="Millares 5 2 2 2 4" xfId="9339" xr:uid="{00000000-0005-0000-0000-0000AC0A0000}"/>
    <cellStyle name="Millares 5 2 2 2 4 2" xfId="25635" xr:uid="{00000000-0005-0000-0000-0000AD0A0000}"/>
    <cellStyle name="Millares 5 2 2 2 5" xfId="17489" xr:uid="{00000000-0005-0000-0000-0000AE0A0000}"/>
    <cellStyle name="Millares 5 2 2 3" xfId="1898" xr:uid="{00000000-0005-0000-0000-0000AF0A0000}"/>
    <cellStyle name="Millares 5 2 2 3 2" xfId="7197" xr:uid="{00000000-0005-0000-0000-0000B00A0000}"/>
    <cellStyle name="Millares 5 2 2 3 2 2" xfId="15343" xr:uid="{00000000-0005-0000-0000-0000B10A0000}"/>
    <cellStyle name="Millares 5 2 2 3 2 2 2" xfId="31639" xr:uid="{00000000-0005-0000-0000-0000B20A0000}"/>
    <cellStyle name="Millares 5 2 2 3 2 3" xfId="23493" xr:uid="{00000000-0005-0000-0000-0000B30A0000}"/>
    <cellStyle name="Millares 5 2 2 3 3" xfId="10044" xr:uid="{00000000-0005-0000-0000-0000B40A0000}"/>
    <cellStyle name="Millares 5 2 2 3 3 2" xfId="26340" xr:uid="{00000000-0005-0000-0000-0000B50A0000}"/>
    <cellStyle name="Millares 5 2 2 3 4" xfId="18194" xr:uid="{00000000-0005-0000-0000-0000B60A0000}"/>
    <cellStyle name="Millares 5 2 2 4" xfId="5787" xr:uid="{00000000-0005-0000-0000-0000B70A0000}"/>
    <cellStyle name="Millares 5 2 2 4 2" xfId="13933" xr:uid="{00000000-0005-0000-0000-0000B80A0000}"/>
    <cellStyle name="Millares 5 2 2 4 2 2" xfId="30229" xr:uid="{00000000-0005-0000-0000-0000B90A0000}"/>
    <cellStyle name="Millares 5 2 2 4 3" xfId="22083" xr:uid="{00000000-0005-0000-0000-0000BA0A0000}"/>
    <cellStyle name="Millares 5 2 2 5" xfId="8634" xr:uid="{00000000-0005-0000-0000-0000BB0A0000}"/>
    <cellStyle name="Millares 5 2 2 5 2" xfId="24930" xr:uid="{00000000-0005-0000-0000-0000BC0A0000}"/>
    <cellStyle name="Millares 5 2 2 6" xfId="16784" xr:uid="{00000000-0005-0000-0000-0000BD0A0000}"/>
    <cellStyle name="Millares 5 2 3" xfId="849" xr:uid="{00000000-0005-0000-0000-0000BE0A0000}"/>
    <cellStyle name="Millares 5 2 3 2" xfId="2259" xr:uid="{00000000-0005-0000-0000-0000BF0A0000}"/>
    <cellStyle name="Millares 5 2 3 2 2" xfId="7558" xr:uid="{00000000-0005-0000-0000-0000C00A0000}"/>
    <cellStyle name="Millares 5 2 3 2 2 2" xfId="15704" xr:uid="{00000000-0005-0000-0000-0000C10A0000}"/>
    <cellStyle name="Millares 5 2 3 2 2 2 2" xfId="32000" xr:uid="{00000000-0005-0000-0000-0000C20A0000}"/>
    <cellStyle name="Millares 5 2 3 2 2 3" xfId="23854" xr:uid="{00000000-0005-0000-0000-0000C30A0000}"/>
    <cellStyle name="Millares 5 2 3 2 3" xfId="10405" xr:uid="{00000000-0005-0000-0000-0000C40A0000}"/>
    <cellStyle name="Millares 5 2 3 2 3 2" xfId="26701" xr:uid="{00000000-0005-0000-0000-0000C50A0000}"/>
    <cellStyle name="Millares 5 2 3 2 4" xfId="18555" xr:uid="{00000000-0005-0000-0000-0000C60A0000}"/>
    <cellStyle name="Millares 5 2 3 3" xfId="6148" xr:uid="{00000000-0005-0000-0000-0000C70A0000}"/>
    <cellStyle name="Millares 5 2 3 3 2" xfId="14294" xr:uid="{00000000-0005-0000-0000-0000C80A0000}"/>
    <cellStyle name="Millares 5 2 3 3 2 2" xfId="30590" xr:uid="{00000000-0005-0000-0000-0000C90A0000}"/>
    <cellStyle name="Millares 5 2 3 3 3" xfId="22444" xr:uid="{00000000-0005-0000-0000-0000CA0A0000}"/>
    <cellStyle name="Millares 5 2 3 4" xfId="8995" xr:uid="{00000000-0005-0000-0000-0000CB0A0000}"/>
    <cellStyle name="Millares 5 2 3 4 2" xfId="25291" xr:uid="{00000000-0005-0000-0000-0000CC0A0000}"/>
    <cellStyle name="Millares 5 2 3 5" xfId="17145" xr:uid="{00000000-0005-0000-0000-0000CD0A0000}"/>
    <cellStyle name="Millares 5 2 4" xfId="1554" xr:uid="{00000000-0005-0000-0000-0000CE0A0000}"/>
    <cellStyle name="Millares 5 2 4 2" xfId="6853" xr:uid="{00000000-0005-0000-0000-0000CF0A0000}"/>
    <cellStyle name="Millares 5 2 4 2 2" xfId="14999" xr:uid="{00000000-0005-0000-0000-0000D00A0000}"/>
    <cellStyle name="Millares 5 2 4 2 2 2" xfId="31295" xr:uid="{00000000-0005-0000-0000-0000D10A0000}"/>
    <cellStyle name="Millares 5 2 4 2 3" xfId="23149" xr:uid="{00000000-0005-0000-0000-0000D20A0000}"/>
    <cellStyle name="Millares 5 2 4 3" xfId="9700" xr:uid="{00000000-0005-0000-0000-0000D30A0000}"/>
    <cellStyle name="Millares 5 2 4 3 2" xfId="25996" xr:uid="{00000000-0005-0000-0000-0000D40A0000}"/>
    <cellStyle name="Millares 5 2 4 4" xfId="17850" xr:uid="{00000000-0005-0000-0000-0000D50A0000}"/>
    <cellStyle name="Millares 5 2 5" xfId="5443" xr:uid="{00000000-0005-0000-0000-0000D60A0000}"/>
    <cellStyle name="Millares 5 2 5 2" xfId="13589" xr:uid="{00000000-0005-0000-0000-0000D70A0000}"/>
    <cellStyle name="Millares 5 2 5 2 2" xfId="29885" xr:uid="{00000000-0005-0000-0000-0000D80A0000}"/>
    <cellStyle name="Millares 5 2 5 3" xfId="21739" xr:uid="{00000000-0005-0000-0000-0000D90A0000}"/>
    <cellStyle name="Millares 5 2 6" xfId="8290" xr:uid="{00000000-0005-0000-0000-0000DA0A0000}"/>
    <cellStyle name="Millares 5 2 6 2" xfId="24586" xr:uid="{00000000-0005-0000-0000-0000DB0A0000}"/>
    <cellStyle name="Millares 5 2 7" xfId="16440" xr:uid="{00000000-0005-0000-0000-0000DC0A0000}"/>
    <cellStyle name="Millares 5 3" xfId="307" xr:uid="{00000000-0005-0000-0000-0000DD0A0000}"/>
    <cellStyle name="Millares 5 3 2" xfId="651" xr:uid="{00000000-0005-0000-0000-0000DE0A0000}"/>
    <cellStyle name="Millares 5 3 2 2" xfId="1357" xr:uid="{00000000-0005-0000-0000-0000DF0A0000}"/>
    <cellStyle name="Millares 5 3 2 2 2" xfId="2767" xr:uid="{00000000-0005-0000-0000-0000E00A0000}"/>
    <cellStyle name="Millares 5 3 2 2 2 2" xfId="8066" xr:uid="{00000000-0005-0000-0000-0000E10A0000}"/>
    <cellStyle name="Millares 5 3 2 2 2 2 2" xfId="16212" xr:uid="{00000000-0005-0000-0000-0000E20A0000}"/>
    <cellStyle name="Millares 5 3 2 2 2 2 2 2" xfId="32508" xr:uid="{00000000-0005-0000-0000-0000E30A0000}"/>
    <cellStyle name="Millares 5 3 2 2 2 2 3" xfId="24362" xr:uid="{00000000-0005-0000-0000-0000E40A0000}"/>
    <cellStyle name="Millares 5 3 2 2 2 3" xfId="10913" xr:uid="{00000000-0005-0000-0000-0000E50A0000}"/>
    <cellStyle name="Millares 5 3 2 2 2 3 2" xfId="27209" xr:uid="{00000000-0005-0000-0000-0000E60A0000}"/>
    <cellStyle name="Millares 5 3 2 2 2 4" xfId="19063" xr:uid="{00000000-0005-0000-0000-0000E70A0000}"/>
    <cellStyle name="Millares 5 3 2 2 3" xfId="6656" xr:uid="{00000000-0005-0000-0000-0000E80A0000}"/>
    <cellStyle name="Millares 5 3 2 2 3 2" xfId="14802" xr:uid="{00000000-0005-0000-0000-0000E90A0000}"/>
    <cellStyle name="Millares 5 3 2 2 3 2 2" xfId="31098" xr:uid="{00000000-0005-0000-0000-0000EA0A0000}"/>
    <cellStyle name="Millares 5 3 2 2 3 3" xfId="22952" xr:uid="{00000000-0005-0000-0000-0000EB0A0000}"/>
    <cellStyle name="Millares 5 3 2 2 4" xfId="9503" xr:uid="{00000000-0005-0000-0000-0000EC0A0000}"/>
    <cellStyle name="Millares 5 3 2 2 4 2" xfId="25799" xr:uid="{00000000-0005-0000-0000-0000ED0A0000}"/>
    <cellStyle name="Millares 5 3 2 2 5" xfId="17653" xr:uid="{00000000-0005-0000-0000-0000EE0A0000}"/>
    <cellStyle name="Millares 5 3 2 3" xfId="2062" xr:uid="{00000000-0005-0000-0000-0000EF0A0000}"/>
    <cellStyle name="Millares 5 3 2 3 2" xfId="7361" xr:uid="{00000000-0005-0000-0000-0000F00A0000}"/>
    <cellStyle name="Millares 5 3 2 3 2 2" xfId="15507" xr:uid="{00000000-0005-0000-0000-0000F10A0000}"/>
    <cellStyle name="Millares 5 3 2 3 2 2 2" xfId="31803" xr:uid="{00000000-0005-0000-0000-0000F20A0000}"/>
    <cellStyle name="Millares 5 3 2 3 2 3" xfId="23657" xr:uid="{00000000-0005-0000-0000-0000F30A0000}"/>
    <cellStyle name="Millares 5 3 2 3 3" xfId="10208" xr:uid="{00000000-0005-0000-0000-0000F40A0000}"/>
    <cellStyle name="Millares 5 3 2 3 3 2" xfId="26504" xr:uid="{00000000-0005-0000-0000-0000F50A0000}"/>
    <cellStyle name="Millares 5 3 2 3 4" xfId="18358" xr:uid="{00000000-0005-0000-0000-0000F60A0000}"/>
    <cellStyle name="Millares 5 3 2 4" xfId="5951" xr:uid="{00000000-0005-0000-0000-0000F70A0000}"/>
    <cellStyle name="Millares 5 3 2 4 2" xfId="14097" xr:uid="{00000000-0005-0000-0000-0000F80A0000}"/>
    <cellStyle name="Millares 5 3 2 4 2 2" xfId="30393" xr:uid="{00000000-0005-0000-0000-0000F90A0000}"/>
    <cellStyle name="Millares 5 3 2 4 3" xfId="22247" xr:uid="{00000000-0005-0000-0000-0000FA0A0000}"/>
    <cellStyle name="Millares 5 3 2 5" xfId="8798" xr:uid="{00000000-0005-0000-0000-0000FB0A0000}"/>
    <cellStyle name="Millares 5 3 2 5 2" xfId="25094" xr:uid="{00000000-0005-0000-0000-0000FC0A0000}"/>
    <cellStyle name="Millares 5 3 2 6" xfId="16948" xr:uid="{00000000-0005-0000-0000-0000FD0A0000}"/>
    <cellStyle name="Millares 5 3 3" xfId="1013" xr:uid="{00000000-0005-0000-0000-0000FE0A0000}"/>
    <cellStyle name="Millares 5 3 3 2" xfId="2423" xr:uid="{00000000-0005-0000-0000-0000FF0A0000}"/>
    <cellStyle name="Millares 5 3 3 2 2" xfId="7722" xr:uid="{00000000-0005-0000-0000-0000000B0000}"/>
    <cellStyle name="Millares 5 3 3 2 2 2" xfId="15868" xr:uid="{00000000-0005-0000-0000-0000010B0000}"/>
    <cellStyle name="Millares 5 3 3 2 2 2 2" xfId="32164" xr:uid="{00000000-0005-0000-0000-0000020B0000}"/>
    <cellStyle name="Millares 5 3 3 2 2 3" xfId="24018" xr:uid="{00000000-0005-0000-0000-0000030B0000}"/>
    <cellStyle name="Millares 5 3 3 2 3" xfId="10569" xr:uid="{00000000-0005-0000-0000-0000040B0000}"/>
    <cellStyle name="Millares 5 3 3 2 3 2" xfId="26865" xr:uid="{00000000-0005-0000-0000-0000050B0000}"/>
    <cellStyle name="Millares 5 3 3 2 4" xfId="18719" xr:uid="{00000000-0005-0000-0000-0000060B0000}"/>
    <cellStyle name="Millares 5 3 3 3" xfId="6312" xr:uid="{00000000-0005-0000-0000-0000070B0000}"/>
    <cellStyle name="Millares 5 3 3 3 2" xfId="14458" xr:uid="{00000000-0005-0000-0000-0000080B0000}"/>
    <cellStyle name="Millares 5 3 3 3 2 2" xfId="30754" xr:uid="{00000000-0005-0000-0000-0000090B0000}"/>
    <cellStyle name="Millares 5 3 3 3 3" xfId="22608" xr:uid="{00000000-0005-0000-0000-00000A0B0000}"/>
    <cellStyle name="Millares 5 3 3 4" xfId="9159" xr:uid="{00000000-0005-0000-0000-00000B0B0000}"/>
    <cellStyle name="Millares 5 3 3 4 2" xfId="25455" xr:uid="{00000000-0005-0000-0000-00000C0B0000}"/>
    <cellStyle name="Millares 5 3 3 5" xfId="17309" xr:uid="{00000000-0005-0000-0000-00000D0B0000}"/>
    <cellStyle name="Millares 5 3 4" xfId="1718" xr:uid="{00000000-0005-0000-0000-00000E0B0000}"/>
    <cellStyle name="Millares 5 3 4 2" xfId="7017" xr:uid="{00000000-0005-0000-0000-00000F0B0000}"/>
    <cellStyle name="Millares 5 3 4 2 2" xfId="15163" xr:uid="{00000000-0005-0000-0000-0000100B0000}"/>
    <cellStyle name="Millares 5 3 4 2 2 2" xfId="31459" xr:uid="{00000000-0005-0000-0000-0000110B0000}"/>
    <cellStyle name="Millares 5 3 4 2 3" xfId="23313" xr:uid="{00000000-0005-0000-0000-0000120B0000}"/>
    <cellStyle name="Millares 5 3 4 3" xfId="9864" xr:uid="{00000000-0005-0000-0000-0000130B0000}"/>
    <cellStyle name="Millares 5 3 4 3 2" xfId="26160" xr:uid="{00000000-0005-0000-0000-0000140B0000}"/>
    <cellStyle name="Millares 5 3 4 4" xfId="18014" xr:uid="{00000000-0005-0000-0000-0000150B0000}"/>
    <cellStyle name="Millares 5 3 5" xfId="5607" xr:uid="{00000000-0005-0000-0000-0000160B0000}"/>
    <cellStyle name="Millares 5 3 5 2" xfId="13753" xr:uid="{00000000-0005-0000-0000-0000170B0000}"/>
    <cellStyle name="Millares 5 3 5 2 2" xfId="30049" xr:uid="{00000000-0005-0000-0000-0000180B0000}"/>
    <cellStyle name="Millares 5 3 5 3" xfId="21903" xr:uid="{00000000-0005-0000-0000-0000190B0000}"/>
    <cellStyle name="Millares 5 3 6" xfId="8454" xr:uid="{00000000-0005-0000-0000-00001A0B0000}"/>
    <cellStyle name="Millares 5 3 6 2" xfId="24750" xr:uid="{00000000-0005-0000-0000-00001B0B0000}"/>
    <cellStyle name="Millares 5 3 7" xfId="16604" xr:uid="{00000000-0005-0000-0000-00001C0B0000}"/>
    <cellStyle name="Millares 5 4" xfId="397" xr:uid="{00000000-0005-0000-0000-00001D0B0000}"/>
    <cellStyle name="Millares 5 4 2" xfId="1103" xr:uid="{00000000-0005-0000-0000-00001E0B0000}"/>
    <cellStyle name="Millares 5 4 2 2" xfId="2513" xr:uid="{00000000-0005-0000-0000-00001F0B0000}"/>
    <cellStyle name="Millares 5 4 2 2 2" xfId="7812" xr:uid="{00000000-0005-0000-0000-0000200B0000}"/>
    <cellStyle name="Millares 5 4 2 2 2 2" xfId="15958" xr:uid="{00000000-0005-0000-0000-0000210B0000}"/>
    <cellStyle name="Millares 5 4 2 2 2 2 2" xfId="32254" xr:uid="{00000000-0005-0000-0000-0000220B0000}"/>
    <cellStyle name="Millares 5 4 2 2 2 3" xfId="24108" xr:uid="{00000000-0005-0000-0000-0000230B0000}"/>
    <cellStyle name="Millares 5 4 2 2 3" xfId="10659" xr:uid="{00000000-0005-0000-0000-0000240B0000}"/>
    <cellStyle name="Millares 5 4 2 2 3 2" xfId="26955" xr:uid="{00000000-0005-0000-0000-0000250B0000}"/>
    <cellStyle name="Millares 5 4 2 2 4" xfId="18809" xr:uid="{00000000-0005-0000-0000-0000260B0000}"/>
    <cellStyle name="Millares 5 4 2 3" xfId="6402" xr:uid="{00000000-0005-0000-0000-0000270B0000}"/>
    <cellStyle name="Millares 5 4 2 3 2" xfId="14548" xr:uid="{00000000-0005-0000-0000-0000280B0000}"/>
    <cellStyle name="Millares 5 4 2 3 2 2" xfId="30844" xr:uid="{00000000-0005-0000-0000-0000290B0000}"/>
    <cellStyle name="Millares 5 4 2 3 3" xfId="22698" xr:uid="{00000000-0005-0000-0000-00002A0B0000}"/>
    <cellStyle name="Millares 5 4 2 4" xfId="9249" xr:uid="{00000000-0005-0000-0000-00002B0B0000}"/>
    <cellStyle name="Millares 5 4 2 4 2" xfId="25545" xr:uid="{00000000-0005-0000-0000-00002C0B0000}"/>
    <cellStyle name="Millares 5 4 2 5" xfId="17399" xr:uid="{00000000-0005-0000-0000-00002D0B0000}"/>
    <cellStyle name="Millares 5 4 3" xfId="1808" xr:uid="{00000000-0005-0000-0000-00002E0B0000}"/>
    <cellStyle name="Millares 5 4 3 2" xfId="7107" xr:uid="{00000000-0005-0000-0000-00002F0B0000}"/>
    <cellStyle name="Millares 5 4 3 2 2" xfId="15253" xr:uid="{00000000-0005-0000-0000-0000300B0000}"/>
    <cellStyle name="Millares 5 4 3 2 2 2" xfId="31549" xr:uid="{00000000-0005-0000-0000-0000310B0000}"/>
    <cellStyle name="Millares 5 4 3 2 3" xfId="23403" xr:uid="{00000000-0005-0000-0000-0000320B0000}"/>
    <cellStyle name="Millares 5 4 3 3" xfId="9954" xr:uid="{00000000-0005-0000-0000-0000330B0000}"/>
    <cellStyle name="Millares 5 4 3 3 2" xfId="26250" xr:uid="{00000000-0005-0000-0000-0000340B0000}"/>
    <cellStyle name="Millares 5 4 3 4" xfId="18104" xr:uid="{00000000-0005-0000-0000-0000350B0000}"/>
    <cellStyle name="Millares 5 4 4" xfId="5697" xr:uid="{00000000-0005-0000-0000-0000360B0000}"/>
    <cellStyle name="Millares 5 4 4 2" xfId="13843" xr:uid="{00000000-0005-0000-0000-0000370B0000}"/>
    <cellStyle name="Millares 5 4 4 2 2" xfId="30139" xr:uid="{00000000-0005-0000-0000-0000380B0000}"/>
    <cellStyle name="Millares 5 4 4 3" xfId="21993" xr:uid="{00000000-0005-0000-0000-0000390B0000}"/>
    <cellStyle name="Millares 5 4 5" xfId="8544" xr:uid="{00000000-0005-0000-0000-00003A0B0000}"/>
    <cellStyle name="Millares 5 4 5 2" xfId="24840" xr:uid="{00000000-0005-0000-0000-00003B0B0000}"/>
    <cellStyle name="Millares 5 4 6" xfId="16694" xr:uid="{00000000-0005-0000-0000-00003C0B0000}"/>
    <cellStyle name="Millares 5 5" xfId="759" xr:uid="{00000000-0005-0000-0000-00003D0B0000}"/>
    <cellStyle name="Millares 5 5 2" xfId="2169" xr:uid="{00000000-0005-0000-0000-00003E0B0000}"/>
    <cellStyle name="Millares 5 5 2 2" xfId="7468" xr:uid="{00000000-0005-0000-0000-00003F0B0000}"/>
    <cellStyle name="Millares 5 5 2 2 2" xfId="15614" xr:uid="{00000000-0005-0000-0000-0000400B0000}"/>
    <cellStyle name="Millares 5 5 2 2 2 2" xfId="31910" xr:uid="{00000000-0005-0000-0000-0000410B0000}"/>
    <cellStyle name="Millares 5 5 2 2 3" xfId="23764" xr:uid="{00000000-0005-0000-0000-0000420B0000}"/>
    <cellStyle name="Millares 5 5 2 3" xfId="10315" xr:uid="{00000000-0005-0000-0000-0000430B0000}"/>
    <cellStyle name="Millares 5 5 2 3 2" xfId="26611" xr:uid="{00000000-0005-0000-0000-0000440B0000}"/>
    <cellStyle name="Millares 5 5 2 4" xfId="18465" xr:uid="{00000000-0005-0000-0000-0000450B0000}"/>
    <cellStyle name="Millares 5 5 3" xfId="6058" xr:uid="{00000000-0005-0000-0000-0000460B0000}"/>
    <cellStyle name="Millares 5 5 3 2" xfId="14204" xr:uid="{00000000-0005-0000-0000-0000470B0000}"/>
    <cellStyle name="Millares 5 5 3 2 2" xfId="30500" xr:uid="{00000000-0005-0000-0000-0000480B0000}"/>
    <cellStyle name="Millares 5 5 3 3" xfId="22354" xr:uid="{00000000-0005-0000-0000-0000490B0000}"/>
    <cellStyle name="Millares 5 5 4" xfId="8905" xr:uid="{00000000-0005-0000-0000-00004A0B0000}"/>
    <cellStyle name="Millares 5 5 4 2" xfId="25201" xr:uid="{00000000-0005-0000-0000-00004B0B0000}"/>
    <cellStyle name="Millares 5 5 5" xfId="17055" xr:uid="{00000000-0005-0000-0000-00004C0B0000}"/>
    <cellStyle name="Millares 5 6" xfId="1464" xr:uid="{00000000-0005-0000-0000-00004D0B0000}"/>
    <cellStyle name="Millares 5 6 2" xfId="6763" xr:uid="{00000000-0005-0000-0000-00004E0B0000}"/>
    <cellStyle name="Millares 5 6 2 2" xfId="14909" xr:uid="{00000000-0005-0000-0000-00004F0B0000}"/>
    <cellStyle name="Millares 5 6 2 2 2" xfId="31205" xr:uid="{00000000-0005-0000-0000-0000500B0000}"/>
    <cellStyle name="Millares 5 6 2 3" xfId="23059" xr:uid="{00000000-0005-0000-0000-0000510B0000}"/>
    <cellStyle name="Millares 5 6 3" xfId="9610" xr:uid="{00000000-0005-0000-0000-0000520B0000}"/>
    <cellStyle name="Millares 5 6 3 2" xfId="25906" xr:uid="{00000000-0005-0000-0000-0000530B0000}"/>
    <cellStyle name="Millares 5 6 4" xfId="17760" xr:uid="{00000000-0005-0000-0000-0000540B0000}"/>
    <cellStyle name="Millares 5 7" xfId="5353" xr:uid="{00000000-0005-0000-0000-0000550B0000}"/>
    <cellStyle name="Millares 5 7 2" xfId="13499" xr:uid="{00000000-0005-0000-0000-0000560B0000}"/>
    <cellStyle name="Millares 5 7 2 2" xfId="29795" xr:uid="{00000000-0005-0000-0000-0000570B0000}"/>
    <cellStyle name="Millares 5 7 3" xfId="21649" xr:uid="{00000000-0005-0000-0000-0000580B0000}"/>
    <cellStyle name="Millares 5 8" xfId="8200" xr:uid="{00000000-0005-0000-0000-0000590B0000}"/>
    <cellStyle name="Millares 5 8 2" xfId="24496" xr:uid="{00000000-0005-0000-0000-00005A0B0000}"/>
    <cellStyle name="Millares 5 9" xfId="16350" xr:uid="{00000000-0005-0000-0000-00005B0B0000}"/>
    <cellStyle name="Millares 6" xfId="99" xr:uid="{00000000-0005-0000-0000-00005C0B0000}"/>
    <cellStyle name="Millares 6 2" xfId="443" xr:uid="{00000000-0005-0000-0000-00005D0B0000}"/>
    <cellStyle name="Millares 6 2 2" xfId="1149" xr:uid="{00000000-0005-0000-0000-00005E0B0000}"/>
    <cellStyle name="Millares 6 2 2 2" xfId="2559" xr:uid="{00000000-0005-0000-0000-00005F0B0000}"/>
    <cellStyle name="Millares 6 2 2 2 2" xfId="7858" xr:uid="{00000000-0005-0000-0000-0000600B0000}"/>
    <cellStyle name="Millares 6 2 2 2 2 2" xfId="16004" xr:uid="{00000000-0005-0000-0000-0000610B0000}"/>
    <cellStyle name="Millares 6 2 2 2 2 2 2" xfId="32300" xr:uid="{00000000-0005-0000-0000-0000620B0000}"/>
    <cellStyle name="Millares 6 2 2 2 2 3" xfId="24154" xr:uid="{00000000-0005-0000-0000-0000630B0000}"/>
    <cellStyle name="Millares 6 2 2 2 3" xfId="10705" xr:uid="{00000000-0005-0000-0000-0000640B0000}"/>
    <cellStyle name="Millares 6 2 2 2 3 2" xfId="27001" xr:uid="{00000000-0005-0000-0000-0000650B0000}"/>
    <cellStyle name="Millares 6 2 2 2 4" xfId="18855" xr:uid="{00000000-0005-0000-0000-0000660B0000}"/>
    <cellStyle name="Millares 6 2 2 3" xfId="6448" xr:uid="{00000000-0005-0000-0000-0000670B0000}"/>
    <cellStyle name="Millares 6 2 2 3 2" xfId="14594" xr:uid="{00000000-0005-0000-0000-0000680B0000}"/>
    <cellStyle name="Millares 6 2 2 3 2 2" xfId="30890" xr:uid="{00000000-0005-0000-0000-0000690B0000}"/>
    <cellStyle name="Millares 6 2 2 3 3" xfId="22744" xr:uid="{00000000-0005-0000-0000-00006A0B0000}"/>
    <cellStyle name="Millares 6 2 2 4" xfId="9295" xr:uid="{00000000-0005-0000-0000-00006B0B0000}"/>
    <cellStyle name="Millares 6 2 2 4 2" xfId="25591" xr:uid="{00000000-0005-0000-0000-00006C0B0000}"/>
    <cellStyle name="Millares 6 2 2 5" xfId="17445" xr:uid="{00000000-0005-0000-0000-00006D0B0000}"/>
    <cellStyle name="Millares 6 2 3" xfId="1854" xr:uid="{00000000-0005-0000-0000-00006E0B0000}"/>
    <cellStyle name="Millares 6 2 3 2" xfId="7153" xr:uid="{00000000-0005-0000-0000-00006F0B0000}"/>
    <cellStyle name="Millares 6 2 3 2 2" xfId="15299" xr:uid="{00000000-0005-0000-0000-0000700B0000}"/>
    <cellStyle name="Millares 6 2 3 2 2 2" xfId="31595" xr:uid="{00000000-0005-0000-0000-0000710B0000}"/>
    <cellStyle name="Millares 6 2 3 2 3" xfId="23449" xr:uid="{00000000-0005-0000-0000-0000720B0000}"/>
    <cellStyle name="Millares 6 2 3 3" xfId="10000" xr:uid="{00000000-0005-0000-0000-0000730B0000}"/>
    <cellStyle name="Millares 6 2 3 3 2" xfId="26296" xr:uid="{00000000-0005-0000-0000-0000740B0000}"/>
    <cellStyle name="Millares 6 2 3 4" xfId="18150" xr:uid="{00000000-0005-0000-0000-0000750B0000}"/>
    <cellStyle name="Millares 6 2 4" xfId="5743" xr:uid="{00000000-0005-0000-0000-0000760B0000}"/>
    <cellStyle name="Millares 6 2 4 2" xfId="13889" xr:uid="{00000000-0005-0000-0000-0000770B0000}"/>
    <cellStyle name="Millares 6 2 4 2 2" xfId="30185" xr:uid="{00000000-0005-0000-0000-0000780B0000}"/>
    <cellStyle name="Millares 6 2 4 3" xfId="22039" xr:uid="{00000000-0005-0000-0000-0000790B0000}"/>
    <cellStyle name="Millares 6 2 5" xfId="8590" xr:uid="{00000000-0005-0000-0000-00007A0B0000}"/>
    <cellStyle name="Millares 6 2 5 2" xfId="24886" xr:uid="{00000000-0005-0000-0000-00007B0B0000}"/>
    <cellStyle name="Millares 6 2 6" xfId="16740" xr:uid="{00000000-0005-0000-0000-00007C0B0000}"/>
    <cellStyle name="Millares 6 3" xfId="805" xr:uid="{00000000-0005-0000-0000-00007D0B0000}"/>
    <cellStyle name="Millares 6 3 2" xfId="2215" xr:uid="{00000000-0005-0000-0000-00007E0B0000}"/>
    <cellStyle name="Millares 6 3 2 2" xfId="7514" xr:uid="{00000000-0005-0000-0000-00007F0B0000}"/>
    <cellStyle name="Millares 6 3 2 2 2" xfId="15660" xr:uid="{00000000-0005-0000-0000-0000800B0000}"/>
    <cellStyle name="Millares 6 3 2 2 2 2" xfId="31956" xr:uid="{00000000-0005-0000-0000-0000810B0000}"/>
    <cellStyle name="Millares 6 3 2 2 3" xfId="23810" xr:uid="{00000000-0005-0000-0000-0000820B0000}"/>
    <cellStyle name="Millares 6 3 2 3" xfId="10361" xr:uid="{00000000-0005-0000-0000-0000830B0000}"/>
    <cellStyle name="Millares 6 3 2 3 2" xfId="26657" xr:uid="{00000000-0005-0000-0000-0000840B0000}"/>
    <cellStyle name="Millares 6 3 2 4" xfId="18511" xr:uid="{00000000-0005-0000-0000-0000850B0000}"/>
    <cellStyle name="Millares 6 3 3" xfId="6104" xr:uid="{00000000-0005-0000-0000-0000860B0000}"/>
    <cellStyle name="Millares 6 3 3 2" xfId="14250" xr:uid="{00000000-0005-0000-0000-0000870B0000}"/>
    <cellStyle name="Millares 6 3 3 2 2" xfId="30546" xr:uid="{00000000-0005-0000-0000-0000880B0000}"/>
    <cellStyle name="Millares 6 3 3 3" xfId="22400" xr:uid="{00000000-0005-0000-0000-0000890B0000}"/>
    <cellStyle name="Millares 6 3 4" xfId="8951" xr:uid="{00000000-0005-0000-0000-00008A0B0000}"/>
    <cellStyle name="Millares 6 3 4 2" xfId="25247" xr:uid="{00000000-0005-0000-0000-00008B0B0000}"/>
    <cellStyle name="Millares 6 3 5" xfId="17101" xr:uid="{00000000-0005-0000-0000-00008C0B0000}"/>
    <cellStyle name="Millares 6 4" xfId="1510" xr:uid="{00000000-0005-0000-0000-00008D0B0000}"/>
    <cellStyle name="Millares 6 4 2" xfId="6809" xr:uid="{00000000-0005-0000-0000-00008E0B0000}"/>
    <cellStyle name="Millares 6 4 2 2" xfId="14955" xr:uid="{00000000-0005-0000-0000-00008F0B0000}"/>
    <cellStyle name="Millares 6 4 2 2 2" xfId="31251" xr:uid="{00000000-0005-0000-0000-0000900B0000}"/>
    <cellStyle name="Millares 6 4 2 3" xfId="23105" xr:uid="{00000000-0005-0000-0000-0000910B0000}"/>
    <cellStyle name="Millares 6 4 3" xfId="9656" xr:uid="{00000000-0005-0000-0000-0000920B0000}"/>
    <cellStyle name="Millares 6 4 3 2" xfId="25952" xr:uid="{00000000-0005-0000-0000-0000930B0000}"/>
    <cellStyle name="Millares 6 4 4" xfId="17806" xr:uid="{00000000-0005-0000-0000-0000940B0000}"/>
    <cellStyle name="Millares 6 5" xfId="5399" xr:uid="{00000000-0005-0000-0000-0000950B0000}"/>
    <cellStyle name="Millares 6 5 2" xfId="13545" xr:uid="{00000000-0005-0000-0000-0000960B0000}"/>
    <cellStyle name="Millares 6 5 2 2" xfId="29841" xr:uid="{00000000-0005-0000-0000-0000970B0000}"/>
    <cellStyle name="Millares 6 5 3" xfId="21695" xr:uid="{00000000-0005-0000-0000-0000980B0000}"/>
    <cellStyle name="Millares 6 6" xfId="8246" xr:uid="{00000000-0005-0000-0000-0000990B0000}"/>
    <cellStyle name="Millares 6 6 2" xfId="24542" xr:uid="{00000000-0005-0000-0000-00009A0B0000}"/>
    <cellStyle name="Millares 6 7" xfId="16396" xr:uid="{00000000-0005-0000-0000-00009B0B0000}"/>
    <cellStyle name="Millares 7" xfId="263" xr:uid="{00000000-0005-0000-0000-00009C0B0000}"/>
    <cellStyle name="Millares 7 2" xfId="607" xr:uid="{00000000-0005-0000-0000-00009D0B0000}"/>
    <cellStyle name="Millares 7 2 2" xfId="1313" xr:uid="{00000000-0005-0000-0000-00009E0B0000}"/>
    <cellStyle name="Millares 7 2 2 2" xfId="2723" xr:uid="{00000000-0005-0000-0000-00009F0B0000}"/>
    <cellStyle name="Millares 7 2 2 2 2" xfId="8022" xr:uid="{00000000-0005-0000-0000-0000A00B0000}"/>
    <cellStyle name="Millares 7 2 2 2 2 2" xfId="16168" xr:uid="{00000000-0005-0000-0000-0000A10B0000}"/>
    <cellStyle name="Millares 7 2 2 2 2 2 2" xfId="32464" xr:uid="{00000000-0005-0000-0000-0000A20B0000}"/>
    <cellStyle name="Millares 7 2 2 2 2 3" xfId="24318" xr:uid="{00000000-0005-0000-0000-0000A30B0000}"/>
    <cellStyle name="Millares 7 2 2 2 3" xfId="10869" xr:uid="{00000000-0005-0000-0000-0000A40B0000}"/>
    <cellStyle name="Millares 7 2 2 2 3 2" xfId="27165" xr:uid="{00000000-0005-0000-0000-0000A50B0000}"/>
    <cellStyle name="Millares 7 2 2 2 4" xfId="19019" xr:uid="{00000000-0005-0000-0000-0000A60B0000}"/>
    <cellStyle name="Millares 7 2 2 3" xfId="6612" xr:uid="{00000000-0005-0000-0000-0000A70B0000}"/>
    <cellStyle name="Millares 7 2 2 3 2" xfId="14758" xr:uid="{00000000-0005-0000-0000-0000A80B0000}"/>
    <cellStyle name="Millares 7 2 2 3 2 2" xfId="31054" xr:uid="{00000000-0005-0000-0000-0000A90B0000}"/>
    <cellStyle name="Millares 7 2 2 3 3" xfId="22908" xr:uid="{00000000-0005-0000-0000-0000AA0B0000}"/>
    <cellStyle name="Millares 7 2 2 4" xfId="9459" xr:uid="{00000000-0005-0000-0000-0000AB0B0000}"/>
    <cellStyle name="Millares 7 2 2 4 2" xfId="25755" xr:uid="{00000000-0005-0000-0000-0000AC0B0000}"/>
    <cellStyle name="Millares 7 2 2 5" xfId="17609" xr:uid="{00000000-0005-0000-0000-0000AD0B0000}"/>
    <cellStyle name="Millares 7 2 3" xfId="2018" xr:uid="{00000000-0005-0000-0000-0000AE0B0000}"/>
    <cellStyle name="Millares 7 2 3 2" xfId="7317" xr:uid="{00000000-0005-0000-0000-0000AF0B0000}"/>
    <cellStyle name="Millares 7 2 3 2 2" xfId="15463" xr:uid="{00000000-0005-0000-0000-0000B00B0000}"/>
    <cellStyle name="Millares 7 2 3 2 2 2" xfId="31759" xr:uid="{00000000-0005-0000-0000-0000B10B0000}"/>
    <cellStyle name="Millares 7 2 3 2 3" xfId="23613" xr:uid="{00000000-0005-0000-0000-0000B20B0000}"/>
    <cellStyle name="Millares 7 2 3 3" xfId="10164" xr:uid="{00000000-0005-0000-0000-0000B30B0000}"/>
    <cellStyle name="Millares 7 2 3 3 2" xfId="26460" xr:uid="{00000000-0005-0000-0000-0000B40B0000}"/>
    <cellStyle name="Millares 7 2 3 4" xfId="18314" xr:uid="{00000000-0005-0000-0000-0000B50B0000}"/>
    <cellStyle name="Millares 7 2 4" xfId="5907" xr:uid="{00000000-0005-0000-0000-0000B60B0000}"/>
    <cellStyle name="Millares 7 2 4 2" xfId="14053" xr:uid="{00000000-0005-0000-0000-0000B70B0000}"/>
    <cellStyle name="Millares 7 2 4 2 2" xfId="30349" xr:uid="{00000000-0005-0000-0000-0000B80B0000}"/>
    <cellStyle name="Millares 7 2 4 3" xfId="22203" xr:uid="{00000000-0005-0000-0000-0000B90B0000}"/>
    <cellStyle name="Millares 7 2 5" xfId="8754" xr:uid="{00000000-0005-0000-0000-0000BA0B0000}"/>
    <cellStyle name="Millares 7 2 5 2" xfId="25050" xr:uid="{00000000-0005-0000-0000-0000BB0B0000}"/>
    <cellStyle name="Millares 7 2 6" xfId="16904" xr:uid="{00000000-0005-0000-0000-0000BC0B0000}"/>
    <cellStyle name="Millares 7 3" xfId="969" xr:uid="{00000000-0005-0000-0000-0000BD0B0000}"/>
    <cellStyle name="Millares 7 3 2" xfId="2379" xr:uid="{00000000-0005-0000-0000-0000BE0B0000}"/>
    <cellStyle name="Millares 7 3 2 2" xfId="7678" xr:uid="{00000000-0005-0000-0000-0000BF0B0000}"/>
    <cellStyle name="Millares 7 3 2 2 2" xfId="15824" xr:uid="{00000000-0005-0000-0000-0000C00B0000}"/>
    <cellStyle name="Millares 7 3 2 2 2 2" xfId="32120" xr:uid="{00000000-0005-0000-0000-0000C10B0000}"/>
    <cellStyle name="Millares 7 3 2 2 3" xfId="23974" xr:uid="{00000000-0005-0000-0000-0000C20B0000}"/>
    <cellStyle name="Millares 7 3 2 3" xfId="10525" xr:uid="{00000000-0005-0000-0000-0000C30B0000}"/>
    <cellStyle name="Millares 7 3 2 3 2" xfId="26821" xr:uid="{00000000-0005-0000-0000-0000C40B0000}"/>
    <cellStyle name="Millares 7 3 2 4" xfId="18675" xr:uid="{00000000-0005-0000-0000-0000C50B0000}"/>
    <cellStyle name="Millares 7 3 3" xfId="6268" xr:uid="{00000000-0005-0000-0000-0000C60B0000}"/>
    <cellStyle name="Millares 7 3 3 2" xfId="14414" xr:uid="{00000000-0005-0000-0000-0000C70B0000}"/>
    <cellStyle name="Millares 7 3 3 2 2" xfId="30710" xr:uid="{00000000-0005-0000-0000-0000C80B0000}"/>
    <cellStyle name="Millares 7 3 3 3" xfId="22564" xr:uid="{00000000-0005-0000-0000-0000C90B0000}"/>
    <cellStyle name="Millares 7 3 4" xfId="9115" xr:uid="{00000000-0005-0000-0000-0000CA0B0000}"/>
    <cellStyle name="Millares 7 3 4 2" xfId="25411" xr:uid="{00000000-0005-0000-0000-0000CB0B0000}"/>
    <cellStyle name="Millares 7 3 5" xfId="17265" xr:uid="{00000000-0005-0000-0000-0000CC0B0000}"/>
    <cellStyle name="Millares 7 4" xfId="1674" xr:uid="{00000000-0005-0000-0000-0000CD0B0000}"/>
    <cellStyle name="Millares 7 4 2" xfId="6973" xr:uid="{00000000-0005-0000-0000-0000CE0B0000}"/>
    <cellStyle name="Millares 7 4 2 2" xfId="15119" xr:uid="{00000000-0005-0000-0000-0000CF0B0000}"/>
    <cellStyle name="Millares 7 4 2 2 2" xfId="31415" xr:uid="{00000000-0005-0000-0000-0000D00B0000}"/>
    <cellStyle name="Millares 7 4 2 3" xfId="23269" xr:uid="{00000000-0005-0000-0000-0000D10B0000}"/>
    <cellStyle name="Millares 7 4 3" xfId="9820" xr:uid="{00000000-0005-0000-0000-0000D20B0000}"/>
    <cellStyle name="Millares 7 4 3 2" xfId="26116" xr:uid="{00000000-0005-0000-0000-0000D30B0000}"/>
    <cellStyle name="Millares 7 4 4" xfId="17970" xr:uid="{00000000-0005-0000-0000-0000D40B0000}"/>
    <cellStyle name="Millares 7 5" xfId="5563" xr:uid="{00000000-0005-0000-0000-0000D50B0000}"/>
    <cellStyle name="Millares 7 5 2" xfId="13709" xr:uid="{00000000-0005-0000-0000-0000D60B0000}"/>
    <cellStyle name="Millares 7 5 2 2" xfId="30005" xr:uid="{00000000-0005-0000-0000-0000D70B0000}"/>
    <cellStyle name="Millares 7 5 3" xfId="21859" xr:uid="{00000000-0005-0000-0000-0000D80B0000}"/>
    <cellStyle name="Millares 7 6" xfId="8410" xr:uid="{00000000-0005-0000-0000-0000D90B0000}"/>
    <cellStyle name="Millares 7 6 2" xfId="24706" xr:uid="{00000000-0005-0000-0000-0000DA0B0000}"/>
    <cellStyle name="Millares 7 7" xfId="16560" xr:uid="{00000000-0005-0000-0000-0000DB0B0000}"/>
    <cellStyle name="Millares 8" xfId="353" xr:uid="{00000000-0005-0000-0000-0000DC0B0000}"/>
    <cellStyle name="Millares 8 2" xfId="1059" xr:uid="{00000000-0005-0000-0000-0000DD0B0000}"/>
    <cellStyle name="Millares 8 2 2" xfId="2469" xr:uid="{00000000-0005-0000-0000-0000DE0B0000}"/>
    <cellStyle name="Millares 8 2 2 2" xfId="7768" xr:uid="{00000000-0005-0000-0000-0000DF0B0000}"/>
    <cellStyle name="Millares 8 2 2 2 2" xfId="15914" xr:uid="{00000000-0005-0000-0000-0000E00B0000}"/>
    <cellStyle name="Millares 8 2 2 2 2 2" xfId="32210" xr:uid="{00000000-0005-0000-0000-0000E10B0000}"/>
    <cellStyle name="Millares 8 2 2 2 3" xfId="24064" xr:uid="{00000000-0005-0000-0000-0000E20B0000}"/>
    <cellStyle name="Millares 8 2 2 3" xfId="10615" xr:uid="{00000000-0005-0000-0000-0000E30B0000}"/>
    <cellStyle name="Millares 8 2 2 3 2" xfId="26911" xr:uid="{00000000-0005-0000-0000-0000E40B0000}"/>
    <cellStyle name="Millares 8 2 2 4" xfId="18765" xr:uid="{00000000-0005-0000-0000-0000E50B0000}"/>
    <cellStyle name="Millares 8 2 3" xfId="6358" xr:uid="{00000000-0005-0000-0000-0000E60B0000}"/>
    <cellStyle name="Millares 8 2 3 2" xfId="14504" xr:uid="{00000000-0005-0000-0000-0000E70B0000}"/>
    <cellStyle name="Millares 8 2 3 2 2" xfId="30800" xr:uid="{00000000-0005-0000-0000-0000E80B0000}"/>
    <cellStyle name="Millares 8 2 3 3" xfId="22654" xr:uid="{00000000-0005-0000-0000-0000E90B0000}"/>
    <cellStyle name="Millares 8 2 4" xfId="9205" xr:uid="{00000000-0005-0000-0000-0000EA0B0000}"/>
    <cellStyle name="Millares 8 2 4 2" xfId="25501" xr:uid="{00000000-0005-0000-0000-0000EB0B0000}"/>
    <cellStyle name="Millares 8 2 5" xfId="17355" xr:uid="{00000000-0005-0000-0000-0000EC0B0000}"/>
    <cellStyle name="Millares 8 3" xfId="1764" xr:uid="{00000000-0005-0000-0000-0000ED0B0000}"/>
    <cellStyle name="Millares 8 3 2" xfId="7063" xr:uid="{00000000-0005-0000-0000-0000EE0B0000}"/>
    <cellStyle name="Millares 8 3 2 2" xfId="15209" xr:uid="{00000000-0005-0000-0000-0000EF0B0000}"/>
    <cellStyle name="Millares 8 3 2 2 2" xfId="31505" xr:uid="{00000000-0005-0000-0000-0000F00B0000}"/>
    <cellStyle name="Millares 8 3 2 3" xfId="23359" xr:uid="{00000000-0005-0000-0000-0000F10B0000}"/>
    <cellStyle name="Millares 8 3 3" xfId="9910" xr:uid="{00000000-0005-0000-0000-0000F20B0000}"/>
    <cellStyle name="Millares 8 3 3 2" xfId="26206" xr:uid="{00000000-0005-0000-0000-0000F30B0000}"/>
    <cellStyle name="Millares 8 3 4" xfId="18060" xr:uid="{00000000-0005-0000-0000-0000F40B0000}"/>
    <cellStyle name="Millares 8 4" xfId="5653" xr:uid="{00000000-0005-0000-0000-0000F50B0000}"/>
    <cellStyle name="Millares 8 4 2" xfId="13799" xr:uid="{00000000-0005-0000-0000-0000F60B0000}"/>
    <cellStyle name="Millares 8 4 2 2" xfId="30095" xr:uid="{00000000-0005-0000-0000-0000F70B0000}"/>
    <cellStyle name="Millares 8 4 3" xfId="21949" xr:uid="{00000000-0005-0000-0000-0000F80B0000}"/>
    <cellStyle name="Millares 8 5" xfId="8500" xr:uid="{00000000-0005-0000-0000-0000F90B0000}"/>
    <cellStyle name="Millares 8 5 2" xfId="24796" xr:uid="{00000000-0005-0000-0000-0000FA0B0000}"/>
    <cellStyle name="Millares 8 6" xfId="16650" xr:uid="{00000000-0005-0000-0000-0000FB0B0000}"/>
    <cellStyle name="Millares 9" xfId="715" xr:uid="{00000000-0005-0000-0000-0000FC0B0000}"/>
    <cellStyle name="Millares 9 2" xfId="2125" xr:uid="{00000000-0005-0000-0000-0000FD0B0000}"/>
    <cellStyle name="Millares 9 2 2" xfId="7424" xr:uid="{00000000-0005-0000-0000-0000FE0B0000}"/>
    <cellStyle name="Millares 9 2 2 2" xfId="15570" xr:uid="{00000000-0005-0000-0000-0000FF0B0000}"/>
    <cellStyle name="Millares 9 2 2 2 2" xfId="31866" xr:uid="{00000000-0005-0000-0000-0000000C0000}"/>
    <cellStyle name="Millares 9 2 2 3" xfId="23720" xr:uid="{00000000-0005-0000-0000-0000010C0000}"/>
    <cellStyle name="Millares 9 2 3" xfId="10271" xr:uid="{00000000-0005-0000-0000-0000020C0000}"/>
    <cellStyle name="Millares 9 2 3 2" xfId="26567" xr:uid="{00000000-0005-0000-0000-0000030C0000}"/>
    <cellStyle name="Millares 9 2 4" xfId="18421" xr:uid="{00000000-0005-0000-0000-0000040C0000}"/>
    <cellStyle name="Millares 9 3" xfId="6014" xr:uid="{00000000-0005-0000-0000-0000050C0000}"/>
    <cellStyle name="Millares 9 3 2" xfId="14160" xr:uid="{00000000-0005-0000-0000-0000060C0000}"/>
    <cellStyle name="Millares 9 3 2 2" xfId="30456" xr:uid="{00000000-0005-0000-0000-0000070C0000}"/>
    <cellStyle name="Millares 9 3 3" xfId="22310" xr:uid="{00000000-0005-0000-0000-0000080C0000}"/>
    <cellStyle name="Millares 9 4" xfId="8861" xr:uid="{00000000-0005-0000-0000-0000090C0000}"/>
    <cellStyle name="Millares 9 4 2" xfId="25157" xr:uid="{00000000-0005-0000-0000-00000A0C0000}"/>
    <cellStyle name="Millares 9 5" xfId="17011" xr:uid="{00000000-0005-0000-0000-00000B0C0000}"/>
    <cellStyle name="Normal" xfId="0" builtinId="0"/>
    <cellStyle name="Normal 2" xfId="2" xr:uid="{00000000-0005-0000-0000-00000D0C0000}"/>
    <cellStyle name="Normal 2 10" xfId="187" xr:uid="{00000000-0005-0000-0000-00000E0C0000}"/>
    <cellStyle name="Normal 2 10 2" xfId="531" xr:uid="{00000000-0005-0000-0000-00000F0C0000}"/>
    <cellStyle name="Normal 2 10 2 2" xfId="1237" xr:uid="{00000000-0005-0000-0000-0000100C0000}"/>
    <cellStyle name="Normal 2 10 2 2 2" xfId="2647" xr:uid="{00000000-0005-0000-0000-0000110C0000}"/>
    <cellStyle name="Normal 2 10 2 2 2 2" xfId="5121" xr:uid="{00000000-0005-0000-0000-0000120C0000}"/>
    <cellStyle name="Normal 2 10 2 2 2 2 2" xfId="13267" xr:uid="{00000000-0005-0000-0000-0000130C0000}"/>
    <cellStyle name="Normal 2 10 2 2 2 2 2 2" xfId="29563" xr:uid="{00000000-0005-0000-0000-0000140C0000}"/>
    <cellStyle name="Normal 2 10 2 2 2 2 3" xfId="21417" xr:uid="{00000000-0005-0000-0000-0000150C0000}"/>
    <cellStyle name="Normal 2 10 2 2 2 3" xfId="7946" xr:uid="{00000000-0005-0000-0000-0000160C0000}"/>
    <cellStyle name="Normal 2 10 2 2 2 3 2" xfId="16092" xr:uid="{00000000-0005-0000-0000-0000170C0000}"/>
    <cellStyle name="Normal 2 10 2 2 2 3 2 2" xfId="32388" xr:uid="{00000000-0005-0000-0000-0000180C0000}"/>
    <cellStyle name="Normal 2 10 2 2 2 3 3" xfId="24242" xr:uid="{00000000-0005-0000-0000-0000190C0000}"/>
    <cellStyle name="Normal 2 10 2 2 2 4" xfId="10793" xr:uid="{00000000-0005-0000-0000-00001A0C0000}"/>
    <cellStyle name="Normal 2 10 2 2 2 4 2" xfId="27089" xr:uid="{00000000-0005-0000-0000-00001B0C0000}"/>
    <cellStyle name="Normal 2 10 2 2 2 5" xfId="18943" xr:uid="{00000000-0005-0000-0000-00001C0C0000}"/>
    <cellStyle name="Normal 2 10 2 2 3" xfId="3903" xr:uid="{00000000-0005-0000-0000-00001D0C0000}"/>
    <cellStyle name="Normal 2 10 2 2 3 2" xfId="12049" xr:uid="{00000000-0005-0000-0000-00001E0C0000}"/>
    <cellStyle name="Normal 2 10 2 2 3 2 2" xfId="28345" xr:uid="{00000000-0005-0000-0000-00001F0C0000}"/>
    <cellStyle name="Normal 2 10 2 2 3 3" xfId="20199" xr:uid="{00000000-0005-0000-0000-0000200C0000}"/>
    <cellStyle name="Normal 2 10 2 2 4" xfId="6536" xr:uid="{00000000-0005-0000-0000-0000210C0000}"/>
    <cellStyle name="Normal 2 10 2 2 4 2" xfId="14682" xr:uid="{00000000-0005-0000-0000-0000220C0000}"/>
    <cellStyle name="Normal 2 10 2 2 4 2 2" xfId="30978" xr:uid="{00000000-0005-0000-0000-0000230C0000}"/>
    <cellStyle name="Normal 2 10 2 2 4 3" xfId="22832" xr:uid="{00000000-0005-0000-0000-0000240C0000}"/>
    <cellStyle name="Normal 2 10 2 2 5" xfId="9383" xr:uid="{00000000-0005-0000-0000-0000250C0000}"/>
    <cellStyle name="Normal 2 10 2 2 5 2" xfId="25679" xr:uid="{00000000-0005-0000-0000-0000260C0000}"/>
    <cellStyle name="Normal 2 10 2 2 6" xfId="17533" xr:uid="{00000000-0005-0000-0000-0000270C0000}"/>
    <cellStyle name="Normal 2 10 2 3" xfId="1942" xr:uid="{00000000-0005-0000-0000-0000280C0000}"/>
    <cellStyle name="Normal 2 10 2 3 2" xfId="4512" xr:uid="{00000000-0005-0000-0000-0000290C0000}"/>
    <cellStyle name="Normal 2 10 2 3 2 2" xfId="12658" xr:uid="{00000000-0005-0000-0000-00002A0C0000}"/>
    <cellStyle name="Normal 2 10 2 3 2 2 2" xfId="28954" xr:uid="{00000000-0005-0000-0000-00002B0C0000}"/>
    <cellStyle name="Normal 2 10 2 3 2 3" xfId="20808" xr:uid="{00000000-0005-0000-0000-00002C0C0000}"/>
    <cellStyle name="Normal 2 10 2 3 3" xfId="7241" xr:uid="{00000000-0005-0000-0000-00002D0C0000}"/>
    <cellStyle name="Normal 2 10 2 3 3 2" xfId="15387" xr:uid="{00000000-0005-0000-0000-00002E0C0000}"/>
    <cellStyle name="Normal 2 10 2 3 3 2 2" xfId="31683" xr:uid="{00000000-0005-0000-0000-00002F0C0000}"/>
    <cellStyle name="Normal 2 10 2 3 3 3" xfId="23537" xr:uid="{00000000-0005-0000-0000-0000300C0000}"/>
    <cellStyle name="Normal 2 10 2 3 4" xfId="10088" xr:uid="{00000000-0005-0000-0000-0000310C0000}"/>
    <cellStyle name="Normal 2 10 2 3 4 2" xfId="26384" xr:uid="{00000000-0005-0000-0000-0000320C0000}"/>
    <cellStyle name="Normal 2 10 2 3 5" xfId="18238" xr:uid="{00000000-0005-0000-0000-0000330C0000}"/>
    <cellStyle name="Normal 2 10 2 4" xfId="3294" xr:uid="{00000000-0005-0000-0000-0000340C0000}"/>
    <cellStyle name="Normal 2 10 2 4 2" xfId="11440" xr:uid="{00000000-0005-0000-0000-0000350C0000}"/>
    <cellStyle name="Normal 2 10 2 4 2 2" xfId="27736" xr:uid="{00000000-0005-0000-0000-0000360C0000}"/>
    <cellStyle name="Normal 2 10 2 4 3" xfId="19590" xr:uid="{00000000-0005-0000-0000-0000370C0000}"/>
    <cellStyle name="Normal 2 10 2 5" xfId="5831" xr:uid="{00000000-0005-0000-0000-0000380C0000}"/>
    <cellStyle name="Normal 2 10 2 5 2" xfId="13977" xr:uid="{00000000-0005-0000-0000-0000390C0000}"/>
    <cellStyle name="Normal 2 10 2 5 2 2" xfId="30273" xr:uid="{00000000-0005-0000-0000-00003A0C0000}"/>
    <cellStyle name="Normal 2 10 2 5 3" xfId="22127" xr:uid="{00000000-0005-0000-0000-00003B0C0000}"/>
    <cellStyle name="Normal 2 10 2 6" xfId="8678" xr:uid="{00000000-0005-0000-0000-00003C0C0000}"/>
    <cellStyle name="Normal 2 10 2 6 2" xfId="24974" xr:uid="{00000000-0005-0000-0000-00003D0C0000}"/>
    <cellStyle name="Normal 2 10 2 7" xfId="16828" xr:uid="{00000000-0005-0000-0000-00003E0C0000}"/>
    <cellStyle name="Normal 2 10 3" xfId="893" xr:uid="{00000000-0005-0000-0000-00003F0C0000}"/>
    <cellStyle name="Normal 2 10 3 2" xfId="2303" xr:uid="{00000000-0005-0000-0000-0000400C0000}"/>
    <cellStyle name="Normal 2 10 3 2 2" xfId="4825" xr:uid="{00000000-0005-0000-0000-0000410C0000}"/>
    <cellStyle name="Normal 2 10 3 2 2 2" xfId="12971" xr:uid="{00000000-0005-0000-0000-0000420C0000}"/>
    <cellStyle name="Normal 2 10 3 2 2 2 2" xfId="29267" xr:uid="{00000000-0005-0000-0000-0000430C0000}"/>
    <cellStyle name="Normal 2 10 3 2 2 3" xfId="21121" xr:uid="{00000000-0005-0000-0000-0000440C0000}"/>
    <cellStyle name="Normal 2 10 3 2 3" xfId="7602" xr:uid="{00000000-0005-0000-0000-0000450C0000}"/>
    <cellStyle name="Normal 2 10 3 2 3 2" xfId="15748" xr:uid="{00000000-0005-0000-0000-0000460C0000}"/>
    <cellStyle name="Normal 2 10 3 2 3 2 2" xfId="32044" xr:uid="{00000000-0005-0000-0000-0000470C0000}"/>
    <cellStyle name="Normal 2 10 3 2 3 3" xfId="23898" xr:uid="{00000000-0005-0000-0000-0000480C0000}"/>
    <cellStyle name="Normal 2 10 3 2 4" xfId="10449" xr:uid="{00000000-0005-0000-0000-0000490C0000}"/>
    <cellStyle name="Normal 2 10 3 2 4 2" xfId="26745" xr:uid="{00000000-0005-0000-0000-00004A0C0000}"/>
    <cellStyle name="Normal 2 10 3 2 5" xfId="18599" xr:uid="{00000000-0005-0000-0000-00004B0C0000}"/>
    <cellStyle name="Normal 2 10 3 3" xfId="3607" xr:uid="{00000000-0005-0000-0000-00004C0C0000}"/>
    <cellStyle name="Normal 2 10 3 3 2" xfId="11753" xr:uid="{00000000-0005-0000-0000-00004D0C0000}"/>
    <cellStyle name="Normal 2 10 3 3 2 2" xfId="28049" xr:uid="{00000000-0005-0000-0000-00004E0C0000}"/>
    <cellStyle name="Normal 2 10 3 3 3" xfId="19903" xr:uid="{00000000-0005-0000-0000-00004F0C0000}"/>
    <cellStyle name="Normal 2 10 3 4" xfId="6192" xr:uid="{00000000-0005-0000-0000-0000500C0000}"/>
    <cellStyle name="Normal 2 10 3 4 2" xfId="14338" xr:uid="{00000000-0005-0000-0000-0000510C0000}"/>
    <cellStyle name="Normal 2 10 3 4 2 2" xfId="30634" xr:uid="{00000000-0005-0000-0000-0000520C0000}"/>
    <cellStyle name="Normal 2 10 3 4 3" xfId="22488" xr:uid="{00000000-0005-0000-0000-0000530C0000}"/>
    <cellStyle name="Normal 2 10 3 5" xfId="9039" xr:uid="{00000000-0005-0000-0000-0000540C0000}"/>
    <cellStyle name="Normal 2 10 3 5 2" xfId="25335" xr:uid="{00000000-0005-0000-0000-0000550C0000}"/>
    <cellStyle name="Normal 2 10 3 6" xfId="17189" xr:uid="{00000000-0005-0000-0000-0000560C0000}"/>
    <cellStyle name="Normal 2 10 4" xfId="1598" xr:uid="{00000000-0005-0000-0000-0000570C0000}"/>
    <cellStyle name="Normal 2 10 4 2" xfId="4216" xr:uid="{00000000-0005-0000-0000-0000580C0000}"/>
    <cellStyle name="Normal 2 10 4 2 2" xfId="12362" xr:uid="{00000000-0005-0000-0000-0000590C0000}"/>
    <cellStyle name="Normal 2 10 4 2 2 2" xfId="28658" xr:uid="{00000000-0005-0000-0000-00005A0C0000}"/>
    <cellStyle name="Normal 2 10 4 2 3" xfId="20512" xr:uid="{00000000-0005-0000-0000-00005B0C0000}"/>
    <cellStyle name="Normal 2 10 4 3" xfId="6897" xr:uid="{00000000-0005-0000-0000-00005C0C0000}"/>
    <cellStyle name="Normal 2 10 4 3 2" xfId="15043" xr:uid="{00000000-0005-0000-0000-00005D0C0000}"/>
    <cellStyle name="Normal 2 10 4 3 2 2" xfId="31339" xr:uid="{00000000-0005-0000-0000-00005E0C0000}"/>
    <cellStyle name="Normal 2 10 4 3 3" xfId="23193" xr:uid="{00000000-0005-0000-0000-00005F0C0000}"/>
    <cellStyle name="Normal 2 10 4 4" xfId="9744" xr:uid="{00000000-0005-0000-0000-0000600C0000}"/>
    <cellStyle name="Normal 2 10 4 4 2" xfId="26040" xr:uid="{00000000-0005-0000-0000-0000610C0000}"/>
    <cellStyle name="Normal 2 10 4 5" xfId="17894" xr:uid="{00000000-0005-0000-0000-0000620C0000}"/>
    <cellStyle name="Normal 2 10 5" xfId="2998" xr:uid="{00000000-0005-0000-0000-0000630C0000}"/>
    <cellStyle name="Normal 2 10 5 2" xfId="11144" xr:uid="{00000000-0005-0000-0000-0000640C0000}"/>
    <cellStyle name="Normal 2 10 5 2 2" xfId="27440" xr:uid="{00000000-0005-0000-0000-0000650C0000}"/>
    <cellStyle name="Normal 2 10 5 3" xfId="19294" xr:uid="{00000000-0005-0000-0000-0000660C0000}"/>
    <cellStyle name="Normal 2 10 6" xfId="5487" xr:uid="{00000000-0005-0000-0000-0000670C0000}"/>
    <cellStyle name="Normal 2 10 6 2" xfId="13633" xr:uid="{00000000-0005-0000-0000-0000680C0000}"/>
    <cellStyle name="Normal 2 10 6 2 2" xfId="29929" xr:uid="{00000000-0005-0000-0000-0000690C0000}"/>
    <cellStyle name="Normal 2 10 6 3" xfId="21783" xr:uid="{00000000-0005-0000-0000-00006A0C0000}"/>
    <cellStyle name="Normal 2 10 7" xfId="8334" xr:uid="{00000000-0005-0000-0000-00006B0C0000}"/>
    <cellStyle name="Normal 2 10 7 2" xfId="24630" xr:uid="{00000000-0005-0000-0000-00006C0C0000}"/>
    <cellStyle name="Normal 2 10 8" xfId="16484" xr:uid="{00000000-0005-0000-0000-00006D0C0000}"/>
    <cellStyle name="Normal 2 11" xfId="261" xr:uid="{00000000-0005-0000-0000-00006E0C0000}"/>
    <cellStyle name="Normal 2 11 2" xfId="605" xr:uid="{00000000-0005-0000-0000-00006F0C0000}"/>
    <cellStyle name="Normal 2 11 2 2" xfId="1311" xr:uid="{00000000-0005-0000-0000-0000700C0000}"/>
    <cellStyle name="Normal 2 11 2 2 2" xfId="2721" xr:uid="{00000000-0005-0000-0000-0000710C0000}"/>
    <cellStyle name="Normal 2 11 2 2 2 2" xfId="5195" xr:uid="{00000000-0005-0000-0000-0000720C0000}"/>
    <cellStyle name="Normal 2 11 2 2 2 2 2" xfId="13341" xr:uid="{00000000-0005-0000-0000-0000730C0000}"/>
    <cellStyle name="Normal 2 11 2 2 2 2 2 2" xfId="29637" xr:uid="{00000000-0005-0000-0000-0000740C0000}"/>
    <cellStyle name="Normal 2 11 2 2 2 2 3" xfId="21491" xr:uid="{00000000-0005-0000-0000-0000750C0000}"/>
    <cellStyle name="Normal 2 11 2 2 2 3" xfId="8020" xr:uid="{00000000-0005-0000-0000-0000760C0000}"/>
    <cellStyle name="Normal 2 11 2 2 2 3 2" xfId="16166" xr:uid="{00000000-0005-0000-0000-0000770C0000}"/>
    <cellStyle name="Normal 2 11 2 2 2 3 2 2" xfId="32462" xr:uid="{00000000-0005-0000-0000-0000780C0000}"/>
    <cellStyle name="Normal 2 11 2 2 2 3 3" xfId="24316" xr:uid="{00000000-0005-0000-0000-0000790C0000}"/>
    <cellStyle name="Normal 2 11 2 2 2 4" xfId="10867" xr:uid="{00000000-0005-0000-0000-00007A0C0000}"/>
    <cellStyle name="Normal 2 11 2 2 2 4 2" xfId="27163" xr:uid="{00000000-0005-0000-0000-00007B0C0000}"/>
    <cellStyle name="Normal 2 11 2 2 2 5" xfId="19017" xr:uid="{00000000-0005-0000-0000-00007C0C0000}"/>
    <cellStyle name="Normal 2 11 2 2 3" xfId="3977" xr:uid="{00000000-0005-0000-0000-00007D0C0000}"/>
    <cellStyle name="Normal 2 11 2 2 3 2" xfId="12123" xr:uid="{00000000-0005-0000-0000-00007E0C0000}"/>
    <cellStyle name="Normal 2 11 2 2 3 2 2" xfId="28419" xr:uid="{00000000-0005-0000-0000-00007F0C0000}"/>
    <cellStyle name="Normal 2 11 2 2 3 3" xfId="20273" xr:uid="{00000000-0005-0000-0000-0000800C0000}"/>
    <cellStyle name="Normal 2 11 2 2 4" xfId="6610" xr:uid="{00000000-0005-0000-0000-0000810C0000}"/>
    <cellStyle name="Normal 2 11 2 2 4 2" xfId="14756" xr:uid="{00000000-0005-0000-0000-0000820C0000}"/>
    <cellStyle name="Normal 2 11 2 2 4 2 2" xfId="31052" xr:uid="{00000000-0005-0000-0000-0000830C0000}"/>
    <cellStyle name="Normal 2 11 2 2 4 3" xfId="22906" xr:uid="{00000000-0005-0000-0000-0000840C0000}"/>
    <cellStyle name="Normal 2 11 2 2 5" xfId="9457" xr:uid="{00000000-0005-0000-0000-0000850C0000}"/>
    <cellStyle name="Normal 2 11 2 2 5 2" xfId="25753" xr:uid="{00000000-0005-0000-0000-0000860C0000}"/>
    <cellStyle name="Normal 2 11 2 2 6" xfId="17607" xr:uid="{00000000-0005-0000-0000-0000870C0000}"/>
    <cellStyle name="Normal 2 11 2 3" xfId="2016" xr:uid="{00000000-0005-0000-0000-0000880C0000}"/>
    <cellStyle name="Normal 2 11 2 3 2" xfId="4586" xr:uid="{00000000-0005-0000-0000-0000890C0000}"/>
    <cellStyle name="Normal 2 11 2 3 2 2" xfId="12732" xr:uid="{00000000-0005-0000-0000-00008A0C0000}"/>
    <cellStyle name="Normal 2 11 2 3 2 2 2" xfId="29028" xr:uid="{00000000-0005-0000-0000-00008B0C0000}"/>
    <cellStyle name="Normal 2 11 2 3 2 3" xfId="20882" xr:uid="{00000000-0005-0000-0000-00008C0C0000}"/>
    <cellStyle name="Normal 2 11 2 3 3" xfId="7315" xr:uid="{00000000-0005-0000-0000-00008D0C0000}"/>
    <cellStyle name="Normal 2 11 2 3 3 2" xfId="15461" xr:uid="{00000000-0005-0000-0000-00008E0C0000}"/>
    <cellStyle name="Normal 2 11 2 3 3 2 2" xfId="31757" xr:uid="{00000000-0005-0000-0000-00008F0C0000}"/>
    <cellStyle name="Normal 2 11 2 3 3 3" xfId="23611" xr:uid="{00000000-0005-0000-0000-0000900C0000}"/>
    <cellStyle name="Normal 2 11 2 3 4" xfId="10162" xr:uid="{00000000-0005-0000-0000-0000910C0000}"/>
    <cellStyle name="Normal 2 11 2 3 4 2" xfId="26458" xr:uid="{00000000-0005-0000-0000-0000920C0000}"/>
    <cellStyle name="Normal 2 11 2 3 5" xfId="18312" xr:uid="{00000000-0005-0000-0000-0000930C0000}"/>
    <cellStyle name="Normal 2 11 2 4" xfId="3368" xr:uid="{00000000-0005-0000-0000-0000940C0000}"/>
    <cellStyle name="Normal 2 11 2 4 2" xfId="11514" xr:uid="{00000000-0005-0000-0000-0000950C0000}"/>
    <cellStyle name="Normal 2 11 2 4 2 2" xfId="27810" xr:uid="{00000000-0005-0000-0000-0000960C0000}"/>
    <cellStyle name="Normal 2 11 2 4 3" xfId="19664" xr:uid="{00000000-0005-0000-0000-0000970C0000}"/>
    <cellStyle name="Normal 2 11 2 5" xfId="5905" xr:uid="{00000000-0005-0000-0000-0000980C0000}"/>
    <cellStyle name="Normal 2 11 2 5 2" xfId="14051" xr:uid="{00000000-0005-0000-0000-0000990C0000}"/>
    <cellStyle name="Normal 2 11 2 5 2 2" xfId="30347" xr:uid="{00000000-0005-0000-0000-00009A0C0000}"/>
    <cellStyle name="Normal 2 11 2 5 3" xfId="22201" xr:uid="{00000000-0005-0000-0000-00009B0C0000}"/>
    <cellStyle name="Normal 2 11 2 6" xfId="8752" xr:uid="{00000000-0005-0000-0000-00009C0C0000}"/>
    <cellStyle name="Normal 2 11 2 6 2" xfId="25048" xr:uid="{00000000-0005-0000-0000-00009D0C0000}"/>
    <cellStyle name="Normal 2 11 2 7" xfId="16902" xr:uid="{00000000-0005-0000-0000-00009E0C0000}"/>
    <cellStyle name="Normal 2 11 3" xfId="967" xr:uid="{00000000-0005-0000-0000-00009F0C0000}"/>
    <cellStyle name="Normal 2 11 3 2" xfId="2377" xr:uid="{00000000-0005-0000-0000-0000A00C0000}"/>
    <cellStyle name="Normal 2 11 3 2 2" xfId="4899" xr:uid="{00000000-0005-0000-0000-0000A10C0000}"/>
    <cellStyle name="Normal 2 11 3 2 2 2" xfId="13045" xr:uid="{00000000-0005-0000-0000-0000A20C0000}"/>
    <cellStyle name="Normal 2 11 3 2 2 2 2" xfId="29341" xr:uid="{00000000-0005-0000-0000-0000A30C0000}"/>
    <cellStyle name="Normal 2 11 3 2 2 3" xfId="21195" xr:uid="{00000000-0005-0000-0000-0000A40C0000}"/>
    <cellStyle name="Normal 2 11 3 2 3" xfId="7676" xr:uid="{00000000-0005-0000-0000-0000A50C0000}"/>
    <cellStyle name="Normal 2 11 3 2 3 2" xfId="15822" xr:uid="{00000000-0005-0000-0000-0000A60C0000}"/>
    <cellStyle name="Normal 2 11 3 2 3 2 2" xfId="32118" xr:uid="{00000000-0005-0000-0000-0000A70C0000}"/>
    <cellStyle name="Normal 2 11 3 2 3 3" xfId="23972" xr:uid="{00000000-0005-0000-0000-0000A80C0000}"/>
    <cellStyle name="Normal 2 11 3 2 4" xfId="10523" xr:uid="{00000000-0005-0000-0000-0000A90C0000}"/>
    <cellStyle name="Normal 2 11 3 2 4 2" xfId="26819" xr:uid="{00000000-0005-0000-0000-0000AA0C0000}"/>
    <cellStyle name="Normal 2 11 3 2 5" xfId="18673" xr:uid="{00000000-0005-0000-0000-0000AB0C0000}"/>
    <cellStyle name="Normal 2 11 3 3" xfId="3681" xr:uid="{00000000-0005-0000-0000-0000AC0C0000}"/>
    <cellStyle name="Normal 2 11 3 3 2" xfId="11827" xr:uid="{00000000-0005-0000-0000-0000AD0C0000}"/>
    <cellStyle name="Normal 2 11 3 3 2 2" xfId="28123" xr:uid="{00000000-0005-0000-0000-0000AE0C0000}"/>
    <cellStyle name="Normal 2 11 3 3 3" xfId="19977" xr:uid="{00000000-0005-0000-0000-0000AF0C0000}"/>
    <cellStyle name="Normal 2 11 3 4" xfId="6266" xr:uid="{00000000-0005-0000-0000-0000B00C0000}"/>
    <cellStyle name="Normal 2 11 3 4 2" xfId="14412" xr:uid="{00000000-0005-0000-0000-0000B10C0000}"/>
    <cellStyle name="Normal 2 11 3 4 2 2" xfId="30708" xr:uid="{00000000-0005-0000-0000-0000B20C0000}"/>
    <cellStyle name="Normal 2 11 3 4 3" xfId="22562" xr:uid="{00000000-0005-0000-0000-0000B30C0000}"/>
    <cellStyle name="Normal 2 11 3 5" xfId="9113" xr:uid="{00000000-0005-0000-0000-0000B40C0000}"/>
    <cellStyle name="Normal 2 11 3 5 2" xfId="25409" xr:uid="{00000000-0005-0000-0000-0000B50C0000}"/>
    <cellStyle name="Normal 2 11 3 6" xfId="17263" xr:uid="{00000000-0005-0000-0000-0000B60C0000}"/>
    <cellStyle name="Normal 2 11 4" xfId="1672" xr:uid="{00000000-0005-0000-0000-0000B70C0000}"/>
    <cellStyle name="Normal 2 11 4 2" xfId="4290" xr:uid="{00000000-0005-0000-0000-0000B80C0000}"/>
    <cellStyle name="Normal 2 11 4 2 2" xfId="12436" xr:uid="{00000000-0005-0000-0000-0000B90C0000}"/>
    <cellStyle name="Normal 2 11 4 2 2 2" xfId="28732" xr:uid="{00000000-0005-0000-0000-0000BA0C0000}"/>
    <cellStyle name="Normal 2 11 4 2 3" xfId="20586" xr:uid="{00000000-0005-0000-0000-0000BB0C0000}"/>
    <cellStyle name="Normal 2 11 4 3" xfId="6971" xr:uid="{00000000-0005-0000-0000-0000BC0C0000}"/>
    <cellStyle name="Normal 2 11 4 3 2" xfId="15117" xr:uid="{00000000-0005-0000-0000-0000BD0C0000}"/>
    <cellStyle name="Normal 2 11 4 3 2 2" xfId="31413" xr:uid="{00000000-0005-0000-0000-0000BE0C0000}"/>
    <cellStyle name="Normal 2 11 4 3 3" xfId="23267" xr:uid="{00000000-0005-0000-0000-0000BF0C0000}"/>
    <cellStyle name="Normal 2 11 4 4" xfId="9818" xr:uid="{00000000-0005-0000-0000-0000C00C0000}"/>
    <cellStyle name="Normal 2 11 4 4 2" xfId="26114" xr:uid="{00000000-0005-0000-0000-0000C10C0000}"/>
    <cellStyle name="Normal 2 11 4 5" xfId="17968" xr:uid="{00000000-0005-0000-0000-0000C20C0000}"/>
    <cellStyle name="Normal 2 11 5" xfId="3072" xr:uid="{00000000-0005-0000-0000-0000C30C0000}"/>
    <cellStyle name="Normal 2 11 5 2" xfId="11218" xr:uid="{00000000-0005-0000-0000-0000C40C0000}"/>
    <cellStyle name="Normal 2 11 5 2 2" xfId="27514" xr:uid="{00000000-0005-0000-0000-0000C50C0000}"/>
    <cellStyle name="Normal 2 11 5 3" xfId="19368" xr:uid="{00000000-0005-0000-0000-0000C60C0000}"/>
    <cellStyle name="Normal 2 11 6" xfId="5561" xr:uid="{00000000-0005-0000-0000-0000C70C0000}"/>
    <cellStyle name="Normal 2 11 6 2" xfId="13707" xr:uid="{00000000-0005-0000-0000-0000C80C0000}"/>
    <cellStyle name="Normal 2 11 6 2 2" xfId="30003" xr:uid="{00000000-0005-0000-0000-0000C90C0000}"/>
    <cellStyle name="Normal 2 11 6 3" xfId="21857" xr:uid="{00000000-0005-0000-0000-0000CA0C0000}"/>
    <cellStyle name="Normal 2 11 7" xfId="8408" xr:uid="{00000000-0005-0000-0000-0000CB0C0000}"/>
    <cellStyle name="Normal 2 11 7 2" xfId="24704" xr:uid="{00000000-0005-0000-0000-0000CC0C0000}"/>
    <cellStyle name="Normal 2 11 8" xfId="16558" xr:uid="{00000000-0005-0000-0000-0000CD0C0000}"/>
    <cellStyle name="Normal 2 12" xfId="351" xr:uid="{00000000-0005-0000-0000-0000CE0C0000}"/>
    <cellStyle name="Normal 2 12 2" xfId="1057" xr:uid="{00000000-0005-0000-0000-0000CF0C0000}"/>
    <cellStyle name="Normal 2 12 2 2" xfId="2467" xr:uid="{00000000-0005-0000-0000-0000D00C0000}"/>
    <cellStyle name="Normal 2 12 2 2 2" xfId="4973" xr:uid="{00000000-0005-0000-0000-0000D10C0000}"/>
    <cellStyle name="Normal 2 12 2 2 2 2" xfId="13119" xr:uid="{00000000-0005-0000-0000-0000D20C0000}"/>
    <cellStyle name="Normal 2 12 2 2 2 2 2" xfId="29415" xr:uid="{00000000-0005-0000-0000-0000D30C0000}"/>
    <cellStyle name="Normal 2 12 2 2 2 3" xfId="21269" xr:uid="{00000000-0005-0000-0000-0000D40C0000}"/>
    <cellStyle name="Normal 2 12 2 2 3" xfId="7766" xr:uid="{00000000-0005-0000-0000-0000D50C0000}"/>
    <cellStyle name="Normal 2 12 2 2 3 2" xfId="15912" xr:uid="{00000000-0005-0000-0000-0000D60C0000}"/>
    <cellStyle name="Normal 2 12 2 2 3 2 2" xfId="32208" xr:uid="{00000000-0005-0000-0000-0000D70C0000}"/>
    <cellStyle name="Normal 2 12 2 2 3 3" xfId="24062" xr:uid="{00000000-0005-0000-0000-0000D80C0000}"/>
    <cellStyle name="Normal 2 12 2 2 4" xfId="10613" xr:uid="{00000000-0005-0000-0000-0000D90C0000}"/>
    <cellStyle name="Normal 2 12 2 2 4 2" xfId="26909" xr:uid="{00000000-0005-0000-0000-0000DA0C0000}"/>
    <cellStyle name="Normal 2 12 2 2 5" xfId="18763" xr:uid="{00000000-0005-0000-0000-0000DB0C0000}"/>
    <cellStyle name="Normal 2 12 2 3" xfId="3755" xr:uid="{00000000-0005-0000-0000-0000DC0C0000}"/>
    <cellStyle name="Normal 2 12 2 3 2" xfId="11901" xr:uid="{00000000-0005-0000-0000-0000DD0C0000}"/>
    <cellStyle name="Normal 2 12 2 3 2 2" xfId="28197" xr:uid="{00000000-0005-0000-0000-0000DE0C0000}"/>
    <cellStyle name="Normal 2 12 2 3 3" xfId="20051" xr:uid="{00000000-0005-0000-0000-0000DF0C0000}"/>
    <cellStyle name="Normal 2 12 2 4" xfId="6356" xr:uid="{00000000-0005-0000-0000-0000E00C0000}"/>
    <cellStyle name="Normal 2 12 2 4 2" xfId="14502" xr:uid="{00000000-0005-0000-0000-0000E10C0000}"/>
    <cellStyle name="Normal 2 12 2 4 2 2" xfId="30798" xr:uid="{00000000-0005-0000-0000-0000E20C0000}"/>
    <cellStyle name="Normal 2 12 2 4 3" xfId="22652" xr:uid="{00000000-0005-0000-0000-0000E30C0000}"/>
    <cellStyle name="Normal 2 12 2 5" xfId="9203" xr:uid="{00000000-0005-0000-0000-0000E40C0000}"/>
    <cellStyle name="Normal 2 12 2 5 2" xfId="25499" xr:uid="{00000000-0005-0000-0000-0000E50C0000}"/>
    <cellStyle name="Normal 2 12 2 6" xfId="17353" xr:uid="{00000000-0005-0000-0000-0000E60C0000}"/>
    <cellStyle name="Normal 2 12 3" xfId="1762" xr:uid="{00000000-0005-0000-0000-0000E70C0000}"/>
    <cellStyle name="Normal 2 12 3 2" xfId="4364" xr:uid="{00000000-0005-0000-0000-0000E80C0000}"/>
    <cellStyle name="Normal 2 12 3 2 2" xfId="12510" xr:uid="{00000000-0005-0000-0000-0000E90C0000}"/>
    <cellStyle name="Normal 2 12 3 2 2 2" xfId="28806" xr:uid="{00000000-0005-0000-0000-0000EA0C0000}"/>
    <cellStyle name="Normal 2 12 3 2 3" xfId="20660" xr:uid="{00000000-0005-0000-0000-0000EB0C0000}"/>
    <cellStyle name="Normal 2 12 3 3" xfId="7061" xr:uid="{00000000-0005-0000-0000-0000EC0C0000}"/>
    <cellStyle name="Normal 2 12 3 3 2" xfId="15207" xr:uid="{00000000-0005-0000-0000-0000ED0C0000}"/>
    <cellStyle name="Normal 2 12 3 3 2 2" xfId="31503" xr:uid="{00000000-0005-0000-0000-0000EE0C0000}"/>
    <cellStyle name="Normal 2 12 3 3 3" xfId="23357" xr:uid="{00000000-0005-0000-0000-0000EF0C0000}"/>
    <cellStyle name="Normal 2 12 3 4" xfId="9908" xr:uid="{00000000-0005-0000-0000-0000F00C0000}"/>
    <cellStyle name="Normal 2 12 3 4 2" xfId="26204" xr:uid="{00000000-0005-0000-0000-0000F10C0000}"/>
    <cellStyle name="Normal 2 12 3 5" xfId="18058" xr:uid="{00000000-0005-0000-0000-0000F20C0000}"/>
    <cellStyle name="Normal 2 12 4" xfId="3146" xr:uid="{00000000-0005-0000-0000-0000F30C0000}"/>
    <cellStyle name="Normal 2 12 4 2" xfId="11292" xr:uid="{00000000-0005-0000-0000-0000F40C0000}"/>
    <cellStyle name="Normal 2 12 4 2 2" xfId="27588" xr:uid="{00000000-0005-0000-0000-0000F50C0000}"/>
    <cellStyle name="Normal 2 12 4 3" xfId="19442" xr:uid="{00000000-0005-0000-0000-0000F60C0000}"/>
    <cellStyle name="Normal 2 12 5" xfId="5651" xr:uid="{00000000-0005-0000-0000-0000F70C0000}"/>
    <cellStyle name="Normal 2 12 5 2" xfId="13797" xr:uid="{00000000-0005-0000-0000-0000F80C0000}"/>
    <cellStyle name="Normal 2 12 5 2 2" xfId="30093" xr:uid="{00000000-0005-0000-0000-0000F90C0000}"/>
    <cellStyle name="Normal 2 12 5 3" xfId="21947" xr:uid="{00000000-0005-0000-0000-0000FA0C0000}"/>
    <cellStyle name="Normal 2 12 6" xfId="8498" xr:uid="{00000000-0005-0000-0000-0000FB0C0000}"/>
    <cellStyle name="Normal 2 12 6 2" xfId="24794" xr:uid="{00000000-0005-0000-0000-0000FC0C0000}"/>
    <cellStyle name="Normal 2 12 7" xfId="16648" xr:uid="{00000000-0005-0000-0000-0000FD0C0000}"/>
    <cellStyle name="Normal 2 13" xfId="713" xr:uid="{00000000-0005-0000-0000-0000FE0C0000}"/>
    <cellStyle name="Normal 2 13 2" xfId="2123" xr:uid="{00000000-0005-0000-0000-0000FF0C0000}"/>
    <cellStyle name="Normal 2 13 2 2" xfId="4677" xr:uid="{00000000-0005-0000-0000-0000000D0000}"/>
    <cellStyle name="Normal 2 13 2 2 2" xfId="12823" xr:uid="{00000000-0005-0000-0000-0000010D0000}"/>
    <cellStyle name="Normal 2 13 2 2 2 2" xfId="29119" xr:uid="{00000000-0005-0000-0000-0000020D0000}"/>
    <cellStyle name="Normal 2 13 2 2 3" xfId="20973" xr:uid="{00000000-0005-0000-0000-0000030D0000}"/>
    <cellStyle name="Normal 2 13 2 3" xfId="7422" xr:uid="{00000000-0005-0000-0000-0000040D0000}"/>
    <cellStyle name="Normal 2 13 2 3 2" xfId="15568" xr:uid="{00000000-0005-0000-0000-0000050D0000}"/>
    <cellStyle name="Normal 2 13 2 3 2 2" xfId="31864" xr:uid="{00000000-0005-0000-0000-0000060D0000}"/>
    <cellStyle name="Normal 2 13 2 3 3" xfId="23718" xr:uid="{00000000-0005-0000-0000-0000070D0000}"/>
    <cellStyle name="Normal 2 13 2 4" xfId="10269" xr:uid="{00000000-0005-0000-0000-0000080D0000}"/>
    <cellStyle name="Normal 2 13 2 4 2" xfId="26565" xr:uid="{00000000-0005-0000-0000-0000090D0000}"/>
    <cellStyle name="Normal 2 13 2 5" xfId="18419" xr:uid="{00000000-0005-0000-0000-00000A0D0000}"/>
    <cellStyle name="Normal 2 13 3" xfId="3459" xr:uid="{00000000-0005-0000-0000-00000B0D0000}"/>
    <cellStyle name="Normal 2 13 3 2" xfId="11605" xr:uid="{00000000-0005-0000-0000-00000C0D0000}"/>
    <cellStyle name="Normal 2 13 3 2 2" xfId="27901" xr:uid="{00000000-0005-0000-0000-00000D0D0000}"/>
    <cellStyle name="Normal 2 13 3 3" xfId="19755" xr:uid="{00000000-0005-0000-0000-00000E0D0000}"/>
    <cellStyle name="Normal 2 13 4" xfId="6012" xr:uid="{00000000-0005-0000-0000-00000F0D0000}"/>
    <cellStyle name="Normal 2 13 4 2" xfId="14158" xr:uid="{00000000-0005-0000-0000-0000100D0000}"/>
    <cellStyle name="Normal 2 13 4 2 2" xfId="30454" xr:uid="{00000000-0005-0000-0000-0000110D0000}"/>
    <cellStyle name="Normal 2 13 4 3" xfId="22308" xr:uid="{00000000-0005-0000-0000-0000120D0000}"/>
    <cellStyle name="Normal 2 13 5" xfId="8859" xr:uid="{00000000-0005-0000-0000-0000130D0000}"/>
    <cellStyle name="Normal 2 13 5 2" xfId="25155" xr:uid="{00000000-0005-0000-0000-0000140D0000}"/>
    <cellStyle name="Normal 2 13 6" xfId="17009" xr:uid="{00000000-0005-0000-0000-0000150D0000}"/>
    <cellStyle name="Normal 2 14" xfId="1418" xr:uid="{00000000-0005-0000-0000-0000160D0000}"/>
    <cellStyle name="Normal 2 14 2" xfId="4068" xr:uid="{00000000-0005-0000-0000-0000170D0000}"/>
    <cellStyle name="Normal 2 14 2 2" xfId="12214" xr:uid="{00000000-0005-0000-0000-0000180D0000}"/>
    <cellStyle name="Normal 2 14 2 2 2" xfId="28510" xr:uid="{00000000-0005-0000-0000-0000190D0000}"/>
    <cellStyle name="Normal 2 14 2 3" xfId="20364" xr:uid="{00000000-0005-0000-0000-00001A0D0000}"/>
    <cellStyle name="Normal 2 14 3" xfId="6717" xr:uid="{00000000-0005-0000-0000-00001B0D0000}"/>
    <cellStyle name="Normal 2 14 3 2" xfId="14863" xr:uid="{00000000-0005-0000-0000-00001C0D0000}"/>
    <cellStyle name="Normal 2 14 3 2 2" xfId="31159" xr:uid="{00000000-0005-0000-0000-00001D0D0000}"/>
    <cellStyle name="Normal 2 14 3 3" xfId="23013" xr:uid="{00000000-0005-0000-0000-00001E0D0000}"/>
    <cellStyle name="Normal 2 14 4" xfId="9564" xr:uid="{00000000-0005-0000-0000-00001F0D0000}"/>
    <cellStyle name="Normal 2 14 4 2" xfId="25860" xr:uid="{00000000-0005-0000-0000-0000200D0000}"/>
    <cellStyle name="Normal 2 14 5" xfId="17714" xr:uid="{00000000-0005-0000-0000-0000210D0000}"/>
    <cellStyle name="Normal 2 15" xfId="2850" xr:uid="{00000000-0005-0000-0000-0000220D0000}"/>
    <cellStyle name="Normal 2 15 2" xfId="10996" xr:uid="{00000000-0005-0000-0000-0000230D0000}"/>
    <cellStyle name="Normal 2 15 2 2" xfId="27292" xr:uid="{00000000-0005-0000-0000-0000240D0000}"/>
    <cellStyle name="Normal 2 15 3" xfId="19146" xr:uid="{00000000-0005-0000-0000-0000250D0000}"/>
    <cellStyle name="Normal 2 16" xfId="5307" xr:uid="{00000000-0005-0000-0000-0000260D0000}"/>
    <cellStyle name="Normal 2 16 2" xfId="13453" xr:uid="{00000000-0005-0000-0000-0000270D0000}"/>
    <cellStyle name="Normal 2 16 2 2" xfId="29749" xr:uid="{00000000-0005-0000-0000-0000280D0000}"/>
    <cellStyle name="Normal 2 16 3" xfId="21603" xr:uid="{00000000-0005-0000-0000-0000290D0000}"/>
    <cellStyle name="Normal 2 17" xfId="8154" xr:uid="{00000000-0005-0000-0000-00002A0D0000}"/>
    <cellStyle name="Normal 2 17 2" xfId="24450" xr:uid="{00000000-0005-0000-0000-00002B0D0000}"/>
    <cellStyle name="Normal 2 18" xfId="16304" xr:uid="{00000000-0005-0000-0000-00002C0D0000}"/>
    <cellStyle name="Normal 2 2" xfId="4" xr:uid="{00000000-0005-0000-0000-00002D0D0000}"/>
    <cellStyle name="Normal 2 2 10" xfId="714" xr:uid="{00000000-0005-0000-0000-00002E0D0000}"/>
    <cellStyle name="Normal 2 2 10 2" xfId="2124" xr:uid="{00000000-0005-0000-0000-00002F0D0000}"/>
    <cellStyle name="Normal 2 2 10 2 2" xfId="4678" xr:uid="{00000000-0005-0000-0000-0000300D0000}"/>
    <cellStyle name="Normal 2 2 10 2 2 2" xfId="12824" xr:uid="{00000000-0005-0000-0000-0000310D0000}"/>
    <cellStyle name="Normal 2 2 10 2 2 2 2" xfId="29120" xr:uid="{00000000-0005-0000-0000-0000320D0000}"/>
    <cellStyle name="Normal 2 2 10 2 2 3" xfId="20974" xr:uid="{00000000-0005-0000-0000-0000330D0000}"/>
    <cellStyle name="Normal 2 2 10 2 3" xfId="7423" xr:uid="{00000000-0005-0000-0000-0000340D0000}"/>
    <cellStyle name="Normal 2 2 10 2 3 2" xfId="15569" xr:uid="{00000000-0005-0000-0000-0000350D0000}"/>
    <cellStyle name="Normal 2 2 10 2 3 2 2" xfId="31865" xr:uid="{00000000-0005-0000-0000-0000360D0000}"/>
    <cellStyle name="Normal 2 2 10 2 3 3" xfId="23719" xr:uid="{00000000-0005-0000-0000-0000370D0000}"/>
    <cellStyle name="Normal 2 2 10 2 4" xfId="10270" xr:uid="{00000000-0005-0000-0000-0000380D0000}"/>
    <cellStyle name="Normal 2 2 10 2 4 2" xfId="26566" xr:uid="{00000000-0005-0000-0000-0000390D0000}"/>
    <cellStyle name="Normal 2 2 10 2 5" xfId="18420" xr:uid="{00000000-0005-0000-0000-00003A0D0000}"/>
    <cellStyle name="Normal 2 2 10 3" xfId="3460" xr:uid="{00000000-0005-0000-0000-00003B0D0000}"/>
    <cellStyle name="Normal 2 2 10 3 2" xfId="11606" xr:uid="{00000000-0005-0000-0000-00003C0D0000}"/>
    <cellStyle name="Normal 2 2 10 3 2 2" xfId="27902" xr:uid="{00000000-0005-0000-0000-00003D0D0000}"/>
    <cellStyle name="Normal 2 2 10 3 3" xfId="19756" xr:uid="{00000000-0005-0000-0000-00003E0D0000}"/>
    <cellStyle name="Normal 2 2 10 4" xfId="6013" xr:uid="{00000000-0005-0000-0000-00003F0D0000}"/>
    <cellStyle name="Normal 2 2 10 4 2" xfId="14159" xr:uid="{00000000-0005-0000-0000-0000400D0000}"/>
    <cellStyle name="Normal 2 2 10 4 2 2" xfId="30455" xr:uid="{00000000-0005-0000-0000-0000410D0000}"/>
    <cellStyle name="Normal 2 2 10 4 3" xfId="22309" xr:uid="{00000000-0005-0000-0000-0000420D0000}"/>
    <cellStyle name="Normal 2 2 10 5" xfId="8860" xr:uid="{00000000-0005-0000-0000-0000430D0000}"/>
    <cellStyle name="Normal 2 2 10 5 2" xfId="25156" xr:uid="{00000000-0005-0000-0000-0000440D0000}"/>
    <cellStyle name="Normal 2 2 10 6" xfId="17010" xr:uid="{00000000-0005-0000-0000-0000450D0000}"/>
    <cellStyle name="Normal 2 2 11" xfId="1419" xr:uid="{00000000-0005-0000-0000-0000460D0000}"/>
    <cellStyle name="Normal 2 2 11 2" xfId="4069" xr:uid="{00000000-0005-0000-0000-0000470D0000}"/>
    <cellStyle name="Normal 2 2 11 2 2" xfId="12215" xr:uid="{00000000-0005-0000-0000-0000480D0000}"/>
    <cellStyle name="Normal 2 2 11 2 2 2" xfId="28511" xr:uid="{00000000-0005-0000-0000-0000490D0000}"/>
    <cellStyle name="Normal 2 2 11 2 3" xfId="20365" xr:uid="{00000000-0005-0000-0000-00004A0D0000}"/>
    <cellStyle name="Normal 2 2 11 3" xfId="6718" xr:uid="{00000000-0005-0000-0000-00004B0D0000}"/>
    <cellStyle name="Normal 2 2 11 3 2" xfId="14864" xr:uid="{00000000-0005-0000-0000-00004C0D0000}"/>
    <cellStyle name="Normal 2 2 11 3 2 2" xfId="31160" xr:uid="{00000000-0005-0000-0000-00004D0D0000}"/>
    <cellStyle name="Normal 2 2 11 3 3" xfId="23014" xr:uid="{00000000-0005-0000-0000-00004E0D0000}"/>
    <cellStyle name="Normal 2 2 11 4" xfId="9565" xr:uid="{00000000-0005-0000-0000-00004F0D0000}"/>
    <cellStyle name="Normal 2 2 11 4 2" xfId="25861" xr:uid="{00000000-0005-0000-0000-0000500D0000}"/>
    <cellStyle name="Normal 2 2 11 5" xfId="17715" xr:uid="{00000000-0005-0000-0000-0000510D0000}"/>
    <cellStyle name="Normal 2 2 12" xfId="2851" xr:uid="{00000000-0005-0000-0000-0000520D0000}"/>
    <cellStyle name="Normal 2 2 12 2" xfId="10997" xr:uid="{00000000-0005-0000-0000-0000530D0000}"/>
    <cellStyle name="Normal 2 2 12 2 2" xfId="27293" xr:uid="{00000000-0005-0000-0000-0000540D0000}"/>
    <cellStyle name="Normal 2 2 12 3" xfId="19147" xr:uid="{00000000-0005-0000-0000-0000550D0000}"/>
    <cellStyle name="Normal 2 2 13" xfId="5308" xr:uid="{00000000-0005-0000-0000-0000560D0000}"/>
    <cellStyle name="Normal 2 2 13 2" xfId="13454" xr:uid="{00000000-0005-0000-0000-0000570D0000}"/>
    <cellStyle name="Normal 2 2 13 2 2" xfId="29750" xr:uid="{00000000-0005-0000-0000-0000580D0000}"/>
    <cellStyle name="Normal 2 2 13 3" xfId="21604" xr:uid="{00000000-0005-0000-0000-0000590D0000}"/>
    <cellStyle name="Normal 2 2 14" xfId="8155" xr:uid="{00000000-0005-0000-0000-00005A0D0000}"/>
    <cellStyle name="Normal 2 2 14 2" xfId="24451" xr:uid="{00000000-0005-0000-0000-00005B0D0000}"/>
    <cellStyle name="Normal 2 2 15" xfId="16305" xr:uid="{00000000-0005-0000-0000-00005C0D0000}"/>
    <cellStyle name="Normal 2 2 2" xfId="15" xr:uid="{00000000-0005-0000-0000-00005D0D0000}"/>
    <cellStyle name="Normal 2 2 2 10" xfId="697" xr:uid="{00000000-0005-0000-0000-00005E0D0000}"/>
    <cellStyle name="Normal 2 2 2 10 2" xfId="1403" xr:uid="{00000000-0005-0000-0000-00005F0D0000}"/>
    <cellStyle name="Normal 2 2 2 10 2 2" xfId="2813" xr:uid="{00000000-0005-0000-0000-0000600D0000}"/>
    <cellStyle name="Normal 2 2 2 10 2 2 2" xfId="5271" xr:uid="{00000000-0005-0000-0000-0000610D0000}"/>
    <cellStyle name="Normal 2 2 2 10 2 2 2 2" xfId="13417" xr:uid="{00000000-0005-0000-0000-0000620D0000}"/>
    <cellStyle name="Normal 2 2 2 10 2 2 2 2 2" xfId="29713" xr:uid="{00000000-0005-0000-0000-0000630D0000}"/>
    <cellStyle name="Normal 2 2 2 10 2 2 2 3" xfId="21567" xr:uid="{00000000-0005-0000-0000-0000640D0000}"/>
    <cellStyle name="Normal 2 2 2 10 2 2 3" xfId="8112" xr:uid="{00000000-0005-0000-0000-0000650D0000}"/>
    <cellStyle name="Normal 2 2 2 10 2 2 3 2" xfId="16258" xr:uid="{00000000-0005-0000-0000-0000660D0000}"/>
    <cellStyle name="Normal 2 2 2 10 2 2 3 2 2" xfId="32554" xr:uid="{00000000-0005-0000-0000-0000670D0000}"/>
    <cellStyle name="Normal 2 2 2 10 2 2 3 3" xfId="24408" xr:uid="{00000000-0005-0000-0000-0000680D0000}"/>
    <cellStyle name="Normal 2 2 2 10 2 2 4" xfId="10959" xr:uid="{00000000-0005-0000-0000-0000690D0000}"/>
    <cellStyle name="Normal 2 2 2 10 2 2 4 2" xfId="27255" xr:uid="{00000000-0005-0000-0000-00006A0D0000}"/>
    <cellStyle name="Normal 2 2 2 10 2 2 5" xfId="19109" xr:uid="{00000000-0005-0000-0000-00006B0D0000}"/>
    <cellStyle name="Normal 2 2 2 10 2 3" xfId="4053" xr:uid="{00000000-0005-0000-0000-00006C0D0000}"/>
    <cellStyle name="Normal 2 2 2 10 2 3 2" xfId="12199" xr:uid="{00000000-0005-0000-0000-00006D0D0000}"/>
    <cellStyle name="Normal 2 2 2 10 2 3 2 2" xfId="28495" xr:uid="{00000000-0005-0000-0000-00006E0D0000}"/>
    <cellStyle name="Normal 2 2 2 10 2 3 3" xfId="20349" xr:uid="{00000000-0005-0000-0000-00006F0D0000}"/>
    <cellStyle name="Normal 2 2 2 10 2 4" xfId="6702" xr:uid="{00000000-0005-0000-0000-0000700D0000}"/>
    <cellStyle name="Normal 2 2 2 10 2 4 2" xfId="14848" xr:uid="{00000000-0005-0000-0000-0000710D0000}"/>
    <cellStyle name="Normal 2 2 2 10 2 4 2 2" xfId="31144" xr:uid="{00000000-0005-0000-0000-0000720D0000}"/>
    <cellStyle name="Normal 2 2 2 10 2 4 3" xfId="22998" xr:uid="{00000000-0005-0000-0000-0000730D0000}"/>
    <cellStyle name="Normal 2 2 2 10 2 5" xfId="9549" xr:uid="{00000000-0005-0000-0000-0000740D0000}"/>
    <cellStyle name="Normal 2 2 2 10 2 5 2" xfId="25845" xr:uid="{00000000-0005-0000-0000-0000750D0000}"/>
    <cellStyle name="Normal 2 2 2 10 2 6" xfId="17699" xr:uid="{00000000-0005-0000-0000-0000760D0000}"/>
    <cellStyle name="Normal 2 2 2 10 3" xfId="2108" xr:uid="{00000000-0005-0000-0000-0000770D0000}"/>
    <cellStyle name="Normal 2 2 2 10 3 2" xfId="4662" xr:uid="{00000000-0005-0000-0000-0000780D0000}"/>
    <cellStyle name="Normal 2 2 2 10 3 2 2" xfId="12808" xr:uid="{00000000-0005-0000-0000-0000790D0000}"/>
    <cellStyle name="Normal 2 2 2 10 3 2 2 2" xfId="29104" xr:uid="{00000000-0005-0000-0000-00007A0D0000}"/>
    <cellStyle name="Normal 2 2 2 10 3 2 3" xfId="20958" xr:uid="{00000000-0005-0000-0000-00007B0D0000}"/>
    <cellStyle name="Normal 2 2 2 10 3 3" xfId="7407" xr:uid="{00000000-0005-0000-0000-00007C0D0000}"/>
    <cellStyle name="Normal 2 2 2 10 3 3 2" xfId="15553" xr:uid="{00000000-0005-0000-0000-00007D0D0000}"/>
    <cellStyle name="Normal 2 2 2 10 3 3 2 2" xfId="31849" xr:uid="{00000000-0005-0000-0000-00007E0D0000}"/>
    <cellStyle name="Normal 2 2 2 10 3 3 3" xfId="23703" xr:uid="{00000000-0005-0000-0000-00007F0D0000}"/>
    <cellStyle name="Normal 2 2 2 10 3 4" xfId="10254" xr:uid="{00000000-0005-0000-0000-0000800D0000}"/>
    <cellStyle name="Normal 2 2 2 10 3 4 2" xfId="26550" xr:uid="{00000000-0005-0000-0000-0000810D0000}"/>
    <cellStyle name="Normal 2 2 2 10 3 5" xfId="18404" xr:uid="{00000000-0005-0000-0000-0000820D0000}"/>
    <cellStyle name="Normal 2 2 2 10 4" xfId="3444" xr:uid="{00000000-0005-0000-0000-0000830D0000}"/>
    <cellStyle name="Normal 2 2 2 10 4 2" xfId="11590" xr:uid="{00000000-0005-0000-0000-0000840D0000}"/>
    <cellStyle name="Normal 2 2 2 10 4 2 2" xfId="27886" xr:uid="{00000000-0005-0000-0000-0000850D0000}"/>
    <cellStyle name="Normal 2 2 2 10 4 3" xfId="19740" xr:uid="{00000000-0005-0000-0000-0000860D0000}"/>
    <cellStyle name="Normal 2 2 2 10 5" xfId="5997" xr:uid="{00000000-0005-0000-0000-0000870D0000}"/>
    <cellStyle name="Normal 2 2 2 10 5 2" xfId="14143" xr:uid="{00000000-0005-0000-0000-0000880D0000}"/>
    <cellStyle name="Normal 2 2 2 10 5 2 2" xfId="30439" xr:uid="{00000000-0005-0000-0000-0000890D0000}"/>
    <cellStyle name="Normal 2 2 2 10 5 3" xfId="22293" xr:uid="{00000000-0005-0000-0000-00008A0D0000}"/>
    <cellStyle name="Normal 2 2 2 10 6" xfId="8844" xr:uid="{00000000-0005-0000-0000-00008B0D0000}"/>
    <cellStyle name="Normal 2 2 2 10 6 2" xfId="25140" xr:uid="{00000000-0005-0000-0000-00008C0D0000}"/>
    <cellStyle name="Normal 2 2 2 10 7" xfId="16994" xr:uid="{00000000-0005-0000-0000-00008D0D0000}"/>
    <cellStyle name="Normal 2 2 2 11" xfId="721" xr:uid="{00000000-0005-0000-0000-00008E0D0000}"/>
    <cellStyle name="Normal 2 2 2 11 2" xfId="2131" xr:uid="{00000000-0005-0000-0000-00008F0D0000}"/>
    <cellStyle name="Normal 2 2 2 11 2 2" xfId="4683" xr:uid="{00000000-0005-0000-0000-0000900D0000}"/>
    <cellStyle name="Normal 2 2 2 11 2 2 2" xfId="12829" xr:uid="{00000000-0005-0000-0000-0000910D0000}"/>
    <cellStyle name="Normal 2 2 2 11 2 2 2 2" xfId="29125" xr:uid="{00000000-0005-0000-0000-0000920D0000}"/>
    <cellStyle name="Normal 2 2 2 11 2 2 3" xfId="20979" xr:uid="{00000000-0005-0000-0000-0000930D0000}"/>
    <cellStyle name="Normal 2 2 2 11 2 3" xfId="7430" xr:uid="{00000000-0005-0000-0000-0000940D0000}"/>
    <cellStyle name="Normal 2 2 2 11 2 3 2" xfId="15576" xr:uid="{00000000-0005-0000-0000-0000950D0000}"/>
    <cellStyle name="Normal 2 2 2 11 2 3 2 2" xfId="31872" xr:uid="{00000000-0005-0000-0000-0000960D0000}"/>
    <cellStyle name="Normal 2 2 2 11 2 3 3" xfId="23726" xr:uid="{00000000-0005-0000-0000-0000970D0000}"/>
    <cellStyle name="Normal 2 2 2 11 2 4" xfId="10277" xr:uid="{00000000-0005-0000-0000-0000980D0000}"/>
    <cellStyle name="Normal 2 2 2 11 2 4 2" xfId="26573" xr:uid="{00000000-0005-0000-0000-0000990D0000}"/>
    <cellStyle name="Normal 2 2 2 11 2 5" xfId="18427" xr:uid="{00000000-0005-0000-0000-00009A0D0000}"/>
    <cellStyle name="Normal 2 2 2 11 3" xfId="3465" xr:uid="{00000000-0005-0000-0000-00009B0D0000}"/>
    <cellStyle name="Normal 2 2 2 11 3 2" xfId="11611" xr:uid="{00000000-0005-0000-0000-00009C0D0000}"/>
    <cellStyle name="Normal 2 2 2 11 3 2 2" xfId="27907" xr:uid="{00000000-0005-0000-0000-00009D0D0000}"/>
    <cellStyle name="Normal 2 2 2 11 3 3" xfId="19761" xr:uid="{00000000-0005-0000-0000-00009E0D0000}"/>
    <cellStyle name="Normal 2 2 2 11 4" xfId="6020" xr:uid="{00000000-0005-0000-0000-00009F0D0000}"/>
    <cellStyle name="Normal 2 2 2 11 4 2" xfId="14166" xr:uid="{00000000-0005-0000-0000-0000A00D0000}"/>
    <cellStyle name="Normal 2 2 2 11 4 2 2" xfId="30462" xr:uid="{00000000-0005-0000-0000-0000A10D0000}"/>
    <cellStyle name="Normal 2 2 2 11 4 3" xfId="22316" xr:uid="{00000000-0005-0000-0000-0000A20D0000}"/>
    <cellStyle name="Normal 2 2 2 11 5" xfId="8867" xr:uid="{00000000-0005-0000-0000-0000A30D0000}"/>
    <cellStyle name="Normal 2 2 2 11 5 2" xfId="25163" xr:uid="{00000000-0005-0000-0000-0000A40D0000}"/>
    <cellStyle name="Normal 2 2 2 11 6" xfId="17017" xr:uid="{00000000-0005-0000-0000-0000A50D0000}"/>
    <cellStyle name="Normal 2 2 2 12" xfId="1426" xr:uid="{00000000-0005-0000-0000-0000A60D0000}"/>
    <cellStyle name="Normal 2 2 2 12 2" xfId="4074" xr:uid="{00000000-0005-0000-0000-0000A70D0000}"/>
    <cellStyle name="Normal 2 2 2 12 2 2" xfId="12220" xr:uid="{00000000-0005-0000-0000-0000A80D0000}"/>
    <cellStyle name="Normal 2 2 2 12 2 2 2" xfId="28516" xr:uid="{00000000-0005-0000-0000-0000A90D0000}"/>
    <cellStyle name="Normal 2 2 2 12 2 3" xfId="20370" xr:uid="{00000000-0005-0000-0000-0000AA0D0000}"/>
    <cellStyle name="Normal 2 2 2 12 3" xfId="6725" xr:uid="{00000000-0005-0000-0000-0000AB0D0000}"/>
    <cellStyle name="Normal 2 2 2 12 3 2" xfId="14871" xr:uid="{00000000-0005-0000-0000-0000AC0D0000}"/>
    <cellStyle name="Normal 2 2 2 12 3 2 2" xfId="31167" xr:uid="{00000000-0005-0000-0000-0000AD0D0000}"/>
    <cellStyle name="Normal 2 2 2 12 3 3" xfId="23021" xr:uid="{00000000-0005-0000-0000-0000AE0D0000}"/>
    <cellStyle name="Normal 2 2 2 12 4" xfId="9572" xr:uid="{00000000-0005-0000-0000-0000AF0D0000}"/>
    <cellStyle name="Normal 2 2 2 12 4 2" xfId="25868" xr:uid="{00000000-0005-0000-0000-0000B00D0000}"/>
    <cellStyle name="Normal 2 2 2 12 5" xfId="17722" xr:uid="{00000000-0005-0000-0000-0000B10D0000}"/>
    <cellStyle name="Normal 2 2 2 13" xfId="2856" xr:uid="{00000000-0005-0000-0000-0000B20D0000}"/>
    <cellStyle name="Normal 2 2 2 13 2" xfId="11002" xr:uid="{00000000-0005-0000-0000-0000B30D0000}"/>
    <cellStyle name="Normal 2 2 2 13 2 2" xfId="27298" xr:uid="{00000000-0005-0000-0000-0000B40D0000}"/>
    <cellStyle name="Normal 2 2 2 13 3" xfId="19152" xr:uid="{00000000-0005-0000-0000-0000B50D0000}"/>
    <cellStyle name="Normal 2 2 2 14" xfId="5315" xr:uid="{00000000-0005-0000-0000-0000B60D0000}"/>
    <cellStyle name="Normal 2 2 2 14 2" xfId="13461" xr:uid="{00000000-0005-0000-0000-0000B70D0000}"/>
    <cellStyle name="Normal 2 2 2 14 2 2" xfId="29757" xr:uid="{00000000-0005-0000-0000-0000B80D0000}"/>
    <cellStyle name="Normal 2 2 2 14 3" xfId="21611" xr:uid="{00000000-0005-0000-0000-0000B90D0000}"/>
    <cellStyle name="Normal 2 2 2 15" xfId="8162" xr:uid="{00000000-0005-0000-0000-0000BA0D0000}"/>
    <cellStyle name="Normal 2 2 2 15 2" xfId="24458" xr:uid="{00000000-0005-0000-0000-0000BB0D0000}"/>
    <cellStyle name="Normal 2 2 2 16" xfId="16312" xr:uid="{00000000-0005-0000-0000-0000BC0D0000}"/>
    <cellStyle name="Normal 2 2 2 2" xfId="16" xr:uid="{00000000-0005-0000-0000-0000BD0D0000}"/>
    <cellStyle name="Normal 2 2 2 2 10" xfId="698" xr:uid="{00000000-0005-0000-0000-0000BE0D0000}"/>
    <cellStyle name="Normal 2 2 2 2 10 2" xfId="1404" xr:uid="{00000000-0005-0000-0000-0000BF0D0000}"/>
    <cellStyle name="Normal 2 2 2 2 10 2 2" xfId="2814" xr:uid="{00000000-0005-0000-0000-0000C00D0000}"/>
    <cellStyle name="Normal 2 2 2 2 10 2 2 2" xfId="2829" xr:uid="{00000000-0005-0000-0000-0000C10D0000}"/>
    <cellStyle name="Normal 2 2 2 2 10 2 2 2 2" xfId="2835" xr:uid="{00000000-0005-0000-0000-0000C20D0000}"/>
    <cellStyle name="Normal 2 2 2 2 10 2 2 2 2 2" xfId="5292" xr:uid="{00000000-0005-0000-0000-0000C30D0000}"/>
    <cellStyle name="Normal 2 2 2 2 10 2 2 2 2 2 2" xfId="13438" xr:uid="{00000000-0005-0000-0000-0000C40D0000}"/>
    <cellStyle name="Normal 2 2 2 2 10 2 2 2 2 2 2 2" xfId="29734" xr:uid="{00000000-0005-0000-0000-0000C50D0000}"/>
    <cellStyle name="Normal 2 2 2 2 10 2 2 2 2 2 3" xfId="21588" xr:uid="{00000000-0005-0000-0000-0000C60D0000}"/>
    <cellStyle name="Normal 2 2 2 2 10 2 2 2 2 3" xfId="8134" xr:uid="{00000000-0005-0000-0000-0000C70D0000}"/>
    <cellStyle name="Normal 2 2 2 2 10 2 2 2 2 3 2" xfId="16280" xr:uid="{00000000-0005-0000-0000-0000C80D0000}"/>
    <cellStyle name="Normal 2 2 2 2 10 2 2 2 2 3 2 2" xfId="32576" xr:uid="{00000000-0005-0000-0000-0000C90D0000}"/>
    <cellStyle name="Normal 2 2 2 2 10 2 2 2 2 3 3" xfId="24430" xr:uid="{00000000-0005-0000-0000-0000CA0D0000}"/>
    <cellStyle name="Normal 2 2 2 2 10 2 2 2 2 4" xfId="10981" xr:uid="{00000000-0005-0000-0000-0000CB0D0000}"/>
    <cellStyle name="Normal 2 2 2 2 10 2 2 2 2 4 2" xfId="27277" xr:uid="{00000000-0005-0000-0000-0000CC0D0000}"/>
    <cellStyle name="Normal 2 2 2 2 10 2 2 2 2 5" xfId="19131" xr:uid="{00000000-0005-0000-0000-0000CD0D0000}"/>
    <cellStyle name="Normal 2 2 2 2 10 2 2 2 3" xfId="5286" xr:uid="{00000000-0005-0000-0000-0000CE0D0000}"/>
    <cellStyle name="Normal 2 2 2 2 10 2 2 2 3 2" xfId="13432" xr:uid="{00000000-0005-0000-0000-0000CF0D0000}"/>
    <cellStyle name="Normal 2 2 2 2 10 2 2 2 3 2 2" xfId="29728" xr:uid="{00000000-0005-0000-0000-0000D00D0000}"/>
    <cellStyle name="Normal 2 2 2 2 10 2 2 2 3 3" xfId="21582" xr:uid="{00000000-0005-0000-0000-0000D10D0000}"/>
    <cellStyle name="Normal 2 2 2 2 10 2 2 2 4" xfId="8128" xr:uid="{00000000-0005-0000-0000-0000D20D0000}"/>
    <cellStyle name="Normal 2 2 2 2 10 2 2 2 4 2" xfId="16274" xr:uid="{00000000-0005-0000-0000-0000D30D0000}"/>
    <cellStyle name="Normal 2 2 2 2 10 2 2 2 4 2 2" xfId="32570" xr:uid="{00000000-0005-0000-0000-0000D40D0000}"/>
    <cellStyle name="Normal 2 2 2 2 10 2 2 2 4 3" xfId="24424" xr:uid="{00000000-0005-0000-0000-0000D50D0000}"/>
    <cellStyle name="Normal 2 2 2 2 10 2 2 2 5" xfId="10975" xr:uid="{00000000-0005-0000-0000-0000D60D0000}"/>
    <cellStyle name="Normal 2 2 2 2 10 2 2 2 5 2" xfId="27271" xr:uid="{00000000-0005-0000-0000-0000D70D0000}"/>
    <cellStyle name="Normal 2 2 2 2 10 2 2 2 6" xfId="19125" xr:uid="{00000000-0005-0000-0000-0000D80D0000}"/>
    <cellStyle name="Normal 2 2 2 2 10 2 2 3" xfId="5272" xr:uid="{00000000-0005-0000-0000-0000D90D0000}"/>
    <cellStyle name="Normal 2 2 2 2 10 2 2 3 2" xfId="13418" xr:uid="{00000000-0005-0000-0000-0000DA0D0000}"/>
    <cellStyle name="Normal 2 2 2 2 10 2 2 3 2 2" xfId="29714" xr:uid="{00000000-0005-0000-0000-0000DB0D0000}"/>
    <cellStyle name="Normal 2 2 2 2 10 2 2 3 3" xfId="21568" xr:uid="{00000000-0005-0000-0000-0000DC0D0000}"/>
    <cellStyle name="Normal 2 2 2 2 10 2 2 4" xfId="8113" xr:uid="{00000000-0005-0000-0000-0000DD0D0000}"/>
    <cellStyle name="Normal 2 2 2 2 10 2 2 4 2" xfId="16259" xr:uid="{00000000-0005-0000-0000-0000DE0D0000}"/>
    <cellStyle name="Normal 2 2 2 2 10 2 2 4 2 2" xfId="32555" xr:uid="{00000000-0005-0000-0000-0000DF0D0000}"/>
    <cellStyle name="Normal 2 2 2 2 10 2 2 4 3" xfId="24409" xr:uid="{00000000-0005-0000-0000-0000E00D0000}"/>
    <cellStyle name="Normal 2 2 2 2 10 2 2 5" xfId="10960" xr:uid="{00000000-0005-0000-0000-0000E10D0000}"/>
    <cellStyle name="Normal 2 2 2 2 10 2 2 5 2" xfId="27256" xr:uid="{00000000-0005-0000-0000-0000E20D0000}"/>
    <cellStyle name="Normal 2 2 2 2 10 2 2 6" xfId="19110" xr:uid="{00000000-0005-0000-0000-0000E30D0000}"/>
    <cellStyle name="Normal 2 2 2 2 10 2 3" xfId="4054" xr:uid="{00000000-0005-0000-0000-0000E40D0000}"/>
    <cellStyle name="Normal 2 2 2 2 10 2 3 2" xfId="12200" xr:uid="{00000000-0005-0000-0000-0000E50D0000}"/>
    <cellStyle name="Normal 2 2 2 2 10 2 3 2 2" xfId="28496" xr:uid="{00000000-0005-0000-0000-0000E60D0000}"/>
    <cellStyle name="Normal 2 2 2 2 10 2 3 3" xfId="20350" xr:uid="{00000000-0005-0000-0000-0000E70D0000}"/>
    <cellStyle name="Normal 2 2 2 2 10 2 4" xfId="6703" xr:uid="{00000000-0005-0000-0000-0000E80D0000}"/>
    <cellStyle name="Normal 2 2 2 2 10 2 4 2" xfId="14849" xr:uid="{00000000-0005-0000-0000-0000E90D0000}"/>
    <cellStyle name="Normal 2 2 2 2 10 2 4 2 2" xfId="31145" xr:uid="{00000000-0005-0000-0000-0000EA0D0000}"/>
    <cellStyle name="Normal 2 2 2 2 10 2 4 3" xfId="22999" xr:uid="{00000000-0005-0000-0000-0000EB0D0000}"/>
    <cellStyle name="Normal 2 2 2 2 10 2 5" xfId="9550" xr:uid="{00000000-0005-0000-0000-0000EC0D0000}"/>
    <cellStyle name="Normal 2 2 2 2 10 2 5 2" xfId="25846" xr:uid="{00000000-0005-0000-0000-0000ED0D0000}"/>
    <cellStyle name="Normal 2 2 2 2 10 2 6" xfId="17700" xr:uid="{00000000-0005-0000-0000-0000EE0D0000}"/>
    <cellStyle name="Normal 2 2 2 2 10 3" xfId="2109" xr:uid="{00000000-0005-0000-0000-0000EF0D0000}"/>
    <cellStyle name="Normal 2 2 2 2 10 3 2" xfId="4663" xr:uid="{00000000-0005-0000-0000-0000F00D0000}"/>
    <cellStyle name="Normal 2 2 2 2 10 3 2 2" xfId="12809" xr:uid="{00000000-0005-0000-0000-0000F10D0000}"/>
    <cellStyle name="Normal 2 2 2 2 10 3 2 2 2" xfId="29105" xr:uid="{00000000-0005-0000-0000-0000F20D0000}"/>
    <cellStyle name="Normal 2 2 2 2 10 3 2 3" xfId="20959" xr:uid="{00000000-0005-0000-0000-0000F30D0000}"/>
    <cellStyle name="Normal 2 2 2 2 10 3 3" xfId="7408" xr:uid="{00000000-0005-0000-0000-0000F40D0000}"/>
    <cellStyle name="Normal 2 2 2 2 10 3 3 2" xfId="15554" xr:uid="{00000000-0005-0000-0000-0000F50D0000}"/>
    <cellStyle name="Normal 2 2 2 2 10 3 3 2 2" xfId="31850" xr:uid="{00000000-0005-0000-0000-0000F60D0000}"/>
    <cellStyle name="Normal 2 2 2 2 10 3 3 3" xfId="23704" xr:uid="{00000000-0005-0000-0000-0000F70D0000}"/>
    <cellStyle name="Normal 2 2 2 2 10 3 4" xfId="10255" xr:uid="{00000000-0005-0000-0000-0000F80D0000}"/>
    <cellStyle name="Normal 2 2 2 2 10 3 4 2" xfId="26551" xr:uid="{00000000-0005-0000-0000-0000F90D0000}"/>
    <cellStyle name="Normal 2 2 2 2 10 3 5" xfId="18405" xr:uid="{00000000-0005-0000-0000-0000FA0D0000}"/>
    <cellStyle name="Normal 2 2 2 2 10 4" xfId="3445" xr:uid="{00000000-0005-0000-0000-0000FB0D0000}"/>
    <cellStyle name="Normal 2 2 2 2 10 4 2" xfId="11591" xr:uid="{00000000-0005-0000-0000-0000FC0D0000}"/>
    <cellStyle name="Normal 2 2 2 2 10 4 2 2" xfId="27887" xr:uid="{00000000-0005-0000-0000-0000FD0D0000}"/>
    <cellStyle name="Normal 2 2 2 2 10 4 3" xfId="19741" xr:uid="{00000000-0005-0000-0000-0000FE0D0000}"/>
    <cellStyle name="Normal 2 2 2 2 10 5" xfId="5998" xr:uid="{00000000-0005-0000-0000-0000FF0D0000}"/>
    <cellStyle name="Normal 2 2 2 2 10 5 2" xfId="14144" xr:uid="{00000000-0005-0000-0000-0000000E0000}"/>
    <cellStyle name="Normal 2 2 2 2 10 5 2 2" xfId="30440" xr:uid="{00000000-0005-0000-0000-0000010E0000}"/>
    <cellStyle name="Normal 2 2 2 2 10 5 3" xfId="22294" xr:uid="{00000000-0005-0000-0000-0000020E0000}"/>
    <cellStyle name="Normal 2 2 2 2 10 6" xfId="8845" xr:uid="{00000000-0005-0000-0000-0000030E0000}"/>
    <cellStyle name="Normal 2 2 2 2 10 6 2" xfId="25141" xr:uid="{00000000-0005-0000-0000-0000040E0000}"/>
    <cellStyle name="Normal 2 2 2 2 10 7" xfId="16995" xr:uid="{00000000-0005-0000-0000-0000050E0000}"/>
    <cellStyle name="Normal 2 2 2 2 11" xfId="722" xr:uid="{00000000-0005-0000-0000-0000060E0000}"/>
    <cellStyle name="Normal 2 2 2 2 11 2" xfId="2132" xr:uid="{00000000-0005-0000-0000-0000070E0000}"/>
    <cellStyle name="Normal 2 2 2 2 11 2 2" xfId="4684" xr:uid="{00000000-0005-0000-0000-0000080E0000}"/>
    <cellStyle name="Normal 2 2 2 2 11 2 2 2" xfId="12830" xr:uid="{00000000-0005-0000-0000-0000090E0000}"/>
    <cellStyle name="Normal 2 2 2 2 11 2 2 2 2" xfId="29126" xr:uid="{00000000-0005-0000-0000-00000A0E0000}"/>
    <cellStyle name="Normal 2 2 2 2 11 2 2 3" xfId="20980" xr:uid="{00000000-0005-0000-0000-00000B0E0000}"/>
    <cellStyle name="Normal 2 2 2 2 11 2 3" xfId="7431" xr:uid="{00000000-0005-0000-0000-00000C0E0000}"/>
    <cellStyle name="Normal 2 2 2 2 11 2 3 2" xfId="15577" xr:uid="{00000000-0005-0000-0000-00000D0E0000}"/>
    <cellStyle name="Normal 2 2 2 2 11 2 3 2 2" xfId="31873" xr:uid="{00000000-0005-0000-0000-00000E0E0000}"/>
    <cellStyle name="Normal 2 2 2 2 11 2 3 3" xfId="23727" xr:uid="{00000000-0005-0000-0000-00000F0E0000}"/>
    <cellStyle name="Normal 2 2 2 2 11 2 4" xfId="10278" xr:uid="{00000000-0005-0000-0000-0000100E0000}"/>
    <cellStyle name="Normal 2 2 2 2 11 2 4 2" xfId="26574" xr:uid="{00000000-0005-0000-0000-0000110E0000}"/>
    <cellStyle name="Normal 2 2 2 2 11 2 5" xfId="18428" xr:uid="{00000000-0005-0000-0000-0000120E0000}"/>
    <cellStyle name="Normal 2 2 2 2 11 3" xfId="3466" xr:uid="{00000000-0005-0000-0000-0000130E0000}"/>
    <cellStyle name="Normal 2 2 2 2 11 3 2" xfId="11612" xr:uid="{00000000-0005-0000-0000-0000140E0000}"/>
    <cellStyle name="Normal 2 2 2 2 11 3 2 2" xfId="27908" xr:uid="{00000000-0005-0000-0000-0000150E0000}"/>
    <cellStyle name="Normal 2 2 2 2 11 3 3" xfId="19762" xr:uid="{00000000-0005-0000-0000-0000160E0000}"/>
    <cellStyle name="Normal 2 2 2 2 11 4" xfId="6021" xr:uid="{00000000-0005-0000-0000-0000170E0000}"/>
    <cellStyle name="Normal 2 2 2 2 11 4 2" xfId="14167" xr:uid="{00000000-0005-0000-0000-0000180E0000}"/>
    <cellStyle name="Normal 2 2 2 2 11 4 2 2" xfId="30463" xr:uid="{00000000-0005-0000-0000-0000190E0000}"/>
    <cellStyle name="Normal 2 2 2 2 11 4 3" xfId="22317" xr:uid="{00000000-0005-0000-0000-00001A0E0000}"/>
    <cellStyle name="Normal 2 2 2 2 11 5" xfId="8868" xr:uid="{00000000-0005-0000-0000-00001B0E0000}"/>
    <cellStyle name="Normal 2 2 2 2 11 5 2" xfId="25164" xr:uid="{00000000-0005-0000-0000-00001C0E0000}"/>
    <cellStyle name="Normal 2 2 2 2 11 6" xfId="17018" xr:uid="{00000000-0005-0000-0000-00001D0E0000}"/>
    <cellStyle name="Normal 2 2 2 2 12" xfId="1427" xr:uid="{00000000-0005-0000-0000-00001E0E0000}"/>
    <cellStyle name="Normal 2 2 2 2 12 2" xfId="4075" xr:uid="{00000000-0005-0000-0000-00001F0E0000}"/>
    <cellStyle name="Normal 2 2 2 2 12 2 2" xfId="12221" xr:uid="{00000000-0005-0000-0000-0000200E0000}"/>
    <cellStyle name="Normal 2 2 2 2 12 2 2 2" xfId="28517" xr:uid="{00000000-0005-0000-0000-0000210E0000}"/>
    <cellStyle name="Normal 2 2 2 2 12 2 3" xfId="20371" xr:uid="{00000000-0005-0000-0000-0000220E0000}"/>
    <cellStyle name="Normal 2 2 2 2 12 3" xfId="6726" xr:uid="{00000000-0005-0000-0000-0000230E0000}"/>
    <cellStyle name="Normal 2 2 2 2 12 3 2" xfId="14872" xr:uid="{00000000-0005-0000-0000-0000240E0000}"/>
    <cellStyle name="Normal 2 2 2 2 12 3 2 2" xfId="31168" xr:uid="{00000000-0005-0000-0000-0000250E0000}"/>
    <cellStyle name="Normal 2 2 2 2 12 3 3" xfId="23022" xr:uid="{00000000-0005-0000-0000-0000260E0000}"/>
    <cellStyle name="Normal 2 2 2 2 12 4" xfId="9573" xr:uid="{00000000-0005-0000-0000-0000270E0000}"/>
    <cellStyle name="Normal 2 2 2 2 12 4 2" xfId="25869" xr:uid="{00000000-0005-0000-0000-0000280E0000}"/>
    <cellStyle name="Normal 2 2 2 2 12 5" xfId="17723" xr:uid="{00000000-0005-0000-0000-0000290E0000}"/>
    <cellStyle name="Normal 2 2 2 2 13" xfId="2857" xr:uid="{00000000-0005-0000-0000-00002A0E0000}"/>
    <cellStyle name="Normal 2 2 2 2 13 2" xfId="11003" xr:uid="{00000000-0005-0000-0000-00002B0E0000}"/>
    <cellStyle name="Normal 2 2 2 2 13 2 2" xfId="27299" xr:uid="{00000000-0005-0000-0000-00002C0E0000}"/>
    <cellStyle name="Normal 2 2 2 2 13 3" xfId="19153" xr:uid="{00000000-0005-0000-0000-00002D0E0000}"/>
    <cellStyle name="Normal 2 2 2 2 14" xfId="5316" xr:uid="{00000000-0005-0000-0000-00002E0E0000}"/>
    <cellStyle name="Normal 2 2 2 2 14 2" xfId="13462" xr:uid="{00000000-0005-0000-0000-00002F0E0000}"/>
    <cellStyle name="Normal 2 2 2 2 14 2 2" xfId="29758" xr:uid="{00000000-0005-0000-0000-0000300E0000}"/>
    <cellStyle name="Normal 2 2 2 2 14 3" xfId="21612" xr:uid="{00000000-0005-0000-0000-0000310E0000}"/>
    <cellStyle name="Normal 2 2 2 2 15" xfId="8149" xr:uid="{00000000-0005-0000-0000-0000320E0000}"/>
    <cellStyle name="Normal 2 2 2 2 15 2" xfId="16295" xr:uid="{00000000-0005-0000-0000-0000330E0000}"/>
    <cellStyle name="Normal 2 2 2 2 15 2 2" xfId="32591" xr:uid="{00000000-0005-0000-0000-0000340E0000}"/>
    <cellStyle name="Normal 2 2 2 2 15 3" xfId="24445" xr:uid="{00000000-0005-0000-0000-0000350E0000}"/>
    <cellStyle name="Normal 2 2 2 2 16" xfId="8163" xr:uid="{00000000-0005-0000-0000-0000360E0000}"/>
    <cellStyle name="Normal 2 2 2 2 16 2" xfId="24459" xr:uid="{00000000-0005-0000-0000-0000370E0000}"/>
    <cellStyle name="Normal 2 2 2 2 17" xfId="16313" xr:uid="{00000000-0005-0000-0000-0000380E0000}"/>
    <cellStyle name="Normal 2 2 2 2 2" xfId="27" xr:uid="{00000000-0005-0000-0000-0000390E0000}"/>
    <cellStyle name="Normal 2 2 2 2 2 10" xfId="2866" xr:uid="{00000000-0005-0000-0000-00003A0E0000}"/>
    <cellStyle name="Normal 2 2 2 2 2 10 2" xfId="11012" xr:uid="{00000000-0005-0000-0000-00003B0E0000}"/>
    <cellStyle name="Normal 2 2 2 2 2 10 2 2" xfId="27308" xr:uid="{00000000-0005-0000-0000-00003C0E0000}"/>
    <cellStyle name="Normal 2 2 2 2 2 10 3" xfId="19162" xr:uid="{00000000-0005-0000-0000-00003D0E0000}"/>
    <cellStyle name="Normal 2 2 2 2 2 11" xfId="5327" xr:uid="{00000000-0005-0000-0000-00003E0E0000}"/>
    <cellStyle name="Normal 2 2 2 2 2 11 2" xfId="13473" xr:uid="{00000000-0005-0000-0000-00003F0E0000}"/>
    <cellStyle name="Normal 2 2 2 2 2 11 2 2" xfId="29769" xr:uid="{00000000-0005-0000-0000-0000400E0000}"/>
    <cellStyle name="Normal 2 2 2 2 2 11 3" xfId="21623" xr:uid="{00000000-0005-0000-0000-0000410E0000}"/>
    <cellStyle name="Normal 2 2 2 2 2 12" xfId="8174" xr:uid="{00000000-0005-0000-0000-0000420E0000}"/>
    <cellStyle name="Normal 2 2 2 2 2 12 2" xfId="24470" xr:uid="{00000000-0005-0000-0000-0000430E0000}"/>
    <cellStyle name="Normal 2 2 2 2 2 13" xfId="16324" xr:uid="{00000000-0005-0000-0000-0000440E0000}"/>
    <cellStyle name="Normal 2 2 2 2 2 2" xfId="49" xr:uid="{00000000-0005-0000-0000-0000450E0000}"/>
    <cellStyle name="Normal 2 2 2 2 2 2 10" xfId="5349" xr:uid="{00000000-0005-0000-0000-0000460E0000}"/>
    <cellStyle name="Normal 2 2 2 2 2 2 10 2" xfId="13495" xr:uid="{00000000-0005-0000-0000-0000470E0000}"/>
    <cellStyle name="Normal 2 2 2 2 2 2 10 2 2" xfId="29791" xr:uid="{00000000-0005-0000-0000-0000480E0000}"/>
    <cellStyle name="Normal 2 2 2 2 2 2 10 3" xfId="21645" xr:uid="{00000000-0005-0000-0000-0000490E0000}"/>
    <cellStyle name="Normal 2 2 2 2 2 2 11" xfId="8196" xr:uid="{00000000-0005-0000-0000-00004A0E0000}"/>
    <cellStyle name="Normal 2 2 2 2 2 2 11 2" xfId="24492" xr:uid="{00000000-0005-0000-0000-00004B0E0000}"/>
    <cellStyle name="Normal 2 2 2 2 2 2 12" xfId="16346" xr:uid="{00000000-0005-0000-0000-00004C0E0000}"/>
    <cellStyle name="Normal 2 2 2 2 2 2 2" xfId="93" xr:uid="{00000000-0005-0000-0000-00004D0E0000}"/>
    <cellStyle name="Normal 2 2 2 2 2 2 2 10" xfId="8240" xr:uid="{00000000-0005-0000-0000-00004E0E0000}"/>
    <cellStyle name="Normal 2 2 2 2 2 2 2 10 2" xfId="24536" xr:uid="{00000000-0005-0000-0000-00004F0E0000}"/>
    <cellStyle name="Normal 2 2 2 2 2 2 2 11" xfId="16390" xr:uid="{00000000-0005-0000-0000-0000500E0000}"/>
    <cellStyle name="Normal 2 2 2 2 2 2 2 2" xfId="183" xr:uid="{00000000-0005-0000-0000-0000510E0000}"/>
    <cellStyle name="Normal 2 2 2 2 2 2 2 2 2" xfId="527" xr:uid="{00000000-0005-0000-0000-0000520E0000}"/>
    <cellStyle name="Normal 2 2 2 2 2 2 2 2 2 2" xfId="1233" xr:uid="{00000000-0005-0000-0000-0000530E0000}"/>
    <cellStyle name="Normal 2 2 2 2 2 2 2 2 2 2 2" xfId="2643" xr:uid="{00000000-0005-0000-0000-0000540E0000}"/>
    <cellStyle name="Normal 2 2 2 2 2 2 2 2 2 2 2 2" xfId="5117" xr:uid="{00000000-0005-0000-0000-0000550E0000}"/>
    <cellStyle name="Normal 2 2 2 2 2 2 2 2 2 2 2 2 2" xfId="13263" xr:uid="{00000000-0005-0000-0000-0000560E0000}"/>
    <cellStyle name="Normal 2 2 2 2 2 2 2 2 2 2 2 2 2 2" xfId="29559" xr:uid="{00000000-0005-0000-0000-0000570E0000}"/>
    <cellStyle name="Normal 2 2 2 2 2 2 2 2 2 2 2 2 3" xfId="21413" xr:uid="{00000000-0005-0000-0000-0000580E0000}"/>
    <cellStyle name="Normal 2 2 2 2 2 2 2 2 2 2 2 3" xfId="7942" xr:uid="{00000000-0005-0000-0000-0000590E0000}"/>
    <cellStyle name="Normal 2 2 2 2 2 2 2 2 2 2 2 3 2" xfId="16088" xr:uid="{00000000-0005-0000-0000-00005A0E0000}"/>
    <cellStyle name="Normal 2 2 2 2 2 2 2 2 2 2 2 3 2 2" xfId="32384" xr:uid="{00000000-0005-0000-0000-00005B0E0000}"/>
    <cellStyle name="Normal 2 2 2 2 2 2 2 2 2 2 2 3 3" xfId="24238" xr:uid="{00000000-0005-0000-0000-00005C0E0000}"/>
    <cellStyle name="Normal 2 2 2 2 2 2 2 2 2 2 2 4" xfId="10789" xr:uid="{00000000-0005-0000-0000-00005D0E0000}"/>
    <cellStyle name="Normal 2 2 2 2 2 2 2 2 2 2 2 4 2" xfId="27085" xr:uid="{00000000-0005-0000-0000-00005E0E0000}"/>
    <cellStyle name="Normal 2 2 2 2 2 2 2 2 2 2 2 5" xfId="18939" xr:uid="{00000000-0005-0000-0000-00005F0E0000}"/>
    <cellStyle name="Normal 2 2 2 2 2 2 2 2 2 2 3" xfId="3899" xr:uid="{00000000-0005-0000-0000-0000600E0000}"/>
    <cellStyle name="Normal 2 2 2 2 2 2 2 2 2 2 3 2" xfId="12045" xr:uid="{00000000-0005-0000-0000-0000610E0000}"/>
    <cellStyle name="Normal 2 2 2 2 2 2 2 2 2 2 3 2 2" xfId="28341" xr:uid="{00000000-0005-0000-0000-0000620E0000}"/>
    <cellStyle name="Normal 2 2 2 2 2 2 2 2 2 2 3 3" xfId="20195" xr:uid="{00000000-0005-0000-0000-0000630E0000}"/>
    <cellStyle name="Normal 2 2 2 2 2 2 2 2 2 2 4" xfId="6532" xr:uid="{00000000-0005-0000-0000-0000640E0000}"/>
    <cellStyle name="Normal 2 2 2 2 2 2 2 2 2 2 4 2" xfId="14678" xr:uid="{00000000-0005-0000-0000-0000650E0000}"/>
    <cellStyle name="Normal 2 2 2 2 2 2 2 2 2 2 4 2 2" xfId="30974" xr:uid="{00000000-0005-0000-0000-0000660E0000}"/>
    <cellStyle name="Normal 2 2 2 2 2 2 2 2 2 2 4 3" xfId="22828" xr:uid="{00000000-0005-0000-0000-0000670E0000}"/>
    <cellStyle name="Normal 2 2 2 2 2 2 2 2 2 2 5" xfId="9379" xr:uid="{00000000-0005-0000-0000-0000680E0000}"/>
    <cellStyle name="Normal 2 2 2 2 2 2 2 2 2 2 5 2" xfId="25675" xr:uid="{00000000-0005-0000-0000-0000690E0000}"/>
    <cellStyle name="Normal 2 2 2 2 2 2 2 2 2 2 6" xfId="17529" xr:uid="{00000000-0005-0000-0000-00006A0E0000}"/>
    <cellStyle name="Normal 2 2 2 2 2 2 2 2 2 3" xfId="1938" xr:uid="{00000000-0005-0000-0000-00006B0E0000}"/>
    <cellStyle name="Normal 2 2 2 2 2 2 2 2 2 3 2" xfId="4508" xr:uid="{00000000-0005-0000-0000-00006C0E0000}"/>
    <cellStyle name="Normal 2 2 2 2 2 2 2 2 2 3 2 2" xfId="12654" xr:uid="{00000000-0005-0000-0000-00006D0E0000}"/>
    <cellStyle name="Normal 2 2 2 2 2 2 2 2 2 3 2 2 2" xfId="28950" xr:uid="{00000000-0005-0000-0000-00006E0E0000}"/>
    <cellStyle name="Normal 2 2 2 2 2 2 2 2 2 3 2 3" xfId="20804" xr:uid="{00000000-0005-0000-0000-00006F0E0000}"/>
    <cellStyle name="Normal 2 2 2 2 2 2 2 2 2 3 3" xfId="7237" xr:uid="{00000000-0005-0000-0000-0000700E0000}"/>
    <cellStyle name="Normal 2 2 2 2 2 2 2 2 2 3 3 2" xfId="15383" xr:uid="{00000000-0005-0000-0000-0000710E0000}"/>
    <cellStyle name="Normal 2 2 2 2 2 2 2 2 2 3 3 2 2" xfId="31679" xr:uid="{00000000-0005-0000-0000-0000720E0000}"/>
    <cellStyle name="Normal 2 2 2 2 2 2 2 2 2 3 3 3" xfId="23533" xr:uid="{00000000-0005-0000-0000-0000730E0000}"/>
    <cellStyle name="Normal 2 2 2 2 2 2 2 2 2 3 4" xfId="10084" xr:uid="{00000000-0005-0000-0000-0000740E0000}"/>
    <cellStyle name="Normal 2 2 2 2 2 2 2 2 2 3 4 2" xfId="26380" xr:uid="{00000000-0005-0000-0000-0000750E0000}"/>
    <cellStyle name="Normal 2 2 2 2 2 2 2 2 2 3 5" xfId="18234" xr:uid="{00000000-0005-0000-0000-0000760E0000}"/>
    <cellStyle name="Normal 2 2 2 2 2 2 2 2 2 4" xfId="3290" xr:uid="{00000000-0005-0000-0000-0000770E0000}"/>
    <cellStyle name="Normal 2 2 2 2 2 2 2 2 2 4 2" xfId="11436" xr:uid="{00000000-0005-0000-0000-0000780E0000}"/>
    <cellStyle name="Normal 2 2 2 2 2 2 2 2 2 4 2 2" xfId="27732" xr:uid="{00000000-0005-0000-0000-0000790E0000}"/>
    <cellStyle name="Normal 2 2 2 2 2 2 2 2 2 4 3" xfId="19586" xr:uid="{00000000-0005-0000-0000-00007A0E0000}"/>
    <cellStyle name="Normal 2 2 2 2 2 2 2 2 2 5" xfId="5827" xr:uid="{00000000-0005-0000-0000-00007B0E0000}"/>
    <cellStyle name="Normal 2 2 2 2 2 2 2 2 2 5 2" xfId="13973" xr:uid="{00000000-0005-0000-0000-00007C0E0000}"/>
    <cellStyle name="Normal 2 2 2 2 2 2 2 2 2 5 2 2" xfId="30269" xr:uid="{00000000-0005-0000-0000-00007D0E0000}"/>
    <cellStyle name="Normal 2 2 2 2 2 2 2 2 2 5 3" xfId="22123" xr:uid="{00000000-0005-0000-0000-00007E0E0000}"/>
    <cellStyle name="Normal 2 2 2 2 2 2 2 2 2 6" xfId="8674" xr:uid="{00000000-0005-0000-0000-00007F0E0000}"/>
    <cellStyle name="Normal 2 2 2 2 2 2 2 2 2 6 2" xfId="24970" xr:uid="{00000000-0005-0000-0000-0000800E0000}"/>
    <cellStyle name="Normal 2 2 2 2 2 2 2 2 2 7" xfId="16824" xr:uid="{00000000-0005-0000-0000-0000810E0000}"/>
    <cellStyle name="Normal 2 2 2 2 2 2 2 2 3" xfId="889" xr:uid="{00000000-0005-0000-0000-0000820E0000}"/>
    <cellStyle name="Normal 2 2 2 2 2 2 2 2 3 2" xfId="2299" xr:uid="{00000000-0005-0000-0000-0000830E0000}"/>
    <cellStyle name="Normal 2 2 2 2 2 2 2 2 3 2 2" xfId="4821" xr:uid="{00000000-0005-0000-0000-0000840E0000}"/>
    <cellStyle name="Normal 2 2 2 2 2 2 2 2 3 2 2 2" xfId="12967" xr:uid="{00000000-0005-0000-0000-0000850E0000}"/>
    <cellStyle name="Normal 2 2 2 2 2 2 2 2 3 2 2 2 2" xfId="29263" xr:uid="{00000000-0005-0000-0000-0000860E0000}"/>
    <cellStyle name="Normal 2 2 2 2 2 2 2 2 3 2 2 3" xfId="21117" xr:uid="{00000000-0005-0000-0000-0000870E0000}"/>
    <cellStyle name="Normal 2 2 2 2 2 2 2 2 3 2 3" xfId="7598" xr:uid="{00000000-0005-0000-0000-0000880E0000}"/>
    <cellStyle name="Normal 2 2 2 2 2 2 2 2 3 2 3 2" xfId="15744" xr:uid="{00000000-0005-0000-0000-0000890E0000}"/>
    <cellStyle name="Normal 2 2 2 2 2 2 2 2 3 2 3 2 2" xfId="32040" xr:uid="{00000000-0005-0000-0000-00008A0E0000}"/>
    <cellStyle name="Normal 2 2 2 2 2 2 2 2 3 2 3 3" xfId="23894" xr:uid="{00000000-0005-0000-0000-00008B0E0000}"/>
    <cellStyle name="Normal 2 2 2 2 2 2 2 2 3 2 4" xfId="10445" xr:uid="{00000000-0005-0000-0000-00008C0E0000}"/>
    <cellStyle name="Normal 2 2 2 2 2 2 2 2 3 2 4 2" xfId="26741" xr:uid="{00000000-0005-0000-0000-00008D0E0000}"/>
    <cellStyle name="Normal 2 2 2 2 2 2 2 2 3 2 5" xfId="18595" xr:uid="{00000000-0005-0000-0000-00008E0E0000}"/>
    <cellStyle name="Normal 2 2 2 2 2 2 2 2 3 3" xfId="3603" xr:uid="{00000000-0005-0000-0000-00008F0E0000}"/>
    <cellStyle name="Normal 2 2 2 2 2 2 2 2 3 3 2" xfId="11749" xr:uid="{00000000-0005-0000-0000-0000900E0000}"/>
    <cellStyle name="Normal 2 2 2 2 2 2 2 2 3 3 2 2" xfId="28045" xr:uid="{00000000-0005-0000-0000-0000910E0000}"/>
    <cellStyle name="Normal 2 2 2 2 2 2 2 2 3 3 3" xfId="19899" xr:uid="{00000000-0005-0000-0000-0000920E0000}"/>
    <cellStyle name="Normal 2 2 2 2 2 2 2 2 3 4" xfId="6188" xr:uid="{00000000-0005-0000-0000-0000930E0000}"/>
    <cellStyle name="Normal 2 2 2 2 2 2 2 2 3 4 2" xfId="14334" xr:uid="{00000000-0005-0000-0000-0000940E0000}"/>
    <cellStyle name="Normal 2 2 2 2 2 2 2 2 3 4 2 2" xfId="30630" xr:uid="{00000000-0005-0000-0000-0000950E0000}"/>
    <cellStyle name="Normal 2 2 2 2 2 2 2 2 3 4 3" xfId="22484" xr:uid="{00000000-0005-0000-0000-0000960E0000}"/>
    <cellStyle name="Normal 2 2 2 2 2 2 2 2 3 5" xfId="9035" xr:uid="{00000000-0005-0000-0000-0000970E0000}"/>
    <cellStyle name="Normal 2 2 2 2 2 2 2 2 3 5 2" xfId="25331" xr:uid="{00000000-0005-0000-0000-0000980E0000}"/>
    <cellStyle name="Normal 2 2 2 2 2 2 2 2 3 6" xfId="17185" xr:uid="{00000000-0005-0000-0000-0000990E0000}"/>
    <cellStyle name="Normal 2 2 2 2 2 2 2 2 4" xfId="1594" xr:uid="{00000000-0005-0000-0000-00009A0E0000}"/>
    <cellStyle name="Normal 2 2 2 2 2 2 2 2 4 2" xfId="4212" xr:uid="{00000000-0005-0000-0000-00009B0E0000}"/>
    <cellStyle name="Normal 2 2 2 2 2 2 2 2 4 2 2" xfId="12358" xr:uid="{00000000-0005-0000-0000-00009C0E0000}"/>
    <cellStyle name="Normal 2 2 2 2 2 2 2 2 4 2 2 2" xfId="28654" xr:uid="{00000000-0005-0000-0000-00009D0E0000}"/>
    <cellStyle name="Normal 2 2 2 2 2 2 2 2 4 2 3" xfId="20508" xr:uid="{00000000-0005-0000-0000-00009E0E0000}"/>
    <cellStyle name="Normal 2 2 2 2 2 2 2 2 4 3" xfId="6893" xr:uid="{00000000-0005-0000-0000-00009F0E0000}"/>
    <cellStyle name="Normal 2 2 2 2 2 2 2 2 4 3 2" xfId="15039" xr:uid="{00000000-0005-0000-0000-0000A00E0000}"/>
    <cellStyle name="Normal 2 2 2 2 2 2 2 2 4 3 2 2" xfId="31335" xr:uid="{00000000-0005-0000-0000-0000A10E0000}"/>
    <cellStyle name="Normal 2 2 2 2 2 2 2 2 4 3 3" xfId="23189" xr:uid="{00000000-0005-0000-0000-0000A20E0000}"/>
    <cellStyle name="Normal 2 2 2 2 2 2 2 2 4 4" xfId="9740" xr:uid="{00000000-0005-0000-0000-0000A30E0000}"/>
    <cellStyle name="Normal 2 2 2 2 2 2 2 2 4 4 2" xfId="26036" xr:uid="{00000000-0005-0000-0000-0000A40E0000}"/>
    <cellStyle name="Normal 2 2 2 2 2 2 2 2 4 5" xfId="17890" xr:uid="{00000000-0005-0000-0000-0000A50E0000}"/>
    <cellStyle name="Normal 2 2 2 2 2 2 2 2 5" xfId="2994" xr:uid="{00000000-0005-0000-0000-0000A60E0000}"/>
    <cellStyle name="Normal 2 2 2 2 2 2 2 2 5 2" xfId="11140" xr:uid="{00000000-0005-0000-0000-0000A70E0000}"/>
    <cellStyle name="Normal 2 2 2 2 2 2 2 2 5 2 2" xfId="27436" xr:uid="{00000000-0005-0000-0000-0000A80E0000}"/>
    <cellStyle name="Normal 2 2 2 2 2 2 2 2 5 3" xfId="19290" xr:uid="{00000000-0005-0000-0000-0000A90E0000}"/>
    <cellStyle name="Normal 2 2 2 2 2 2 2 2 6" xfId="5483" xr:uid="{00000000-0005-0000-0000-0000AA0E0000}"/>
    <cellStyle name="Normal 2 2 2 2 2 2 2 2 6 2" xfId="13629" xr:uid="{00000000-0005-0000-0000-0000AB0E0000}"/>
    <cellStyle name="Normal 2 2 2 2 2 2 2 2 6 2 2" xfId="29925" xr:uid="{00000000-0005-0000-0000-0000AC0E0000}"/>
    <cellStyle name="Normal 2 2 2 2 2 2 2 2 6 3" xfId="21779" xr:uid="{00000000-0005-0000-0000-0000AD0E0000}"/>
    <cellStyle name="Normal 2 2 2 2 2 2 2 2 7" xfId="8330" xr:uid="{00000000-0005-0000-0000-0000AE0E0000}"/>
    <cellStyle name="Normal 2 2 2 2 2 2 2 2 7 2" xfId="24626" xr:uid="{00000000-0005-0000-0000-0000AF0E0000}"/>
    <cellStyle name="Normal 2 2 2 2 2 2 2 2 8" xfId="16480" xr:uid="{00000000-0005-0000-0000-0000B00E0000}"/>
    <cellStyle name="Normal 2 2 2 2 2 2 2 3" xfId="257" xr:uid="{00000000-0005-0000-0000-0000B10E0000}"/>
    <cellStyle name="Normal 2 2 2 2 2 2 2 3 2" xfId="601" xr:uid="{00000000-0005-0000-0000-0000B20E0000}"/>
    <cellStyle name="Normal 2 2 2 2 2 2 2 3 2 2" xfId="1307" xr:uid="{00000000-0005-0000-0000-0000B30E0000}"/>
    <cellStyle name="Normal 2 2 2 2 2 2 2 3 2 2 2" xfId="2717" xr:uid="{00000000-0005-0000-0000-0000B40E0000}"/>
    <cellStyle name="Normal 2 2 2 2 2 2 2 3 2 2 2 2" xfId="5191" xr:uid="{00000000-0005-0000-0000-0000B50E0000}"/>
    <cellStyle name="Normal 2 2 2 2 2 2 2 3 2 2 2 2 2" xfId="13337" xr:uid="{00000000-0005-0000-0000-0000B60E0000}"/>
    <cellStyle name="Normal 2 2 2 2 2 2 2 3 2 2 2 2 2 2" xfId="29633" xr:uid="{00000000-0005-0000-0000-0000B70E0000}"/>
    <cellStyle name="Normal 2 2 2 2 2 2 2 3 2 2 2 2 3" xfId="21487" xr:uid="{00000000-0005-0000-0000-0000B80E0000}"/>
    <cellStyle name="Normal 2 2 2 2 2 2 2 3 2 2 2 3" xfId="8016" xr:uid="{00000000-0005-0000-0000-0000B90E0000}"/>
    <cellStyle name="Normal 2 2 2 2 2 2 2 3 2 2 2 3 2" xfId="16162" xr:uid="{00000000-0005-0000-0000-0000BA0E0000}"/>
    <cellStyle name="Normal 2 2 2 2 2 2 2 3 2 2 2 3 2 2" xfId="32458" xr:uid="{00000000-0005-0000-0000-0000BB0E0000}"/>
    <cellStyle name="Normal 2 2 2 2 2 2 2 3 2 2 2 3 3" xfId="24312" xr:uid="{00000000-0005-0000-0000-0000BC0E0000}"/>
    <cellStyle name="Normal 2 2 2 2 2 2 2 3 2 2 2 4" xfId="10863" xr:uid="{00000000-0005-0000-0000-0000BD0E0000}"/>
    <cellStyle name="Normal 2 2 2 2 2 2 2 3 2 2 2 4 2" xfId="27159" xr:uid="{00000000-0005-0000-0000-0000BE0E0000}"/>
    <cellStyle name="Normal 2 2 2 2 2 2 2 3 2 2 2 5" xfId="19013" xr:uid="{00000000-0005-0000-0000-0000BF0E0000}"/>
    <cellStyle name="Normal 2 2 2 2 2 2 2 3 2 2 3" xfId="3973" xr:uid="{00000000-0005-0000-0000-0000C00E0000}"/>
    <cellStyle name="Normal 2 2 2 2 2 2 2 3 2 2 3 2" xfId="12119" xr:uid="{00000000-0005-0000-0000-0000C10E0000}"/>
    <cellStyle name="Normal 2 2 2 2 2 2 2 3 2 2 3 2 2" xfId="28415" xr:uid="{00000000-0005-0000-0000-0000C20E0000}"/>
    <cellStyle name="Normal 2 2 2 2 2 2 2 3 2 2 3 3" xfId="20269" xr:uid="{00000000-0005-0000-0000-0000C30E0000}"/>
    <cellStyle name="Normal 2 2 2 2 2 2 2 3 2 2 4" xfId="6606" xr:uid="{00000000-0005-0000-0000-0000C40E0000}"/>
    <cellStyle name="Normal 2 2 2 2 2 2 2 3 2 2 4 2" xfId="14752" xr:uid="{00000000-0005-0000-0000-0000C50E0000}"/>
    <cellStyle name="Normal 2 2 2 2 2 2 2 3 2 2 4 2 2" xfId="31048" xr:uid="{00000000-0005-0000-0000-0000C60E0000}"/>
    <cellStyle name="Normal 2 2 2 2 2 2 2 3 2 2 4 3" xfId="22902" xr:uid="{00000000-0005-0000-0000-0000C70E0000}"/>
    <cellStyle name="Normal 2 2 2 2 2 2 2 3 2 2 5" xfId="9453" xr:uid="{00000000-0005-0000-0000-0000C80E0000}"/>
    <cellStyle name="Normal 2 2 2 2 2 2 2 3 2 2 5 2" xfId="25749" xr:uid="{00000000-0005-0000-0000-0000C90E0000}"/>
    <cellStyle name="Normal 2 2 2 2 2 2 2 3 2 2 6" xfId="17603" xr:uid="{00000000-0005-0000-0000-0000CA0E0000}"/>
    <cellStyle name="Normal 2 2 2 2 2 2 2 3 2 3" xfId="2012" xr:uid="{00000000-0005-0000-0000-0000CB0E0000}"/>
    <cellStyle name="Normal 2 2 2 2 2 2 2 3 2 3 2" xfId="4582" xr:uid="{00000000-0005-0000-0000-0000CC0E0000}"/>
    <cellStyle name="Normal 2 2 2 2 2 2 2 3 2 3 2 2" xfId="12728" xr:uid="{00000000-0005-0000-0000-0000CD0E0000}"/>
    <cellStyle name="Normal 2 2 2 2 2 2 2 3 2 3 2 2 2" xfId="29024" xr:uid="{00000000-0005-0000-0000-0000CE0E0000}"/>
    <cellStyle name="Normal 2 2 2 2 2 2 2 3 2 3 2 3" xfId="20878" xr:uid="{00000000-0005-0000-0000-0000CF0E0000}"/>
    <cellStyle name="Normal 2 2 2 2 2 2 2 3 2 3 3" xfId="7311" xr:uid="{00000000-0005-0000-0000-0000D00E0000}"/>
    <cellStyle name="Normal 2 2 2 2 2 2 2 3 2 3 3 2" xfId="15457" xr:uid="{00000000-0005-0000-0000-0000D10E0000}"/>
    <cellStyle name="Normal 2 2 2 2 2 2 2 3 2 3 3 2 2" xfId="31753" xr:uid="{00000000-0005-0000-0000-0000D20E0000}"/>
    <cellStyle name="Normal 2 2 2 2 2 2 2 3 2 3 3 3" xfId="23607" xr:uid="{00000000-0005-0000-0000-0000D30E0000}"/>
    <cellStyle name="Normal 2 2 2 2 2 2 2 3 2 3 4" xfId="10158" xr:uid="{00000000-0005-0000-0000-0000D40E0000}"/>
    <cellStyle name="Normal 2 2 2 2 2 2 2 3 2 3 4 2" xfId="26454" xr:uid="{00000000-0005-0000-0000-0000D50E0000}"/>
    <cellStyle name="Normal 2 2 2 2 2 2 2 3 2 3 5" xfId="18308" xr:uid="{00000000-0005-0000-0000-0000D60E0000}"/>
    <cellStyle name="Normal 2 2 2 2 2 2 2 3 2 4" xfId="3364" xr:uid="{00000000-0005-0000-0000-0000D70E0000}"/>
    <cellStyle name="Normal 2 2 2 2 2 2 2 3 2 4 2" xfId="11510" xr:uid="{00000000-0005-0000-0000-0000D80E0000}"/>
    <cellStyle name="Normal 2 2 2 2 2 2 2 3 2 4 2 2" xfId="27806" xr:uid="{00000000-0005-0000-0000-0000D90E0000}"/>
    <cellStyle name="Normal 2 2 2 2 2 2 2 3 2 4 3" xfId="19660" xr:uid="{00000000-0005-0000-0000-0000DA0E0000}"/>
    <cellStyle name="Normal 2 2 2 2 2 2 2 3 2 5" xfId="5901" xr:uid="{00000000-0005-0000-0000-0000DB0E0000}"/>
    <cellStyle name="Normal 2 2 2 2 2 2 2 3 2 5 2" xfId="14047" xr:uid="{00000000-0005-0000-0000-0000DC0E0000}"/>
    <cellStyle name="Normal 2 2 2 2 2 2 2 3 2 5 2 2" xfId="30343" xr:uid="{00000000-0005-0000-0000-0000DD0E0000}"/>
    <cellStyle name="Normal 2 2 2 2 2 2 2 3 2 5 3" xfId="22197" xr:uid="{00000000-0005-0000-0000-0000DE0E0000}"/>
    <cellStyle name="Normal 2 2 2 2 2 2 2 3 2 6" xfId="8748" xr:uid="{00000000-0005-0000-0000-0000DF0E0000}"/>
    <cellStyle name="Normal 2 2 2 2 2 2 2 3 2 6 2" xfId="25044" xr:uid="{00000000-0005-0000-0000-0000E00E0000}"/>
    <cellStyle name="Normal 2 2 2 2 2 2 2 3 2 7" xfId="16898" xr:uid="{00000000-0005-0000-0000-0000E10E0000}"/>
    <cellStyle name="Normal 2 2 2 2 2 2 2 3 3" xfId="963" xr:uid="{00000000-0005-0000-0000-0000E20E0000}"/>
    <cellStyle name="Normal 2 2 2 2 2 2 2 3 3 2" xfId="2373" xr:uid="{00000000-0005-0000-0000-0000E30E0000}"/>
    <cellStyle name="Normal 2 2 2 2 2 2 2 3 3 2 2" xfId="4895" xr:uid="{00000000-0005-0000-0000-0000E40E0000}"/>
    <cellStyle name="Normal 2 2 2 2 2 2 2 3 3 2 2 2" xfId="13041" xr:uid="{00000000-0005-0000-0000-0000E50E0000}"/>
    <cellStyle name="Normal 2 2 2 2 2 2 2 3 3 2 2 2 2" xfId="29337" xr:uid="{00000000-0005-0000-0000-0000E60E0000}"/>
    <cellStyle name="Normal 2 2 2 2 2 2 2 3 3 2 2 3" xfId="21191" xr:uid="{00000000-0005-0000-0000-0000E70E0000}"/>
    <cellStyle name="Normal 2 2 2 2 2 2 2 3 3 2 3" xfId="7672" xr:uid="{00000000-0005-0000-0000-0000E80E0000}"/>
    <cellStyle name="Normal 2 2 2 2 2 2 2 3 3 2 3 2" xfId="15818" xr:uid="{00000000-0005-0000-0000-0000E90E0000}"/>
    <cellStyle name="Normal 2 2 2 2 2 2 2 3 3 2 3 2 2" xfId="32114" xr:uid="{00000000-0005-0000-0000-0000EA0E0000}"/>
    <cellStyle name="Normal 2 2 2 2 2 2 2 3 3 2 3 3" xfId="23968" xr:uid="{00000000-0005-0000-0000-0000EB0E0000}"/>
    <cellStyle name="Normal 2 2 2 2 2 2 2 3 3 2 4" xfId="10519" xr:uid="{00000000-0005-0000-0000-0000EC0E0000}"/>
    <cellStyle name="Normal 2 2 2 2 2 2 2 3 3 2 4 2" xfId="26815" xr:uid="{00000000-0005-0000-0000-0000ED0E0000}"/>
    <cellStyle name="Normal 2 2 2 2 2 2 2 3 3 2 5" xfId="18669" xr:uid="{00000000-0005-0000-0000-0000EE0E0000}"/>
    <cellStyle name="Normal 2 2 2 2 2 2 2 3 3 3" xfId="3677" xr:uid="{00000000-0005-0000-0000-0000EF0E0000}"/>
    <cellStyle name="Normal 2 2 2 2 2 2 2 3 3 3 2" xfId="11823" xr:uid="{00000000-0005-0000-0000-0000F00E0000}"/>
    <cellStyle name="Normal 2 2 2 2 2 2 2 3 3 3 2 2" xfId="28119" xr:uid="{00000000-0005-0000-0000-0000F10E0000}"/>
    <cellStyle name="Normal 2 2 2 2 2 2 2 3 3 3 3" xfId="19973" xr:uid="{00000000-0005-0000-0000-0000F20E0000}"/>
    <cellStyle name="Normal 2 2 2 2 2 2 2 3 3 4" xfId="6262" xr:uid="{00000000-0005-0000-0000-0000F30E0000}"/>
    <cellStyle name="Normal 2 2 2 2 2 2 2 3 3 4 2" xfId="14408" xr:uid="{00000000-0005-0000-0000-0000F40E0000}"/>
    <cellStyle name="Normal 2 2 2 2 2 2 2 3 3 4 2 2" xfId="30704" xr:uid="{00000000-0005-0000-0000-0000F50E0000}"/>
    <cellStyle name="Normal 2 2 2 2 2 2 2 3 3 4 3" xfId="22558" xr:uid="{00000000-0005-0000-0000-0000F60E0000}"/>
    <cellStyle name="Normal 2 2 2 2 2 2 2 3 3 5" xfId="9109" xr:uid="{00000000-0005-0000-0000-0000F70E0000}"/>
    <cellStyle name="Normal 2 2 2 2 2 2 2 3 3 5 2" xfId="25405" xr:uid="{00000000-0005-0000-0000-0000F80E0000}"/>
    <cellStyle name="Normal 2 2 2 2 2 2 2 3 3 6" xfId="17259" xr:uid="{00000000-0005-0000-0000-0000F90E0000}"/>
    <cellStyle name="Normal 2 2 2 2 2 2 2 3 4" xfId="1668" xr:uid="{00000000-0005-0000-0000-0000FA0E0000}"/>
    <cellStyle name="Normal 2 2 2 2 2 2 2 3 4 2" xfId="4286" xr:uid="{00000000-0005-0000-0000-0000FB0E0000}"/>
    <cellStyle name="Normal 2 2 2 2 2 2 2 3 4 2 2" xfId="12432" xr:uid="{00000000-0005-0000-0000-0000FC0E0000}"/>
    <cellStyle name="Normal 2 2 2 2 2 2 2 3 4 2 2 2" xfId="28728" xr:uid="{00000000-0005-0000-0000-0000FD0E0000}"/>
    <cellStyle name="Normal 2 2 2 2 2 2 2 3 4 2 3" xfId="20582" xr:uid="{00000000-0005-0000-0000-0000FE0E0000}"/>
    <cellStyle name="Normal 2 2 2 2 2 2 2 3 4 3" xfId="6967" xr:uid="{00000000-0005-0000-0000-0000FF0E0000}"/>
    <cellStyle name="Normal 2 2 2 2 2 2 2 3 4 3 2" xfId="15113" xr:uid="{00000000-0005-0000-0000-0000000F0000}"/>
    <cellStyle name="Normal 2 2 2 2 2 2 2 3 4 3 2 2" xfId="31409" xr:uid="{00000000-0005-0000-0000-0000010F0000}"/>
    <cellStyle name="Normal 2 2 2 2 2 2 2 3 4 3 3" xfId="23263" xr:uid="{00000000-0005-0000-0000-0000020F0000}"/>
    <cellStyle name="Normal 2 2 2 2 2 2 2 3 4 4" xfId="9814" xr:uid="{00000000-0005-0000-0000-0000030F0000}"/>
    <cellStyle name="Normal 2 2 2 2 2 2 2 3 4 4 2" xfId="26110" xr:uid="{00000000-0005-0000-0000-0000040F0000}"/>
    <cellStyle name="Normal 2 2 2 2 2 2 2 3 4 5" xfId="17964" xr:uid="{00000000-0005-0000-0000-0000050F0000}"/>
    <cellStyle name="Normal 2 2 2 2 2 2 2 3 5" xfId="3068" xr:uid="{00000000-0005-0000-0000-0000060F0000}"/>
    <cellStyle name="Normal 2 2 2 2 2 2 2 3 5 2" xfId="11214" xr:uid="{00000000-0005-0000-0000-0000070F0000}"/>
    <cellStyle name="Normal 2 2 2 2 2 2 2 3 5 2 2" xfId="27510" xr:uid="{00000000-0005-0000-0000-0000080F0000}"/>
    <cellStyle name="Normal 2 2 2 2 2 2 2 3 5 3" xfId="19364" xr:uid="{00000000-0005-0000-0000-0000090F0000}"/>
    <cellStyle name="Normal 2 2 2 2 2 2 2 3 6" xfId="5557" xr:uid="{00000000-0005-0000-0000-00000A0F0000}"/>
    <cellStyle name="Normal 2 2 2 2 2 2 2 3 6 2" xfId="13703" xr:uid="{00000000-0005-0000-0000-00000B0F0000}"/>
    <cellStyle name="Normal 2 2 2 2 2 2 2 3 6 2 2" xfId="29999" xr:uid="{00000000-0005-0000-0000-00000C0F0000}"/>
    <cellStyle name="Normal 2 2 2 2 2 2 2 3 6 3" xfId="21853" xr:uid="{00000000-0005-0000-0000-00000D0F0000}"/>
    <cellStyle name="Normal 2 2 2 2 2 2 2 3 7" xfId="8404" xr:uid="{00000000-0005-0000-0000-00000E0F0000}"/>
    <cellStyle name="Normal 2 2 2 2 2 2 2 3 7 2" xfId="24700" xr:uid="{00000000-0005-0000-0000-00000F0F0000}"/>
    <cellStyle name="Normal 2 2 2 2 2 2 2 3 8" xfId="16554" xr:uid="{00000000-0005-0000-0000-0000100F0000}"/>
    <cellStyle name="Normal 2 2 2 2 2 2 2 4" xfId="347" xr:uid="{00000000-0005-0000-0000-0000110F0000}"/>
    <cellStyle name="Normal 2 2 2 2 2 2 2 4 2" xfId="691" xr:uid="{00000000-0005-0000-0000-0000120F0000}"/>
    <cellStyle name="Normal 2 2 2 2 2 2 2 4 2 2" xfId="1397" xr:uid="{00000000-0005-0000-0000-0000130F0000}"/>
    <cellStyle name="Normal 2 2 2 2 2 2 2 4 2 2 2" xfId="2807" xr:uid="{00000000-0005-0000-0000-0000140F0000}"/>
    <cellStyle name="Normal 2 2 2 2 2 2 2 4 2 2 2 2" xfId="5265" xr:uid="{00000000-0005-0000-0000-0000150F0000}"/>
    <cellStyle name="Normal 2 2 2 2 2 2 2 4 2 2 2 2 2" xfId="13411" xr:uid="{00000000-0005-0000-0000-0000160F0000}"/>
    <cellStyle name="Normal 2 2 2 2 2 2 2 4 2 2 2 2 2 2" xfId="29707" xr:uid="{00000000-0005-0000-0000-0000170F0000}"/>
    <cellStyle name="Normal 2 2 2 2 2 2 2 4 2 2 2 2 3" xfId="21561" xr:uid="{00000000-0005-0000-0000-0000180F0000}"/>
    <cellStyle name="Normal 2 2 2 2 2 2 2 4 2 2 2 3" xfId="8106" xr:uid="{00000000-0005-0000-0000-0000190F0000}"/>
    <cellStyle name="Normal 2 2 2 2 2 2 2 4 2 2 2 3 2" xfId="16252" xr:uid="{00000000-0005-0000-0000-00001A0F0000}"/>
    <cellStyle name="Normal 2 2 2 2 2 2 2 4 2 2 2 3 2 2" xfId="32548" xr:uid="{00000000-0005-0000-0000-00001B0F0000}"/>
    <cellStyle name="Normal 2 2 2 2 2 2 2 4 2 2 2 3 3" xfId="24402" xr:uid="{00000000-0005-0000-0000-00001C0F0000}"/>
    <cellStyle name="Normal 2 2 2 2 2 2 2 4 2 2 2 4" xfId="10953" xr:uid="{00000000-0005-0000-0000-00001D0F0000}"/>
    <cellStyle name="Normal 2 2 2 2 2 2 2 4 2 2 2 4 2" xfId="27249" xr:uid="{00000000-0005-0000-0000-00001E0F0000}"/>
    <cellStyle name="Normal 2 2 2 2 2 2 2 4 2 2 2 5" xfId="19103" xr:uid="{00000000-0005-0000-0000-00001F0F0000}"/>
    <cellStyle name="Normal 2 2 2 2 2 2 2 4 2 2 3" xfId="4047" xr:uid="{00000000-0005-0000-0000-0000200F0000}"/>
    <cellStyle name="Normal 2 2 2 2 2 2 2 4 2 2 3 2" xfId="12193" xr:uid="{00000000-0005-0000-0000-0000210F0000}"/>
    <cellStyle name="Normal 2 2 2 2 2 2 2 4 2 2 3 2 2" xfId="28489" xr:uid="{00000000-0005-0000-0000-0000220F0000}"/>
    <cellStyle name="Normal 2 2 2 2 2 2 2 4 2 2 3 3" xfId="20343" xr:uid="{00000000-0005-0000-0000-0000230F0000}"/>
    <cellStyle name="Normal 2 2 2 2 2 2 2 4 2 2 4" xfId="6696" xr:uid="{00000000-0005-0000-0000-0000240F0000}"/>
    <cellStyle name="Normal 2 2 2 2 2 2 2 4 2 2 4 2" xfId="14842" xr:uid="{00000000-0005-0000-0000-0000250F0000}"/>
    <cellStyle name="Normal 2 2 2 2 2 2 2 4 2 2 4 2 2" xfId="31138" xr:uid="{00000000-0005-0000-0000-0000260F0000}"/>
    <cellStyle name="Normal 2 2 2 2 2 2 2 4 2 2 4 3" xfId="22992" xr:uid="{00000000-0005-0000-0000-0000270F0000}"/>
    <cellStyle name="Normal 2 2 2 2 2 2 2 4 2 2 5" xfId="9543" xr:uid="{00000000-0005-0000-0000-0000280F0000}"/>
    <cellStyle name="Normal 2 2 2 2 2 2 2 4 2 2 5 2" xfId="25839" xr:uid="{00000000-0005-0000-0000-0000290F0000}"/>
    <cellStyle name="Normal 2 2 2 2 2 2 2 4 2 2 6" xfId="17693" xr:uid="{00000000-0005-0000-0000-00002A0F0000}"/>
    <cellStyle name="Normal 2 2 2 2 2 2 2 4 2 3" xfId="2102" xr:uid="{00000000-0005-0000-0000-00002B0F0000}"/>
    <cellStyle name="Normal 2 2 2 2 2 2 2 4 2 3 2" xfId="4656" xr:uid="{00000000-0005-0000-0000-00002C0F0000}"/>
    <cellStyle name="Normal 2 2 2 2 2 2 2 4 2 3 2 2" xfId="12802" xr:uid="{00000000-0005-0000-0000-00002D0F0000}"/>
    <cellStyle name="Normal 2 2 2 2 2 2 2 4 2 3 2 2 2" xfId="29098" xr:uid="{00000000-0005-0000-0000-00002E0F0000}"/>
    <cellStyle name="Normal 2 2 2 2 2 2 2 4 2 3 2 3" xfId="20952" xr:uid="{00000000-0005-0000-0000-00002F0F0000}"/>
    <cellStyle name="Normal 2 2 2 2 2 2 2 4 2 3 3" xfId="7401" xr:uid="{00000000-0005-0000-0000-0000300F0000}"/>
    <cellStyle name="Normal 2 2 2 2 2 2 2 4 2 3 3 2" xfId="15547" xr:uid="{00000000-0005-0000-0000-0000310F0000}"/>
    <cellStyle name="Normal 2 2 2 2 2 2 2 4 2 3 3 2 2" xfId="31843" xr:uid="{00000000-0005-0000-0000-0000320F0000}"/>
    <cellStyle name="Normal 2 2 2 2 2 2 2 4 2 3 3 3" xfId="23697" xr:uid="{00000000-0005-0000-0000-0000330F0000}"/>
    <cellStyle name="Normal 2 2 2 2 2 2 2 4 2 3 4" xfId="10248" xr:uid="{00000000-0005-0000-0000-0000340F0000}"/>
    <cellStyle name="Normal 2 2 2 2 2 2 2 4 2 3 4 2" xfId="26544" xr:uid="{00000000-0005-0000-0000-0000350F0000}"/>
    <cellStyle name="Normal 2 2 2 2 2 2 2 4 2 3 5" xfId="18398" xr:uid="{00000000-0005-0000-0000-0000360F0000}"/>
    <cellStyle name="Normal 2 2 2 2 2 2 2 4 2 4" xfId="3438" xr:uid="{00000000-0005-0000-0000-0000370F0000}"/>
    <cellStyle name="Normal 2 2 2 2 2 2 2 4 2 4 2" xfId="11584" xr:uid="{00000000-0005-0000-0000-0000380F0000}"/>
    <cellStyle name="Normal 2 2 2 2 2 2 2 4 2 4 2 2" xfId="27880" xr:uid="{00000000-0005-0000-0000-0000390F0000}"/>
    <cellStyle name="Normal 2 2 2 2 2 2 2 4 2 4 3" xfId="19734" xr:uid="{00000000-0005-0000-0000-00003A0F0000}"/>
    <cellStyle name="Normal 2 2 2 2 2 2 2 4 2 5" xfId="5991" xr:uid="{00000000-0005-0000-0000-00003B0F0000}"/>
    <cellStyle name="Normal 2 2 2 2 2 2 2 4 2 5 2" xfId="14137" xr:uid="{00000000-0005-0000-0000-00003C0F0000}"/>
    <cellStyle name="Normal 2 2 2 2 2 2 2 4 2 5 2 2" xfId="30433" xr:uid="{00000000-0005-0000-0000-00003D0F0000}"/>
    <cellStyle name="Normal 2 2 2 2 2 2 2 4 2 5 3" xfId="22287" xr:uid="{00000000-0005-0000-0000-00003E0F0000}"/>
    <cellStyle name="Normal 2 2 2 2 2 2 2 4 2 6" xfId="8838" xr:uid="{00000000-0005-0000-0000-00003F0F0000}"/>
    <cellStyle name="Normal 2 2 2 2 2 2 2 4 2 6 2" xfId="25134" xr:uid="{00000000-0005-0000-0000-0000400F0000}"/>
    <cellStyle name="Normal 2 2 2 2 2 2 2 4 2 7" xfId="16988" xr:uid="{00000000-0005-0000-0000-0000410F0000}"/>
    <cellStyle name="Normal 2 2 2 2 2 2 2 4 3" xfId="1053" xr:uid="{00000000-0005-0000-0000-0000420F0000}"/>
    <cellStyle name="Normal 2 2 2 2 2 2 2 4 3 2" xfId="2463" xr:uid="{00000000-0005-0000-0000-0000430F0000}"/>
    <cellStyle name="Normal 2 2 2 2 2 2 2 4 3 2 2" xfId="4969" xr:uid="{00000000-0005-0000-0000-0000440F0000}"/>
    <cellStyle name="Normal 2 2 2 2 2 2 2 4 3 2 2 2" xfId="13115" xr:uid="{00000000-0005-0000-0000-0000450F0000}"/>
    <cellStyle name="Normal 2 2 2 2 2 2 2 4 3 2 2 2 2" xfId="29411" xr:uid="{00000000-0005-0000-0000-0000460F0000}"/>
    <cellStyle name="Normal 2 2 2 2 2 2 2 4 3 2 2 3" xfId="21265" xr:uid="{00000000-0005-0000-0000-0000470F0000}"/>
    <cellStyle name="Normal 2 2 2 2 2 2 2 4 3 2 3" xfId="7762" xr:uid="{00000000-0005-0000-0000-0000480F0000}"/>
    <cellStyle name="Normal 2 2 2 2 2 2 2 4 3 2 3 2" xfId="15908" xr:uid="{00000000-0005-0000-0000-0000490F0000}"/>
    <cellStyle name="Normal 2 2 2 2 2 2 2 4 3 2 3 2 2" xfId="32204" xr:uid="{00000000-0005-0000-0000-00004A0F0000}"/>
    <cellStyle name="Normal 2 2 2 2 2 2 2 4 3 2 3 3" xfId="24058" xr:uid="{00000000-0005-0000-0000-00004B0F0000}"/>
    <cellStyle name="Normal 2 2 2 2 2 2 2 4 3 2 4" xfId="10609" xr:uid="{00000000-0005-0000-0000-00004C0F0000}"/>
    <cellStyle name="Normal 2 2 2 2 2 2 2 4 3 2 4 2" xfId="26905" xr:uid="{00000000-0005-0000-0000-00004D0F0000}"/>
    <cellStyle name="Normal 2 2 2 2 2 2 2 4 3 2 5" xfId="18759" xr:uid="{00000000-0005-0000-0000-00004E0F0000}"/>
    <cellStyle name="Normal 2 2 2 2 2 2 2 4 3 3" xfId="3751" xr:uid="{00000000-0005-0000-0000-00004F0F0000}"/>
    <cellStyle name="Normal 2 2 2 2 2 2 2 4 3 3 2" xfId="11897" xr:uid="{00000000-0005-0000-0000-0000500F0000}"/>
    <cellStyle name="Normal 2 2 2 2 2 2 2 4 3 3 2 2" xfId="28193" xr:uid="{00000000-0005-0000-0000-0000510F0000}"/>
    <cellStyle name="Normal 2 2 2 2 2 2 2 4 3 3 3" xfId="20047" xr:uid="{00000000-0005-0000-0000-0000520F0000}"/>
    <cellStyle name="Normal 2 2 2 2 2 2 2 4 3 4" xfId="6352" xr:uid="{00000000-0005-0000-0000-0000530F0000}"/>
    <cellStyle name="Normal 2 2 2 2 2 2 2 4 3 4 2" xfId="14498" xr:uid="{00000000-0005-0000-0000-0000540F0000}"/>
    <cellStyle name="Normal 2 2 2 2 2 2 2 4 3 4 2 2" xfId="30794" xr:uid="{00000000-0005-0000-0000-0000550F0000}"/>
    <cellStyle name="Normal 2 2 2 2 2 2 2 4 3 4 3" xfId="22648" xr:uid="{00000000-0005-0000-0000-0000560F0000}"/>
    <cellStyle name="Normal 2 2 2 2 2 2 2 4 3 5" xfId="9199" xr:uid="{00000000-0005-0000-0000-0000570F0000}"/>
    <cellStyle name="Normal 2 2 2 2 2 2 2 4 3 5 2" xfId="25495" xr:uid="{00000000-0005-0000-0000-0000580F0000}"/>
    <cellStyle name="Normal 2 2 2 2 2 2 2 4 3 6" xfId="17349" xr:uid="{00000000-0005-0000-0000-0000590F0000}"/>
    <cellStyle name="Normal 2 2 2 2 2 2 2 4 4" xfId="1758" xr:uid="{00000000-0005-0000-0000-00005A0F0000}"/>
    <cellStyle name="Normal 2 2 2 2 2 2 2 4 4 2" xfId="4360" xr:uid="{00000000-0005-0000-0000-00005B0F0000}"/>
    <cellStyle name="Normal 2 2 2 2 2 2 2 4 4 2 2" xfId="12506" xr:uid="{00000000-0005-0000-0000-00005C0F0000}"/>
    <cellStyle name="Normal 2 2 2 2 2 2 2 4 4 2 2 2" xfId="28802" xr:uid="{00000000-0005-0000-0000-00005D0F0000}"/>
    <cellStyle name="Normal 2 2 2 2 2 2 2 4 4 2 3" xfId="20656" xr:uid="{00000000-0005-0000-0000-00005E0F0000}"/>
    <cellStyle name="Normal 2 2 2 2 2 2 2 4 4 3" xfId="7057" xr:uid="{00000000-0005-0000-0000-00005F0F0000}"/>
    <cellStyle name="Normal 2 2 2 2 2 2 2 4 4 3 2" xfId="15203" xr:uid="{00000000-0005-0000-0000-0000600F0000}"/>
    <cellStyle name="Normal 2 2 2 2 2 2 2 4 4 3 2 2" xfId="31499" xr:uid="{00000000-0005-0000-0000-0000610F0000}"/>
    <cellStyle name="Normal 2 2 2 2 2 2 2 4 4 3 3" xfId="23353" xr:uid="{00000000-0005-0000-0000-0000620F0000}"/>
    <cellStyle name="Normal 2 2 2 2 2 2 2 4 4 4" xfId="9904" xr:uid="{00000000-0005-0000-0000-0000630F0000}"/>
    <cellStyle name="Normal 2 2 2 2 2 2 2 4 4 4 2" xfId="26200" xr:uid="{00000000-0005-0000-0000-0000640F0000}"/>
    <cellStyle name="Normal 2 2 2 2 2 2 2 4 4 5" xfId="18054" xr:uid="{00000000-0005-0000-0000-0000650F0000}"/>
    <cellStyle name="Normal 2 2 2 2 2 2 2 4 5" xfId="3142" xr:uid="{00000000-0005-0000-0000-0000660F0000}"/>
    <cellStyle name="Normal 2 2 2 2 2 2 2 4 5 2" xfId="11288" xr:uid="{00000000-0005-0000-0000-0000670F0000}"/>
    <cellStyle name="Normal 2 2 2 2 2 2 2 4 5 2 2" xfId="27584" xr:uid="{00000000-0005-0000-0000-0000680F0000}"/>
    <cellStyle name="Normal 2 2 2 2 2 2 2 4 5 3" xfId="19438" xr:uid="{00000000-0005-0000-0000-0000690F0000}"/>
    <cellStyle name="Normal 2 2 2 2 2 2 2 4 6" xfId="5647" xr:uid="{00000000-0005-0000-0000-00006A0F0000}"/>
    <cellStyle name="Normal 2 2 2 2 2 2 2 4 6 2" xfId="13793" xr:uid="{00000000-0005-0000-0000-00006B0F0000}"/>
    <cellStyle name="Normal 2 2 2 2 2 2 2 4 6 2 2" xfId="30089" xr:uid="{00000000-0005-0000-0000-00006C0F0000}"/>
    <cellStyle name="Normal 2 2 2 2 2 2 2 4 6 3" xfId="21943" xr:uid="{00000000-0005-0000-0000-00006D0F0000}"/>
    <cellStyle name="Normal 2 2 2 2 2 2 2 4 7" xfId="8494" xr:uid="{00000000-0005-0000-0000-00006E0F0000}"/>
    <cellStyle name="Normal 2 2 2 2 2 2 2 4 7 2" xfId="24790" xr:uid="{00000000-0005-0000-0000-00006F0F0000}"/>
    <cellStyle name="Normal 2 2 2 2 2 2 2 4 8" xfId="16644" xr:uid="{00000000-0005-0000-0000-0000700F0000}"/>
    <cellStyle name="Normal 2 2 2 2 2 2 2 5" xfId="437" xr:uid="{00000000-0005-0000-0000-0000710F0000}"/>
    <cellStyle name="Normal 2 2 2 2 2 2 2 5 2" xfId="1143" xr:uid="{00000000-0005-0000-0000-0000720F0000}"/>
    <cellStyle name="Normal 2 2 2 2 2 2 2 5 2 2" xfId="2553" xr:uid="{00000000-0005-0000-0000-0000730F0000}"/>
    <cellStyle name="Normal 2 2 2 2 2 2 2 5 2 2 2" xfId="5043" xr:uid="{00000000-0005-0000-0000-0000740F0000}"/>
    <cellStyle name="Normal 2 2 2 2 2 2 2 5 2 2 2 2" xfId="13189" xr:uid="{00000000-0005-0000-0000-0000750F0000}"/>
    <cellStyle name="Normal 2 2 2 2 2 2 2 5 2 2 2 2 2" xfId="29485" xr:uid="{00000000-0005-0000-0000-0000760F0000}"/>
    <cellStyle name="Normal 2 2 2 2 2 2 2 5 2 2 2 3" xfId="21339" xr:uid="{00000000-0005-0000-0000-0000770F0000}"/>
    <cellStyle name="Normal 2 2 2 2 2 2 2 5 2 2 3" xfId="7852" xr:uid="{00000000-0005-0000-0000-0000780F0000}"/>
    <cellStyle name="Normal 2 2 2 2 2 2 2 5 2 2 3 2" xfId="15998" xr:uid="{00000000-0005-0000-0000-0000790F0000}"/>
    <cellStyle name="Normal 2 2 2 2 2 2 2 5 2 2 3 2 2" xfId="32294" xr:uid="{00000000-0005-0000-0000-00007A0F0000}"/>
    <cellStyle name="Normal 2 2 2 2 2 2 2 5 2 2 3 3" xfId="24148" xr:uid="{00000000-0005-0000-0000-00007B0F0000}"/>
    <cellStyle name="Normal 2 2 2 2 2 2 2 5 2 2 4" xfId="10699" xr:uid="{00000000-0005-0000-0000-00007C0F0000}"/>
    <cellStyle name="Normal 2 2 2 2 2 2 2 5 2 2 4 2" xfId="26995" xr:uid="{00000000-0005-0000-0000-00007D0F0000}"/>
    <cellStyle name="Normal 2 2 2 2 2 2 2 5 2 2 5" xfId="18849" xr:uid="{00000000-0005-0000-0000-00007E0F0000}"/>
    <cellStyle name="Normal 2 2 2 2 2 2 2 5 2 3" xfId="3825" xr:uid="{00000000-0005-0000-0000-00007F0F0000}"/>
    <cellStyle name="Normal 2 2 2 2 2 2 2 5 2 3 2" xfId="11971" xr:uid="{00000000-0005-0000-0000-0000800F0000}"/>
    <cellStyle name="Normal 2 2 2 2 2 2 2 5 2 3 2 2" xfId="28267" xr:uid="{00000000-0005-0000-0000-0000810F0000}"/>
    <cellStyle name="Normal 2 2 2 2 2 2 2 5 2 3 3" xfId="20121" xr:uid="{00000000-0005-0000-0000-0000820F0000}"/>
    <cellStyle name="Normal 2 2 2 2 2 2 2 5 2 4" xfId="6442" xr:uid="{00000000-0005-0000-0000-0000830F0000}"/>
    <cellStyle name="Normal 2 2 2 2 2 2 2 5 2 4 2" xfId="14588" xr:uid="{00000000-0005-0000-0000-0000840F0000}"/>
    <cellStyle name="Normal 2 2 2 2 2 2 2 5 2 4 2 2" xfId="30884" xr:uid="{00000000-0005-0000-0000-0000850F0000}"/>
    <cellStyle name="Normal 2 2 2 2 2 2 2 5 2 4 3" xfId="22738" xr:uid="{00000000-0005-0000-0000-0000860F0000}"/>
    <cellStyle name="Normal 2 2 2 2 2 2 2 5 2 5" xfId="9289" xr:uid="{00000000-0005-0000-0000-0000870F0000}"/>
    <cellStyle name="Normal 2 2 2 2 2 2 2 5 2 5 2" xfId="25585" xr:uid="{00000000-0005-0000-0000-0000880F0000}"/>
    <cellStyle name="Normal 2 2 2 2 2 2 2 5 2 6" xfId="17439" xr:uid="{00000000-0005-0000-0000-0000890F0000}"/>
    <cellStyle name="Normal 2 2 2 2 2 2 2 5 3" xfId="1848" xr:uid="{00000000-0005-0000-0000-00008A0F0000}"/>
    <cellStyle name="Normal 2 2 2 2 2 2 2 5 3 2" xfId="4434" xr:uid="{00000000-0005-0000-0000-00008B0F0000}"/>
    <cellStyle name="Normal 2 2 2 2 2 2 2 5 3 2 2" xfId="12580" xr:uid="{00000000-0005-0000-0000-00008C0F0000}"/>
    <cellStyle name="Normal 2 2 2 2 2 2 2 5 3 2 2 2" xfId="28876" xr:uid="{00000000-0005-0000-0000-00008D0F0000}"/>
    <cellStyle name="Normal 2 2 2 2 2 2 2 5 3 2 3" xfId="20730" xr:uid="{00000000-0005-0000-0000-00008E0F0000}"/>
    <cellStyle name="Normal 2 2 2 2 2 2 2 5 3 3" xfId="7147" xr:uid="{00000000-0005-0000-0000-00008F0F0000}"/>
    <cellStyle name="Normal 2 2 2 2 2 2 2 5 3 3 2" xfId="15293" xr:uid="{00000000-0005-0000-0000-0000900F0000}"/>
    <cellStyle name="Normal 2 2 2 2 2 2 2 5 3 3 2 2" xfId="31589" xr:uid="{00000000-0005-0000-0000-0000910F0000}"/>
    <cellStyle name="Normal 2 2 2 2 2 2 2 5 3 3 3" xfId="23443" xr:uid="{00000000-0005-0000-0000-0000920F0000}"/>
    <cellStyle name="Normal 2 2 2 2 2 2 2 5 3 4" xfId="9994" xr:uid="{00000000-0005-0000-0000-0000930F0000}"/>
    <cellStyle name="Normal 2 2 2 2 2 2 2 5 3 4 2" xfId="26290" xr:uid="{00000000-0005-0000-0000-0000940F0000}"/>
    <cellStyle name="Normal 2 2 2 2 2 2 2 5 3 5" xfId="18144" xr:uid="{00000000-0005-0000-0000-0000950F0000}"/>
    <cellStyle name="Normal 2 2 2 2 2 2 2 5 4" xfId="3216" xr:uid="{00000000-0005-0000-0000-0000960F0000}"/>
    <cellStyle name="Normal 2 2 2 2 2 2 2 5 4 2" xfId="11362" xr:uid="{00000000-0005-0000-0000-0000970F0000}"/>
    <cellStyle name="Normal 2 2 2 2 2 2 2 5 4 2 2" xfId="27658" xr:uid="{00000000-0005-0000-0000-0000980F0000}"/>
    <cellStyle name="Normal 2 2 2 2 2 2 2 5 4 3" xfId="19512" xr:uid="{00000000-0005-0000-0000-0000990F0000}"/>
    <cellStyle name="Normal 2 2 2 2 2 2 2 5 5" xfId="5737" xr:uid="{00000000-0005-0000-0000-00009A0F0000}"/>
    <cellStyle name="Normal 2 2 2 2 2 2 2 5 5 2" xfId="13883" xr:uid="{00000000-0005-0000-0000-00009B0F0000}"/>
    <cellStyle name="Normal 2 2 2 2 2 2 2 5 5 2 2" xfId="30179" xr:uid="{00000000-0005-0000-0000-00009C0F0000}"/>
    <cellStyle name="Normal 2 2 2 2 2 2 2 5 5 3" xfId="22033" xr:uid="{00000000-0005-0000-0000-00009D0F0000}"/>
    <cellStyle name="Normal 2 2 2 2 2 2 2 5 6" xfId="8584" xr:uid="{00000000-0005-0000-0000-00009E0F0000}"/>
    <cellStyle name="Normal 2 2 2 2 2 2 2 5 6 2" xfId="24880" xr:uid="{00000000-0005-0000-0000-00009F0F0000}"/>
    <cellStyle name="Normal 2 2 2 2 2 2 2 5 7" xfId="16734" xr:uid="{00000000-0005-0000-0000-0000A00F0000}"/>
    <cellStyle name="Normal 2 2 2 2 2 2 2 6" xfId="799" xr:uid="{00000000-0005-0000-0000-0000A10F0000}"/>
    <cellStyle name="Normal 2 2 2 2 2 2 2 6 2" xfId="2209" xr:uid="{00000000-0005-0000-0000-0000A20F0000}"/>
    <cellStyle name="Normal 2 2 2 2 2 2 2 6 2 2" xfId="4747" xr:uid="{00000000-0005-0000-0000-0000A30F0000}"/>
    <cellStyle name="Normal 2 2 2 2 2 2 2 6 2 2 2" xfId="12893" xr:uid="{00000000-0005-0000-0000-0000A40F0000}"/>
    <cellStyle name="Normal 2 2 2 2 2 2 2 6 2 2 2 2" xfId="29189" xr:uid="{00000000-0005-0000-0000-0000A50F0000}"/>
    <cellStyle name="Normal 2 2 2 2 2 2 2 6 2 2 3" xfId="21043" xr:uid="{00000000-0005-0000-0000-0000A60F0000}"/>
    <cellStyle name="Normal 2 2 2 2 2 2 2 6 2 3" xfId="7508" xr:uid="{00000000-0005-0000-0000-0000A70F0000}"/>
    <cellStyle name="Normal 2 2 2 2 2 2 2 6 2 3 2" xfId="15654" xr:uid="{00000000-0005-0000-0000-0000A80F0000}"/>
    <cellStyle name="Normal 2 2 2 2 2 2 2 6 2 3 2 2" xfId="31950" xr:uid="{00000000-0005-0000-0000-0000A90F0000}"/>
    <cellStyle name="Normal 2 2 2 2 2 2 2 6 2 3 3" xfId="23804" xr:uid="{00000000-0005-0000-0000-0000AA0F0000}"/>
    <cellStyle name="Normal 2 2 2 2 2 2 2 6 2 4" xfId="10355" xr:uid="{00000000-0005-0000-0000-0000AB0F0000}"/>
    <cellStyle name="Normal 2 2 2 2 2 2 2 6 2 4 2" xfId="26651" xr:uid="{00000000-0005-0000-0000-0000AC0F0000}"/>
    <cellStyle name="Normal 2 2 2 2 2 2 2 6 2 5" xfId="18505" xr:uid="{00000000-0005-0000-0000-0000AD0F0000}"/>
    <cellStyle name="Normal 2 2 2 2 2 2 2 6 3" xfId="3529" xr:uid="{00000000-0005-0000-0000-0000AE0F0000}"/>
    <cellStyle name="Normal 2 2 2 2 2 2 2 6 3 2" xfId="11675" xr:uid="{00000000-0005-0000-0000-0000AF0F0000}"/>
    <cellStyle name="Normal 2 2 2 2 2 2 2 6 3 2 2" xfId="27971" xr:uid="{00000000-0005-0000-0000-0000B00F0000}"/>
    <cellStyle name="Normal 2 2 2 2 2 2 2 6 3 3" xfId="19825" xr:uid="{00000000-0005-0000-0000-0000B10F0000}"/>
    <cellStyle name="Normal 2 2 2 2 2 2 2 6 4" xfId="6098" xr:uid="{00000000-0005-0000-0000-0000B20F0000}"/>
    <cellStyle name="Normal 2 2 2 2 2 2 2 6 4 2" xfId="14244" xr:uid="{00000000-0005-0000-0000-0000B30F0000}"/>
    <cellStyle name="Normal 2 2 2 2 2 2 2 6 4 2 2" xfId="30540" xr:uid="{00000000-0005-0000-0000-0000B40F0000}"/>
    <cellStyle name="Normal 2 2 2 2 2 2 2 6 4 3" xfId="22394" xr:uid="{00000000-0005-0000-0000-0000B50F0000}"/>
    <cellStyle name="Normal 2 2 2 2 2 2 2 6 5" xfId="8945" xr:uid="{00000000-0005-0000-0000-0000B60F0000}"/>
    <cellStyle name="Normal 2 2 2 2 2 2 2 6 5 2" xfId="25241" xr:uid="{00000000-0005-0000-0000-0000B70F0000}"/>
    <cellStyle name="Normal 2 2 2 2 2 2 2 6 6" xfId="17095" xr:uid="{00000000-0005-0000-0000-0000B80F0000}"/>
    <cellStyle name="Normal 2 2 2 2 2 2 2 7" xfId="1504" xr:uid="{00000000-0005-0000-0000-0000B90F0000}"/>
    <cellStyle name="Normal 2 2 2 2 2 2 2 7 2" xfId="4138" xr:uid="{00000000-0005-0000-0000-0000BA0F0000}"/>
    <cellStyle name="Normal 2 2 2 2 2 2 2 7 2 2" xfId="12284" xr:uid="{00000000-0005-0000-0000-0000BB0F0000}"/>
    <cellStyle name="Normal 2 2 2 2 2 2 2 7 2 2 2" xfId="28580" xr:uid="{00000000-0005-0000-0000-0000BC0F0000}"/>
    <cellStyle name="Normal 2 2 2 2 2 2 2 7 2 3" xfId="20434" xr:uid="{00000000-0005-0000-0000-0000BD0F0000}"/>
    <cellStyle name="Normal 2 2 2 2 2 2 2 7 3" xfId="6803" xr:uid="{00000000-0005-0000-0000-0000BE0F0000}"/>
    <cellStyle name="Normal 2 2 2 2 2 2 2 7 3 2" xfId="14949" xr:uid="{00000000-0005-0000-0000-0000BF0F0000}"/>
    <cellStyle name="Normal 2 2 2 2 2 2 2 7 3 2 2" xfId="31245" xr:uid="{00000000-0005-0000-0000-0000C00F0000}"/>
    <cellStyle name="Normal 2 2 2 2 2 2 2 7 3 3" xfId="23099" xr:uid="{00000000-0005-0000-0000-0000C10F0000}"/>
    <cellStyle name="Normal 2 2 2 2 2 2 2 7 4" xfId="9650" xr:uid="{00000000-0005-0000-0000-0000C20F0000}"/>
    <cellStyle name="Normal 2 2 2 2 2 2 2 7 4 2" xfId="25946" xr:uid="{00000000-0005-0000-0000-0000C30F0000}"/>
    <cellStyle name="Normal 2 2 2 2 2 2 2 7 5" xfId="17800" xr:uid="{00000000-0005-0000-0000-0000C40F0000}"/>
    <cellStyle name="Normal 2 2 2 2 2 2 2 8" xfId="2920" xr:uid="{00000000-0005-0000-0000-0000C50F0000}"/>
    <cellStyle name="Normal 2 2 2 2 2 2 2 8 2" xfId="11066" xr:uid="{00000000-0005-0000-0000-0000C60F0000}"/>
    <cellStyle name="Normal 2 2 2 2 2 2 2 8 2 2" xfId="27362" xr:uid="{00000000-0005-0000-0000-0000C70F0000}"/>
    <cellStyle name="Normal 2 2 2 2 2 2 2 8 3" xfId="19216" xr:uid="{00000000-0005-0000-0000-0000C80F0000}"/>
    <cellStyle name="Normal 2 2 2 2 2 2 2 9" xfId="5393" xr:uid="{00000000-0005-0000-0000-0000C90F0000}"/>
    <cellStyle name="Normal 2 2 2 2 2 2 2 9 2" xfId="13539" xr:uid="{00000000-0005-0000-0000-0000CA0F0000}"/>
    <cellStyle name="Normal 2 2 2 2 2 2 2 9 2 2" xfId="29835" xr:uid="{00000000-0005-0000-0000-0000CB0F0000}"/>
    <cellStyle name="Normal 2 2 2 2 2 2 2 9 3" xfId="21689" xr:uid="{00000000-0005-0000-0000-0000CC0F0000}"/>
    <cellStyle name="Normal 2 2 2 2 2 2 3" xfId="139" xr:uid="{00000000-0005-0000-0000-0000CD0F0000}"/>
    <cellStyle name="Normal 2 2 2 2 2 2 3 2" xfId="483" xr:uid="{00000000-0005-0000-0000-0000CE0F0000}"/>
    <cellStyle name="Normal 2 2 2 2 2 2 3 2 2" xfId="1189" xr:uid="{00000000-0005-0000-0000-0000CF0F0000}"/>
    <cellStyle name="Normal 2 2 2 2 2 2 3 2 2 2" xfId="2599" xr:uid="{00000000-0005-0000-0000-0000D00F0000}"/>
    <cellStyle name="Normal 2 2 2 2 2 2 3 2 2 2 2" xfId="5081" xr:uid="{00000000-0005-0000-0000-0000D10F0000}"/>
    <cellStyle name="Normal 2 2 2 2 2 2 3 2 2 2 2 2" xfId="13227" xr:uid="{00000000-0005-0000-0000-0000D20F0000}"/>
    <cellStyle name="Normal 2 2 2 2 2 2 3 2 2 2 2 2 2" xfId="29523" xr:uid="{00000000-0005-0000-0000-0000D30F0000}"/>
    <cellStyle name="Normal 2 2 2 2 2 2 3 2 2 2 2 3" xfId="21377" xr:uid="{00000000-0005-0000-0000-0000D40F0000}"/>
    <cellStyle name="Normal 2 2 2 2 2 2 3 2 2 2 3" xfId="7898" xr:uid="{00000000-0005-0000-0000-0000D50F0000}"/>
    <cellStyle name="Normal 2 2 2 2 2 2 3 2 2 2 3 2" xfId="16044" xr:uid="{00000000-0005-0000-0000-0000D60F0000}"/>
    <cellStyle name="Normal 2 2 2 2 2 2 3 2 2 2 3 2 2" xfId="32340" xr:uid="{00000000-0005-0000-0000-0000D70F0000}"/>
    <cellStyle name="Normal 2 2 2 2 2 2 3 2 2 2 3 3" xfId="24194" xr:uid="{00000000-0005-0000-0000-0000D80F0000}"/>
    <cellStyle name="Normal 2 2 2 2 2 2 3 2 2 2 4" xfId="10745" xr:uid="{00000000-0005-0000-0000-0000D90F0000}"/>
    <cellStyle name="Normal 2 2 2 2 2 2 3 2 2 2 4 2" xfId="27041" xr:uid="{00000000-0005-0000-0000-0000DA0F0000}"/>
    <cellStyle name="Normal 2 2 2 2 2 2 3 2 2 2 5" xfId="18895" xr:uid="{00000000-0005-0000-0000-0000DB0F0000}"/>
    <cellStyle name="Normal 2 2 2 2 2 2 3 2 2 3" xfId="3863" xr:uid="{00000000-0005-0000-0000-0000DC0F0000}"/>
    <cellStyle name="Normal 2 2 2 2 2 2 3 2 2 3 2" xfId="12009" xr:uid="{00000000-0005-0000-0000-0000DD0F0000}"/>
    <cellStyle name="Normal 2 2 2 2 2 2 3 2 2 3 2 2" xfId="28305" xr:uid="{00000000-0005-0000-0000-0000DE0F0000}"/>
    <cellStyle name="Normal 2 2 2 2 2 2 3 2 2 3 3" xfId="20159" xr:uid="{00000000-0005-0000-0000-0000DF0F0000}"/>
    <cellStyle name="Normal 2 2 2 2 2 2 3 2 2 4" xfId="6488" xr:uid="{00000000-0005-0000-0000-0000E00F0000}"/>
    <cellStyle name="Normal 2 2 2 2 2 2 3 2 2 4 2" xfId="14634" xr:uid="{00000000-0005-0000-0000-0000E10F0000}"/>
    <cellStyle name="Normal 2 2 2 2 2 2 3 2 2 4 2 2" xfId="30930" xr:uid="{00000000-0005-0000-0000-0000E20F0000}"/>
    <cellStyle name="Normal 2 2 2 2 2 2 3 2 2 4 3" xfId="22784" xr:uid="{00000000-0005-0000-0000-0000E30F0000}"/>
    <cellStyle name="Normal 2 2 2 2 2 2 3 2 2 5" xfId="9335" xr:uid="{00000000-0005-0000-0000-0000E40F0000}"/>
    <cellStyle name="Normal 2 2 2 2 2 2 3 2 2 5 2" xfId="25631" xr:uid="{00000000-0005-0000-0000-0000E50F0000}"/>
    <cellStyle name="Normal 2 2 2 2 2 2 3 2 2 6" xfId="17485" xr:uid="{00000000-0005-0000-0000-0000E60F0000}"/>
    <cellStyle name="Normal 2 2 2 2 2 2 3 2 3" xfId="1894" xr:uid="{00000000-0005-0000-0000-0000E70F0000}"/>
    <cellStyle name="Normal 2 2 2 2 2 2 3 2 3 2" xfId="4472" xr:uid="{00000000-0005-0000-0000-0000E80F0000}"/>
    <cellStyle name="Normal 2 2 2 2 2 2 3 2 3 2 2" xfId="12618" xr:uid="{00000000-0005-0000-0000-0000E90F0000}"/>
    <cellStyle name="Normal 2 2 2 2 2 2 3 2 3 2 2 2" xfId="28914" xr:uid="{00000000-0005-0000-0000-0000EA0F0000}"/>
    <cellStyle name="Normal 2 2 2 2 2 2 3 2 3 2 3" xfId="20768" xr:uid="{00000000-0005-0000-0000-0000EB0F0000}"/>
    <cellStyle name="Normal 2 2 2 2 2 2 3 2 3 3" xfId="7193" xr:uid="{00000000-0005-0000-0000-0000EC0F0000}"/>
    <cellStyle name="Normal 2 2 2 2 2 2 3 2 3 3 2" xfId="15339" xr:uid="{00000000-0005-0000-0000-0000ED0F0000}"/>
    <cellStyle name="Normal 2 2 2 2 2 2 3 2 3 3 2 2" xfId="31635" xr:uid="{00000000-0005-0000-0000-0000EE0F0000}"/>
    <cellStyle name="Normal 2 2 2 2 2 2 3 2 3 3 3" xfId="23489" xr:uid="{00000000-0005-0000-0000-0000EF0F0000}"/>
    <cellStyle name="Normal 2 2 2 2 2 2 3 2 3 4" xfId="10040" xr:uid="{00000000-0005-0000-0000-0000F00F0000}"/>
    <cellStyle name="Normal 2 2 2 2 2 2 3 2 3 4 2" xfId="26336" xr:uid="{00000000-0005-0000-0000-0000F10F0000}"/>
    <cellStyle name="Normal 2 2 2 2 2 2 3 2 3 5" xfId="18190" xr:uid="{00000000-0005-0000-0000-0000F20F0000}"/>
    <cellStyle name="Normal 2 2 2 2 2 2 3 2 4" xfId="3254" xr:uid="{00000000-0005-0000-0000-0000F30F0000}"/>
    <cellStyle name="Normal 2 2 2 2 2 2 3 2 4 2" xfId="11400" xr:uid="{00000000-0005-0000-0000-0000F40F0000}"/>
    <cellStyle name="Normal 2 2 2 2 2 2 3 2 4 2 2" xfId="27696" xr:uid="{00000000-0005-0000-0000-0000F50F0000}"/>
    <cellStyle name="Normal 2 2 2 2 2 2 3 2 4 3" xfId="19550" xr:uid="{00000000-0005-0000-0000-0000F60F0000}"/>
    <cellStyle name="Normal 2 2 2 2 2 2 3 2 5" xfId="5783" xr:uid="{00000000-0005-0000-0000-0000F70F0000}"/>
    <cellStyle name="Normal 2 2 2 2 2 2 3 2 5 2" xfId="13929" xr:uid="{00000000-0005-0000-0000-0000F80F0000}"/>
    <cellStyle name="Normal 2 2 2 2 2 2 3 2 5 2 2" xfId="30225" xr:uid="{00000000-0005-0000-0000-0000F90F0000}"/>
    <cellStyle name="Normal 2 2 2 2 2 2 3 2 5 3" xfId="22079" xr:uid="{00000000-0005-0000-0000-0000FA0F0000}"/>
    <cellStyle name="Normal 2 2 2 2 2 2 3 2 6" xfId="8630" xr:uid="{00000000-0005-0000-0000-0000FB0F0000}"/>
    <cellStyle name="Normal 2 2 2 2 2 2 3 2 6 2" xfId="24926" xr:uid="{00000000-0005-0000-0000-0000FC0F0000}"/>
    <cellStyle name="Normal 2 2 2 2 2 2 3 2 7" xfId="16780" xr:uid="{00000000-0005-0000-0000-0000FD0F0000}"/>
    <cellStyle name="Normal 2 2 2 2 2 2 3 3" xfId="845" xr:uid="{00000000-0005-0000-0000-0000FE0F0000}"/>
    <cellStyle name="Normal 2 2 2 2 2 2 3 3 2" xfId="2255" xr:uid="{00000000-0005-0000-0000-0000FF0F0000}"/>
    <cellStyle name="Normal 2 2 2 2 2 2 3 3 2 2" xfId="4785" xr:uid="{00000000-0005-0000-0000-000000100000}"/>
    <cellStyle name="Normal 2 2 2 2 2 2 3 3 2 2 2" xfId="12931" xr:uid="{00000000-0005-0000-0000-000001100000}"/>
    <cellStyle name="Normal 2 2 2 2 2 2 3 3 2 2 2 2" xfId="29227" xr:uid="{00000000-0005-0000-0000-000002100000}"/>
    <cellStyle name="Normal 2 2 2 2 2 2 3 3 2 2 3" xfId="21081" xr:uid="{00000000-0005-0000-0000-000003100000}"/>
    <cellStyle name="Normal 2 2 2 2 2 2 3 3 2 3" xfId="7554" xr:uid="{00000000-0005-0000-0000-000004100000}"/>
    <cellStyle name="Normal 2 2 2 2 2 2 3 3 2 3 2" xfId="15700" xr:uid="{00000000-0005-0000-0000-000005100000}"/>
    <cellStyle name="Normal 2 2 2 2 2 2 3 3 2 3 2 2" xfId="31996" xr:uid="{00000000-0005-0000-0000-000006100000}"/>
    <cellStyle name="Normal 2 2 2 2 2 2 3 3 2 3 3" xfId="23850" xr:uid="{00000000-0005-0000-0000-000007100000}"/>
    <cellStyle name="Normal 2 2 2 2 2 2 3 3 2 4" xfId="10401" xr:uid="{00000000-0005-0000-0000-000008100000}"/>
    <cellStyle name="Normal 2 2 2 2 2 2 3 3 2 4 2" xfId="26697" xr:uid="{00000000-0005-0000-0000-000009100000}"/>
    <cellStyle name="Normal 2 2 2 2 2 2 3 3 2 5" xfId="18551" xr:uid="{00000000-0005-0000-0000-00000A100000}"/>
    <cellStyle name="Normal 2 2 2 2 2 2 3 3 3" xfId="3567" xr:uid="{00000000-0005-0000-0000-00000B100000}"/>
    <cellStyle name="Normal 2 2 2 2 2 2 3 3 3 2" xfId="11713" xr:uid="{00000000-0005-0000-0000-00000C100000}"/>
    <cellStyle name="Normal 2 2 2 2 2 2 3 3 3 2 2" xfId="28009" xr:uid="{00000000-0005-0000-0000-00000D100000}"/>
    <cellStyle name="Normal 2 2 2 2 2 2 3 3 3 3" xfId="19863" xr:uid="{00000000-0005-0000-0000-00000E100000}"/>
    <cellStyle name="Normal 2 2 2 2 2 2 3 3 4" xfId="6144" xr:uid="{00000000-0005-0000-0000-00000F100000}"/>
    <cellStyle name="Normal 2 2 2 2 2 2 3 3 4 2" xfId="14290" xr:uid="{00000000-0005-0000-0000-000010100000}"/>
    <cellStyle name="Normal 2 2 2 2 2 2 3 3 4 2 2" xfId="30586" xr:uid="{00000000-0005-0000-0000-000011100000}"/>
    <cellStyle name="Normal 2 2 2 2 2 2 3 3 4 3" xfId="22440" xr:uid="{00000000-0005-0000-0000-000012100000}"/>
    <cellStyle name="Normal 2 2 2 2 2 2 3 3 5" xfId="8991" xr:uid="{00000000-0005-0000-0000-000013100000}"/>
    <cellStyle name="Normal 2 2 2 2 2 2 3 3 5 2" xfId="25287" xr:uid="{00000000-0005-0000-0000-000014100000}"/>
    <cellStyle name="Normal 2 2 2 2 2 2 3 3 6" xfId="17141" xr:uid="{00000000-0005-0000-0000-000015100000}"/>
    <cellStyle name="Normal 2 2 2 2 2 2 3 4" xfId="1550" xr:uid="{00000000-0005-0000-0000-000016100000}"/>
    <cellStyle name="Normal 2 2 2 2 2 2 3 4 2" xfId="4176" xr:uid="{00000000-0005-0000-0000-000017100000}"/>
    <cellStyle name="Normal 2 2 2 2 2 2 3 4 2 2" xfId="12322" xr:uid="{00000000-0005-0000-0000-000018100000}"/>
    <cellStyle name="Normal 2 2 2 2 2 2 3 4 2 2 2" xfId="28618" xr:uid="{00000000-0005-0000-0000-000019100000}"/>
    <cellStyle name="Normal 2 2 2 2 2 2 3 4 2 3" xfId="20472" xr:uid="{00000000-0005-0000-0000-00001A100000}"/>
    <cellStyle name="Normal 2 2 2 2 2 2 3 4 3" xfId="6849" xr:uid="{00000000-0005-0000-0000-00001B100000}"/>
    <cellStyle name="Normal 2 2 2 2 2 2 3 4 3 2" xfId="14995" xr:uid="{00000000-0005-0000-0000-00001C100000}"/>
    <cellStyle name="Normal 2 2 2 2 2 2 3 4 3 2 2" xfId="31291" xr:uid="{00000000-0005-0000-0000-00001D100000}"/>
    <cellStyle name="Normal 2 2 2 2 2 2 3 4 3 3" xfId="23145" xr:uid="{00000000-0005-0000-0000-00001E100000}"/>
    <cellStyle name="Normal 2 2 2 2 2 2 3 4 4" xfId="9696" xr:uid="{00000000-0005-0000-0000-00001F100000}"/>
    <cellStyle name="Normal 2 2 2 2 2 2 3 4 4 2" xfId="25992" xr:uid="{00000000-0005-0000-0000-000020100000}"/>
    <cellStyle name="Normal 2 2 2 2 2 2 3 4 5" xfId="17846" xr:uid="{00000000-0005-0000-0000-000021100000}"/>
    <cellStyle name="Normal 2 2 2 2 2 2 3 5" xfId="2958" xr:uid="{00000000-0005-0000-0000-000022100000}"/>
    <cellStyle name="Normal 2 2 2 2 2 2 3 5 2" xfId="11104" xr:uid="{00000000-0005-0000-0000-000023100000}"/>
    <cellStyle name="Normal 2 2 2 2 2 2 3 5 2 2" xfId="27400" xr:uid="{00000000-0005-0000-0000-000024100000}"/>
    <cellStyle name="Normal 2 2 2 2 2 2 3 5 3" xfId="19254" xr:uid="{00000000-0005-0000-0000-000025100000}"/>
    <cellStyle name="Normal 2 2 2 2 2 2 3 6" xfId="5439" xr:uid="{00000000-0005-0000-0000-000026100000}"/>
    <cellStyle name="Normal 2 2 2 2 2 2 3 6 2" xfId="13585" xr:uid="{00000000-0005-0000-0000-000027100000}"/>
    <cellStyle name="Normal 2 2 2 2 2 2 3 6 2 2" xfId="29881" xr:uid="{00000000-0005-0000-0000-000028100000}"/>
    <cellStyle name="Normal 2 2 2 2 2 2 3 6 3" xfId="21735" xr:uid="{00000000-0005-0000-0000-000029100000}"/>
    <cellStyle name="Normal 2 2 2 2 2 2 3 7" xfId="8286" xr:uid="{00000000-0005-0000-0000-00002A100000}"/>
    <cellStyle name="Normal 2 2 2 2 2 2 3 7 2" xfId="24582" xr:uid="{00000000-0005-0000-0000-00002B100000}"/>
    <cellStyle name="Normal 2 2 2 2 2 2 3 8" xfId="16436" xr:uid="{00000000-0005-0000-0000-00002C100000}"/>
    <cellStyle name="Normal 2 2 2 2 2 2 4" xfId="221" xr:uid="{00000000-0005-0000-0000-00002D100000}"/>
    <cellStyle name="Normal 2 2 2 2 2 2 4 2" xfId="565" xr:uid="{00000000-0005-0000-0000-00002E100000}"/>
    <cellStyle name="Normal 2 2 2 2 2 2 4 2 2" xfId="1271" xr:uid="{00000000-0005-0000-0000-00002F100000}"/>
    <cellStyle name="Normal 2 2 2 2 2 2 4 2 2 2" xfId="2681" xr:uid="{00000000-0005-0000-0000-000030100000}"/>
    <cellStyle name="Normal 2 2 2 2 2 2 4 2 2 2 2" xfId="5155" xr:uid="{00000000-0005-0000-0000-000031100000}"/>
    <cellStyle name="Normal 2 2 2 2 2 2 4 2 2 2 2 2" xfId="13301" xr:uid="{00000000-0005-0000-0000-000032100000}"/>
    <cellStyle name="Normal 2 2 2 2 2 2 4 2 2 2 2 2 2" xfId="29597" xr:uid="{00000000-0005-0000-0000-000033100000}"/>
    <cellStyle name="Normal 2 2 2 2 2 2 4 2 2 2 2 3" xfId="21451" xr:uid="{00000000-0005-0000-0000-000034100000}"/>
    <cellStyle name="Normal 2 2 2 2 2 2 4 2 2 2 3" xfId="7980" xr:uid="{00000000-0005-0000-0000-000035100000}"/>
    <cellStyle name="Normal 2 2 2 2 2 2 4 2 2 2 3 2" xfId="16126" xr:uid="{00000000-0005-0000-0000-000036100000}"/>
    <cellStyle name="Normal 2 2 2 2 2 2 4 2 2 2 3 2 2" xfId="32422" xr:uid="{00000000-0005-0000-0000-000037100000}"/>
    <cellStyle name="Normal 2 2 2 2 2 2 4 2 2 2 3 3" xfId="24276" xr:uid="{00000000-0005-0000-0000-000038100000}"/>
    <cellStyle name="Normal 2 2 2 2 2 2 4 2 2 2 4" xfId="10827" xr:uid="{00000000-0005-0000-0000-000039100000}"/>
    <cellStyle name="Normal 2 2 2 2 2 2 4 2 2 2 4 2" xfId="27123" xr:uid="{00000000-0005-0000-0000-00003A100000}"/>
    <cellStyle name="Normal 2 2 2 2 2 2 4 2 2 2 5" xfId="18977" xr:uid="{00000000-0005-0000-0000-00003B100000}"/>
    <cellStyle name="Normal 2 2 2 2 2 2 4 2 2 3" xfId="3937" xr:uid="{00000000-0005-0000-0000-00003C100000}"/>
    <cellStyle name="Normal 2 2 2 2 2 2 4 2 2 3 2" xfId="12083" xr:uid="{00000000-0005-0000-0000-00003D100000}"/>
    <cellStyle name="Normal 2 2 2 2 2 2 4 2 2 3 2 2" xfId="28379" xr:uid="{00000000-0005-0000-0000-00003E100000}"/>
    <cellStyle name="Normal 2 2 2 2 2 2 4 2 2 3 3" xfId="20233" xr:uid="{00000000-0005-0000-0000-00003F100000}"/>
    <cellStyle name="Normal 2 2 2 2 2 2 4 2 2 4" xfId="6570" xr:uid="{00000000-0005-0000-0000-000040100000}"/>
    <cellStyle name="Normal 2 2 2 2 2 2 4 2 2 4 2" xfId="14716" xr:uid="{00000000-0005-0000-0000-000041100000}"/>
    <cellStyle name="Normal 2 2 2 2 2 2 4 2 2 4 2 2" xfId="31012" xr:uid="{00000000-0005-0000-0000-000042100000}"/>
    <cellStyle name="Normal 2 2 2 2 2 2 4 2 2 4 3" xfId="22866" xr:uid="{00000000-0005-0000-0000-000043100000}"/>
    <cellStyle name="Normal 2 2 2 2 2 2 4 2 2 5" xfId="9417" xr:uid="{00000000-0005-0000-0000-000044100000}"/>
    <cellStyle name="Normal 2 2 2 2 2 2 4 2 2 5 2" xfId="25713" xr:uid="{00000000-0005-0000-0000-000045100000}"/>
    <cellStyle name="Normal 2 2 2 2 2 2 4 2 2 6" xfId="17567" xr:uid="{00000000-0005-0000-0000-000046100000}"/>
    <cellStyle name="Normal 2 2 2 2 2 2 4 2 3" xfId="1976" xr:uid="{00000000-0005-0000-0000-000047100000}"/>
    <cellStyle name="Normal 2 2 2 2 2 2 4 2 3 2" xfId="4546" xr:uid="{00000000-0005-0000-0000-000048100000}"/>
    <cellStyle name="Normal 2 2 2 2 2 2 4 2 3 2 2" xfId="12692" xr:uid="{00000000-0005-0000-0000-000049100000}"/>
    <cellStyle name="Normal 2 2 2 2 2 2 4 2 3 2 2 2" xfId="28988" xr:uid="{00000000-0005-0000-0000-00004A100000}"/>
    <cellStyle name="Normal 2 2 2 2 2 2 4 2 3 2 3" xfId="20842" xr:uid="{00000000-0005-0000-0000-00004B100000}"/>
    <cellStyle name="Normal 2 2 2 2 2 2 4 2 3 3" xfId="7275" xr:uid="{00000000-0005-0000-0000-00004C100000}"/>
    <cellStyle name="Normal 2 2 2 2 2 2 4 2 3 3 2" xfId="15421" xr:uid="{00000000-0005-0000-0000-00004D100000}"/>
    <cellStyle name="Normal 2 2 2 2 2 2 4 2 3 3 2 2" xfId="31717" xr:uid="{00000000-0005-0000-0000-00004E100000}"/>
    <cellStyle name="Normal 2 2 2 2 2 2 4 2 3 3 3" xfId="23571" xr:uid="{00000000-0005-0000-0000-00004F100000}"/>
    <cellStyle name="Normal 2 2 2 2 2 2 4 2 3 4" xfId="10122" xr:uid="{00000000-0005-0000-0000-000050100000}"/>
    <cellStyle name="Normal 2 2 2 2 2 2 4 2 3 4 2" xfId="26418" xr:uid="{00000000-0005-0000-0000-000051100000}"/>
    <cellStyle name="Normal 2 2 2 2 2 2 4 2 3 5" xfId="18272" xr:uid="{00000000-0005-0000-0000-000052100000}"/>
    <cellStyle name="Normal 2 2 2 2 2 2 4 2 4" xfId="3328" xr:uid="{00000000-0005-0000-0000-000053100000}"/>
    <cellStyle name="Normal 2 2 2 2 2 2 4 2 4 2" xfId="11474" xr:uid="{00000000-0005-0000-0000-000054100000}"/>
    <cellStyle name="Normal 2 2 2 2 2 2 4 2 4 2 2" xfId="27770" xr:uid="{00000000-0005-0000-0000-000055100000}"/>
    <cellStyle name="Normal 2 2 2 2 2 2 4 2 4 3" xfId="19624" xr:uid="{00000000-0005-0000-0000-000056100000}"/>
    <cellStyle name="Normal 2 2 2 2 2 2 4 2 5" xfId="5865" xr:uid="{00000000-0005-0000-0000-000057100000}"/>
    <cellStyle name="Normal 2 2 2 2 2 2 4 2 5 2" xfId="14011" xr:uid="{00000000-0005-0000-0000-000058100000}"/>
    <cellStyle name="Normal 2 2 2 2 2 2 4 2 5 2 2" xfId="30307" xr:uid="{00000000-0005-0000-0000-000059100000}"/>
    <cellStyle name="Normal 2 2 2 2 2 2 4 2 5 3" xfId="22161" xr:uid="{00000000-0005-0000-0000-00005A100000}"/>
    <cellStyle name="Normal 2 2 2 2 2 2 4 2 6" xfId="8712" xr:uid="{00000000-0005-0000-0000-00005B100000}"/>
    <cellStyle name="Normal 2 2 2 2 2 2 4 2 6 2" xfId="25008" xr:uid="{00000000-0005-0000-0000-00005C100000}"/>
    <cellStyle name="Normal 2 2 2 2 2 2 4 2 7" xfId="16862" xr:uid="{00000000-0005-0000-0000-00005D100000}"/>
    <cellStyle name="Normal 2 2 2 2 2 2 4 3" xfId="927" xr:uid="{00000000-0005-0000-0000-00005E100000}"/>
    <cellStyle name="Normal 2 2 2 2 2 2 4 3 2" xfId="2337" xr:uid="{00000000-0005-0000-0000-00005F100000}"/>
    <cellStyle name="Normal 2 2 2 2 2 2 4 3 2 2" xfId="4859" xr:uid="{00000000-0005-0000-0000-000060100000}"/>
    <cellStyle name="Normal 2 2 2 2 2 2 4 3 2 2 2" xfId="13005" xr:uid="{00000000-0005-0000-0000-000061100000}"/>
    <cellStyle name="Normal 2 2 2 2 2 2 4 3 2 2 2 2" xfId="29301" xr:uid="{00000000-0005-0000-0000-000062100000}"/>
    <cellStyle name="Normal 2 2 2 2 2 2 4 3 2 2 3" xfId="21155" xr:uid="{00000000-0005-0000-0000-000063100000}"/>
    <cellStyle name="Normal 2 2 2 2 2 2 4 3 2 3" xfId="7636" xr:uid="{00000000-0005-0000-0000-000064100000}"/>
    <cellStyle name="Normal 2 2 2 2 2 2 4 3 2 3 2" xfId="15782" xr:uid="{00000000-0005-0000-0000-000065100000}"/>
    <cellStyle name="Normal 2 2 2 2 2 2 4 3 2 3 2 2" xfId="32078" xr:uid="{00000000-0005-0000-0000-000066100000}"/>
    <cellStyle name="Normal 2 2 2 2 2 2 4 3 2 3 3" xfId="23932" xr:uid="{00000000-0005-0000-0000-000067100000}"/>
    <cellStyle name="Normal 2 2 2 2 2 2 4 3 2 4" xfId="10483" xr:uid="{00000000-0005-0000-0000-000068100000}"/>
    <cellStyle name="Normal 2 2 2 2 2 2 4 3 2 4 2" xfId="26779" xr:uid="{00000000-0005-0000-0000-000069100000}"/>
    <cellStyle name="Normal 2 2 2 2 2 2 4 3 2 5" xfId="18633" xr:uid="{00000000-0005-0000-0000-00006A100000}"/>
    <cellStyle name="Normal 2 2 2 2 2 2 4 3 3" xfId="3641" xr:uid="{00000000-0005-0000-0000-00006B100000}"/>
    <cellStyle name="Normal 2 2 2 2 2 2 4 3 3 2" xfId="11787" xr:uid="{00000000-0005-0000-0000-00006C100000}"/>
    <cellStyle name="Normal 2 2 2 2 2 2 4 3 3 2 2" xfId="28083" xr:uid="{00000000-0005-0000-0000-00006D100000}"/>
    <cellStyle name="Normal 2 2 2 2 2 2 4 3 3 3" xfId="19937" xr:uid="{00000000-0005-0000-0000-00006E100000}"/>
    <cellStyle name="Normal 2 2 2 2 2 2 4 3 4" xfId="6226" xr:uid="{00000000-0005-0000-0000-00006F100000}"/>
    <cellStyle name="Normal 2 2 2 2 2 2 4 3 4 2" xfId="14372" xr:uid="{00000000-0005-0000-0000-000070100000}"/>
    <cellStyle name="Normal 2 2 2 2 2 2 4 3 4 2 2" xfId="30668" xr:uid="{00000000-0005-0000-0000-000071100000}"/>
    <cellStyle name="Normal 2 2 2 2 2 2 4 3 4 3" xfId="22522" xr:uid="{00000000-0005-0000-0000-000072100000}"/>
    <cellStyle name="Normal 2 2 2 2 2 2 4 3 5" xfId="9073" xr:uid="{00000000-0005-0000-0000-000073100000}"/>
    <cellStyle name="Normal 2 2 2 2 2 2 4 3 5 2" xfId="25369" xr:uid="{00000000-0005-0000-0000-000074100000}"/>
    <cellStyle name="Normal 2 2 2 2 2 2 4 3 6" xfId="17223" xr:uid="{00000000-0005-0000-0000-000075100000}"/>
    <cellStyle name="Normal 2 2 2 2 2 2 4 4" xfId="1632" xr:uid="{00000000-0005-0000-0000-000076100000}"/>
    <cellStyle name="Normal 2 2 2 2 2 2 4 4 2" xfId="4250" xr:uid="{00000000-0005-0000-0000-000077100000}"/>
    <cellStyle name="Normal 2 2 2 2 2 2 4 4 2 2" xfId="12396" xr:uid="{00000000-0005-0000-0000-000078100000}"/>
    <cellStyle name="Normal 2 2 2 2 2 2 4 4 2 2 2" xfId="28692" xr:uid="{00000000-0005-0000-0000-000079100000}"/>
    <cellStyle name="Normal 2 2 2 2 2 2 4 4 2 3" xfId="20546" xr:uid="{00000000-0005-0000-0000-00007A100000}"/>
    <cellStyle name="Normal 2 2 2 2 2 2 4 4 3" xfId="6931" xr:uid="{00000000-0005-0000-0000-00007B100000}"/>
    <cellStyle name="Normal 2 2 2 2 2 2 4 4 3 2" xfId="15077" xr:uid="{00000000-0005-0000-0000-00007C100000}"/>
    <cellStyle name="Normal 2 2 2 2 2 2 4 4 3 2 2" xfId="31373" xr:uid="{00000000-0005-0000-0000-00007D100000}"/>
    <cellStyle name="Normal 2 2 2 2 2 2 4 4 3 3" xfId="23227" xr:uid="{00000000-0005-0000-0000-00007E100000}"/>
    <cellStyle name="Normal 2 2 2 2 2 2 4 4 4" xfId="9778" xr:uid="{00000000-0005-0000-0000-00007F100000}"/>
    <cellStyle name="Normal 2 2 2 2 2 2 4 4 4 2" xfId="26074" xr:uid="{00000000-0005-0000-0000-000080100000}"/>
    <cellStyle name="Normal 2 2 2 2 2 2 4 4 5" xfId="17928" xr:uid="{00000000-0005-0000-0000-000081100000}"/>
    <cellStyle name="Normal 2 2 2 2 2 2 4 5" xfId="3032" xr:uid="{00000000-0005-0000-0000-000082100000}"/>
    <cellStyle name="Normal 2 2 2 2 2 2 4 5 2" xfId="11178" xr:uid="{00000000-0005-0000-0000-000083100000}"/>
    <cellStyle name="Normal 2 2 2 2 2 2 4 5 2 2" xfId="27474" xr:uid="{00000000-0005-0000-0000-000084100000}"/>
    <cellStyle name="Normal 2 2 2 2 2 2 4 5 3" xfId="19328" xr:uid="{00000000-0005-0000-0000-000085100000}"/>
    <cellStyle name="Normal 2 2 2 2 2 2 4 6" xfId="5521" xr:uid="{00000000-0005-0000-0000-000086100000}"/>
    <cellStyle name="Normal 2 2 2 2 2 2 4 6 2" xfId="13667" xr:uid="{00000000-0005-0000-0000-000087100000}"/>
    <cellStyle name="Normal 2 2 2 2 2 2 4 6 2 2" xfId="29963" xr:uid="{00000000-0005-0000-0000-000088100000}"/>
    <cellStyle name="Normal 2 2 2 2 2 2 4 6 3" xfId="21817" xr:uid="{00000000-0005-0000-0000-000089100000}"/>
    <cellStyle name="Normal 2 2 2 2 2 2 4 7" xfId="8368" xr:uid="{00000000-0005-0000-0000-00008A100000}"/>
    <cellStyle name="Normal 2 2 2 2 2 2 4 7 2" xfId="24664" xr:uid="{00000000-0005-0000-0000-00008B100000}"/>
    <cellStyle name="Normal 2 2 2 2 2 2 4 8" xfId="16518" xr:uid="{00000000-0005-0000-0000-00008C100000}"/>
    <cellStyle name="Normal 2 2 2 2 2 2 5" xfId="303" xr:uid="{00000000-0005-0000-0000-00008D100000}"/>
    <cellStyle name="Normal 2 2 2 2 2 2 5 2" xfId="647" xr:uid="{00000000-0005-0000-0000-00008E100000}"/>
    <cellStyle name="Normal 2 2 2 2 2 2 5 2 2" xfId="1353" xr:uid="{00000000-0005-0000-0000-00008F100000}"/>
    <cellStyle name="Normal 2 2 2 2 2 2 5 2 2 2" xfId="2763" xr:uid="{00000000-0005-0000-0000-000090100000}"/>
    <cellStyle name="Normal 2 2 2 2 2 2 5 2 2 2 2" xfId="5229" xr:uid="{00000000-0005-0000-0000-000091100000}"/>
    <cellStyle name="Normal 2 2 2 2 2 2 5 2 2 2 2 2" xfId="13375" xr:uid="{00000000-0005-0000-0000-000092100000}"/>
    <cellStyle name="Normal 2 2 2 2 2 2 5 2 2 2 2 2 2" xfId="29671" xr:uid="{00000000-0005-0000-0000-000093100000}"/>
    <cellStyle name="Normal 2 2 2 2 2 2 5 2 2 2 2 3" xfId="21525" xr:uid="{00000000-0005-0000-0000-000094100000}"/>
    <cellStyle name="Normal 2 2 2 2 2 2 5 2 2 2 3" xfId="8062" xr:uid="{00000000-0005-0000-0000-000095100000}"/>
    <cellStyle name="Normal 2 2 2 2 2 2 5 2 2 2 3 2" xfId="16208" xr:uid="{00000000-0005-0000-0000-000096100000}"/>
    <cellStyle name="Normal 2 2 2 2 2 2 5 2 2 2 3 2 2" xfId="32504" xr:uid="{00000000-0005-0000-0000-000097100000}"/>
    <cellStyle name="Normal 2 2 2 2 2 2 5 2 2 2 3 3" xfId="24358" xr:uid="{00000000-0005-0000-0000-000098100000}"/>
    <cellStyle name="Normal 2 2 2 2 2 2 5 2 2 2 4" xfId="10909" xr:uid="{00000000-0005-0000-0000-000099100000}"/>
    <cellStyle name="Normal 2 2 2 2 2 2 5 2 2 2 4 2" xfId="27205" xr:uid="{00000000-0005-0000-0000-00009A100000}"/>
    <cellStyle name="Normal 2 2 2 2 2 2 5 2 2 2 5" xfId="19059" xr:uid="{00000000-0005-0000-0000-00009B100000}"/>
    <cellStyle name="Normal 2 2 2 2 2 2 5 2 2 3" xfId="4011" xr:uid="{00000000-0005-0000-0000-00009C100000}"/>
    <cellStyle name="Normal 2 2 2 2 2 2 5 2 2 3 2" xfId="12157" xr:uid="{00000000-0005-0000-0000-00009D100000}"/>
    <cellStyle name="Normal 2 2 2 2 2 2 5 2 2 3 2 2" xfId="28453" xr:uid="{00000000-0005-0000-0000-00009E100000}"/>
    <cellStyle name="Normal 2 2 2 2 2 2 5 2 2 3 3" xfId="20307" xr:uid="{00000000-0005-0000-0000-00009F100000}"/>
    <cellStyle name="Normal 2 2 2 2 2 2 5 2 2 4" xfId="6652" xr:uid="{00000000-0005-0000-0000-0000A0100000}"/>
    <cellStyle name="Normal 2 2 2 2 2 2 5 2 2 4 2" xfId="14798" xr:uid="{00000000-0005-0000-0000-0000A1100000}"/>
    <cellStyle name="Normal 2 2 2 2 2 2 5 2 2 4 2 2" xfId="31094" xr:uid="{00000000-0005-0000-0000-0000A2100000}"/>
    <cellStyle name="Normal 2 2 2 2 2 2 5 2 2 4 3" xfId="22948" xr:uid="{00000000-0005-0000-0000-0000A3100000}"/>
    <cellStyle name="Normal 2 2 2 2 2 2 5 2 2 5" xfId="9499" xr:uid="{00000000-0005-0000-0000-0000A4100000}"/>
    <cellStyle name="Normal 2 2 2 2 2 2 5 2 2 5 2" xfId="25795" xr:uid="{00000000-0005-0000-0000-0000A5100000}"/>
    <cellStyle name="Normal 2 2 2 2 2 2 5 2 2 6" xfId="17649" xr:uid="{00000000-0005-0000-0000-0000A6100000}"/>
    <cellStyle name="Normal 2 2 2 2 2 2 5 2 3" xfId="2058" xr:uid="{00000000-0005-0000-0000-0000A7100000}"/>
    <cellStyle name="Normal 2 2 2 2 2 2 5 2 3 2" xfId="4620" xr:uid="{00000000-0005-0000-0000-0000A8100000}"/>
    <cellStyle name="Normal 2 2 2 2 2 2 5 2 3 2 2" xfId="12766" xr:uid="{00000000-0005-0000-0000-0000A9100000}"/>
    <cellStyle name="Normal 2 2 2 2 2 2 5 2 3 2 2 2" xfId="29062" xr:uid="{00000000-0005-0000-0000-0000AA100000}"/>
    <cellStyle name="Normal 2 2 2 2 2 2 5 2 3 2 3" xfId="20916" xr:uid="{00000000-0005-0000-0000-0000AB100000}"/>
    <cellStyle name="Normal 2 2 2 2 2 2 5 2 3 3" xfId="7357" xr:uid="{00000000-0005-0000-0000-0000AC100000}"/>
    <cellStyle name="Normal 2 2 2 2 2 2 5 2 3 3 2" xfId="15503" xr:uid="{00000000-0005-0000-0000-0000AD100000}"/>
    <cellStyle name="Normal 2 2 2 2 2 2 5 2 3 3 2 2" xfId="31799" xr:uid="{00000000-0005-0000-0000-0000AE100000}"/>
    <cellStyle name="Normal 2 2 2 2 2 2 5 2 3 3 3" xfId="23653" xr:uid="{00000000-0005-0000-0000-0000AF100000}"/>
    <cellStyle name="Normal 2 2 2 2 2 2 5 2 3 4" xfId="10204" xr:uid="{00000000-0005-0000-0000-0000B0100000}"/>
    <cellStyle name="Normal 2 2 2 2 2 2 5 2 3 4 2" xfId="26500" xr:uid="{00000000-0005-0000-0000-0000B1100000}"/>
    <cellStyle name="Normal 2 2 2 2 2 2 5 2 3 5" xfId="18354" xr:uid="{00000000-0005-0000-0000-0000B2100000}"/>
    <cellStyle name="Normal 2 2 2 2 2 2 5 2 4" xfId="3402" xr:uid="{00000000-0005-0000-0000-0000B3100000}"/>
    <cellStyle name="Normal 2 2 2 2 2 2 5 2 4 2" xfId="11548" xr:uid="{00000000-0005-0000-0000-0000B4100000}"/>
    <cellStyle name="Normal 2 2 2 2 2 2 5 2 4 2 2" xfId="27844" xr:uid="{00000000-0005-0000-0000-0000B5100000}"/>
    <cellStyle name="Normal 2 2 2 2 2 2 5 2 4 3" xfId="19698" xr:uid="{00000000-0005-0000-0000-0000B6100000}"/>
    <cellStyle name="Normal 2 2 2 2 2 2 5 2 5" xfId="5947" xr:uid="{00000000-0005-0000-0000-0000B7100000}"/>
    <cellStyle name="Normal 2 2 2 2 2 2 5 2 5 2" xfId="14093" xr:uid="{00000000-0005-0000-0000-0000B8100000}"/>
    <cellStyle name="Normal 2 2 2 2 2 2 5 2 5 2 2" xfId="30389" xr:uid="{00000000-0005-0000-0000-0000B9100000}"/>
    <cellStyle name="Normal 2 2 2 2 2 2 5 2 5 3" xfId="22243" xr:uid="{00000000-0005-0000-0000-0000BA100000}"/>
    <cellStyle name="Normal 2 2 2 2 2 2 5 2 6" xfId="8794" xr:uid="{00000000-0005-0000-0000-0000BB100000}"/>
    <cellStyle name="Normal 2 2 2 2 2 2 5 2 6 2" xfId="25090" xr:uid="{00000000-0005-0000-0000-0000BC100000}"/>
    <cellStyle name="Normal 2 2 2 2 2 2 5 2 7" xfId="16944" xr:uid="{00000000-0005-0000-0000-0000BD100000}"/>
    <cellStyle name="Normal 2 2 2 2 2 2 5 3" xfId="1009" xr:uid="{00000000-0005-0000-0000-0000BE100000}"/>
    <cellStyle name="Normal 2 2 2 2 2 2 5 3 2" xfId="2419" xr:uid="{00000000-0005-0000-0000-0000BF100000}"/>
    <cellStyle name="Normal 2 2 2 2 2 2 5 3 2 2" xfId="4933" xr:uid="{00000000-0005-0000-0000-0000C0100000}"/>
    <cellStyle name="Normal 2 2 2 2 2 2 5 3 2 2 2" xfId="13079" xr:uid="{00000000-0005-0000-0000-0000C1100000}"/>
    <cellStyle name="Normal 2 2 2 2 2 2 5 3 2 2 2 2" xfId="29375" xr:uid="{00000000-0005-0000-0000-0000C2100000}"/>
    <cellStyle name="Normal 2 2 2 2 2 2 5 3 2 2 3" xfId="21229" xr:uid="{00000000-0005-0000-0000-0000C3100000}"/>
    <cellStyle name="Normal 2 2 2 2 2 2 5 3 2 3" xfId="7718" xr:uid="{00000000-0005-0000-0000-0000C4100000}"/>
    <cellStyle name="Normal 2 2 2 2 2 2 5 3 2 3 2" xfId="15864" xr:uid="{00000000-0005-0000-0000-0000C5100000}"/>
    <cellStyle name="Normal 2 2 2 2 2 2 5 3 2 3 2 2" xfId="32160" xr:uid="{00000000-0005-0000-0000-0000C6100000}"/>
    <cellStyle name="Normal 2 2 2 2 2 2 5 3 2 3 3" xfId="24014" xr:uid="{00000000-0005-0000-0000-0000C7100000}"/>
    <cellStyle name="Normal 2 2 2 2 2 2 5 3 2 4" xfId="10565" xr:uid="{00000000-0005-0000-0000-0000C8100000}"/>
    <cellStyle name="Normal 2 2 2 2 2 2 5 3 2 4 2" xfId="26861" xr:uid="{00000000-0005-0000-0000-0000C9100000}"/>
    <cellStyle name="Normal 2 2 2 2 2 2 5 3 2 5" xfId="18715" xr:uid="{00000000-0005-0000-0000-0000CA100000}"/>
    <cellStyle name="Normal 2 2 2 2 2 2 5 3 3" xfId="3715" xr:uid="{00000000-0005-0000-0000-0000CB100000}"/>
    <cellStyle name="Normal 2 2 2 2 2 2 5 3 3 2" xfId="11861" xr:uid="{00000000-0005-0000-0000-0000CC100000}"/>
    <cellStyle name="Normal 2 2 2 2 2 2 5 3 3 2 2" xfId="28157" xr:uid="{00000000-0005-0000-0000-0000CD100000}"/>
    <cellStyle name="Normal 2 2 2 2 2 2 5 3 3 3" xfId="20011" xr:uid="{00000000-0005-0000-0000-0000CE100000}"/>
    <cellStyle name="Normal 2 2 2 2 2 2 5 3 4" xfId="6308" xr:uid="{00000000-0005-0000-0000-0000CF100000}"/>
    <cellStyle name="Normal 2 2 2 2 2 2 5 3 4 2" xfId="14454" xr:uid="{00000000-0005-0000-0000-0000D0100000}"/>
    <cellStyle name="Normal 2 2 2 2 2 2 5 3 4 2 2" xfId="30750" xr:uid="{00000000-0005-0000-0000-0000D1100000}"/>
    <cellStyle name="Normal 2 2 2 2 2 2 5 3 4 3" xfId="22604" xr:uid="{00000000-0005-0000-0000-0000D2100000}"/>
    <cellStyle name="Normal 2 2 2 2 2 2 5 3 5" xfId="9155" xr:uid="{00000000-0005-0000-0000-0000D3100000}"/>
    <cellStyle name="Normal 2 2 2 2 2 2 5 3 5 2" xfId="25451" xr:uid="{00000000-0005-0000-0000-0000D4100000}"/>
    <cellStyle name="Normal 2 2 2 2 2 2 5 3 6" xfId="17305" xr:uid="{00000000-0005-0000-0000-0000D5100000}"/>
    <cellStyle name="Normal 2 2 2 2 2 2 5 4" xfId="1714" xr:uid="{00000000-0005-0000-0000-0000D6100000}"/>
    <cellStyle name="Normal 2 2 2 2 2 2 5 4 2" xfId="4324" xr:uid="{00000000-0005-0000-0000-0000D7100000}"/>
    <cellStyle name="Normal 2 2 2 2 2 2 5 4 2 2" xfId="12470" xr:uid="{00000000-0005-0000-0000-0000D8100000}"/>
    <cellStyle name="Normal 2 2 2 2 2 2 5 4 2 2 2" xfId="28766" xr:uid="{00000000-0005-0000-0000-0000D9100000}"/>
    <cellStyle name="Normal 2 2 2 2 2 2 5 4 2 3" xfId="20620" xr:uid="{00000000-0005-0000-0000-0000DA100000}"/>
    <cellStyle name="Normal 2 2 2 2 2 2 5 4 3" xfId="7013" xr:uid="{00000000-0005-0000-0000-0000DB100000}"/>
    <cellStyle name="Normal 2 2 2 2 2 2 5 4 3 2" xfId="15159" xr:uid="{00000000-0005-0000-0000-0000DC100000}"/>
    <cellStyle name="Normal 2 2 2 2 2 2 5 4 3 2 2" xfId="31455" xr:uid="{00000000-0005-0000-0000-0000DD100000}"/>
    <cellStyle name="Normal 2 2 2 2 2 2 5 4 3 3" xfId="23309" xr:uid="{00000000-0005-0000-0000-0000DE100000}"/>
    <cellStyle name="Normal 2 2 2 2 2 2 5 4 4" xfId="9860" xr:uid="{00000000-0005-0000-0000-0000DF100000}"/>
    <cellStyle name="Normal 2 2 2 2 2 2 5 4 4 2" xfId="26156" xr:uid="{00000000-0005-0000-0000-0000E0100000}"/>
    <cellStyle name="Normal 2 2 2 2 2 2 5 4 5" xfId="18010" xr:uid="{00000000-0005-0000-0000-0000E1100000}"/>
    <cellStyle name="Normal 2 2 2 2 2 2 5 5" xfId="3106" xr:uid="{00000000-0005-0000-0000-0000E2100000}"/>
    <cellStyle name="Normal 2 2 2 2 2 2 5 5 2" xfId="11252" xr:uid="{00000000-0005-0000-0000-0000E3100000}"/>
    <cellStyle name="Normal 2 2 2 2 2 2 5 5 2 2" xfId="27548" xr:uid="{00000000-0005-0000-0000-0000E4100000}"/>
    <cellStyle name="Normal 2 2 2 2 2 2 5 5 3" xfId="19402" xr:uid="{00000000-0005-0000-0000-0000E5100000}"/>
    <cellStyle name="Normal 2 2 2 2 2 2 5 6" xfId="5603" xr:uid="{00000000-0005-0000-0000-0000E6100000}"/>
    <cellStyle name="Normal 2 2 2 2 2 2 5 6 2" xfId="13749" xr:uid="{00000000-0005-0000-0000-0000E7100000}"/>
    <cellStyle name="Normal 2 2 2 2 2 2 5 6 2 2" xfId="30045" xr:uid="{00000000-0005-0000-0000-0000E8100000}"/>
    <cellStyle name="Normal 2 2 2 2 2 2 5 6 3" xfId="21899" xr:uid="{00000000-0005-0000-0000-0000E9100000}"/>
    <cellStyle name="Normal 2 2 2 2 2 2 5 7" xfId="8450" xr:uid="{00000000-0005-0000-0000-0000EA100000}"/>
    <cellStyle name="Normal 2 2 2 2 2 2 5 7 2" xfId="24746" xr:uid="{00000000-0005-0000-0000-0000EB100000}"/>
    <cellStyle name="Normal 2 2 2 2 2 2 5 8" xfId="16600" xr:uid="{00000000-0005-0000-0000-0000EC100000}"/>
    <cellStyle name="Normal 2 2 2 2 2 2 6" xfId="393" xr:uid="{00000000-0005-0000-0000-0000ED100000}"/>
    <cellStyle name="Normal 2 2 2 2 2 2 6 2" xfId="1099" xr:uid="{00000000-0005-0000-0000-0000EE100000}"/>
    <cellStyle name="Normal 2 2 2 2 2 2 6 2 2" xfId="2509" xr:uid="{00000000-0005-0000-0000-0000EF100000}"/>
    <cellStyle name="Normal 2 2 2 2 2 2 6 2 2 2" xfId="5007" xr:uid="{00000000-0005-0000-0000-0000F0100000}"/>
    <cellStyle name="Normal 2 2 2 2 2 2 6 2 2 2 2" xfId="13153" xr:uid="{00000000-0005-0000-0000-0000F1100000}"/>
    <cellStyle name="Normal 2 2 2 2 2 2 6 2 2 2 2 2" xfId="29449" xr:uid="{00000000-0005-0000-0000-0000F2100000}"/>
    <cellStyle name="Normal 2 2 2 2 2 2 6 2 2 2 3" xfId="21303" xr:uid="{00000000-0005-0000-0000-0000F3100000}"/>
    <cellStyle name="Normal 2 2 2 2 2 2 6 2 2 3" xfId="7808" xr:uid="{00000000-0005-0000-0000-0000F4100000}"/>
    <cellStyle name="Normal 2 2 2 2 2 2 6 2 2 3 2" xfId="15954" xr:uid="{00000000-0005-0000-0000-0000F5100000}"/>
    <cellStyle name="Normal 2 2 2 2 2 2 6 2 2 3 2 2" xfId="32250" xr:uid="{00000000-0005-0000-0000-0000F6100000}"/>
    <cellStyle name="Normal 2 2 2 2 2 2 6 2 2 3 3" xfId="24104" xr:uid="{00000000-0005-0000-0000-0000F7100000}"/>
    <cellStyle name="Normal 2 2 2 2 2 2 6 2 2 4" xfId="10655" xr:uid="{00000000-0005-0000-0000-0000F8100000}"/>
    <cellStyle name="Normal 2 2 2 2 2 2 6 2 2 4 2" xfId="26951" xr:uid="{00000000-0005-0000-0000-0000F9100000}"/>
    <cellStyle name="Normal 2 2 2 2 2 2 6 2 2 5" xfId="18805" xr:uid="{00000000-0005-0000-0000-0000FA100000}"/>
    <cellStyle name="Normal 2 2 2 2 2 2 6 2 3" xfId="3789" xr:uid="{00000000-0005-0000-0000-0000FB100000}"/>
    <cellStyle name="Normal 2 2 2 2 2 2 6 2 3 2" xfId="11935" xr:uid="{00000000-0005-0000-0000-0000FC100000}"/>
    <cellStyle name="Normal 2 2 2 2 2 2 6 2 3 2 2" xfId="28231" xr:uid="{00000000-0005-0000-0000-0000FD100000}"/>
    <cellStyle name="Normal 2 2 2 2 2 2 6 2 3 3" xfId="20085" xr:uid="{00000000-0005-0000-0000-0000FE100000}"/>
    <cellStyle name="Normal 2 2 2 2 2 2 6 2 4" xfId="6398" xr:uid="{00000000-0005-0000-0000-0000FF100000}"/>
    <cellStyle name="Normal 2 2 2 2 2 2 6 2 4 2" xfId="14544" xr:uid="{00000000-0005-0000-0000-000000110000}"/>
    <cellStyle name="Normal 2 2 2 2 2 2 6 2 4 2 2" xfId="30840" xr:uid="{00000000-0005-0000-0000-000001110000}"/>
    <cellStyle name="Normal 2 2 2 2 2 2 6 2 4 3" xfId="22694" xr:uid="{00000000-0005-0000-0000-000002110000}"/>
    <cellStyle name="Normal 2 2 2 2 2 2 6 2 5" xfId="9245" xr:uid="{00000000-0005-0000-0000-000003110000}"/>
    <cellStyle name="Normal 2 2 2 2 2 2 6 2 5 2" xfId="25541" xr:uid="{00000000-0005-0000-0000-000004110000}"/>
    <cellStyle name="Normal 2 2 2 2 2 2 6 2 6" xfId="17395" xr:uid="{00000000-0005-0000-0000-000005110000}"/>
    <cellStyle name="Normal 2 2 2 2 2 2 6 3" xfId="1804" xr:uid="{00000000-0005-0000-0000-000006110000}"/>
    <cellStyle name="Normal 2 2 2 2 2 2 6 3 2" xfId="4398" xr:uid="{00000000-0005-0000-0000-000007110000}"/>
    <cellStyle name="Normal 2 2 2 2 2 2 6 3 2 2" xfId="12544" xr:uid="{00000000-0005-0000-0000-000008110000}"/>
    <cellStyle name="Normal 2 2 2 2 2 2 6 3 2 2 2" xfId="28840" xr:uid="{00000000-0005-0000-0000-000009110000}"/>
    <cellStyle name="Normal 2 2 2 2 2 2 6 3 2 3" xfId="20694" xr:uid="{00000000-0005-0000-0000-00000A110000}"/>
    <cellStyle name="Normal 2 2 2 2 2 2 6 3 3" xfId="7103" xr:uid="{00000000-0005-0000-0000-00000B110000}"/>
    <cellStyle name="Normal 2 2 2 2 2 2 6 3 3 2" xfId="15249" xr:uid="{00000000-0005-0000-0000-00000C110000}"/>
    <cellStyle name="Normal 2 2 2 2 2 2 6 3 3 2 2" xfId="31545" xr:uid="{00000000-0005-0000-0000-00000D110000}"/>
    <cellStyle name="Normal 2 2 2 2 2 2 6 3 3 3" xfId="23399" xr:uid="{00000000-0005-0000-0000-00000E110000}"/>
    <cellStyle name="Normal 2 2 2 2 2 2 6 3 4" xfId="9950" xr:uid="{00000000-0005-0000-0000-00000F110000}"/>
    <cellStyle name="Normal 2 2 2 2 2 2 6 3 4 2" xfId="26246" xr:uid="{00000000-0005-0000-0000-000010110000}"/>
    <cellStyle name="Normal 2 2 2 2 2 2 6 3 5" xfId="18100" xr:uid="{00000000-0005-0000-0000-000011110000}"/>
    <cellStyle name="Normal 2 2 2 2 2 2 6 4" xfId="3180" xr:uid="{00000000-0005-0000-0000-000012110000}"/>
    <cellStyle name="Normal 2 2 2 2 2 2 6 4 2" xfId="11326" xr:uid="{00000000-0005-0000-0000-000013110000}"/>
    <cellStyle name="Normal 2 2 2 2 2 2 6 4 2 2" xfId="27622" xr:uid="{00000000-0005-0000-0000-000014110000}"/>
    <cellStyle name="Normal 2 2 2 2 2 2 6 4 3" xfId="19476" xr:uid="{00000000-0005-0000-0000-000015110000}"/>
    <cellStyle name="Normal 2 2 2 2 2 2 6 5" xfId="5693" xr:uid="{00000000-0005-0000-0000-000016110000}"/>
    <cellStyle name="Normal 2 2 2 2 2 2 6 5 2" xfId="13839" xr:uid="{00000000-0005-0000-0000-000017110000}"/>
    <cellStyle name="Normal 2 2 2 2 2 2 6 5 2 2" xfId="30135" xr:uid="{00000000-0005-0000-0000-000018110000}"/>
    <cellStyle name="Normal 2 2 2 2 2 2 6 5 3" xfId="21989" xr:uid="{00000000-0005-0000-0000-000019110000}"/>
    <cellStyle name="Normal 2 2 2 2 2 2 6 6" xfId="8540" xr:uid="{00000000-0005-0000-0000-00001A110000}"/>
    <cellStyle name="Normal 2 2 2 2 2 2 6 6 2" xfId="24836" xr:uid="{00000000-0005-0000-0000-00001B110000}"/>
    <cellStyle name="Normal 2 2 2 2 2 2 6 7" xfId="16690" xr:uid="{00000000-0005-0000-0000-00001C110000}"/>
    <cellStyle name="Normal 2 2 2 2 2 2 7" xfId="755" xr:uid="{00000000-0005-0000-0000-00001D110000}"/>
    <cellStyle name="Normal 2 2 2 2 2 2 7 2" xfId="2165" xr:uid="{00000000-0005-0000-0000-00001E110000}"/>
    <cellStyle name="Normal 2 2 2 2 2 2 7 2 2" xfId="4711" xr:uid="{00000000-0005-0000-0000-00001F110000}"/>
    <cellStyle name="Normal 2 2 2 2 2 2 7 2 2 2" xfId="12857" xr:uid="{00000000-0005-0000-0000-000020110000}"/>
    <cellStyle name="Normal 2 2 2 2 2 2 7 2 2 2 2" xfId="29153" xr:uid="{00000000-0005-0000-0000-000021110000}"/>
    <cellStyle name="Normal 2 2 2 2 2 2 7 2 2 3" xfId="21007" xr:uid="{00000000-0005-0000-0000-000022110000}"/>
    <cellStyle name="Normal 2 2 2 2 2 2 7 2 3" xfId="7464" xr:uid="{00000000-0005-0000-0000-000023110000}"/>
    <cellStyle name="Normal 2 2 2 2 2 2 7 2 3 2" xfId="15610" xr:uid="{00000000-0005-0000-0000-000024110000}"/>
    <cellStyle name="Normal 2 2 2 2 2 2 7 2 3 2 2" xfId="31906" xr:uid="{00000000-0005-0000-0000-000025110000}"/>
    <cellStyle name="Normal 2 2 2 2 2 2 7 2 3 3" xfId="23760" xr:uid="{00000000-0005-0000-0000-000026110000}"/>
    <cellStyle name="Normal 2 2 2 2 2 2 7 2 4" xfId="10311" xr:uid="{00000000-0005-0000-0000-000027110000}"/>
    <cellStyle name="Normal 2 2 2 2 2 2 7 2 4 2" xfId="26607" xr:uid="{00000000-0005-0000-0000-000028110000}"/>
    <cellStyle name="Normal 2 2 2 2 2 2 7 2 5" xfId="18461" xr:uid="{00000000-0005-0000-0000-000029110000}"/>
    <cellStyle name="Normal 2 2 2 2 2 2 7 3" xfId="3493" xr:uid="{00000000-0005-0000-0000-00002A110000}"/>
    <cellStyle name="Normal 2 2 2 2 2 2 7 3 2" xfId="11639" xr:uid="{00000000-0005-0000-0000-00002B110000}"/>
    <cellStyle name="Normal 2 2 2 2 2 2 7 3 2 2" xfId="27935" xr:uid="{00000000-0005-0000-0000-00002C110000}"/>
    <cellStyle name="Normal 2 2 2 2 2 2 7 3 3" xfId="19789" xr:uid="{00000000-0005-0000-0000-00002D110000}"/>
    <cellStyle name="Normal 2 2 2 2 2 2 7 4" xfId="6054" xr:uid="{00000000-0005-0000-0000-00002E110000}"/>
    <cellStyle name="Normal 2 2 2 2 2 2 7 4 2" xfId="14200" xr:uid="{00000000-0005-0000-0000-00002F110000}"/>
    <cellStyle name="Normal 2 2 2 2 2 2 7 4 2 2" xfId="30496" xr:uid="{00000000-0005-0000-0000-000030110000}"/>
    <cellStyle name="Normal 2 2 2 2 2 2 7 4 3" xfId="22350" xr:uid="{00000000-0005-0000-0000-000031110000}"/>
    <cellStyle name="Normal 2 2 2 2 2 2 7 5" xfId="8901" xr:uid="{00000000-0005-0000-0000-000032110000}"/>
    <cellStyle name="Normal 2 2 2 2 2 2 7 5 2" xfId="25197" xr:uid="{00000000-0005-0000-0000-000033110000}"/>
    <cellStyle name="Normal 2 2 2 2 2 2 7 6" xfId="17051" xr:uid="{00000000-0005-0000-0000-000034110000}"/>
    <cellStyle name="Normal 2 2 2 2 2 2 8" xfId="1460" xr:uid="{00000000-0005-0000-0000-000035110000}"/>
    <cellStyle name="Normal 2 2 2 2 2 2 8 2" xfId="4102" xr:uid="{00000000-0005-0000-0000-000036110000}"/>
    <cellStyle name="Normal 2 2 2 2 2 2 8 2 2" xfId="12248" xr:uid="{00000000-0005-0000-0000-000037110000}"/>
    <cellStyle name="Normal 2 2 2 2 2 2 8 2 2 2" xfId="28544" xr:uid="{00000000-0005-0000-0000-000038110000}"/>
    <cellStyle name="Normal 2 2 2 2 2 2 8 2 3" xfId="20398" xr:uid="{00000000-0005-0000-0000-000039110000}"/>
    <cellStyle name="Normal 2 2 2 2 2 2 8 3" xfId="6759" xr:uid="{00000000-0005-0000-0000-00003A110000}"/>
    <cellStyle name="Normal 2 2 2 2 2 2 8 3 2" xfId="14905" xr:uid="{00000000-0005-0000-0000-00003B110000}"/>
    <cellStyle name="Normal 2 2 2 2 2 2 8 3 2 2" xfId="31201" xr:uid="{00000000-0005-0000-0000-00003C110000}"/>
    <cellStyle name="Normal 2 2 2 2 2 2 8 3 3" xfId="23055" xr:uid="{00000000-0005-0000-0000-00003D110000}"/>
    <cellStyle name="Normal 2 2 2 2 2 2 8 4" xfId="9606" xr:uid="{00000000-0005-0000-0000-00003E110000}"/>
    <cellStyle name="Normal 2 2 2 2 2 2 8 4 2" xfId="25902" xr:uid="{00000000-0005-0000-0000-00003F110000}"/>
    <cellStyle name="Normal 2 2 2 2 2 2 8 5" xfId="17756" xr:uid="{00000000-0005-0000-0000-000040110000}"/>
    <cellStyle name="Normal 2 2 2 2 2 2 9" xfId="2884" xr:uid="{00000000-0005-0000-0000-000041110000}"/>
    <cellStyle name="Normal 2 2 2 2 2 2 9 2" xfId="11030" xr:uid="{00000000-0005-0000-0000-000042110000}"/>
    <cellStyle name="Normal 2 2 2 2 2 2 9 2 2" xfId="27326" xr:uid="{00000000-0005-0000-0000-000043110000}"/>
    <cellStyle name="Normal 2 2 2 2 2 2 9 3" xfId="19180" xr:uid="{00000000-0005-0000-0000-000044110000}"/>
    <cellStyle name="Normal 2 2 2 2 2 3" xfId="71" xr:uid="{00000000-0005-0000-0000-000045110000}"/>
    <cellStyle name="Normal 2 2 2 2 2 3 10" xfId="8218" xr:uid="{00000000-0005-0000-0000-000046110000}"/>
    <cellStyle name="Normal 2 2 2 2 2 3 10 2" xfId="24514" xr:uid="{00000000-0005-0000-0000-000047110000}"/>
    <cellStyle name="Normal 2 2 2 2 2 3 11" xfId="16368" xr:uid="{00000000-0005-0000-0000-000048110000}"/>
    <cellStyle name="Normal 2 2 2 2 2 3 2" xfId="161" xr:uid="{00000000-0005-0000-0000-000049110000}"/>
    <cellStyle name="Normal 2 2 2 2 2 3 2 2" xfId="505" xr:uid="{00000000-0005-0000-0000-00004A110000}"/>
    <cellStyle name="Normal 2 2 2 2 2 3 2 2 2" xfId="1211" xr:uid="{00000000-0005-0000-0000-00004B110000}"/>
    <cellStyle name="Normal 2 2 2 2 2 3 2 2 2 2" xfId="2621" xr:uid="{00000000-0005-0000-0000-00004C110000}"/>
    <cellStyle name="Normal 2 2 2 2 2 3 2 2 2 2 2" xfId="5099" xr:uid="{00000000-0005-0000-0000-00004D110000}"/>
    <cellStyle name="Normal 2 2 2 2 2 3 2 2 2 2 2 2" xfId="13245" xr:uid="{00000000-0005-0000-0000-00004E110000}"/>
    <cellStyle name="Normal 2 2 2 2 2 3 2 2 2 2 2 2 2" xfId="29541" xr:uid="{00000000-0005-0000-0000-00004F110000}"/>
    <cellStyle name="Normal 2 2 2 2 2 3 2 2 2 2 2 3" xfId="21395" xr:uid="{00000000-0005-0000-0000-000050110000}"/>
    <cellStyle name="Normal 2 2 2 2 2 3 2 2 2 2 3" xfId="7920" xr:uid="{00000000-0005-0000-0000-000051110000}"/>
    <cellStyle name="Normal 2 2 2 2 2 3 2 2 2 2 3 2" xfId="16066" xr:uid="{00000000-0005-0000-0000-000052110000}"/>
    <cellStyle name="Normal 2 2 2 2 2 3 2 2 2 2 3 2 2" xfId="32362" xr:uid="{00000000-0005-0000-0000-000053110000}"/>
    <cellStyle name="Normal 2 2 2 2 2 3 2 2 2 2 3 3" xfId="24216" xr:uid="{00000000-0005-0000-0000-000054110000}"/>
    <cellStyle name="Normal 2 2 2 2 2 3 2 2 2 2 4" xfId="10767" xr:uid="{00000000-0005-0000-0000-000055110000}"/>
    <cellStyle name="Normal 2 2 2 2 2 3 2 2 2 2 4 2" xfId="27063" xr:uid="{00000000-0005-0000-0000-000056110000}"/>
    <cellStyle name="Normal 2 2 2 2 2 3 2 2 2 2 5" xfId="18917" xr:uid="{00000000-0005-0000-0000-000057110000}"/>
    <cellStyle name="Normal 2 2 2 2 2 3 2 2 2 3" xfId="3881" xr:uid="{00000000-0005-0000-0000-000058110000}"/>
    <cellStyle name="Normal 2 2 2 2 2 3 2 2 2 3 2" xfId="12027" xr:uid="{00000000-0005-0000-0000-000059110000}"/>
    <cellStyle name="Normal 2 2 2 2 2 3 2 2 2 3 2 2" xfId="28323" xr:uid="{00000000-0005-0000-0000-00005A110000}"/>
    <cellStyle name="Normal 2 2 2 2 2 3 2 2 2 3 3" xfId="20177" xr:uid="{00000000-0005-0000-0000-00005B110000}"/>
    <cellStyle name="Normal 2 2 2 2 2 3 2 2 2 4" xfId="6510" xr:uid="{00000000-0005-0000-0000-00005C110000}"/>
    <cellStyle name="Normal 2 2 2 2 2 3 2 2 2 4 2" xfId="14656" xr:uid="{00000000-0005-0000-0000-00005D110000}"/>
    <cellStyle name="Normal 2 2 2 2 2 3 2 2 2 4 2 2" xfId="30952" xr:uid="{00000000-0005-0000-0000-00005E110000}"/>
    <cellStyle name="Normal 2 2 2 2 2 3 2 2 2 4 3" xfId="22806" xr:uid="{00000000-0005-0000-0000-00005F110000}"/>
    <cellStyle name="Normal 2 2 2 2 2 3 2 2 2 5" xfId="9357" xr:uid="{00000000-0005-0000-0000-000060110000}"/>
    <cellStyle name="Normal 2 2 2 2 2 3 2 2 2 5 2" xfId="25653" xr:uid="{00000000-0005-0000-0000-000061110000}"/>
    <cellStyle name="Normal 2 2 2 2 2 3 2 2 2 6" xfId="17507" xr:uid="{00000000-0005-0000-0000-000062110000}"/>
    <cellStyle name="Normal 2 2 2 2 2 3 2 2 3" xfId="1916" xr:uid="{00000000-0005-0000-0000-000063110000}"/>
    <cellStyle name="Normal 2 2 2 2 2 3 2 2 3 2" xfId="4490" xr:uid="{00000000-0005-0000-0000-000064110000}"/>
    <cellStyle name="Normal 2 2 2 2 2 3 2 2 3 2 2" xfId="12636" xr:uid="{00000000-0005-0000-0000-000065110000}"/>
    <cellStyle name="Normal 2 2 2 2 2 3 2 2 3 2 2 2" xfId="28932" xr:uid="{00000000-0005-0000-0000-000066110000}"/>
    <cellStyle name="Normal 2 2 2 2 2 3 2 2 3 2 3" xfId="20786" xr:uid="{00000000-0005-0000-0000-000067110000}"/>
    <cellStyle name="Normal 2 2 2 2 2 3 2 2 3 3" xfId="7215" xr:uid="{00000000-0005-0000-0000-000068110000}"/>
    <cellStyle name="Normal 2 2 2 2 2 3 2 2 3 3 2" xfId="15361" xr:uid="{00000000-0005-0000-0000-000069110000}"/>
    <cellStyle name="Normal 2 2 2 2 2 3 2 2 3 3 2 2" xfId="31657" xr:uid="{00000000-0005-0000-0000-00006A110000}"/>
    <cellStyle name="Normal 2 2 2 2 2 3 2 2 3 3 3" xfId="23511" xr:uid="{00000000-0005-0000-0000-00006B110000}"/>
    <cellStyle name="Normal 2 2 2 2 2 3 2 2 3 4" xfId="10062" xr:uid="{00000000-0005-0000-0000-00006C110000}"/>
    <cellStyle name="Normal 2 2 2 2 2 3 2 2 3 4 2" xfId="26358" xr:uid="{00000000-0005-0000-0000-00006D110000}"/>
    <cellStyle name="Normal 2 2 2 2 2 3 2 2 3 5" xfId="18212" xr:uid="{00000000-0005-0000-0000-00006E110000}"/>
    <cellStyle name="Normal 2 2 2 2 2 3 2 2 4" xfId="3272" xr:uid="{00000000-0005-0000-0000-00006F110000}"/>
    <cellStyle name="Normal 2 2 2 2 2 3 2 2 4 2" xfId="11418" xr:uid="{00000000-0005-0000-0000-000070110000}"/>
    <cellStyle name="Normal 2 2 2 2 2 3 2 2 4 2 2" xfId="27714" xr:uid="{00000000-0005-0000-0000-000071110000}"/>
    <cellStyle name="Normal 2 2 2 2 2 3 2 2 4 3" xfId="19568" xr:uid="{00000000-0005-0000-0000-000072110000}"/>
    <cellStyle name="Normal 2 2 2 2 2 3 2 2 5" xfId="5805" xr:uid="{00000000-0005-0000-0000-000073110000}"/>
    <cellStyle name="Normal 2 2 2 2 2 3 2 2 5 2" xfId="13951" xr:uid="{00000000-0005-0000-0000-000074110000}"/>
    <cellStyle name="Normal 2 2 2 2 2 3 2 2 5 2 2" xfId="30247" xr:uid="{00000000-0005-0000-0000-000075110000}"/>
    <cellStyle name="Normal 2 2 2 2 2 3 2 2 5 3" xfId="22101" xr:uid="{00000000-0005-0000-0000-000076110000}"/>
    <cellStyle name="Normal 2 2 2 2 2 3 2 2 6" xfId="8652" xr:uid="{00000000-0005-0000-0000-000077110000}"/>
    <cellStyle name="Normal 2 2 2 2 2 3 2 2 6 2" xfId="24948" xr:uid="{00000000-0005-0000-0000-000078110000}"/>
    <cellStyle name="Normal 2 2 2 2 2 3 2 2 7" xfId="16802" xr:uid="{00000000-0005-0000-0000-000079110000}"/>
    <cellStyle name="Normal 2 2 2 2 2 3 2 3" xfId="867" xr:uid="{00000000-0005-0000-0000-00007A110000}"/>
    <cellStyle name="Normal 2 2 2 2 2 3 2 3 2" xfId="2277" xr:uid="{00000000-0005-0000-0000-00007B110000}"/>
    <cellStyle name="Normal 2 2 2 2 2 3 2 3 2 2" xfId="4803" xr:uid="{00000000-0005-0000-0000-00007C110000}"/>
    <cellStyle name="Normal 2 2 2 2 2 3 2 3 2 2 2" xfId="12949" xr:uid="{00000000-0005-0000-0000-00007D110000}"/>
    <cellStyle name="Normal 2 2 2 2 2 3 2 3 2 2 2 2" xfId="29245" xr:uid="{00000000-0005-0000-0000-00007E110000}"/>
    <cellStyle name="Normal 2 2 2 2 2 3 2 3 2 2 3" xfId="21099" xr:uid="{00000000-0005-0000-0000-00007F110000}"/>
    <cellStyle name="Normal 2 2 2 2 2 3 2 3 2 3" xfId="7576" xr:uid="{00000000-0005-0000-0000-000080110000}"/>
    <cellStyle name="Normal 2 2 2 2 2 3 2 3 2 3 2" xfId="15722" xr:uid="{00000000-0005-0000-0000-000081110000}"/>
    <cellStyle name="Normal 2 2 2 2 2 3 2 3 2 3 2 2" xfId="32018" xr:uid="{00000000-0005-0000-0000-000082110000}"/>
    <cellStyle name="Normal 2 2 2 2 2 3 2 3 2 3 3" xfId="23872" xr:uid="{00000000-0005-0000-0000-000083110000}"/>
    <cellStyle name="Normal 2 2 2 2 2 3 2 3 2 4" xfId="10423" xr:uid="{00000000-0005-0000-0000-000084110000}"/>
    <cellStyle name="Normal 2 2 2 2 2 3 2 3 2 4 2" xfId="26719" xr:uid="{00000000-0005-0000-0000-000085110000}"/>
    <cellStyle name="Normal 2 2 2 2 2 3 2 3 2 5" xfId="18573" xr:uid="{00000000-0005-0000-0000-000086110000}"/>
    <cellStyle name="Normal 2 2 2 2 2 3 2 3 3" xfId="3585" xr:uid="{00000000-0005-0000-0000-000087110000}"/>
    <cellStyle name="Normal 2 2 2 2 2 3 2 3 3 2" xfId="11731" xr:uid="{00000000-0005-0000-0000-000088110000}"/>
    <cellStyle name="Normal 2 2 2 2 2 3 2 3 3 2 2" xfId="28027" xr:uid="{00000000-0005-0000-0000-000089110000}"/>
    <cellStyle name="Normal 2 2 2 2 2 3 2 3 3 3" xfId="19881" xr:uid="{00000000-0005-0000-0000-00008A110000}"/>
    <cellStyle name="Normal 2 2 2 2 2 3 2 3 4" xfId="6166" xr:uid="{00000000-0005-0000-0000-00008B110000}"/>
    <cellStyle name="Normal 2 2 2 2 2 3 2 3 4 2" xfId="14312" xr:uid="{00000000-0005-0000-0000-00008C110000}"/>
    <cellStyle name="Normal 2 2 2 2 2 3 2 3 4 2 2" xfId="30608" xr:uid="{00000000-0005-0000-0000-00008D110000}"/>
    <cellStyle name="Normal 2 2 2 2 2 3 2 3 4 3" xfId="22462" xr:uid="{00000000-0005-0000-0000-00008E110000}"/>
    <cellStyle name="Normal 2 2 2 2 2 3 2 3 5" xfId="9013" xr:uid="{00000000-0005-0000-0000-00008F110000}"/>
    <cellStyle name="Normal 2 2 2 2 2 3 2 3 5 2" xfId="25309" xr:uid="{00000000-0005-0000-0000-000090110000}"/>
    <cellStyle name="Normal 2 2 2 2 2 3 2 3 6" xfId="17163" xr:uid="{00000000-0005-0000-0000-000091110000}"/>
    <cellStyle name="Normal 2 2 2 2 2 3 2 4" xfId="1572" xr:uid="{00000000-0005-0000-0000-000092110000}"/>
    <cellStyle name="Normal 2 2 2 2 2 3 2 4 2" xfId="4194" xr:uid="{00000000-0005-0000-0000-000093110000}"/>
    <cellStyle name="Normal 2 2 2 2 2 3 2 4 2 2" xfId="12340" xr:uid="{00000000-0005-0000-0000-000094110000}"/>
    <cellStyle name="Normal 2 2 2 2 2 3 2 4 2 2 2" xfId="28636" xr:uid="{00000000-0005-0000-0000-000095110000}"/>
    <cellStyle name="Normal 2 2 2 2 2 3 2 4 2 3" xfId="20490" xr:uid="{00000000-0005-0000-0000-000096110000}"/>
    <cellStyle name="Normal 2 2 2 2 2 3 2 4 3" xfId="6871" xr:uid="{00000000-0005-0000-0000-000097110000}"/>
    <cellStyle name="Normal 2 2 2 2 2 3 2 4 3 2" xfId="15017" xr:uid="{00000000-0005-0000-0000-000098110000}"/>
    <cellStyle name="Normal 2 2 2 2 2 3 2 4 3 2 2" xfId="31313" xr:uid="{00000000-0005-0000-0000-000099110000}"/>
    <cellStyle name="Normal 2 2 2 2 2 3 2 4 3 3" xfId="23167" xr:uid="{00000000-0005-0000-0000-00009A110000}"/>
    <cellStyle name="Normal 2 2 2 2 2 3 2 4 4" xfId="9718" xr:uid="{00000000-0005-0000-0000-00009B110000}"/>
    <cellStyle name="Normal 2 2 2 2 2 3 2 4 4 2" xfId="26014" xr:uid="{00000000-0005-0000-0000-00009C110000}"/>
    <cellStyle name="Normal 2 2 2 2 2 3 2 4 5" xfId="17868" xr:uid="{00000000-0005-0000-0000-00009D110000}"/>
    <cellStyle name="Normal 2 2 2 2 2 3 2 5" xfId="2976" xr:uid="{00000000-0005-0000-0000-00009E110000}"/>
    <cellStyle name="Normal 2 2 2 2 2 3 2 5 2" xfId="11122" xr:uid="{00000000-0005-0000-0000-00009F110000}"/>
    <cellStyle name="Normal 2 2 2 2 2 3 2 5 2 2" xfId="27418" xr:uid="{00000000-0005-0000-0000-0000A0110000}"/>
    <cellStyle name="Normal 2 2 2 2 2 3 2 5 3" xfId="19272" xr:uid="{00000000-0005-0000-0000-0000A1110000}"/>
    <cellStyle name="Normal 2 2 2 2 2 3 2 6" xfId="5461" xr:uid="{00000000-0005-0000-0000-0000A2110000}"/>
    <cellStyle name="Normal 2 2 2 2 2 3 2 6 2" xfId="13607" xr:uid="{00000000-0005-0000-0000-0000A3110000}"/>
    <cellStyle name="Normal 2 2 2 2 2 3 2 6 2 2" xfId="29903" xr:uid="{00000000-0005-0000-0000-0000A4110000}"/>
    <cellStyle name="Normal 2 2 2 2 2 3 2 6 3" xfId="21757" xr:uid="{00000000-0005-0000-0000-0000A5110000}"/>
    <cellStyle name="Normal 2 2 2 2 2 3 2 7" xfId="8308" xr:uid="{00000000-0005-0000-0000-0000A6110000}"/>
    <cellStyle name="Normal 2 2 2 2 2 3 2 7 2" xfId="24604" xr:uid="{00000000-0005-0000-0000-0000A7110000}"/>
    <cellStyle name="Normal 2 2 2 2 2 3 2 8" xfId="16458" xr:uid="{00000000-0005-0000-0000-0000A8110000}"/>
    <cellStyle name="Normal 2 2 2 2 2 3 3" xfId="239" xr:uid="{00000000-0005-0000-0000-0000A9110000}"/>
    <cellStyle name="Normal 2 2 2 2 2 3 3 2" xfId="583" xr:uid="{00000000-0005-0000-0000-0000AA110000}"/>
    <cellStyle name="Normal 2 2 2 2 2 3 3 2 2" xfId="1289" xr:uid="{00000000-0005-0000-0000-0000AB110000}"/>
    <cellStyle name="Normal 2 2 2 2 2 3 3 2 2 2" xfId="2699" xr:uid="{00000000-0005-0000-0000-0000AC110000}"/>
    <cellStyle name="Normal 2 2 2 2 2 3 3 2 2 2 2" xfId="5173" xr:uid="{00000000-0005-0000-0000-0000AD110000}"/>
    <cellStyle name="Normal 2 2 2 2 2 3 3 2 2 2 2 2" xfId="13319" xr:uid="{00000000-0005-0000-0000-0000AE110000}"/>
    <cellStyle name="Normal 2 2 2 2 2 3 3 2 2 2 2 2 2" xfId="29615" xr:uid="{00000000-0005-0000-0000-0000AF110000}"/>
    <cellStyle name="Normal 2 2 2 2 2 3 3 2 2 2 2 3" xfId="21469" xr:uid="{00000000-0005-0000-0000-0000B0110000}"/>
    <cellStyle name="Normal 2 2 2 2 2 3 3 2 2 2 3" xfId="7998" xr:uid="{00000000-0005-0000-0000-0000B1110000}"/>
    <cellStyle name="Normal 2 2 2 2 2 3 3 2 2 2 3 2" xfId="16144" xr:uid="{00000000-0005-0000-0000-0000B2110000}"/>
    <cellStyle name="Normal 2 2 2 2 2 3 3 2 2 2 3 2 2" xfId="32440" xr:uid="{00000000-0005-0000-0000-0000B3110000}"/>
    <cellStyle name="Normal 2 2 2 2 2 3 3 2 2 2 3 3" xfId="24294" xr:uid="{00000000-0005-0000-0000-0000B4110000}"/>
    <cellStyle name="Normal 2 2 2 2 2 3 3 2 2 2 4" xfId="10845" xr:uid="{00000000-0005-0000-0000-0000B5110000}"/>
    <cellStyle name="Normal 2 2 2 2 2 3 3 2 2 2 4 2" xfId="27141" xr:uid="{00000000-0005-0000-0000-0000B6110000}"/>
    <cellStyle name="Normal 2 2 2 2 2 3 3 2 2 2 5" xfId="18995" xr:uid="{00000000-0005-0000-0000-0000B7110000}"/>
    <cellStyle name="Normal 2 2 2 2 2 3 3 2 2 3" xfId="3955" xr:uid="{00000000-0005-0000-0000-0000B8110000}"/>
    <cellStyle name="Normal 2 2 2 2 2 3 3 2 2 3 2" xfId="12101" xr:uid="{00000000-0005-0000-0000-0000B9110000}"/>
    <cellStyle name="Normal 2 2 2 2 2 3 3 2 2 3 2 2" xfId="28397" xr:uid="{00000000-0005-0000-0000-0000BA110000}"/>
    <cellStyle name="Normal 2 2 2 2 2 3 3 2 2 3 3" xfId="20251" xr:uid="{00000000-0005-0000-0000-0000BB110000}"/>
    <cellStyle name="Normal 2 2 2 2 2 3 3 2 2 4" xfId="6588" xr:uid="{00000000-0005-0000-0000-0000BC110000}"/>
    <cellStyle name="Normal 2 2 2 2 2 3 3 2 2 4 2" xfId="14734" xr:uid="{00000000-0005-0000-0000-0000BD110000}"/>
    <cellStyle name="Normal 2 2 2 2 2 3 3 2 2 4 2 2" xfId="31030" xr:uid="{00000000-0005-0000-0000-0000BE110000}"/>
    <cellStyle name="Normal 2 2 2 2 2 3 3 2 2 4 3" xfId="22884" xr:uid="{00000000-0005-0000-0000-0000BF110000}"/>
    <cellStyle name="Normal 2 2 2 2 2 3 3 2 2 5" xfId="9435" xr:uid="{00000000-0005-0000-0000-0000C0110000}"/>
    <cellStyle name="Normal 2 2 2 2 2 3 3 2 2 5 2" xfId="25731" xr:uid="{00000000-0005-0000-0000-0000C1110000}"/>
    <cellStyle name="Normal 2 2 2 2 2 3 3 2 2 6" xfId="17585" xr:uid="{00000000-0005-0000-0000-0000C2110000}"/>
    <cellStyle name="Normal 2 2 2 2 2 3 3 2 3" xfId="1994" xr:uid="{00000000-0005-0000-0000-0000C3110000}"/>
    <cellStyle name="Normal 2 2 2 2 2 3 3 2 3 2" xfId="4564" xr:uid="{00000000-0005-0000-0000-0000C4110000}"/>
    <cellStyle name="Normal 2 2 2 2 2 3 3 2 3 2 2" xfId="12710" xr:uid="{00000000-0005-0000-0000-0000C5110000}"/>
    <cellStyle name="Normal 2 2 2 2 2 3 3 2 3 2 2 2" xfId="29006" xr:uid="{00000000-0005-0000-0000-0000C6110000}"/>
    <cellStyle name="Normal 2 2 2 2 2 3 3 2 3 2 3" xfId="20860" xr:uid="{00000000-0005-0000-0000-0000C7110000}"/>
    <cellStyle name="Normal 2 2 2 2 2 3 3 2 3 3" xfId="7293" xr:uid="{00000000-0005-0000-0000-0000C8110000}"/>
    <cellStyle name="Normal 2 2 2 2 2 3 3 2 3 3 2" xfId="15439" xr:uid="{00000000-0005-0000-0000-0000C9110000}"/>
    <cellStyle name="Normal 2 2 2 2 2 3 3 2 3 3 2 2" xfId="31735" xr:uid="{00000000-0005-0000-0000-0000CA110000}"/>
    <cellStyle name="Normal 2 2 2 2 2 3 3 2 3 3 3" xfId="23589" xr:uid="{00000000-0005-0000-0000-0000CB110000}"/>
    <cellStyle name="Normal 2 2 2 2 2 3 3 2 3 4" xfId="10140" xr:uid="{00000000-0005-0000-0000-0000CC110000}"/>
    <cellStyle name="Normal 2 2 2 2 2 3 3 2 3 4 2" xfId="26436" xr:uid="{00000000-0005-0000-0000-0000CD110000}"/>
    <cellStyle name="Normal 2 2 2 2 2 3 3 2 3 5" xfId="18290" xr:uid="{00000000-0005-0000-0000-0000CE110000}"/>
    <cellStyle name="Normal 2 2 2 2 2 3 3 2 4" xfId="3346" xr:uid="{00000000-0005-0000-0000-0000CF110000}"/>
    <cellStyle name="Normal 2 2 2 2 2 3 3 2 4 2" xfId="11492" xr:uid="{00000000-0005-0000-0000-0000D0110000}"/>
    <cellStyle name="Normal 2 2 2 2 2 3 3 2 4 2 2" xfId="27788" xr:uid="{00000000-0005-0000-0000-0000D1110000}"/>
    <cellStyle name="Normal 2 2 2 2 2 3 3 2 4 3" xfId="19642" xr:uid="{00000000-0005-0000-0000-0000D2110000}"/>
    <cellStyle name="Normal 2 2 2 2 2 3 3 2 5" xfId="5883" xr:uid="{00000000-0005-0000-0000-0000D3110000}"/>
    <cellStyle name="Normal 2 2 2 2 2 3 3 2 5 2" xfId="14029" xr:uid="{00000000-0005-0000-0000-0000D4110000}"/>
    <cellStyle name="Normal 2 2 2 2 2 3 3 2 5 2 2" xfId="30325" xr:uid="{00000000-0005-0000-0000-0000D5110000}"/>
    <cellStyle name="Normal 2 2 2 2 2 3 3 2 5 3" xfId="22179" xr:uid="{00000000-0005-0000-0000-0000D6110000}"/>
    <cellStyle name="Normal 2 2 2 2 2 3 3 2 6" xfId="8730" xr:uid="{00000000-0005-0000-0000-0000D7110000}"/>
    <cellStyle name="Normal 2 2 2 2 2 3 3 2 6 2" xfId="25026" xr:uid="{00000000-0005-0000-0000-0000D8110000}"/>
    <cellStyle name="Normal 2 2 2 2 2 3 3 2 7" xfId="16880" xr:uid="{00000000-0005-0000-0000-0000D9110000}"/>
    <cellStyle name="Normal 2 2 2 2 2 3 3 3" xfId="945" xr:uid="{00000000-0005-0000-0000-0000DA110000}"/>
    <cellStyle name="Normal 2 2 2 2 2 3 3 3 2" xfId="2355" xr:uid="{00000000-0005-0000-0000-0000DB110000}"/>
    <cellStyle name="Normal 2 2 2 2 2 3 3 3 2 2" xfId="4877" xr:uid="{00000000-0005-0000-0000-0000DC110000}"/>
    <cellStyle name="Normal 2 2 2 2 2 3 3 3 2 2 2" xfId="13023" xr:uid="{00000000-0005-0000-0000-0000DD110000}"/>
    <cellStyle name="Normal 2 2 2 2 2 3 3 3 2 2 2 2" xfId="29319" xr:uid="{00000000-0005-0000-0000-0000DE110000}"/>
    <cellStyle name="Normal 2 2 2 2 2 3 3 3 2 2 3" xfId="21173" xr:uid="{00000000-0005-0000-0000-0000DF110000}"/>
    <cellStyle name="Normal 2 2 2 2 2 3 3 3 2 3" xfId="7654" xr:uid="{00000000-0005-0000-0000-0000E0110000}"/>
    <cellStyle name="Normal 2 2 2 2 2 3 3 3 2 3 2" xfId="15800" xr:uid="{00000000-0005-0000-0000-0000E1110000}"/>
    <cellStyle name="Normal 2 2 2 2 2 3 3 3 2 3 2 2" xfId="32096" xr:uid="{00000000-0005-0000-0000-0000E2110000}"/>
    <cellStyle name="Normal 2 2 2 2 2 3 3 3 2 3 3" xfId="23950" xr:uid="{00000000-0005-0000-0000-0000E3110000}"/>
    <cellStyle name="Normal 2 2 2 2 2 3 3 3 2 4" xfId="10501" xr:uid="{00000000-0005-0000-0000-0000E4110000}"/>
    <cellStyle name="Normal 2 2 2 2 2 3 3 3 2 4 2" xfId="26797" xr:uid="{00000000-0005-0000-0000-0000E5110000}"/>
    <cellStyle name="Normal 2 2 2 2 2 3 3 3 2 5" xfId="18651" xr:uid="{00000000-0005-0000-0000-0000E6110000}"/>
    <cellStyle name="Normal 2 2 2 2 2 3 3 3 3" xfId="3659" xr:uid="{00000000-0005-0000-0000-0000E7110000}"/>
    <cellStyle name="Normal 2 2 2 2 2 3 3 3 3 2" xfId="11805" xr:uid="{00000000-0005-0000-0000-0000E8110000}"/>
    <cellStyle name="Normal 2 2 2 2 2 3 3 3 3 2 2" xfId="28101" xr:uid="{00000000-0005-0000-0000-0000E9110000}"/>
    <cellStyle name="Normal 2 2 2 2 2 3 3 3 3 3" xfId="19955" xr:uid="{00000000-0005-0000-0000-0000EA110000}"/>
    <cellStyle name="Normal 2 2 2 2 2 3 3 3 4" xfId="6244" xr:uid="{00000000-0005-0000-0000-0000EB110000}"/>
    <cellStyle name="Normal 2 2 2 2 2 3 3 3 4 2" xfId="14390" xr:uid="{00000000-0005-0000-0000-0000EC110000}"/>
    <cellStyle name="Normal 2 2 2 2 2 3 3 3 4 2 2" xfId="30686" xr:uid="{00000000-0005-0000-0000-0000ED110000}"/>
    <cellStyle name="Normal 2 2 2 2 2 3 3 3 4 3" xfId="22540" xr:uid="{00000000-0005-0000-0000-0000EE110000}"/>
    <cellStyle name="Normal 2 2 2 2 2 3 3 3 5" xfId="9091" xr:uid="{00000000-0005-0000-0000-0000EF110000}"/>
    <cellStyle name="Normal 2 2 2 2 2 3 3 3 5 2" xfId="25387" xr:uid="{00000000-0005-0000-0000-0000F0110000}"/>
    <cellStyle name="Normal 2 2 2 2 2 3 3 3 6" xfId="17241" xr:uid="{00000000-0005-0000-0000-0000F1110000}"/>
    <cellStyle name="Normal 2 2 2 2 2 3 3 4" xfId="1650" xr:uid="{00000000-0005-0000-0000-0000F2110000}"/>
    <cellStyle name="Normal 2 2 2 2 2 3 3 4 2" xfId="4268" xr:uid="{00000000-0005-0000-0000-0000F3110000}"/>
    <cellStyle name="Normal 2 2 2 2 2 3 3 4 2 2" xfId="12414" xr:uid="{00000000-0005-0000-0000-0000F4110000}"/>
    <cellStyle name="Normal 2 2 2 2 2 3 3 4 2 2 2" xfId="28710" xr:uid="{00000000-0005-0000-0000-0000F5110000}"/>
    <cellStyle name="Normal 2 2 2 2 2 3 3 4 2 3" xfId="20564" xr:uid="{00000000-0005-0000-0000-0000F6110000}"/>
    <cellStyle name="Normal 2 2 2 2 2 3 3 4 3" xfId="6949" xr:uid="{00000000-0005-0000-0000-0000F7110000}"/>
    <cellStyle name="Normal 2 2 2 2 2 3 3 4 3 2" xfId="15095" xr:uid="{00000000-0005-0000-0000-0000F8110000}"/>
    <cellStyle name="Normal 2 2 2 2 2 3 3 4 3 2 2" xfId="31391" xr:uid="{00000000-0005-0000-0000-0000F9110000}"/>
    <cellStyle name="Normal 2 2 2 2 2 3 3 4 3 3" xfId="23245" xr:uid="{00000000-0005-0000-0000-0000FA110000}"/>
    <cellStyle name="Normal 2 2 2 2 2 3 3 4 4" xfId="9796" xr:uid="{00000000-0005-0000-0000-0000FB110000}"/>
    <cellStyle name="Normal 2 2 2 2 2 3 3 4 4 2" xfId="26092" xr:uid="{00000000-0005-0000-0000-0000FC110000}"/>
    <cellStyle name="Normal 2 2 2 2 2 3 3 4 5" xfId="17946" xr:uid="{00000000-0005-0000-0000-0000FD110000}"/>
    <cellStyle name="Normal 2 2 2 2 2 3 3 5" xfId="3050" xr:uid="{00000000-0005-0000-0000-0000FE110000}"/>
    <cellStyle name="Normal 2 2 2 2 2 3 3 5 2" xfId="11196" xr:uid="{00000000-0005-0000-0000-0000FF110000}"/>
    <cellStyle name="Normal 2 2 2 2 2 3 3 5 2 2" xfId="27492" xr:uid="{00000000-0005-0000-0000-000000120000}"/>
    <cellStyle name="Normal 2 2 2 2 2 3 3 5 3" xfId="19346" xr:uid="{00000000-0005-0000-0000-000001120000}"/>
    <cellStyle name="Normal 2 2 2 2 2 3 3 6" xfId="5539" xr:uid="{00000000-0005-0000-0000-000002120000}"/>
    <cellStyle name="Normal 2 2 2 2 2 3 3 6 2" xfId="13685" xr:uid="{00000000-0005-0000-0000-000003120000}"/>
    <cellStyle name="Normal 2 2 2 2 2 3 3 6 2 2" xfId="29981" xr:uid="{00000000-0005-0000-0000-000004120000}"/>
    <cellStyle name="Normal 2 2 2 2 2 3 3 6 3" xfId="21835" xr:uid="{00000000-0005-0000-0000-000005120000}"/>
    <cellStyle name="Normal 2 2 2 2 2 3 3 7" xfId="8386" xr:uid="{00000000-0005-0000-0000-000006120000}"/>
    <cellStyle name="Normal 2 2 2 2 2 3 3 7 2" xfId="24682" xr:uid="{00000000-0005-0000-0000-000007120000}"/>
    <cellStyle name="Normal 2 2 2 2 2 3 3 8" xfId="16536" xr:uid="{00000000-0005-0000-0000-000008120000}"/>
    <cellStyle name="Normal 2 2 2 2 2 3 4" xfId="325" xr:uid="{00000000-0005-0000-0000-000009120000}"/>
    <cellStyle name="Normal 2 2 2 2 2 3 4 2" xfId="669" xr:uid="{00000000-0005-0000-0000-00000A120000}"/>
    <cellStyle name="Normal 2 2 2 2 2 3 4 2 2" xfId="1375" xr:uid="{00000000-0005-0000-0000-00000B120000}"/>
    <cellStyle name="Normal 2 2 2 2 2 3 4 2 2 2" xfId="2785" xr:uid="{00000000-0005-0000-0000-00000C120000}"/>
    <cellStyle name="Normal 2 2 2 2 2 3 4 2 2 2 2" xfId="5247" xr:uid="{00000000-0005-0000-0000-00000D120000}"/>
    <cellStyle name="Normal 2 2 2 2 2 3 4 2 2 2 2 2" xfId="13393" xr:uid="{00000000-0005-0000-0000-00000E120000}"/>
    <cellStyle name="Normal 2 2 2 2 2 3 4 2 2 2 2 2 2" xfId="29689" xr:uid="{00000000-0005-0000-0000-00000F120000}"/>
    <cellStyle name="Normal 2 2 2 2 2 3 4 2 2 2 2 3" xfId="21543" xr:uid="{00000000-0005-0000-0000-000010120000}"/>
    <cellStyle name="Normal 2 2 2 2 2 3 4 2 2 2 3" xfId="8084" xr:uid="{00000000-0005-0000-0000-000011120000}"/>
    <cellStyle name="Normal 2 2 2 2 2 3 4 2 2 2 3 2" xfId="16230" xr:uid="{00000000-0005-0000-0000-000012120000}"/>
    <cellStyle name="Normal 2 2 2 2 2 3 4 2 2 2 3 2 2" xfId="32526" xr:uid="{00000000-0005-0000-0000-000013120000}"/>
    <cellStyle name="Normal 2 2 2 2 2 3 4 2 2 2 3 3" xfId="24380" xr:uid="{00000000-0005-0000-0000-000014120000}"/>
    <cellStyle name="Normal 2 2 2 2 2 3 4 2 2 2 4" xfId="10931" xr:uid="{00000000-0005-0000-0000-000015120000}"/>
    <cellStyle name="Normal 2 2 2 2 2 3 4 2 2 2 4 2" xfId="27227" xr:uid="{00000000-0005-0000-0000-000016120000}"/>
    <cellStyle name="Normal 2 2 2 2 2 3 4 2 2 2 5" xfId="19081" xr:uid="{00000000-0005-0000-0000-000017120000}"/>
    <cellStyle name="Normal 2 2 2 2 2 3 4 2 2 3" xfId="4029" xr:uid="{00000000-0005-0000-0000-000018120000}"/>
    <cellStyle name="Normal 2 2 2 2 2 3 4 2 2 3 2" xfId="12175" xr:uid="{00000000-0005-0000-0000-000019120000}"/>
    <cellStyle name="Normal 2 2 2 2 2 3 4 2 2 3 2 2" xfId="28471" xr:uid="{00000000-0005-0000-0000-00001A120000}"/>
    <cellStyle name="Normal 2 2 2 2 2 3 4 2 2 3 3" xfId="20325" xr:uid="{00000000-0005-0000-0000-00001B120000}"/>
    <cellStyle name="Normal 2 2 2 2 2 3 4 2 2 4" xfId="6674" xr:uid="{00000000-0005-0000-0000-00001C120000}"/>
    <cellStyle name="Normal 2 2 2 2 2 3 4 2 2 4 2" xfId="14820" xr:uid="{00000000-0005-0000-0000-00001D120000}"/>
    <cellStyle name="Normal 2 2 2 2 2 3 4 2 2 4 2 2" xfId="31116" xr:uid="{00000000-0005-0000-0000-00001E120000}"/>
    <cellStyle name="Normal 2 2 2 2 2 3 4 2 2 4 3" xfId="22970" xr:uid="{00000000-0005-0000-0000-00001F120000}"/>
    <cellStyle name="Normal 2 2 2 2 2 3 4 2 2 5" xfId="9521" xr:uid="{00000000-0005-0000-0000-000020120000}"/>
    <cellStyle name="Normal 2 2 2 2 2 3 4 2 2 5 2" xfId="25817" xr:uid="{00000000-0005-0000-0000-000021120000}"/>
    <cellStyle name="Normal 2 2 2 2 2 3 4 2 2 6" xfId="17671" xr:uid="{00000000-0005-0000-0000-000022120000}"/>
    <cellStyle name="Normal 2 2 2 2 2 3 4 2 3" xfId="2080" xr:uid="{00000000-0005-0000-0000-000023120000}"/>
    <cellStyle name="Normal 2 2 2 2 2 3 4 2 3 2" xfId="4638" xr:uid="{00000000-0005-0000-0000-000024120000}"/>
    <cellStyle name="Normal 2 2 2 2 2 3 4 2 3 2 2" xfId="12784" xr:uid="{00000000-0005-0000-0000-000025120000}"/>
    <cellStyle name="Normal 2 2 2 2 2 3 4 2 3 2 2 2" xfId="29080" xr:uid="{00000000-0005-0000-0000-000026120000}"/>
    <cellStyle name="Normal 2 2 2 2 2 3 4 2 3 2 3" xfId="20934" xr:uid="{00000000-0005-0000-0000-000027120000}"/>
    <cellStyle name="Normal 2 2 2 2 2 3 4 2 3 3" xfId="7379" xr:uid="{00000000-0005-0000-0000-000028120000}"/>
    <cellStyle name="Normal 2 2 2 2 2 3 4 2 3 3 2" xfId="15525" xr:uid="{00000000-0005-0000-0000-000029120000}"/>
    <cellStyle name="Normal 2 2 2 2 2 3 4 2 3 3 2 2" xfId="31821" xr:uid="{00000000-0005-0000-0000-00002A120000}"/>
    <cellStyle name="Normal 2 2 2 2 2 3 4 2 3 3 3" xfId="23675" xr:uid="{00000000-0005-0000-0000-00002B120000}"/>
    <cellStyle name="Normal 2 2 2 2 2 3 4 2 3 4" xfId="10226" xr:uid="{00000000-0005-0000-0000-00002C120000}"/>
    <cellStyle name="Normal 2 2 2 2 2 3 4 2 3 4 2" xfId="26522" xr:uid="{00000000-0005-0000-0000-00002D120000}"/>
    <cellStyle name="Normal 2 2 2 2 2 3 4 2 3 5" xfId="18376" xr:uid="{00000000-0005-0000-0000-00002E120000}"/>
    <cellStyle name="Normal 2 2 2 2 2 3 4 2 4" xfId="3420" xr:uid="{00000000-0005-0000-0000-00002F120000}"/>
    <cellStyle name="Normal 2 2 2 2 2 3 4 2 4 2" xfId="11566" xr:uid="{00000000-0005-0000-0000-000030120000}"/>
    <cellStyle name="Normal 2 2 2 2 2 3 4 2 4 2 2" xfId="27862" xr:uid="{00000000-0005-0000-0000-000031120000}"/>
    <cellStyle name="Normal 2 2 2 2 2 3 4 2 4 3" xfId="19716" xr:uid="{00000000-0005-0000-0000-000032120000}"/>
    <cellStyle name="Normal 2 2 2 2 2 3 4 2 5" xfId="5969" xr:uid="{00000000-0005-0000-0000-000033120000}"/>
    <cellStyle name="Normal 2 2 2 2 2 3 4 2 5 2" xfId="14115" xr:uid="{00000000-0005-0000-0000-000034120000}"/>
    <cellStyle name="Normal 2 2 2 2 2 3 4 2 5 2 2" xfId="30411" xr:uid="{00000000-0005-0000-0000-000035120000}"/>
    <cellStyle name="Normal 2 2 2 2 2 3 4 2 5 3" xfId="22265" xr:uid="{00000000-0005-0000-0000-000036120000}"/>
    <cellStyle name="Normal 2 2 2 2 2 3 4 2 6" xfId="8816" xr:uid="{00000000-0005-0000-0000-000037120000}"/>
    <cellStyle name="Normal 2 2 2 2 2 3 4 2 6 2" xfId="25112" xr:uid="{00000000-0005-0000-0000-000038120000}"/>
    <cellStyle name="Normal 2 2 2 2 2 3 4 2 7" xfId="16966" xr:uid="{00000000-0005-0000-0000-000039120000}"/>
    <cellStyle name="Normal 2 2 2 2 2 3 4 3" xfId="1031" xr:uid="{00000000-0005-0000-0000-00003A120000}"/>
    <cellStyle name="Normal 2 2 2 2 2 3 4 3 2" xfId="2441" xr:uid="{00000000-0005-0000-0000-00003B120000}"/>
    <cellStyle name="Normal 2 2 2 2 2 3 4 3 2 2" xfId="4951" xr:uid="{00000000-0005-0000-0000-00003C120000}"/>
    <cellStyle name="Normal 2 2 2 2 2 3 4 3 2 2 2" xfId="13097" xr:uid="{00000000-0005-0000-0000-00003D120000}"/>
    <cellStyle name="Normal 2 2 2 2 2 3 4 3 2 2 2 2" xfId="29393" xr:uid="{00000000-0005-0000-0000-00003E120000}"/>
    <cellStyle name="Normal 2 2 2 2 2 3 4 3 2 2 3" xfId="21247" xr:uid="{00000000-0005-0000-0000-00003F120000}"/>
    <cellStyle name="Normal 2 2 2 2 2 3 4 3 2 3" xfId="7740" xr:uid="{00000000-0005-0000-0000-000040120000}"/>
    <cellStyle name="Normal 2 2 2 2 2 3 4 3 2 3 2" xfId="15886" xr:uid="{00000000-0005-0000-0000-000041120000}"/>
    <cellStyle name="Normal 2 2 2 2 2 3 4 3 2 3 2 2" xfId="32182" xr:uid="{00000000-0005-0000-0000-000042120000}"/>
    <cellStyle name="Normal 2 2 2 2 2 3 4 3 2 3 3" xfId="24036" xr:uid="{00000000-0005-0000-0000-000043120000}"/>
    <cellStyle name="Normal 2 2 2 2 2 3 4 3 2 4" xfId="10587" xr:uid="{00000000-0005-0000-0000-000044120000}"/>
    <cellStyle name="Normal 2 2 2 2 2 3 4 3 2 4 2" xfId="26883" xr:uid="{00000000-0005-0000-0000-000045120000}"/>
    <cellStyle name="Normal 2 2 2 2 2 3 4 3 2 5" xfId="18737" xr:uid="{00000000-0005-0000-0000-000046120000}"/>
    <cellStyle name="Normal 2 2 2 2 2 3 4 3 3" xfId="3733" xr:uid="{00000000-0005-0000-0000-000047120000}"/>
    <cellStyle name="Normal 2 2 2 2 2 3 4 3 3 2" xfId="11879" xr:uid="{00000000-0005-0000-0000-000048120000}"/>
    <cellStyle name="Normal 2 2 2 2 2 3 4 3 3 2 2" xfId="28175" xr:uid="{00000000-0005-0000-0000-000049120000}"/>
    <cellStyle name="Normal 2 2 2 2 2 3 4 3 3 3" xfId="20029" xr:uid="{00000000-0005-0000-0000-00004A120000}"/>
    <cellStyle name="Normal 2 2 2 2 2 3 4 3 4" xfId="6330" xr:uid="{00000000-0005-0000-0000-00004B120000}"/>
    <cellStyle name="Normal 2 2 2 2 2 3 4 3 4 2" xfId="14476" xr:uid="{00000000-0005-0000-0000-00004C120000}"/>
    <cellStyle name="Normal 2 2 2 2 2 3 4 3 4 2 2" xfId="30772" xr:uid="{00000000-0005-0000-0000-00004D120000}"/>
    <cellStyle name="Normal 2 2 2 2 2 3 4 3 4 3" xfId="22626" xr:uid="{00000000-0005-0000-0000-00004E120000}"/>
    <cellStyle name="Normal 2 2 2 2 2 3 4 3 5" xfId="9177" xr:uid="{00000000-0005-0000-0000-00004F120000}"/>
    <cellStyle name="Normal 2 2 2 2 2 3 4 3 5 2" xfId="25473" xr:uid="{00000000-0005-0000-0000-000050120000}"/>
    <cellStyle name="Normal 2 2 2 2 2 3 4 3 6" xfId="17327" xr:uid="{00000000-0005-0000-0000-000051120000}"/>
    <cellStyle name="Normal 2 2 2 2 2 3 4 4" xfId="1736" xr:uid="{00000000-0005-0000-0000-000052120000}"/>
    <cellStyle name="Normal 2 2 2 2 2 3 4 4 2" xfId="4342" xr:uid="{00000000-0005-0000-0000-000053120000}"/>
    <cellStyle name="Normal 2 2 2 2 2 3 4 4 2 2" xfId="12488" xr:uid="{00000000-0005-0000-0000-000054120000}"/>
    <cellStyle name="Normal 2 2 2 2 2 3 4 4 2 2 2" xfId="28784" xr:uid="{00000000-0005-0000-0000-000055120000}"/>
    <cellStyle name="Normal 2 2 2 2 2 3 4 4 2 3" xfId="20638" xr:uid="{00000000-0005-0000-0000-000056120000}"/>
    <cellStyle name="Normal 2 2 2 2 2 3 4 4 3" xfId="7035" xr:uid="{00000000-0005-0000-0000-000057120000}"/>
    <cellStyle name="Normal 2 2 2 2 2 3 4 4 3 2" xfId="15181" xr:uid="{00000000-0005-0000-0000-000058120000}"/>
    <cellStyle name="Normal 2 2 2 2 2 3 4 4 3 2 2" xfId="31477" xr:uid="{00000000-0005-0000-0000-000059120000}"/>
    <cellStyle name="Normal 2 2 2 2 2 3 4 4 3 3" xfId="23331" xr:uid="{00000000-0005-0000-0000-00005A120000}"/>
    <cellStyle name="Normal 2 2 2 2 2 3 4 4 4" xfId="9882" xr:uid="{00000000-0005-0000-0000-00005B120000}"/>
    <cellStyle name="Normal 2 2 2 2 2 3 4 4 4 2" xfId="26178" xr:uid="{00000000-0005-0000-0000-00005C120000}"/>
    <cellStyle name="Normal 2 2 2 2 2 3 4 4 5" xfId="18032" xr:uid="{00000000-0005-0000-0000-00005D120000}"/>
    <cellStyle name="Normal 2 2 2 2 2 3 4 5" xfId="3124" xr:uid="{00000000-0005-0000-0000-00005E120000}"/>
    <cellStyle name="Normal 2 2 2 2 2 3 4 5 2" xfId="11270" xr:uid="{00000000-0005-0000-0000-00005F120000}"/>
    <cellStyle name="Normal 2 2 2 2 2 3 4 5 2 2" xfId="27566" xr:uid="{00000000-0005-0000-0000-000060120000}"/>
    <cellStyle name="Normal 2 2 2 2 2 3 4 5 3" xfId="19420" xr:uid="{00000000-0005-0000-0000-000061120000}"/>
    <cellStyle name="Normal 2 2 2 2 2 3 4 6" xfId="5625" xr:uid="{00000000-0005-0000-0000-000062120000}"/>
    <cellStyle name="Normal 2 2 2 2 2 3 4 6 2" xfId="13771" xr:uid="{00000000-0005-0000-0000-000063120000}"/>
    <cellStyle name="Normal 2 2 2 2 2 3 4 6 2 2" xfId="30067" xr:uid="{00000000-0005-0000-0000-000064120000}"/>
    <cellStyle name="Normal 2 2 2 2 2 3 4 6 3" xfId="21921" xr:uid="{00000000-0005-0000-0000-000065120000}"/>
    <cellStyle name="Normal 2 2 2 2 2 3 4 7" xfId="8472" xr:uid="{00000000-0005-0000-0000-000066120000}"/>
    <cellStyle name="Normal 2 2 2 2 2 3 4 7 2" xfId="24768" xr:uid="{00000000-0005-0000-0000-000067120000}"/>
    <cellStyle name="Normal 2 2 2 2 2 3 4 8" xfId="16622" xr:uid="{00000000-0005-0000-0000-000068120000}"/>
    <cellStyle name="Normal 2 2 2 2 2 3 5" xfId="415" xr:uid="{00000000-0005-0000-0000-000069120000}"/>
    <cellStyle name="Normal 2 2 2 2 2 3 5 2" xfId="1121" xr:uid="{00000000-0005-0000-0000-00006A120000}"/>
    <cellStyle name="Normal 2 2 2 2 2 3 5 2 2" xfId="2531" xr:uid="{00000000-0005-0000-0000-00006B120000}"/>
    <cellStyle name="Normal 2 2 2 2 2 3 5 2 2 2" xfId="5025" xr:uid="{00000000-0005-0000-0000-00006C120000}"/>
    <cellStyle name="Normal 2 2 2 2 2 3 5 2 2 2 2" xfId="13171" xr:uid="{00000000-0005-0000-0000-00006D120000}"/>
    <cellStyle name="Normal 2 2 2 2 2 3 5 2 2 2 2 2" xfId="29467" xr:uid="{00000000-0005-0000-0000-00006E120000}"/>
    <cellStyle name="Normal 2 2 2 2 2 3 5 2 2 2 3" xfId="21321" xr:uid="{00000000-0005-0000-0000-00006F120000}"/>
    <cellStyle name="Normal 2 2 2 2 2 3 5 2 2 3" xfId="7830" xr:uid="{00000000-0005-0000-0000-000070120000}"/>
    <cellStyle name="Normal 2 2 2 2 2 3 5 2 2 3 2" xfId="15976" xr:uid="{00000000-0005-0000-0000-000071120000}"/>
    <cellStyle name="Normal 2 2 2 2 2 3 5 2 2 3 2 2" xfId="32272" xr:uid="{00000000-0005-0000-0000-000072120000}"/>
    <cellStyle name="Normal 2 2 2 2 2 3 5 2 2 3 3" xfId="24126" xr:uid="{00000000-0005-0000-0000-000073120000}"/>
    <cellStyle name="Normal 2 2 2 2 2 3 5 2 2 4" xfId="10677" xr:uid="{00000000-0005-0000-0000-000074120000}"/>
    <cellStyle name="Normal 2 2 2 2 2 3 5 2 2 4 2" xfId="26973" xr:uid="{00000000-0005-0000-0000-000075120000}"/>
    <cellStyle name="Normal 2 2 2 2 2 3 5 2 2 5" xfId="18827" xr:uid="{00000000-0005-0000-0000-000076120000}"/>
    <cellStyle name="Normal 2 2 2 2 2 3 5 2 3" xfId="3807" xr:uid="{00000000-0005-0000-0000-000077120000}"/>
    <cellStyle name="Normal 2 2 2 2 2 3 5 2 3 2" xfId="11953" xr:uid="{00000000-0005-0000-0000-000078120000}"/>
    <cellStyle name="Normal 2 2 2 2 2 3 5 2 3 2 2" xfId="28249" xr:uid="{00000000-0005-0000-0000-000079120000}"/>
    <cellStyle name="Normal 2 2 2 2 2 3 5 2 3 3" xfId="20103" xr:uid="{00000000-0005-0000-0000-00007A120000}"/>
    <cellStyle name="Normal 2 2 2 2 2 3 5 2 4" xfId="6420" xr:uid="{00000000-0005-0000-0000-00007B120000}"/>
    <cellStyle name="Normal 2 2 2 2 2 3 5 2 4 2" xfId="14566" xr:uid="{00000000-0005-0000-0000-00007C120000}"/>
    <cellStyle name="Normal 2 2 2 2 2 3 5 2 4 2 2" xfId="30862" xr:uid="{00000000-0005-0000-0000-00007D120000}"/>
    <cellStyle name="Normal 2 2 2 2 2 3 5 2 4 3" xfId="22716" xr:uid="{00000000-0005-0000-0000-00007E120000}"/>
    <cellStyle name="Normal 2 2 2 2 2 3 5 2 5" xfId="9267" xr:uid="{00000000-0005-0000-0000-00007F120000}"/>
    <cellStyle name="Normal 2 2 2 2 2 3 5 2 5 2" xfId="25563" xr:uid="{00000000-0005-0000-0000-000080120000}"/>
    <cellStyle name="Normal 2 2 2 2 2 3 5 2 6" xfId="17417" xr:uid="{00000000-0005-0000-0000-000081120000}"/>
    <cellStyle name="Normal 2 2 2 2 2 3 5 3" xfId="1826" xr:uid="{00000000-0005-0000-0000-000082120000}"/>
    <cellStyle name="Normal 2 2 2 2 2 3 5 3 2" xfId="4416" xr:uid="{00000000-0005-0000-0000-000083120000}"/>
    <cellStyle name="Normal 2 2 2 2 2 3 5 3 2 2" xfId="12562" xr:uid="{00000000-0005-0000-0000-000084120000}"/>
    <cellStyle name="Normal 2 2 2 2 2 3 5 3 2 2 2" xfId="28858" xr:uid="{00000000-0005-0000-0000-000085120000}"/>
    <cellStyle name="Normal 2 2 2 2 2 3 5 3 2 3" xfId="20712" xr:uid="{00000000-0005-0000-0000-000086120000}"/>
    <cellStyle name="Normal 2 2 2 2 2 3 5 3 3" xfId="7125" xr:uid="{00000000-0005-0000-0000-000087120000}"/>
    <cellStyle name="Normal 2 2 2 2 2 3 5 3 3 2" xfId="15271" xr:uid="{00000000-0005-0000-0000-000088120000}"/>
    <cellStyle name="Normal 2 2 2 2 2 3 5 3 3 2 2" xfId="31567" xr:uid="{00000000-0005-0000-0000-000089120000}"/>
    <cellStyle name="Normal 2 2 2 2 2 3 5 3 3 3" xfId="23421" xr:uid="{00000000-0005-0000-0000-00008A120000}"/>
    <cellStyle name="Normal 2 2 2 2 2 3 5 3 4" xfId="9972" xr:uid="{00000000-0005-0000-0000-00008B120000}"/>
    <cellStyle name="Normal 2 2 2 2 2 3 5 3 4 2" xfId="26268" xr:uid="{00000000-0005-0000-0000-00008C120000}"/>
    <cellStyle name="Normal 2 2 2 2 2 3 5 3 5" xfId="18122" xr:uid="{00000000-0005-0000-0000-00008D120000}"/>
    <cellStyle name="Normal 2 2 2 2 2 3 5 4" xfId="3198" xr:uid="{00000000-0005-0000-0000-00008E120000}"/>
    <cellStyle name="Normal 2 2 2 2 2 3 5 4 2" xfId="11344" xr:uid="{00000000-0005-0000-0000-00008F120000}"/>
    <cellStyle name="Normal 2 2 2 2 2 3 5 4 2 2" xfId="27640" xr:uid="{00000000-0005-0000-0000-000090120000}"/>
    <cellStyle name="Normal 2 2 2 2 2 3 5 4 3" xfId="19494" xr:uid="{00000000-0005-0000-0000-000091120000}"/>
    <cellStyle name="Normal 2 2 2 2 2 3 5 5" xfId="5715" xr:uid="{00000000-0005-0000-0000-000092120000}"/>
    <cellStyle name="Normal 2 2 2 2 2 3 5 5 2" xfId="13861" xr:uid="{00000000-0005-0000-0000-000093120000}"/>
    <cellStyle name="Normal 2 2 2 2 2 3 5 5 2 2" xfId="30157" xr:uid="{00000000-0005-0000-0000-000094120000}"/>
    <cellStyle name="Normal 2 2 2 2 2 3 5 5 3" xfId="22011" xr:uid="{00000000-0005-0000-0000-000095120000}"/>
    <cellStyle name="Normal 2 2 2 2 2 3 5 6" xfId="8562" xr:uid="{00000000-0005-0000-0000-000096120000}"/>
    <cellStyle name="Normal 2 2 2 2 2 3 5 6 2" xfId="24858" xr:uid="{00000000-0005-0000-0000-000097120000}"/>
    <cellStyle name="Normal 2 2 2 2 2 3 5 7" xfId="16712" xr:uid="{00000000-0005-0000-0000-000098120000}"/>
    <cellStyle name="Normal 2 2 2 2 2 3 6" xfId="777" xr:uid="{00000000-0005-0000-0000-000099120000}"/>
    <cellStyle name="Normal 2 2 2 2 2 3 6 2" xfId="2187" xr:uid="{00000000-0005-0000-0000-00009A120000}"/>
    <cellStyle name="Normal 2 2 2 2 2 3 6 2 2" xfId="4729" xr:uid="{00000000-0005-0000-0000-00009B120000}"/>
    <cellStyle name="Normal 2 2 2 2 2 3 6 2 2 2" xfId="12875" xr:uid="{00000000-0005-0000-0000-00009C120000}"/>
    <cellStyle name="Normal 2 2 2 2 2 3 6 2 2 2 2" xfId="29171" xr:uid="{00000000-0005-0000-0000-00009D120000}"/>
    <cellStyle name="Normal 2 2 2 2 2 3 6 2 2 3" xfId="21025" xr:uid="{00000000-0005-0000-0000-00009E120000}"/>
    <cellStyle name="Normal 2 2 2 2 2 3 6 2 3" xfId="7486" xr:uid="{00000000-0005-0000-0000-00009F120000}"/>
    <cellStyle name="Normal 2 2 2 2 2 3 6 2 3 2" xfId="15632" xr:uid="{00000000-0005-0000-0000-0000A0120000}"/>
    <cellStyle name="Normal 2 2 2 2 2 3 6 2 3 2 2" xfId="31928" xr:uid="{00000000-0005-0000-0000-0000A1120000}"/>
    <cellStyle name="Normal 2 2 2 2 2 3 6 2 3 3" xfId="23782" xr:uid="{00000000-0005-0000-0000-0000A2120000}"/>
    <cellStyle name="Normal 2 2 2 2 2 3 6 2 4" xfId="10333" xr:uid="{00000000-0005-0000-0000-0000A3120000}"/>
    <cellStyle name="Normal 2 2 2 2 2 3 6 2 4 2" xfId="26629" xr:uid="{00000000-0005-0000-0000-0000A4120000}"/>
    <cellStyle name="Normal 2 2 2 2 2 3 6 2 5" xfId="18483" xr:uid="{00000000-0005-0000-0000-0000A5120000}"/>
    <cellStyle name="Normal 2 2 2 2 2 3 6 3" xfId="3511" xr:uid="{00000000-0005-0000-0000-0000A6120000}"/>
    <cellStyle name="Normal 2 2 2 2 2 3 6 3 2" xfId="11657" xr:uid="{00000000-0005-0000-0000-0000A7120000}"/>
    <cellStyle name="Normal 2 2 2 2 2 3 6 3 2 2" xfId="27953" xr:uid="{00000000-0005-0000-0000-0000A8120000}"/>
    <cellStyle name="Normal 2 2 2 2 2 3 6 3 3" xfId="19807" xr:uid="{00000000-0005-0000-0000-0000A9120000}"/>
    <cellStyle name="Normal 2 2 2 2 2 3 6 4" xfId="6076" xr:uid="{00000000-0005-0000-0000-0000AA120000}"/>
    <cellStyle name="Normal 2 2 2 2 2 3 6 4 2" xfId="14222" xr:uid="{00000000-0005-0000-0000-0000AB120000}"/>
    <cellStyle name="Normal 2 2 2 2 2 3 6 4 2 2" xfId="30518" xr:uid="{00000000-0005-0000-0000-0000AC120000}"/>
    <cellStyle name="Normal 2 2 2 2 2 3 6 4 3" xfId="22372" xr:uid="{00000000-0005-0000-0000-0000AD120000}"/>
    <cellStyle name="Normal 2 2 2 2 2 3 6 5" xfId="8923" xr:uid="{00000000-0005-0000-0000-0000AE120000}"/>
    <cellStyle name="Normal 2 2 2 2 2 3 6 5 2" xfId="25219" xr:uid="{00000000-0005-0000-0000-0000AF120000}"/>
    <cellStyle name="Normal 2 2 2 2 2 3 6 6" xfId="17073" xr:uid="{00000000-0005-0000-0000-0000B0120000}"/>
    <cellStyle name="Normal 2 2 2 2 2 3 7" xfId="1482" xr:uid="{00000000-0005-0000-0000-0000B1120000}"/>
    <cellStyle name="Normal 2 2 2 2 2 3 7 2" xfId="4120" xr:uid="{00000000-0005-0000-0000-0000B2120000}"/>
    <cellStyle name="Normal 2 2 2 2 2 3 7 2 2" xfId="12266" xr:uid="{00000000-0005-0000-0000-0000B3120000}"/>
    <cellStyle name="Normal 2 2 2 2 2 3 7 2 2 2" xfId="28562" xr:uid="{00000000-0005-0000-0000-0000B4120000}"/>
    <cellStyle name="Normal 2 2 2 2 2 3 7 2 3" xfId="20416" xr:uid="{00000000-0005-0000-0000-0000B5120000}"/>
    <cellStyle name="Normal 2 2 2 2 2 3 7 3" xfId="6781" xr:uid="{00000000-0005-0000-0000-0000B6120000}"/>
    <cellStyle name="Normal 2 2 2 2 2 3 7 3 2" xfId="14927" xr:uid="{00000000-0005-0000-0000-0000B7120000}"/>
    <cellStyle name="Normal 2 2 2 2 2 3 7 3 2 2" xfId="31223" xr:uid="{00000000-0005-0000-0000-0000B8120000}"/>
    <cellStyle name="Normal 2 2 2 2 2 3 7 3 3" xfId="23077" xr:uid="{00000000-0005-0000-0000-0000B9120000}"/>
    <cellStyle name="Normal 2 2 2 2 2 3 7 4" xfId="9628" xr:uid="{00000000-0005-0000-0000-0000BA120000}"/>
    <cellStyle name="Normal 2 2 2 2 2 3 7 4 2" xfId="25924" xr:uid="{00000000-0005-0000-0000-0000BB120000}"/>
    <cellStyle name="Normal 2 2 2 2 2 3 7 5" xfId="17778" xr:uid="{00000000-0005-0000-0000-0000BC120000}"/>
    <cellStyle name="Normal 2 2 2 2 2 3 8" xfId="2902" xr:uid="{00000000-0005-0000-0000-0000BD120000}"/>
    <cellStyle name="Normal 2 2 2 2 2 3 8 2" xfId="11048" xr:uid="{00000000-0005-0000-0000-0000BE120000}"/>
    <cellStyle name="Normal 2 2 2 2 2 3 8 2 2" xfId="27344" xr:uid="{00000000-0005-0000-0000-0000BF120000}"/>
    <cellStyle name="Normal 2 2 2 2 2 3 8 3" xfId="19198" xr:uid="{00000000-0005-0000-0000-0000C0120000}"/>
    <cellStyle name="Normal 2 2 2 2 2 3 9" xfId="5371" xr:uid="{00000000-0005-0000-0000-0000C1120000}"/>
    <cellStyle name="Normal 2 2 2 2 2 3 9 2" xfId="13517" xr:uid="{00000000-0005-0000-0000-0000C2120000}"/>
    <cellStyle name="Normal 2 2 2 2 2 3 9 2 2" xfId="29813" xr:uid="{00000000-0005-0000-0000-0000C3120000}"/>
    <cellStyle name="Normal 2 2 2 2 2 3 9 3" xfId="21667" xr:uid="{00000000-0005-0000-0000-0000C4120000}"/>
    <cellStyle name="Normal 2 2 2 2 2 4" xfId="117" xr:uid="{00000000-0005-0000-0000-0000C5120000}"/>
    <cellStyle name="Normal 2 2 2 2 2 4 2" xfId="461" xr:uid="{00000000-0005-0000-0000-0000C6120000}"/>
    <cellStyle name="Normal 2 2 2 2 2 4 2 2" xfId="1167" xr:uid="{00000000-0005-0000-0000-0000C7120000}"/>
    <cellStyle name="Normal 2 2 2 2 2 4 2 2 2" xfId="2577" xr:uid="{00000000-0005-0000-0000-0000C8120000}"/>
    <cellStyle name="Normal 2 2 2 2 2 4 2 2 2 2" xfId="5063" xr:uid="{00000000-0005-0000-0000-0000C9120000}"/>
    <cellStyle name="Normal 2 2 2 2 2 4 2 2 2 2 2" xfId="13209" xr:uid="{00000000-0005-0000-0000-0000CA120000}"/>
    <cellStyle name="Normal 2 2 2 2 2 4 2 2 2 2 2 2" xfId="29505" xr:uid="{00000000-0005-0000-0000-0000CB120000}"/>
    <cellStyle name="Normal 2 2 2 2 2 4 2 2 2 2 3" xfId="21359" xr:uid="{00000000-0005-0000-0000-0000CC120000}"/>
    <cellStyle name="Normal 2 2 2 2 2 4 2 2 2 3" xfId="7876" xr:uid="{00000000-0005-0000-0000-0000CD120000}"/>
    <cellStyle name="Normal 2 2 2 2 2 4 2 2 2 3 2" xfId="16022" xr:uid="{00000000-0005-0000-0000-0000CE120000}"/>
    <cellStyle name="Normal 2 2 2 2 2 4 2 2 2 3 2 2" xfId="32318" xr:uid="{00000000-0005-0000-0000-0000CF120000}"/>
    <cellStyle name="Normal 2 2 2 2 2 4 2 2 2 3 3" xfId="24172" xr:uid="{00000000-0005-0000-0000-0000D0120000}"/>
    <cellStyle name="Normal 2 2 2 2 2 4 2 2 2 4" xfId="10723" xr:uid="{00000000-0005-0000-0000-0000D1120000}"/>
    <cellStyle name="Normal 2 2 2 2 2 4 2 2 2 4 2" xfId="27019" xr:uid="{00000000-0005-0000-0000-0000D2120000}"/>
    <cellStyle name="Normal 2 2 2 2 2 4 2 2 2 5" xfId="18873" xr:uid="{00000000-0005-0000-0000-0000D3120000}"/>
    <cellStyle name="Normal 2 2 2 2 2 4 2 2 3" xfId="3845" xr:uid="{00000000-0005-0000-0000-0000D4120000}"/>
    <cellStyle name="Normal 2 2 2 2 2 4 2 2 3 2" xfId="11991" xr:uid="{00000000-0005-0000-0000-0000D5120000}"/>
    <cellStyle name="Normal 2 2 2 2 2 4 2 2 3 2 2" xfId="28287" xr:uid="{00000000-0005-0000-0000-0000D6120000}"/>
    <cellStyle name="Normal 2 2 2 2 2 4 2 2 3 3" xfId="20141" xr:uid="{00000000-0005-0000-0000-0000D7120000}"/>
    <cellStyle name="Normal 2 2 2 2 2 4 2 2 4" xfId="6466" xr:uid="{00000000-0005-0000-0000-0000D8120000}"/>
    <cellStyle name="Normal 2 2 2 2 2 4 2 2 4 2" xfId="14612" xr:uid="{00000000-0005-0000-0000-0000D9120000}"/>
    <cellStyle name="Normal 2 2 2 2 2 4 2 2 4 2 2" xfId="30908" xr:uid="{00000000-0005-0000-0000-0000DA120000}"/>
    <cellStyle name="Normal 2 2 2 2 2 4 2 2 4 3" xfId="22762" xr:uid="{00000000-0005-0000-0000-0000DB120000}"/>
    <cellStyle name="Normal 2 2 2 2 2 4 2 2 5" xfId="9313" xr:uid="{00000000-0005-0000-0000-0000DC120000}"/>
    <cellStyle name="Normal 2 2 2 2 2 4 2 2 5 2" xfId="25609" xr:uid="{00000000-0005-0000-0000-0000DD120000}"/>
    <cellStyle name="Normal 2 2 2 2 2 4 2 2 6" xfId="17463" xr:uid="{00000000-0005-0000-0000-0000DE120000}"/>
    <cellStyle name="Normal 2 2 2 2 2 4 2 3" xfId="1872" xr:uid="{00000000-0005-0000-0000-0000DF120000}"/>
    <cellStyle name="Normal 2 2 2 2 2 4 2 3 2" xfId="4454" xr:uid="{00000000-0005-0000-0000-0000E0120000}"/>
    <cellStyle name="Normal 2 2 2 2 2 4 2 3 2 2" xfId="12600" xr:uid="{00000000-0005-0000-0000-0000E1120000}"/>
    <cellStyle name="Normal 2 2 2 2 2 4 2 3 2 2 2" xfId="28896" xr:uid="{00000000-0005-0000-0000-0000E2120000}"/>
    <cellStyle name="Normal 2 2 2 2 2 4 2 3 2 3" xfId="20750" xr:uid="{00000000-0005-0000-0000-0000E3120000}"/>
    <cellStyle name="Normal 2 2 2 2 2 4 2 3 3" xfId="7171" xr:uid="{00000000-0005-0000-0000-0000E4120000}"/>
    <cellStyle name="Normal 2 2 2 2 2 4 2 3 3 2" xfId="15317" xr:uid="{00000000-0005-0000-0000-0000E5120000}"/>
    <cellStyle name="Normal 2 2 2 2 2 4 2 3 3 2 2" xfId="31613" xr:uid="{00000000-0005-0000-0000-0000E6120000}"/>
    <cellStyle name="Normal 2 2 2 2 2 4 2 3 3 3" xfId="23467" xr:uid="{00000000-0005-0000-0000-0000E7120000}"/>
    <cellStyle name="Normal 2 2 2 2 2 4 2 3 4" xfId="10018" xr:uid="{00000000-0005-0000-0000-0000E8120000}"/>
    <cellStyle name="Normal 2 2 2 2 2 4 2 3 4 2" xfId="26314" xr:uid="{00000000-0005-0000-0000-0000E9120000}"/>
    <cellStyle name="Normal 2 2 2 2 2 4 2 3 5" xfId="18168" xr:uid="{00000000-0005-0000-0000-0000EA120000}"/>
    <cellStyle name="Normal 2 2 2 2 2 4 2 4" xfId="3236" xr:uid="{00000000-0005-0000-0000-0000EB120000}"/>
    <cellStyle name="Normal 2 2 2 2 2 4 2 4 2" xfId="11382" xr:uid="{00000000-0005-0000-0000-0000EC120000}"/>
    <cellStyle name="Normal 2 2 2 2 2 4 2 4 2 2" xfId="27678" xr:uid="{00000000-0005-0000-0000-0000ED120000}"/>
    <cellStyle name="Normal 2 2 2 2 2 4 2 4 3" xfId="19532" xr:uid="{00000000-0005-0000-0000-0000EE120000}"/>
    <cellStyle name="Normal 2 2 2 2 2 4 2 5" xfId="5761" xr:uid="{00000000-0005-0000-0000-0000EF120000}"/>
    <cellStyle name="Normal 2 2 2 2 2 4 2 5 2" xfId="13907" xr:uid="{00000000-0005-0000-0000-0000F0120000}"/>
    <cellStyle name="Normal 2 2 2 2 2 4 2 5 2 2" xfId="30203" xr:uid="{00000000-0005-0000-0000-0000F1120000}"/>
    <cellStyle name="Normal 2 2 2 2 2 4 2 5 3" xfId="22057" xr:uid="{00000000-0005-0000-0000-0000F2120000}"/>
    <cellStyle name="Normal 2 2 2 2 2 4 2 6" xfId="8608" xr:uid="{00000000-0005-0000-0000-0000F3120000}"/>
    <cellStyle name="Normal 2 2 2 2 2 4 2 6 2" xfId="24904" xr:uid="{00000000-0005-0000-0000-0000F4120000}"/>
    <cellStyle name="Normal 2 2 2 2 2 4 2 7" xfId="16758" xr:uid="{00000000-0005-0000-0000-0000F5120000}"/>
    <cellStyle name="Normal 2 2 2 2 2 4 3" xfId="823" xr:uid="{00000000-0005-0000-0000-0000F6120000}"/>
    <cellStyle name="Normal 2 2 2 2 2 4 3 2" xfId="2233" xr:uid="{00000000-0005-0000-0000-0000F7120000}"/>
    <cellStyle name="Normal 2 2 2 2 2 4 3 2 2" xfId="4767" xr:uid="{00000000-0005-0000-0000-0000F8120000}"/>
    <cellStyle name="Normal 2 2 2 2 2 4 3 2 2 2" xfId="12913" xr:uid="{00000000-0005-0000-0000-0000F9120000}"/>
    <cellStyle name="Normal 2 2 2 2 2 4 3 2 2 2 2" xfId="29209" xr:uid="{00000000-0005-0000-0000-0000FA120000}"/>
    <cellStyle name="Normal 2 2 2 2 2 4 3 2 2 3" xfId="21063" xr:uid="{00000000-0005-0000-0000-0000FB120000}"/>
    <cellStyle name="Normal 2 2 2 2 2 4 3 2 3" xfId="7532" xr:uid="{00000000-0005-0000-0000-0000FC120000}"/>
    <cellStyle name="Normal 2 2 2 2 2 4 3 2 3 2" xfId="15678" xr:uid="{00000000-0005-0000-0000-0000FD120000}"/>
    <cellStyle name="Normal 2 2 2 2 2 4 3 2 3 2 2" xfId="31974" xr:uid="{00000000-0005-0000-0000-0000FE120000}"/>
    <cellStyle name="Normal 2 2 2 2 2 4 3 2 3 3" xfId="23828" xr:uid="{00000000-0005-0000-0000-0000FF120000}"/>
    <cellStyle name="Normal 2 2 2 2 2 4 3 2 4" xfId="10379" xr:uid="{00000000-0005-0000-0000-000000130000}"/>
    <cellStyle name="Normal 2 2 2 2 2 4 3 2 4 2" xfId="26675" xr:uid="{00000000-0005-0000-0000-000001130000}"/>
    <cellStyle name="Normal 2 2 2 2 2 4 3 2 5" xfId="18529" xr:uid="{00000000-0005-0000-0000-000002130000}"/>
    <cellStyle name="Normal 2 2 2 2 2 4 3 3" xfId="3549" xr:uid="{00000000-0005-0000-0000-000003130000}"/>
    <cellStyle name="Normal 2 2 2 2 2 4 3 3 2" xfId="11695" xr:uid="{00000000-0005-0000-0000-000004130000}"/>
    <cellStyle name="Normal 2 2 2 2 2 4 3 3 2 2" xfId="27991" xr:uid="{00000000-0005-0000-0000-000005130000}"/>
    <cellStyle name="Normal 2 2 2 2 2 4 3 3 3" xfId="19845" xr:uid="{00000000-0005-0000-0000-000006130000}"/>
    <cellStyle name="Normal 2 2 2 2 2 4 3 4" xfId="6122" xr:uid="{00000000-0005-0000-0000-000007130000}"/>
    <cellStyle name="Normal 2 2 2 2 2 4 3 4 2" xfId="14268" xr:uid="{00000000-0005-0000-0000-000008130000}"/>
    <cellStyle name="Normal 2 2 2 2 2 4 3 4 2 2" xfId="30564" xr:uid="{00000000-0005-0000-0000-000009130000}"/>
    <cellStyle name="Normal 2 2 2 2 2 4 3 4 3" xfId="22418" xr:uid="{00000000-0005-0000-0000-00000A130000}"/>
    <cellStyle name="Normal 2 2 2 2 2 4 3 5" xfId="8969" xr:uid="{00000000-0005-0000-0000-00000B130000}"/>
    <cellStyle name="Normal 2 2 2 2 2 4 3 5 2" xfId="25265" xr:uid="{00000000-0005-0000-0000-00000C130000}"/>
    <cellStyle name="Normal 2 2 2 2 2 4 3 6" xfId="17119" xr:uid="{00000000-0005-0000-0000-00000D130000}"/>
    <cellStyle name="Normal 2 2 2 2 2 4 4" xfId="1528" xr:uid="{00000000-0005-0000-0000-00000E130000}"/>
    <cellStyle name="Normal 2 2 2 2 2 4 4 2" xfId="4158" xr:uid="{00000000-0005-0000-0000-00000F130000}"/>
    <cellStyle name="Normal 2 2 2 2 2 4 4 2 2" xfId="12304" xr:uid="{00000000-0005-0000-0000-000010130000}"/>
    <cellStyle name="Normal 2 2 2 2 2 4 4 2 2 2" xfId="28600" xr:uid="{00000000-0005-0000-0000-000011130000}"/>
    <cellStyle name="Normal 2 2 2 2 2 4 4 2 3" xfId="20454" xr:uid="{00000000-0005-0000-0000-000012130000}"/>
    <cellStyle name="Normal 2 2 2 2 2 4 4 3" xfId="6827" xr:uid="{00000000-0005-0000-0000-000013130000}"/>
    <cellStyle name="Normal 2 2 2 2 2 4 4 3 2" xfId="14973" xr:uid="{00000000-0005-0000-0000-000014130000}"/>
    <cellStyle name="Normal 2 2 2 2 2 4 4 3 2 2" xfId="31269" xr:uid="{00000000-0005-0000-0000-000015130000}"/>
    <cellStyle name="Normal 2 2 2 2 2 4 4 3 3" xfId="23123" xr:uid="{00000000-0005-0000-0000-000016130000}"/>
    <cellStyle name="Normal 2 2 2 2 2 4 4 4" xfId="9674" xr:uid="{00000000-0005-0000-0000-000017130000}"/>
    <cellStyle name="Normal 2 2 2 2 2 4 4 4 2" xfId="25970" xr:uid="{00000000-0005-0000-0000-000018130000}"/>
    <cellStyle name="Normal 2 2 2 2 2 4 4 5" xfId="17824" xr:uid="{00000000-0005-0000-0000-000019130000}"/>
    <cellStyle name="Normal 2 2 2 2 2 4 5" xfId="2940" xr:uid="{00000000-0005-0000-0000-00001A130000}"/>
    <cellStyle name="Normal 2 2 2 2 2 4 5 2" xfId="11086" xr:uid="{00000000-0005-0000-0000-00001B130000}"/>
    <cellStyle name="Normal 2 2 2 2 2 4 5 2 2" xfId="27382" xr:uid="{00000000-0005-0000-0000-00001C130000}"/>
    <cellStyle name="Normal 2 2 2 2 2 4 5 3" xfId="19236" xr:uid="{00000000-0005-0000-0000-00001D130000}"/>
    <cellStyle name="Normal 2 2 2 2 2 4 6" xfId="5417" xr:uid="{00000000-0005-0000-0000-00001E130000}"/>
    <cellStyle name="Normal 2 2 2 2 2 4 6 2" xfId="13563" xr:uid="{00000000-0005-0000-0000-00001F130000}"/>
    <cellStyle name="Normal 2 2 2 2 2 4 6 2 2" xfId="29859" xr:uid="{00000000-0005-0000-0000-000020130000}"/>
    <cellStyle name="Normal 2 2 2 2 2 4 6 3" xfId="21713" xr:uid="{00000000-0005-0000-0000-000021130000}"/>
    <cellStyle name="Normal 2 2 2 2 2 4 7" xfId="8264" xr:uid="{00000000-0005-0000-0000-000022130000}"/>
    <cellStyle name="Normal 2 2 2 2 2 4 7 2" xfId="24560" xr:uid="{00000000-0005-0000-0000-000023130000}"/>
    <cellStyle name="Normal 2 2 2 2 2 4 8" xfId="16414" xr:uid="{00000000-0005-0000-0000-000024130000}"/>
    <cellStyle name="Normal 2 2 2 2 2 5" xfId="203" xr:uid="{00000000-0005-0000-0000-000025130000}"/>
    <cellStyle name="Normal 2 2 2 2 2 5 2" xfId="547" xr:uid="{00000000-0005-0000-0000-000026130000}"/>
    <cellStyle name="Normal 2 2 2 2 2 5 2 2" xfId="1253" xr:uid="{00000000-0005-0000-0000-000027130000}"/>
    <cellStyle name="Normal 2 2 2 2 2 5 2 2 2" xfId="2663" xr:uid="{00000000-0005-0000-0000-000028130000}"/>
    <cellStyle name="Normal 2 2 2 2 2 5 2 2 2 2" xfId="5137" xr:uid="{00000000-0005-0000-0000-000029130000}"/>
    <cellStyle name="Normal 2 2 2 2 2 5 2 2 2 2 2" xfId="13283" xr:uid="{00000000-0005-0000-0000-00002A130000}"/>
    <cellStyle name="Normal 2 2 2 2 2 5 2 2 2 2 2 2" xfId="29579" xr:uid="{00000000-0005-0000-0000-00002B130000}"/>
    <cellStyle name="Normal 2 2 2 2 2 5 2 2 2 2 3" xfId="21433" xr:uid="{00000000-0005-0000-0000-00002C130000}"/>
    <cellStyle name="Normal 2 2 2 2 2 5 2 2 2 3" xfId="7962" xr:uid="{00000000-0005-0000-0000-00002D130000}"/>
    <cellStyle name="Normal 2 2 2 2 2 5 2 2 2 3 2" xfId="16108" xr:uid="{00000000-0005-0000-0000-00002E130000}"/>
    <cellStyle name="Normal 2 2 2 2 2 5 2 2 2 3 2 2" xfId="32404" xr:uid="{00000000-0005-0000-0000-00002F130000}"/>
    <cellStyle name="Normal 2 2 2 2 2 5 2 2 2 3 3" xfId="24258" xr:uid="{00000000-0005-0000-0000-000030130000}"/>
    <cellStyle name="Normal 2 2 2 2 2 5 2 2 2 4" xfId="10809" xr:uid="{00000000-0005-0000-0000-000031130000}"/>
    <cellStyle name="Normal 2 2 2 2 2 5 2 2 2 4 2" xfId="27105" xr:uid="{00000000-0005-0000-0000-000032130000}"/>
    <cellStyle name="Normal 2 2 2 2 2 5 2 2 2 5" xfId="18959" xr:uid="{00000000-0005-0000-0000-000033130000}"/>
    <cellStyle name="Normal 2 2 2 2 2 5 2 2 3" xfId="3919" xr:uid="{00000000-0005-0000-0000-000034130000}"/>
    <cellStyle name="Normal 2 2 2 2 2 5 2 2 3 2" xfId="12065" xr:uid="{00000000-0005-0000-0000-000035130000}"/>
    <cellStyle name="Normal 2 2 2 2 2 5 2 2 3 2 2" xfId="28361" xr:uid="{00000000-0005-0000-0000-000036130000}"/>
    <cellStyle name="Normal 2 2 2 2 2 5 2 2 3 3" xfId="20215" xr:uid="{00000000-0005-0000-0000-000037130000}"/>
    <cellStyle name="Normal 2 2 2 2 2 5 2 2 4" xfId="6552" xr:uid="{00000000-0005-0000-0000-000038130000}"/>
    <cellStyle name="Normal 2 2 2 2 2 5 2 2 4 2" xfId="14698" xr:uid="{00000000-0005-0000-0000-000039130000}"/>
    <cellStyle name="Normal 2 2 2 2 2 5 2 2 4 2 2" xfId="30994" xr:uid="{00000000-0005-0000-0000-00003A130000}"/>
    <cellStyle name="Normal 2 2 2 2 2 5 2 2 4 3" xfId="22848" xr:uid="{00000000-0005-0000-0000-00003B130000}"/>
    <cellStyle name="Normal 2 2 2 2 2 5 2 2 5" xfId="9399" xr:uid="{00000000-0005-0000-0000-00003C130000}"/>
    <cellStyle name="Normal 2 2 2 2 2 5 2 2 5 2" xfId="25695" xr:uid="{00000000-0005-0000-0000-00003D130000}"/>
    <cellStyle name="Normal 2 2 2 2 2 5 2 2 6" xfId="17549" xr:uid="{00000000-0005-0000-0000-00003E130000}"/>
    <cellStyle name="Normal 2 2 2 2 2 5 2 3" xfId="1958" xr:uid="{00000000-0005-0000-0000-00003F130000}"/>
    <cellStyle name="Normal 2 2 2 2 2 5 2 3 2" xfId="4528" xr:uid="{00000000-0005-0000-0000-000040130000}"/>
    <cellStyle name="Normal 2 2 2 2 2 5 2 3 2 2" xfId="12674" xr:uid="{00000000-0005-0000-0000-000041130000}"/>
    <cellStyle name="Normal 2 2 2 2 2 5 2 3 2 2 2" xfId="28970" xr:uid="{00000000-0005-0000-0000-000042130000}"/>
    <cellStyle name="Normal 2 2 2 2 2 5 2 3 2 3" xfId="20824" xr:uid="{00000000-0005-0000-0000-000043130000}"/>
    <cellStyle name="Normal 2 2 2 2 2 5 2 3 3" xfId="7257" xr:uid="{00000000-0005-0000-0000-000044130000}"/>
    <cellStyle name="Normal 2 2 2 2 2 5 2 3 3 2" xfId="15403" xr:uid="{00000000-0005-0000-0000-000045130000}"/>
    <cellStyle name="Normal 2 2 2 2 2 5 2 3 3 2 2" xfId="31699" xr:uid="{00000000-0005-0000-0000-000046130000}"/>
    <cellStyle name="Normal 2 2 2 2 2 5 2 3 3 3" xfId="23553" xr:uid="{00000000-0005-0000-0000-000047130000}"/>
    <cellStyle name="Normal 2 2 2 2 2 5 2 3 4" xfId="10104" xr:uid="{00000000-0005-0000-0000-000048130000}"/>
    <cellStyle name="Normal 2 2 2 2 2 5 2 3 4 2" xfId="26400" xr:uid="{00000000-0005-0000-0000-000049130000}"/>
    <cellStyle name="Normal 2 2 2 2 2 5 2 3 5" xfId="18254" xr:uid="{00000000-0005-0000-0000-00004A130000}"/>
    <cellStyle name="Normal 2 2 2 2 2 5 2 4" xfId="3310" xr:uid="{00000000-0005-0000-0000-00004B130000}"/>
    <cellStyle name="Normal 2 2 2 2 2 5 2 4 2" xfId="11456" xr:uid="{00000000-0005-0000-0000-00004C130000}"/>
    <cellStyle name="Normal 2 2 2 2 2 5 2 4 2 2" xfId="27752" xr:uid="{00000000-0005-0000-0000-00004D130000}"/>
    <cellStyle name="Normal 2 2 2 2 2 5 2 4 3" xfId="19606" xr:uid="{00000000-0005-0000-0000-00004E130000}"/>
    <cellStyle name="Normal 2 2 2 2 2 5 2 5" xfId="5847" xr:uid="{00000000-0005-0000-0000-00004F130000}"/>
    <cellStyle name="Normal 2 2 2 2 2 5 2 5 2" xfId="13993" xr:uid="{00000000-0005-0000-0000-000050130000}"/>
    <cellStyle name="Normal 2 2 2 2 2 5 2 5 2 2" xfId="30289" xr:uid="{00000000-0005-0000-0000-000051130000}"/>
    <cellStyle name="Normal 2 2 2 2 2 5 2 5 3" xfId="22143" xr:uid="{00000000-0005-0000-0000-000052130000}"/>
    <cellStyle name="Normal 2 2 2 2 2 5 2 6" xfId="8694" xr:uid="{00000000-0005-0000-0000-000053130000}"/>
    <cellStyle name="Normal 2 2 2 2 2 5 2 6 2" xfId="24990" xr:uid="{00000000-0005-0000-0000-000054130000}"/>
    <cellStyle name="Normal 2 2 2 2 2 5 2 7" xfId="16844" xr:uid="{00000000-0005-0000-0000-000055130000}"/>
    <cellStyle name="Normal 2 2 2 2 2 5 3" xfId="909" xr:uid="{00000000-0005-0000-0000-000056130000}"/>
    <cellStyle name="Normal 2 2 2 2 2 5 3 2" xfId="2319" xr:uid="{00000000-0005-0000-0000-000057130000}"/>
    <cellStyle name="Normal 2 2 2 2 2 5 3 2 2" xfId="4841" xr:uid="{00000000-0005-0000-0000-000058130000}"/>
    <cellStyle name="Normal 2 2 2 2 2 5 3 2 2 2" xfId="12987" xr:uid="{00000000-0005-0000-0000-000059130000}"/>
    <cellStyle name="Normal 2 2 2 2 2 5 3 2 2 2 2" xfId="29283" xr:uid="{00000000-0005-0000-0000-00005A130000}"/>
    <cellStyle name="Normal 2 2 2 2 2 5 3 2 2 3" xfId="21137" xr:uid="{00000000-0005-0000-0000-00005B130000}"/>
    <cellStyle name="Normal 2 2 2 2 2 5 3 2 3" xfId="7618" xr:uid="{00000000-0005-0000-0000-00005C130000}"/>
    <cellStyle name="Normal 2 2 2 2 2 5 3 2 3 2" xfId="15764" xr:uid="{00000000-0005-0000-0000-00005D130000}"/>
    <cellStyle name="Normal 2 2 2 2 2 5 3 2 3 2 2" xfId="32060" xr:uid="{00000000-0005-0000-0000-00005E130000}"/>
    <cellStyle name="Normal 2 2 2 2 2 5 3 2 3 3" xfId="23914" xr:uid="{00000000-0005-0000-0000-00005F130000}"/>
    <cellStyle name="Normal 2 2 2 2 2 5 3 2 4" xfId="10465" xr:uid="{00000000-0005-0000-0000-000060130000}"/>
    <cellStyle name="Normal 2 2 2 2 2 5 3 2 4 2" xfId="26761" xr:uid="{00000000-0005-0000-0000-000061130000}"/>
    <cellStyle name="Normal 2 2 2 2 2 5 3 2 5" xfId="18615" xr:uid="{00000000-0005-0000-0000-000062130000}"/>
    <cellStyle name="Normal 2 2 2 2 2 5 3 3" xfId="3623" xr:uid="{00000000-0005-0000-0000-000063130000}"/>
    <cellStyle name="Normal 2 2 2 2 2 5 3 3 2" xfId="11769" xr:uid="{00000000-0005-0000-0000-000064130000}"/>
    <cellStyle name="Normal 2 2 2 2 2 5 3 3 2 2" xfId="28065" xr:uid="{00000000-0005-0000-0000-000065130000}"/>
    <cellStyle name="Normal 2 2 2 2 2 5 3 3 3" xfId="19919" xr:uid="{00000000-0005-0000-0000-000066130000}"/>
    <cellStyle name="Normal 2 2 2 2 2 5 3 4" xfId="6208" xr:uid="{00000000-0005-0000-0000-000067130000}"/>
    <cellStyle name="Normal 2 2 2 2 2 5 3 4 2" xfId="14354" xr:uid="{00000000-0005-0000-0000-000068130000}"/>
    <cellStyle name="Normal 2 2 2 2 2 5 3 4 2 2" xfId="30650" xr:uid="{00000000-0005-0000-0000-000069130000}"/>
    <cellStyle name="Normal 2 2 2 2 2 5 3 4 3" xfId="22504" xr:uid="{00000000-0005-0000-0000-00006A130000}"/>
    <cellStyle name="Normal 2 2 2 2 2 5 3 5" xfId="9055" xr:uid="{00000000-0005-0000-0000-00006B130000}"/>
    <cellStyle name="Normal 2 2 2 2 2 5 3 5 2" xfId="25351" xr:uid="{00000000-0005-0000-0000-00006C130000}"/>
    <cellStyle name="Normal 2 2 2 2 2 5 3 6" xfId="17205" xr:uid="{00000000-0005-0000-0000-00006D130000}"/>
    <cellStyle name="Normal 2 2 2 2 2 5 4" xfId="1614" xr:uid="{00000000-0005-0000-0000-00006E130000}"/>
    <cellStyle name="Normal 2 2 2 2 2 5 4 2" xfId="4232" xr:uid="{00000000-0005-0000-0000-00006F130000}"/>
    <cellStyle name="Normal 2 2 2 2 2 5 4 2 2" xfId="12378" xr:uid="{00000000-0005-0000-0000-000070130000}"/>
    <cellStyle name="Normal 2 2 2 2 2 5 4 2 2 2" xfId="28674" xr:uid="{00000000-0005-0000-0000-000071130000}"/>
    <cellStyle name="Normal 2 2 2 2 2 5 4 2 3" xfId="20528" xr:uid="{00000000-0005-0000-0000-000072130000}"/>
    <cellStyle name="Normal 2 2 2 2 2 5 4 3" xfId="6913" xr:uid="{00000000-0005-0000-0000-000073130000}"/>
    <cellStyle name="Normal 2 2 2 2 2 5 4 3 2" xfId="15059" xr:uid="{00000000-0005-0000-0000-000074130000}"/>
    <cellStyle name="Normal 2 2 2 2 2 5 4 3 2 2" xfId="31355" xr:uid="{00000000-0005-0000-0000-000075130000}"/>
    <cellStyle name="Normal 2 2 2 2 2 5 4 3 3" xfId="23209" xr:uid="{00000000-0005-0000-0000-000076130000}"/>
    <cellStyle name="Normal 2 2 2 2 2 5 4 4" xfId="9760" xr:uid="{00000000-0005-0000-0000-000077130000}"/>
    <cellStyle name="Normal 2 2 2 2 2 5 4 4 2" xfId="26056" xr:uid="{00000000-0005-0000-0000-000078130000}"/>
    <cellStyle name="Normal 2 2 2 2 2 5 4 5" xfId="17910" xr:uid="{00000000-0005-0000-0000-000079130000}"/>
    <cellStyle name="Normal 2 2 2 2 2 5 5" xfId="3014" xr:uid="{00000000-0005-0000-0000-00007A130000}"/>
    <cellStyle name="Normal 2 2 2 2 2 5 5 2" xfId="11160" xr:uid="{00000000-0005-0000-0000-00007B130000}"/>
    <cellStyle name="Normal 2 2 2 2 2 5 5 2 2" xfId="27456" xr:uid="{00000000-0005-0000-0000-00007C130000}"/>
    <cellStyle name="Normal 2 2 2 2 2 5 5 3" xfId="19310" xr:uid="{00000000-0005-0000-0000-00007D130000}"/>
    <cellStyle name="Normal 2 2 2 2 2 5 6" xfId="5503" xr:uid="{00000000-0005-0000-0000-00007E130000}"/>
    <cellStyle name="Normal 2 2 2 2 2 5 6 2" xfId="13649" xr:uid="{00000000-0005-0000-0000-00007F130000}"/>
    <cellStyle name="Normal 2 2 2 2 2 5 6 2 2" xfId="29945" xr:uid="{00000000-0005-0000-0000-000080130000}"/>
    <cellStyle name="Normal 2 2 2 2 2 5 6 3" xfId="21799" xr:uid="{00000000-0005-0000-0000-000081130000}"/>
    <cellStyle name="Normal 2 2 2 2 2 5 7" xfId="8350" xr:uid="{00000000-0005-0000-0000-000082130000}"/>
    <cellStyle name="Normal 2 2 2 2 2 5 7 2" xfId="24646" xr:uid="{00000000-0005-0000-0000-000083130000}"/>
    <cellStyle name="Normal 2 2 2 2 2 5 8" xfId="16500" xr:uid="{00000000-0005-0000-0000-000084130000}"/>
    <cellStyle name="Normal 2 2 2 2 2 6" xfId="281" xr:uid="{00000000-0005-0000-0000-000085130000}"/>
    <cellStyle name="Normal 2 2 2 2 2 6 2" xfId="625" xr:uid="{00000000-0005-0000-0000-000086130000}"/>
    <cellStyle name="Normal 2 2 2 2 2 6 2 2" xfId="1331" xr:uid="{00000000-0005-0000-0000-000087130000}"/>
    <cellStyle name="Normal 2 2 2 2 2 6 2 2 2" xfId="2741" xr:uid="{00000000-0005-0000-0000-000088130000}"/>
    <cellStyle name="Normal 2 2 2 2 2 6 2 2 2 2" xfId="5211" xr:uid="{00000000-0005-0000-0000-000089130000}"/>
    <cellStyle name="Normal 2 2 2 2 2 6 2 2 2 2 2" xfId="13357" xr:uid="{00000000-0005-0000-0000-00008A130000}"/>
    <cellStyle name="Normal 2 2 2 2 2 6 2 2 2 2 2 2" xfId="29653" xr:uid="{00000000-0005-0000-0000-00008B130000}"/>
    <cellStyle name="Normal 2 2 2 2 2 6 2 2 2 2 3" xfId="21507" xr:uid="{00000000-0005-0000-0000-00008C130000}"/>
    <cellStyle name="Normal 2 2 2 2 2 6 2 2 2 3" xfId="8040" xr:uid="{00000000-0005-0000-0000-00008D130000}"/>
    <cellStyle name="Normal 2 2 2 2 2 6 2 2 2 3 2" xfId="16186" xr:uid="{00000000-0005-0000-0000-00008E130000}"/>
    <cellStyle name="Normal 2 2 2 2 2 6 2 2 2 3 2 2" xfId="32482" xr:uid="{00000000-0005-0000-0000-00008F130000}"/>
    <cellStyle name="Normal 2 2 2 2 2 6 2 2 2 3 3" xfId="24336" xr:uid="{00000000-0005-0000-0000-000090130000}"/>
    <cellStyle name="Normal 2 2 2 2 2 6 2 2 2 4" xfId="10887" xr:uid="{00000000-0005-0000-0000-000091130000}"/>
    <cellStyle name="Normal 2 2 2 2 2 6 2 2 2 4 2" xfId="27183" xr:uid="{00000000-0005-0000-0000-000092130000}"/>
    <cellStyle name="Normal 2 2 2 2 2 6 2 2 2 5" xfId="19037" xr:uid="{00000000-0005-0000-0000-000093130000}"/>
    <cellStyle name="Normal 2 2 2 2 2 6 2 2 3" xfId="3993" xr:uid="{00000000-0005-0000-0000-000094130000}"/>
    <cellStyle name="Normal 2 2 2 2 2 6 2 2 3 2" xfId="12139" xr:uid="{00000000-0005-0000-0000-000095130000}"/>
    <cellStyle name="Normal 2 2 2 2 2 6 2 2 3 2 2" xfId="28435" xr:uid="{00000000-0005-0000-0000-000096130000}"/>
    <cellStyle name="Normal 2 2 2 2 2 6 2 2 3 3" xfId="20289" xr:uid="{00000000-0005-0000-0000-000097130000}"/>
    <cellStyle name="Normal 2 2 2 2 2 6 2 2 4" xfId="6630" xr:uid="{00000000-0005-0000-0000-000098130000}"/>
    <cellStyle name="Normal 2 2 2 2 2 6 2 2 4 2" xfId="14776" xr:uid="{00000000-0005-0000-0000-000099130000}"/>
    <cellStyle name="Normal 2 2 2 2 2 6 2 2 4 2 2" xfId="31072" xr:uid="{00000000-0005-0000-0000-00009A130000}"/>
    <cellStyle name="Normal 2 2 2 2 2 6 2 2 4 3" xfId="22926" xr:uid="{00000000-0005-0000-0000-00009B130000}"/>
    <cellStyle name="Normal 2 2 2 2 2 6 2 2 5" xfId="9477" xr:uid="{00000000-0005-0000-0000-00009C130000}"/>
    <cellStyle name="Normal 2 2 2 2 2 6 2 2 5 2" xfId="25773" xr:uid="{00000000-0005-0000-0000-00009D130000}"/>
    <cellStyle name="Normal 2 2 2 2 2 6 2 2 6" xfId="17627" xr:uid="{00000000-0005-0000-0000-00009E130000}"/>
    <cellStyle name="Normal 2 2 2 2 2 6 2 3" xfId="2036" xr:uid="{00000000-0005-0000-0000-00009F130000}"/>
    <cellStyle name="Normal 2 2 2 2 2 6 2 3 2" xfId="4602" xr:uid="{00000000-0005-0000-0000-0000A0130000}"/>
    <cellStyle name="Normal 2 2 2 2 2 6 2 3 2 2" xfId="12748" xr:uid="{00000000-0005-0000-0000-0000A1130000}"/>
    <cellStyle name="Normal 2 2 2 2 2 6 2 3 2 2 2" xfId="29044" xr:uid="{00000000-0005-0000-0000-0000A2130000}"/>
    <cellStyle name="Normal 2 2 2 2 2 6 2 3 2 3" xfId="20898" xr:uid="{00000000-0005-0000-0000-0000A3130000}"/>
    <cellStyle name="Normal 2 2 2 2 2 6 2 3 3" xfId="7335" xr:uid="{00000000-0005-0000-0000-0000A4130000}"/>
    <cellStyle name="Normal 2 2 2 2 2 6 2 3 3 2" xfId="15481" xr:uid="{00000000-0005-0000-0000-0000A5130000}"/>
    <cellStyle name="Normal 2 2 2 2 2 6 2 3 3 2 2" xfId="31777" xr:uid="{00000000-0005-0000-0000-0000A6130000}"/>
    <cellStyle name="Normal 2 2 2 2 2 6 2 3 3 3" xfId="23631" xr:uid="{00000000-0005-0000-0000-0000A7130000}"/>
    <cellStyle name="Normal 2 2 2 2 2 6 2 3 4" xfId="10182" xr:uid="{00000000-0005-0000-0000-0000A8130000}"/>
    <cellStyle name="Normal 2 2 2 2 2 6 2 3 4 2" xfId="26478" xr:uid="{00000000-0005-0000-0000-0000A9130000}"/>
    <cellStyle name="Normal 2 2 2 2 2 6 2 3 5" xfId="18332" xr:uid="{00000000-0005-0000-0000-0000AA130000}"/>
    <cellStyle name="Normal 2 2 2 2 2 6 2 4" xfId="3384" xr:uid="{00000000-0005-0000-0000-0000AB130000}"/>
    <cellStyle name="Normal 2 2 2 2 2 6 2 4 2" xfId="11530" xr:uid="{00000000-0005-0000-0000-0000AC130000}"/>
    <cellStyle name="Normal 2 2 2 2 2 6 2 4 2 2" xfId="27826" xr:uid="{00000000-0005-0000-0000-0000AD130000}"/>
    <cellStyle name="Normal 2 2 2 2 2 6 2 4 3" xfId="19680" xr:uid="{00000000-0005-0000-0000-0000AE130000}"/>
    <cellStyle name="Normal 2 2 2 2 2 6 2 5" xfId="5925" xr:uid="{00000000-0005-0000-0000-0000AF130000}"/>
    <cellStyle name="Normal 2 2 2 2 2 6 2 5 2" xfId="14071" xr:uid="{00000000-0005-0000-0000-0000B0130000}"/>
    <cellStyle name="Normal 2 2 2 2 2 6 2 5 2 2" xfId="30367" xr:uid="{00000000-0005-0000-0000-0000B1130000}"/>
    <cellStyle name="Normal 2 2 2 2 2 6 2 5 3" xfId="22221" xr:uid="{00000000-0005-0000-0000-0000B2130000}"/>
    <cellStyle name="Normal 2 2 2 2 2 6 2 6" xfId="8772" xr:uid="{00000000-0005-0000-0000-0000B3130000}"/>
    <cellStyle name="Normal 2 2 2 2 2 6 2 6 2" xfId="25068" xr:uid="{00000000-0005-0000-0000-0000B4130000}"/>
    <cellStyle name="Normal 2 2 2 2 2 6 2 7" xfId="16922" xr:uid="{00000000-0005-0000-0000-0000B5130000}"/>
    <cellStyle name="Normal 2 2 2 2 2 6 3" xfId="987" xr:uid="{00000000-0005-0000-0000-0000B6130000}"/>
    <cellStyle name="Normal 2 2 2 2 2 6 3 2" xfId="2397" xr:uid="{00000000-0005-0000-0000-0000B7130000}"/>
    <cellStyle name="Normal 2 2 2 2 2 6 3 2 2" xfId="4915" xr:uid="{00000000-0005-0000-0000-0000B8130000}"/>
    <cellStyle name="Normal 2 2 2 2 2 6 3 2 2 2" xfId="13061" xr:uid="{00000000-0005-0000-0000-0000B9130000}"/>
    <cellStyle name="Normal 2 2 2 2 2 6 3 2 2 2 2" xfId="29357" xr:uid="{00000000-0005-0000-0000-0000BA130000}"/>
    <cellStyle name="Normal 2 2 2 2 2 6 3 2 2 3" xfId="21211" xr:uid="{00000000-0005-0000-0000-0000BB130000}"/>
    <cellStyle name="Normal 2 2 2 2 2 6 3 2 3" xfId="7696" xr:uid="{00000000-0005-0000-0000-0000BC130000}"/>
    <cellStyle name="Normal 2 2 2 2 2 6 3 2 3 2" xfId="15842" xr:uid="{00000000-0005-0000-0000-0000BD130000}"/>
    <cellStyle name="Normal 2 2 2 2 2 6 3 2 3 2 2" xfId="32138" xr:uid="{00000000-0005-0000-0000-0000BE130000}"/>
    <cellStyle name="Normal 2 2 2 2 2 6 3 2 3 3" xfId="23992" xr:uid="{00000000-0005-0000-0000-0000BF130000}"/>
    <cellStyle name="Normal 2 2 2 2 2 6 3 2 4" xfId="10543" xr:uid="{00000000-0005-0000-0000-0000C0130000}"/>
    <cellStyle name="Normal 2 2 2 2 2 6 3 2 4 2" xfId="26839" xr:uid="{00000000-0005-0000-0000-0000C1130000}"/>
    <cellStyle name="Normal 2 2 2 2 2 6 3 2 5" xfId="18693" xr:uid="{00000000-0005-0000-0000-0000C2130000}"/>
    <cellStyle name="Normal 2 2 2 2 2 6 3 3" xfId="3697" xr:uid="{00000000-0005-0000-0000-0000C3130000}"/>
    <cellStyle name="Normal 2 2 2 2 2 6 3 3 2" xfId="11843" xr:uid="{00000000-0005-0000-0000-0000C4130000}"/>
    <cellStyle name="Normal 2 2 2 2 2 6 3 3 2 2" xfId="28139" xr:uid="{00000000-0005-0000-0000-0000C5130000}"/>
    <cellStyle name="Normal 2 2 2 2 2 6 3 3 3" xfId="19993" xr:uid="{00000000-0005-0000-0000-0000C6130000}"/>
    <cellStyle name="Normal 2 2 2 2 2 6 3 4" xfId="6286" xr:uid="{00000000-0005-0000-0000-0000C7130000}"/>
    <cellStyle name="Normal 2 2 2 2 2 6 3 4 2" xfId="14432" xr:uid="{00000000-0005-0000-0000-0000C8130000}"/>
    <cellStyle name="Normal 2 2 2 2 2 6 3 4 2 2" xfId="30728" xr:uid="{00000000-0005-0000-0000-0000C9130000}"/>
    <cellStyle name="Normal 2 2 2 2 2 6 3 4 3" xfId="22582" xr:uid="{00000000-0005-0000-0000-0000CA130000}"/>
    <cellStyle name="Normal 2 2 2 2 2 6 3 5" xfId="9133" xr:uid="{00000000-0005-0000-0000-0000CB130000}"/>
    <cellStyle name="Normal 2 2 2 2 2 6 3 5 2" xfId="25429" xr:uid="{00000000-0005-0000-0000-0000CC130000}"/>
    <cellStyle name="Normal 2 2 2 2 2 6 3 6" xfId="17283" xr:uid="{00000000-0005-0000-0000-0000CD130000}"/>
    <cellStyle name="Normal 2 2 2 2 2 6 4" xfId="1692" xr:uid="{00000000-0005-0000-0000-0000CE130000}"/>
    <cellStyle name="Normal 2 2 2 2 2 6 4 2" xfId="4306" xr:uid="{00000000-0005-0000-0000-0000CF130000}"/>
    <cellStyle name="Normal 2 2 2 2 2 6 4 2 2" xfId="12452" xr:uid="{00000000-0005-0000-0000-0000D0130000}"/>
    <cellStyle name="Normal 2 2 2 2 2 6 4 2 2 2" xfId="28748" xr:uid="{00000000-0005-0000-0000-0000D1130000}"/>
    <cellStyle name="Normal 2 2 2 2 2 6 4 2 3" xfId="20602" xr:uid="{00000000-0005-0000-0000-0000D2130000}"/>
    <cellStyle name="Normal 2 2 2 2 2 6 4 3" xfId="6991" xr:uid="{00000000-0005-0000-0000-0000D3130000}"/>
    <cellStyle name="Normal 2 2 2 2 2 6 4 3 2" xfId="15137" xr:uid="{00000000-0005-0000-0000-0000D4130000}"/>
    <cellStyle name="Normal 2 2 2 2 2 6 4 3 2 2" xfId="31433" xr:uid="{00000000-0005-0000-0000-0000D5130000}"/>
    <cellStyle name="Normal 2 2 2 2 2 6 4 3 3" xfId="23287" xr:uid="{00000000-0005-0000-0000-0000D6130000}"/>
    <cellStyle name="Normal 2 2 2 2 2 6 4 4" xfId="9838" xr:uid="{00000000-0005-0000-0000-0000D7130000}"/>
    <cellStyle name="Normal 2 2 2 2 2 6 4 4 2" xfId="26134" xr:uid="{00000000-0005-0000-0000-0000D8130000}"/>
    <cellStyle name="Normal 2 2 2 2 2 6 4 5" xfId="17988" xr:uid="{00000000-0005-0000-0000-0000D9130000}"/>
    <cellStyle name="Normal 2 2 2 2 2 6 5" xfId="3088" xr:uid="{00000000-0005-0000-0000-0000DA130000}"/>
    <cellStyle name="Normal 2 2 2 2 2 6 5 2" xfId="11234" xr:uid="{00000000-0005-0000-0000-0000DB130000}"/>
    <cellStyle name="Normal 2 2 2 2 2 6 5 2 2" xfId="27530" xr:uid="{00000000-0005-0000-0000-0000DC130000}"/>
    <cellStyle name="Normal 2 2 2 2 2 6 5 3" xfId="19384" xr:uid="{00000000-0005-0000-0000-0000DD130000}"/>
    <cellStyle name="Normal 2 2 2 2 2 6 6" xfId="5581" xr:uid="{00000000-0005-0000-0000-0000DE130000}"/>
    <cellStyle name="Normal 2 2 2 2 2 6 6 2" xfId="13727" xr:uid="{00000000-0005-0000-0000-0000DF130000}"/>
    <cellStyle name="Normal 2 2 2 2 2 6 6 2 2" xfId="30023" xr:uid="{00000000-0005-0000-0000-0000E0130000}"/>
    <cellStyle name="Normal 2 2 2 2 2 6 6 3" xfId="21877" xr:uid="{00000000-0005-0000-0000-0000E1130000}"/>
    <cellStyle name="Normal 2 2 2 2 2 6 7" xfId="8428" xr:uid="{00000000-0005-0000-0000-0000E2130000}"/>
    <cellStyle name="Normal 2 2 2 2 2 6 7 2" xfId="24724" xr:uid="{00000000-0005-0000-0000-0000E3130000}"/>
    <cellStyle name="Normal 2 2 2 2 2 6 8" xfId="16578" xr:uid="{00000000-0005-0000-0000-0000E4130000}"/>
    <cellStyle name="Normal 2 2 2 2 2 7" xfId="371" xr:uid="{00000000-0005-0000-0000-0000E5130000}"/>
    <cellStyle name="Normal 2 2 2 2 2 7 2" xfId="1077" xr:uid="{00000000-0005-0000-0000-0000E6130000}"/>
    <cellStyle name="Normal 2 2 2 2 2 7 2 2" xfId="2487" xr:uid="{00000000-0005-0000-0000-0000E7130000}"/>
    <cellStyle name="Normal 2 2 2 2 2 7 2 2 2" xfId="4989" xr:uid="{00000000-0005-0000-0000-0000E8130000}"/>
    <cellStyle name="Normal 2 2 2 2 2 7 2 2 2 2" xfId="13135" xr:uid="{00000000-0005-0000-0000-0000E9130000}"/>
    <cellStyle name="Normal 2 2 2 2 2 7 2 2 2 2 2" xfId="29431" xr:uid="{00000000-0005-0000-0000-0000EA130000}"/>
    <cellStyle name="Normal 2 2 2 2 2 7 2 2 2 3" xfId="21285" xr:uid="{00000000-0005-0000-0000-0000EB130000}"/>
    <cellStyle name="Normal 2 2 2 2 2 7 2 2 3" xfId="7786" xr:uid="{00000000-0005-0000-0000-0000EC130000}"/>
    <cellStyle name="Normal 2 2 2 2 2 7 2 2 3 2" xfId="15932" xr:uid="{00000000-0005-0000-0000-0000ED130000}"/>
    <cellStyle name="Normal 2 2 2 2 2 7 2 2 3 2 2" xfId="32228" xr:uid="{00000000-0005-0000-0000-0000EE130000}"/>
    <cellStyle name="Normal 2 2 2 2 2 7 2 2 3 3" xfId="24082" xr:uid="{00000000-0005-0000-0000-0000EF130000}"/>
    <cellStyle name="Normal 2 2 2 2 2 7 2 2 4" xfId="10633" xr:uid="{00000000-0005-0000-0000-0000F0130000}"/>
    <cellStyle name="Normal 2 2 2 2 2 7 2 2 4 2" xfId="26929" xr:uid="{00000000-0005-0000-0000-0000F1130000}"/>
    <cellStyle name="Normal 2 2 2 2 2 7 2 2 5" xfId="18783" xr:uid="{00000000-0005-0000-0000-0000F2130000}"/>
    <cellStyle name="Normal 2 2 2 2 2 7 2 3" xfId="3771" xr:uid="{00000000-0005-0000-0000-0000F3130000}"/>
    <cellStyle name="Normal 2 2 2 2 2 7 2 3 2" xfId="11917" xr:uid="{00000000-0005-0000-0000-0000F4130000}"/>
    <cellStyle name="Normal 2 2 2 2 2 7 2 3 2 2" xfId="28213" xr:uid="{00000000-0005-0000-0000-0000F5130000}"/>
    <cellStyle name="Normal 2 2 2 2 2 7 2 3 3" xfId="20067" xr:uid="{00000000-0005-0000-0000-0000F6130000}"/>
    <cellStyle name="Normal 2 2 2 2 2 7 2 4" xfId="6376" xr:uid="{00000000-0005-0000-0000-0000F7130000}"/>
    <cellStyle name="Normal 2 2 2 2 2 7 2 4 2" xfId="14522" xr:uid="{00000000-0005-0000-0000-0000F8130000}"/>
    <cellStyle name="Normal 2 2 2 2 2 7 2 4 2 2" xfId="30818" xr:uid="{00000000-0005-0000-0000-0000F9130000}"/>
    <cellStyle name="Normal 2 2 2 2 2 7 2 4 3" xfId="22672" xr:uid="{00000000-0005-0000-0000-0000FA130000}"/>
    <cellStyle name="Normal 2 2 2 2 2 7 2 5" xfId="9223" xr:uid="{00000000-0005-0000-0000-0000FB130000}"/>
    <cellStyle name="Normal 2 2 2 2 2 7 2 5 2" xfId="25519" xr:uid="{00000000-0005-0000-0000-0000FC130000}"/>
    <cellStyle name="Normal 2 2 2 2 2 7 2 6" xfId="17373" xr:uid="{00000000-0005-0000-0000-0000FD130000}"/>
    <cellStyle name="Normal 2 2 2 2 2 7 3" xfId="1782" xr:uid="{00000000-0005-0000-0000-0000FE130000}"/>
    <cellStyle name="Normal 2 2 2 2 2 7 3 2" xfId="4380" xr:uid="{00000000-0005-0000-0000-0000FF130000}"/>
    <cellStyle name="Normal 2 2 2 2 2 7 3 2 2" xfId="12526" xr:uid="{00000000-0005-0000-0000-000000140000}"/>
    <cellStyle name="Normal 2 2 2 2 2 7 3 2 2 2" xfId="28822" xr:uid="{00000000-0005-0000-0000-000001140000}"/>
    <cellStyle name="Normal 2 2 2 2 2 7 3 2 3" xfId="20676" xr:uid="{00000000-0005-0000-0000-000002140000}"/>
    <cellStyle name="Normal 2 2 2 2 2 7 3 3" xfId="7081" xr:uid="{00000000-0005-0000-0000-000003140000}"/>
    <cellStyle name="Normal 2 2 2 2 2 7 3 3 2" xfId="15227" xr:uid="{00000000-0005-0000-0000-000004140000}"/>
    <cellStyle name="Normal 2 2 2 2 2 7 3 3 2 2" xfId="31523" xr:uid="{00000000-0005-0000-0000-000005140000}"/>
    <cellStyle name="Normal 2 2 2 2 2 7 3 3 3" xfId="23377" xr:uid="{00000000-0005-0000-0000-000006140000}"/>
    <cellStyle name="Normal 2 2 2 2 2 7 3 4" xfId="9928" xr:uid="{00000000-0005-0000-0000-000007140000}"/>
    <cellStyle name="Normal 2 2 2 2 2 7 3 4 2" xfId="26224" xr:uid="{00000000-0005-0000-0000-000008140000}"/>
    <cellStyle name="Normal 2 2 2 2 2 7 3 5" xfId="18078" xr:uid="{00000000-0005-0000-0000-000009140000}"/>
    <cellStyle name="Normal 2 2 2 2 2 7 4" xfId="3162" xr:uid="{00000000-0005-0000-0000-00000A140000}"/>
    <cellStyle name="Normal 2 2 2 2 2 7 4 2" xfId="11308" xr:uid="{00000000-0005-0000-0000-00000B140000}"/>
    <cellStyle name="Normal 2 2 2 2 2 7 4 2 2" xfId="27604" xr:uid="{00000000-0005-0000-0000-00000C140000}"/>
    <cellStyle name="Normal 2 2 2 2 2 7 4 3" xfId="19458" xr:uid="{00000000-0005-0000-0000-00000D140000}"/>
    <cellStyle name="Normal 2 2 2 2 2 7 5" xfId="5671" xr:uid="{00000000-0005-0000-0000-00000E140000}"/>
    <cellStyle name="Normal 2 2 2 2 2 7 5 2" xfId="13817" xr:uid="{00000000-0005-0000-0000-00000F140000}"/>
    <cellStyle name="Normal 2 2 2 2 2 7 5 2 2" xfId="30113" xr:uid="{00000000-0005-0000-0000-000010140000}"/>
    <cellStyle name="Normal 2 2 2 2 2 7 5 3" xfId="21967" xr:uid="{00000000-0005-0000-0000-000011140000}"/>
    <cellStyle name="Normal 2 2 2 2 2 7 6" xfId="8518" xr:uid="{00000000-0005-0000-0000-000012140000}"/>
    <cellStyle name="Normal 2 2 2 2 2 7 6 2" xfId="24814" xr:uid="{00000000-0005-0000-0000-000013140000}"/>
    <cellStyle name="Normal 2 2 2 2 2 7 7" xfId="16668" xr:uid="{00000000-0005-0000-0000-000014140000}"/>
    <cellStyle name="Normal 2 2 2 2 2 8" xfId="733" xr:uid="{00000000-0005-0000-0000-000015140000}"/>
    <cellStyle name="Normal 2 2 2 2 2 8 2" xfId="2143" xr:uid="{00000000-0005-0000-0000-000016140000}"/>
    <cellStyle name="Normal 2 2 2 2 2 8 2 2" xfId="4693" xr:uid="{00000000-0005-0000-0000-000017140000}"/>
    <cellStyle name="Normal 2 2 2 2 2 8 2 2 2" xfId="12839" xr:uid="{00000000-0005-0000-0000-000018140000}"/>
    <cellStyle name="Normal 2 2 2 2 2 8 2 2 2 2" xfId="29135" xr:uid="{00000000-0005-0000-0000-000019140000}"/>
    <cellStyle name="Normal 2 2 2 2 2 8 2 2 3" xfId="20989" xr:uid="{00000000-0005-0000-0000-00001A140000}"/>
    <cellStyle name="Normal 2 2 2 2 2 8 2 3" xfId="7442" xr:uid="{00000000-0005-0000-0000-00001B140000}"/>
    <cellStyle name="Normal 2 2 2 2 2 8 2 3 2" xfId="15588" xr:uid="{00000000-0005-0000-0000-00001C140000}"/>
    <cellStyle name="Normal 2 2 2 2 2 8 2 3 2 2" xfId="31884" xr:uid="{00000000-0005-0000-0000-00001D140000}"/>
    <cellStyle name="Normal 2 2 2 2 2 8 2 3 3" xfId="23738" xr:uid="{00000000-0005-0000-0000-00001E140000}"/>
    <cellStyle name="Normal 2 2 2 2 2 8 2 4" xfId="10289" xr:uid="{00000000-0005-0000-0000-00001F140000}"/>
    <cellStyle name="Normal 2 2 2 2 2 8 2 4 2" xfId="26585" xr:uid="{00000000-0005-0000-0000-000020140000}"/>
    <cellStyle name="Normal 2 2 2 2 2 8 2 5" xfId="18439" xr:uid="{00000000-0005-0000-0000-000021140000}"/>
    <cellStyle name="Normal 2 2 2 2 2 8 3" xfId="3475" xr:uid="{00000000-0005-0000-0000-000022140000}"/>
    <cellStyle name="Normal 2 2 2 2 2 8 3 2" xfId="11621" xr:uid="{00000000-0005-0000-0000-000023140000}"/>
    <cellStyle name="Normal 2 2 2 2 2 8 3 2 2" xfId="27917" xr:uid="{00000000-0005-0000-0000-000024140000}"/>
    <cellStyle name="Normal 2 2 2 2 2 8 3 3" xfId="19771" xr:uid="{00000000-0005-0000-0000-000025140000}"/>
    <cellStyle name="Normal 2 2 2 2 2 8 4" xfId="6032" xr:uid="{00000000-0005-0000-0000-000026140000}"/>
    <cellStyle name="Normal 2 2 2 2 2 8 4 2" xfId="14178" xr:uid="{00000000-0005-0000-0000-000027140000}"/>
    <cellStyle name="Normal 2 2 2 2 2 8 4 2 2" xfId="30474" xr:uid="{00000000-0005-0000-0000-000028140000}"/>
    <cellStyle name="Normal 2 2 2 2 2 8 4 3" xfId="22328" xr:uid="{00000000-0005-0000-0000-000029140000}"/>
    <cellStyle name="Normal 2 2 2 2 2 8 5" xfId="8879" xr:uid="{00000000-0005-0000-0000-00002A140000}"/>
    <cellStyle name="Normal 2 2 2 2 2 8 5 2" xfId="25175" xr:uid="{00000000-0005-0000-0000-00002B140000}"/>
    <cellStyle name="Normal 2 2 2 2 2 8 6" xfId="17029" xr:uid="{00000000-0005-0000-0000-00002C140000}"/>
    <cellStyle name="Normal 2 2 2 2 2 9" xfId="1438" xr:uid="{00000000-0005-0000-0000-00002D140000}"/>
    <cellStyle name="Normal 2 2 2 2 2 9 2" xfId="4084" xr:uid="{00000000-0005-0000-0000-00002E140000}"/>
    <cellStyle name="Normal 2 2 2 2 2 9 2 2" xfId="12230" xr:uid="{00000000-0005-0000-0000-00002F140000}"/>
    <cellStyle name="Normal 2 2 2 2 2 9 2 2 2" xfId="28526" xr:uid="{00000000-0005-0000-0000-000030140000}"/>
    <cellStyle name="Normal 2 2 2 2 2 9 2 3" xfId="20380" xr:uid="{00000000-0005-0000-0000-000031140000}"/>
    <cellStyle name="Normal 2 2 2 2 2 9 3" xfId="6737" xr:uid="{00000000-0005-0000-0000-000032140000}"/>
    <cellStyle name="Normal 2 2 2 2 2 9 3 2" xfId="14883" xr:uid="{00000000-0005-0000-0000-000033140000}"/>
    <cellStyle name="Normal 2 2 2 2 2 9 3 2 2" xfId="31179" xr:uid="{00000000-0005-0000-0000-000034140000}"/>
    <cellStyle name="Normal 2 2 2 2 2 9 3 3" xfId="23033" xr:uid="{00000000-0005-0000-0000-000035140000}"/>
    <cellStyle name="Normal 2 2 2 2 2 9 4" xfId="9584" xr:uid="{00000000-0005-0000-0000-000036140000}"/>
    <cellStyle name="Normal 2 2 2 2 2 9 4 2" xfId="25880" xr:uid="{00000000-0005-0000-0000-000037140000}"/>
    <cellStyle name="Normal 2 2 2 2 2 9 5" xfId="17734" xr:uid="{00000000-0005-0000-0000-000038140000}"/>
    <cellStyle name="Normal 2 2 2 2 3" xfId="38" xr:uid="{00000000-0005-0000-0000-000039140000}"/>
    <cellStyle name="Normal 2 2 2 2 3 10" xfId="5338" xr:uid="{00000000-0005-0000-0000-00003A140000}"/>
    <cellStyle name="Normal 2 2 2 2 3 10 2" xfId="13484" xr:uid="{00000000-0005-0000-0000-00003B140000}"/>
    <cellStyle name="Normal 2 2 2 2 3 10 2 2" xfId="29780" xr:uid="{00000000-0005-0000-0000-00003C140000}"/>
    <cellStyle name="Normal 2 2 2 2 3 10 3" xfId="21634" xr:uid="{00000000-0005-0000-0000-00003D140000}"/>
    <cellStyle name="Normal 2 2 2 2 3 11" xfId="8185" xr:uid="{00000000-0005-0000-0000-00003E140000}"/>
    <cellStyle name="Normal 2 2 2 2 3 11 2" xfId="24481" xr:uid="{00000000-0005-0000-0000-00003F140000}"/>
    <cellStyle name="Normal 2 2 2 2 3 12" xfId="16335" xr:uid="{00000000-0005-0000-0000-000040140000}"/>
    <cellStyle name="Normal 2 2 2 2 3 2" xfId="82" xr:uid="{00000000-0005-0000-0000-000041140000}"/>
    <cellStyle name="Normal 2 2 2 2 3 2 10" xfId="8229" xr:uid="{00000000-0005-0000-0000-000042140000}"/>
    <cellStyle name="Normal 2 2 2 2 3 2 10 2" xfId="24525" xr:uid="{00000000-0005-0000-0000-000043140000}"/>
    <cellStyle name="Normal 2 2 2 2 3 2 11" xfId="16379" xr:uid="{00000000-0005-0000-0000-000044140000}"/>
    <cellStyle name="Normal 2 2 2 2 3 2 2" xfId="172" xr:uid="{00000000-0005-0000-0000-000045140000}"/>
    <cellStyle name="Normal 2 2 2 2 3 2 2 2" xfId="516" xr:uid="{00000000-0005-0000-0000-000046140000}"/>
    <cellStyle name="Normal 2 2 2 2 3 2 2 2 2" xfId="1222" xr:uid="{00000000-0005-0000-0000-000047140000}"/>
    <cellStyle name="Normal 2 2 2 2 3 2 2 2 2 2" xfId="2632" xr:uid="{00000000-0005-0000-0000-000048140000}"/>
    <cellStyle name="Normal 2 2 2 2 3 2 2 2 2 2 2" xfId="5108" xr:uid="{00000000-0005-0000-0000-000049140000}"/>
    <cellStyle name="Normal 2 2 2 2 3 2 2 2 2 2 2 2" xfId="13254" xr:uid="{00000000-0005-0000-0000-00004A140000}"/>
    <cellStyle name="Normal 2 2 2 2 3 2 2 2 2 2 2 2 2" xfId="29550" xr:uid="{00000000-0005-0000-0000-00004B140000}"/>
    <cellStyle name="Normal 2 2 2 2 3 2 2 2 2 2 2 3" xfId="21404" xr:uid="{00000000-0005-0000-0000-00004C140000}"/>
    <cellStyle name="Normal 2 2 2 2 3 2 2 2 2 2 3" xfId="7931" xr:uid="{00000000-0005-0000-0000-00004D140000}"/>
    <cellStyle name="Normal 2 2 2 2 3 2 2 2 2 2 3 2" xfId="16077" xr:uid="{00000000-0005-0000-0000-00004E140000}"/>
    <cellStyle name="Normal 2 2 2 2 3 2 2 2 2 2 3 2 2" xfId="32373" xr:uid="{00000000-0005-0000-0000-00004F140000}"/>
    <cellStyle name="Normal 2 2 2 2 3 2 2 2 2 2 3 3" xfId="24227" xr:uid="{00000000-0005-0000-0000-000050140000}"/>
    <cellStyle name="Normal 2 2 2 2 3 2 2 2 2 2 4" xfId="10778" xr:uid="{00000000-0005-0000-0000-000051140000}"/>
    <cellStyle name="Normal 2 2 2 2 3 2 2 2 2 2 4 2" xfId="27074" xr:uid="{00000000-0005-0000-0000-000052140000}"/>
    <cellStyle name="Normal 2 2 2 2 3 2 2 2 2 2 5" xfId="18928" xr:uid="{00000000-0005-0000-0000-000053140000}"/>
    <cellStyle name="Normal 2 2 2 2 3 2 2 2 2 3" xfId="3890" xr:uid="{00000000-0005-0000-0000-000054140000}"/>
    <cellStyle name="Normal 2 2 2 2 3 2 2 2 2 3 2" xfId="12036" xr:uid="{00000000-0005-0000-0000-000055140000}"/>
    <cellStyle name="Normal 2 2 2 2 3 2 2 2 2 3 2 2" xfId="28332" xr:uid="{00000000-0005-0000-0000-000056140000}"/>
    <cellStyle name="Normal 2 2 2 2 3 2 2 2 2 3 3" xfId="20186" xr:uid="{00000000-0005-0000-0000-000057140000}"/>
    <cellStyle name="Normal 2 2 2 2 3 2 2 2 2 4" xfId="6521" xr:uid="{00000000-0005-0000-0000-000058140000}"/>
    <cellStyle name="Normal 2 2 2 2 3 2 2 2 2 4 2" xfId="14667" xr:uid="{00000000-0005-0000-0000-000059140000}"/>
    <cellStyle name="Normal 2 2 2 2 3 2 2 2 2 4 2 2" xfId="30963" xr:uid="{00000000-0005-0000-0000-00005A140000}"/>
    <cellStyle name="Normal 2 2 2 2 3 2 2 2 2 4 3" xfId="22817" xr:uid="{00000000-0005-0000-0000-00005B140000}"/>
    <cellStyle name="Normal 2 2 2 2 3 2 2 2 2 5" xfId="9368" xr:uid="{00000000-0005-0000-0000-00005C140000}"/>
    <cellStyle name="Normal 2 2 2 2 3 2 2 2 2 5 2" xfId="25664" xr:uid="{00000000-0005-0000-0000-00005D140000}"/>
    <cellStyle name="Normal 2 2 2 2 3 2 2 2 2 6" xfId="17518" xr:uid="{00000000-0005-0000-0000-00005E140000}"/>
    <cellStyle name="Normal 2 2 2 2 3 2 2 2 3" xfId="1927" xr:uid="{00000000-0005-0000-0000-00005F140000}"/>
    <cellStyle name="Normal 2 2 2 2 3 2 2 2 3 2" xfId="4499" xr:uid="{00000000-0005-0000-0000-000060140000}"/>
    <cellStyle name="Normal 2 2 2 2 3 2 2 2 3 2 2" xfId="12645" xr:uid="{00000000-0005-0000-0000-000061140000}"/>
    <cellStyle name="Normal 2 2 2 2 3 2 2 2 3 2 2 2" xfId="28941" xr:uid="{00000000-0005-0000-0000-000062140000}"/>
    <cellStyle name="Normal 2 2 2 2 3 2 2 2 3 2 3" xfId="20795" xr:uid="{00000000-0005-0000-0000-000063140000}"/>
    <cellStyle name="Normal 2 2 2 2 3 2 2 2 3 3" xfId="7226" xr:uid="{00000000-0005-0000-0000-000064140000}"/>
    <cellStyle name="Normal 2 2 2 2 3 2 2 2 3 3 2" xfId="15372" xr:uid="{00000000-0005-0000-0000-000065140000}"/>
    <cellStyle name="Normal 2 2 2 2 3 2 2 2 3 3 2 2" xfId="31668" xr:uid="{00000000-0005-0000-0000-000066140000}"/>
    <cellStyle name="Normal 2 2 2 2 3 2 2 2 3 3 3" xfId="23522" xr:uid="{00000000-0005-0000-0000-000067140000}"/>
    <cellStyle name="Normal 2 2 2 2 3 2 2 2 3 4" xfId="10073" xr:uid="{00000000-0005-0000-0000-000068140000}"/>
    <cellStyle name="Normal 2 2 2 2 3 2 2 2 3 4 2" xfId="26369" xr:uid="{00000000-0005-0000-0000-000069140000}"/>
    <cellStyle name="Normal 2 2 2 2 3 2 2 2 3 5" xfId="18223" xr:uid="{00000000-0005-0000-0000-00006A140000}"/>
    <cellStyle name="Normal 2 2 2 2 3 2 2 2 4" xfId="3281" xr:uid="{00000000-0005-0000-0000-00006B140000}"/>
    <cellStyle name="Normal 2 2 2 2 3 2 2 2 4 2" xfId="11427" xr:uid="{00000000-0005-0000-0000-00006C140000}"/>
    <cellStyle name="Normal 2 2 2 2 3 2 2 2 4 2 2" xfId="27723" xr:uid="{00000000-0005-0000-0000-00006D140000}"/>
    <cellStyle name="Normal 2 2 2 2 3 2 2 2 4 3" xfId="19577" xr:uid="{00000000-0005-0000-0000-00006E140000}"/>
    <cellStyle name="Normal 2 2 2 2 3 2 2 2 5" xfId="5816" xr:uid="{00000000-0005-0000-0000-00006F140000}"/>
    <cellStyle name="Normal 2 2 2 2 3 2 2 2 5 2" xfId="13962" xr:uid="{00000000-0005-0000-0000-000070140000}"/>
    <cellStyle name="Normal 2 2 2 2 3 2 2 2 5 2 2" xfId="30258" xr:uid="{00000000-0005-0000-0000-000071140000}"/>
    <cellStyle name="Normal 2 2 2 2 3 2 2 2 5 3" xfId="22112" xr:uid="{00000000-0005-0000-0000-000072140000}"/>
    <cellStyle name="Normal 2 2 2 2 3 2 2 2 6" xfId="8663" xr:uid="{00000000-0005-0000-0000-000073140000}"/>
    <cellStyle name="Normal 2 2 2 2 3 2 2 2 6 2" xfId="24959" xr:uid="{00000000-0005-0000-0000-000074140000}"/>
    <cellStyle name="Normal 2 2 2 2 3 2 2 2 7" xfId="16813" xr:uid="{00000000-0005-0000-0000-000075140000}"/>
    <cellStyle name="Normal 2 2 2 2 3 2 2 3" xfId="878" xr:uid="{00000000-0005-0000-0000-000076140000}"/>
    <cellStyle name="Normal 2 2 2 2 3 2 2 3 2" xfId="2288" xr:uid="{00000000-0005-0000-0000-000077140000}"/>
    <cellStyle name="Normal 2 2 2 2 3 2 2 3 2 2" xfId="4812" xr:uid="{00000000-0005-0000-0000-000078140000}"/>
    <cellStyle name="Normal 2 2 2 2 3 2 2 3 2 2 2" xfId="12958" xr:uid="{00000000-0005-0000-0000-000079140000}"/>
    <cellStyle name="Normal 2 2 2 2 3 2 2 3 2 2 2 2" xfId="29254" xr:uid="{00000000-0005-0000-0000-00007A140000}"/>
    <cellStyle name="Normal 2 2 2 2 3 2 2 3 2 2 3" xfId="21108" xr:uid="{00000000-0005-0000-0000-00007B140000}"/>
    <cellStyle name="Normal 2 2 2 2 3 2 2 3 2 3" xfId="7587" xr:uid="{00000000-0005-0000-0000-00007C140000}"/>
    <cellStyle name="Normal 2 2 2 2 3 2 2 3 2 3 2" xfId="15733" xr:uid="{00000000-0005-0000-0000-00007D140000}"/>
    <cellStyle name="Normal 2 2 2 2 3 2 2 3 2 3 2 2" xfId="32029" xr:uid="{00000000-0005-0000-0000-00007E140000}"/>
    <cellStyle name="Normal 2 2 2 2 3 2 2 3 2 3 3" xfId="23883" xr:uid="{00000000-0005-0000-0000-00007F140000}"/>
    <cellStyle name="Normal 2 2 2 2 3 2 2 3 2 4" xfId="10434" xr:uid="{00000000-0005-0000-0000-000080140000}"/>
    <cellStyle name="Normal 2 2 2 2 3 2 2 3 2 4 2" xfId="26730" xr:uid="{00000000-0005-0000-0000-000081140000}"/>
    <cellStyle name="Normal 2 2 2 2 3 2 2 3 2 5" xfId="18584" xr:uid="{00000000-0005-0000-0000-000082140000}"/>
    <cellStyle name="Normal 2 2 2 2 3 2 2 3 3" xfId="3594" xr:uid="{00000000-0005-0000-0000-000083140000}"/>
    <cellStyle name="Normal 2 2 2 2 3 2 2 3 3 2" xfId="11740" xr:uid="{00000000-0005-0000-0000-000084140000}"/>
    <cellStyle name="Normal 2 2 2 2 3 2 2 3 3 2 2" xfId="28036" xr:uid="{00000000-0005-0000-0000-000085140000}"/>
    <cellStyle name="Normal 2 2 2 2 3 2 2 3 3 3" xfId="19890" xr:uid="{00000000-0005-0000-0000-000086140000}"/>
    <cellStyle name="Normal 2 2 2 2 3 2 2 3 4" xfId="6177" xr:uid="{00000000-0005-0000-0000-000087140000}"/>
    <cellStyle name="Normal 2 2 2 2 3 2 2 3 4 2" xfId="14323" xr:uid="{00000000-0005-0000-0000-000088140000}"/>
    <cellStyle name="Normal 2 2 2 2 3 2 2 3 4 2 2" xfId="30619" xr:uid="{00000000-0005-0000-0000-000089140000}"/>
    <cellStyle name="Normal 2 2 2 2 3 2 2 3 4 3" xfId="22473" xr:uid="{00000000-0005-0000-0000-00008A140000}"/>
    <cellStyle name="Normal 2 2 2 2 3 2 2 3 5" xfId="9024" xr:uid="{00000000-0005-0000-0000-00008B140000}"/>
    <cellStyle name="Normal 2 2 2 2 3 2 2 3 5 2" xfId="25320" xr:uid="{00000000-0005-0000-0000-00008C140000}"/>
    <cellStyle name="Normal 2 2 2 2 3 2 2 3 6" xfId="17174" xr:uid="{00000000-0005-0000-0000-00008D140000}"/>
    <cellStyle name="Normal 2 2 2 2 3 2 2 4" xfId="1583" xr:uid="{00000000-0005-0000-0000-00008E140000}"/>
    <cellStyle name="Normal 2 2 2 2 3 2 2 4 2" xfId="4203" xr:uid="{00000000-0005-0000-0000-00008F140000}"/>
    <cellStyle name="Normal 2 2 2 2 3 2 2 4 2 2" xfId="12349" xr:uid="{00000000-0005-0000-0000-000090140000}"/>
    <cellStyle name="Normal 2 2 2 2 3 2 2 4 2 2 2" xfId="28645" xr:uid="{00000000-0005-0000-0000-000091140000}"/>
    <cellStyle name="Normal 2 2 2 2 3 2 2 4 2 3" xfId="20499" xr:uid="{00000000-0005-0000-0000-000092140000}"/>
    <cellStyle name="Normal 2 2 2 2 3 2 2 4 3" xfId="6882" xr:uid="{00000000-0005-0000-0000-000093140000}"/>
    <cellStyle name="Normal 2 2 2 2 3 2 2 4 3 2" xfId="15028" xr:uid="{00000000-0005-0000-0000-000094140000}"/>
    <cellStyle name="Normal 2 2 2 2 3 2 2 4 3 2 2" xfId="31324" xr:uid="{00000000-0005-0000-0000-000095140000}"/>
    <cellStyle name="Normal 2 2 2 2 3 2 2 4 3 3" xfId="23178" xr:uid="{00000000-0005-0000-0000-000096140000}"/>
    <cellStyle name="Normal 2 2 2 2 3 2 2 4 4" xfId="9729" xr:uid="{00000000-0005-0000-0000-000097140000}"/>
    <cellStyle name="Normal 2 2 2 2 3 2 2 4 4 2" xfId="26025" xr:uid="{00000000-0005-0000-0000-000098140000}"/>
    <cellStyle name="Normal 2 2 2 2 3 2 2 4 5" xfId="17879" xr:uid="{00000000-0005-0000-0000-000099140000}"/>
    <cellStyle name="Normal 2 2 2 2 3 2 2 5" xfId="2985" xr:uid="{00000000-0005-0000-0000-00009A140000}"/>
    <cellStyle name="Normal 2 2 2 2 3 2 2 5 2" xfId="11131" xr:uid="{00000000-0005-0000-0000-00009B140000}"/>
    <cellStyle name="Normal 2 2 2 2 3 2 2 5 2 2" xfId="27427" xr:uid="{00000000-0005-0000-0000-00009C140000}"/>
    <cellStyle name="Normal 2 2 2 2 3 2 2 5 3" xfId="19281" xr:uid="{00000000-0005-0000-0000-00009D140000}"/>
    <cellStyle name="Normal 2 2 2 2 3 2 2 6" xfId="5472" xr:uid="{00000000-0005-0000-0000-00009E140000}"/>
    <cellStyle name="Normal 2 2 2 2 3 2 2 6 2" xfId="13618" xr:uid="{00000000-0005-0000-0000-00009F140000}"/>
    <cellStyle name="Normal 2 2 2 2 3 2 2 6 2 2" xfId="29914" xr:uid="{00000000-0005-0000-0000-0000A0140000}"/>
    <cellStyle name="Normal 2 2 2 2 3 2 2 6 3" xfId="21768" xr:uid="{00000000-0005-0000-0000-0000A1140000}"/>
    <cellStyle name="Normal 2 2 2 2 3 2 2 7" xfId="8319" xr:uid="{00000000-0005-0000-0000-0000A2140000}"/>
    <cellStyle name="Normal 2 2 2 2 3 2 2 7 2" xfId="24615" xr:uid="{00000000-0005-0000-0000-0000A3140000}"/>
    <cellStyle name="Normal 2 2 2 2 3 2 2 8" xfId="16469" xr:uid="{00000000-0005-0000-0000-0000A4140000}"/>
    <cellStyle name="Normal 2 2 2 2 3 2 3" xfId="248" xr:uid="{00000000-0005-0000-0000-0000A5140000}"/>
    <cellStyle name="Normal 2 2 2 2 3 2 3 2" xfId="592" xr:uid="{00000000-0005-0000-0000-0000A6140000}"/>
    <cellStyle name="Normal 2 2 2 2 3 2 3 2 2" xfId="1298" xr:uid="{00000000-0005-0000-0000-0000A7140000}"/>
    <cellStyle name="Normal 2 2 2 2 3 2 3 2 2 2" xfId="2708" xr:uid="{00000000-0005-0000-0000-0000A8140000}"/>
    <cellStyle name="Normal 2 2 2 2 3 2 3 2 2 2 2" xfId="5182" xr:uid="{00000000-0005-0000-0000-0000A9140000}"/>
    <cellStyle name="Normal 2 2 2 2 3 2 3 2 2 2 2 2" xfId="13328" xr:uid="{00000000-0005-0000-0000-0000AA140000}"/>
    <cellStyle name="Normal 2 2 2 2 3 2 3 2 2 2 2 2 2" xfId="29624" xr:uid="{00000000-0005-0000-0000-0000AB140000}"/>
    <cellStyle name="Normal 2 2 2 2 3 2 3 2 2 2 2 3" xfId="21478" xr:uid="{00000000-0005-0000-0000-0000AC140000}"/>
    <cellStyle name="Normal 2 2 2 2 3 2 3 2 2 2 3" xfId="8007" xr:uid="{00000000-0005-0000-0000-0000AD140000}"/>
    <cellStyle name="Normal 2 2 2 2 3 2 3 2 2 2 3 2" xfId="16153" xr:uid="{00000000-0005-0000-0000-0000AE140000}"/>
    <cellStyle name="Normal 2 2 2 2 3 2 3 2 2 2 3 2 2" xfId="32449" xr:uid="{00000000-0005-0000-0000-0000AF140000}"/>
    <cellStyle name="Normal 2 2 2 2 3 2 3 2 2 2 3 3" xfId="24303" xr:uid="{00000000-0005-0000-0000-0000B0140000}"/>
    <cellStyle name="Normal 2 2 2 2 3 2 3 2 2 2 4" xfId="10854" xr:uid="{00000000-0005-0000-0000-0000B1140000}"/>
    <cellStyle name="Normal 2 2 2 2 3 2 3 2 2 2 4 2" xfId="27150" xr:uid="{00000000-0005-0000-0000-0000B2140000}"/>
    <cellStyle name="Normal 2 2 2 2 3 2 3 2 2 2 5" xfId="19004" xr:uid="{00000000-0005-0000-0000-0000B3140000}"/>
    <cellStyle name="Normal 2 2 2 2 3 2 3 2 2 3" xfId="3964" xr:uid="{00000000-0005-0000-0000-0000B4140000}"/>
    <cellStyle name="Normal 2 2 2 2 3 2 3 2 2 3 2" xfId="12110" xr:uid="{00000000-0005-0000-0000-0000B5140000}"/>
    <cellStyle name="Normal 2 2 2 2 3 2 3 2 2 3 2 2" xfId="28406" xr:uid="{00000000-0005-0000-0000-0000B6140000}"/>
    <cellStyle name="Normal 2 2 2 2 3 2 3 2 2 3 3" xfId="20260" xr:uid="{00000000-0005-0000-0000-0000B7140000}"/>
    <cellStyle name="Normal 2 2 2 2 3 2 3 2 2 4" xfId="6597" xr:uid="{00000000-0005-0000-0000-0000B8140000}"/>
    <cellStyle name="Normal 2 2 2 2 3 2 3 2 2 4 2" xfId="14743" xr:uid="{00000000-0005-0000-0000-0000B9140000}"/>
    <cellStyle name="Normal 2 2 2 2 3 2 3 2 2 4 2 2" xfId="31039" xr:uid="{00000000-0005-0000-0000-0000BA140000}"/>
    <cellStyle name="Normal 2 2 2 2 3 2 3 2 2 4 3" xfId="22893" xr:uid="{00000000-0005-0000-0000-0000BB140000}"/>
    <cellStyle name="Normal 2 2 2 2 3 2 3 2 2 5" xfId="9444" xr:uid="{00000000-0005-0000-0000-0000BC140000}"/>
    <cellStyle name="Normal 2 2 2 2 3 2 3 2 2 5 2" xfId="25740" xr:uid="{00000000-0005-0000-0000-0000BD140000}"/>
    <cellStyle name="Normal 2 2 2 2 3 2 3 2 2 6" xfId="17594" xr:uid="{00000000-0005-0000-0000-0000BE140000}"/>
    <cellStyle name="Normal 2 2 2 2 3 2 3 2 3" xfId="2003" xr:uid="{00000000-0005-0000-0000-0000BF140000}"/>
    <cellStyle name="Normal 2 2 2 2 3 2 3 2 3 2" xfId="4573" xr:uid="{00000000-0005-0000-0000-0000C0140000}"/>
    <cellStyle name="Normal 2 2 2 2 3 2 3 2 3 2 2" xfId="12719" xr:uid="{00000000-0005-0000-0000-0000C1140000}"/>
    <cellStyle name="Normal 2 2 2 2 3 2 3 2 3 2 2 2" xfId="29015" xr:uid="{00000000-0005-0000-0000-0000C2140000}"/>
    <cellStyle name="Normal 2 2 2 2 3 2 3 2 3 2 3" xfId="20869" xr:uid="{00000000-0005-0000-0000-0000C3140000}"/>
    <cellStyle name="Normal 2 2 2 2 3 2 3 2 3 3" xfId="7302" xr:uid="{00000000-0005-0000-0000-0000C4140000}"/>
    <cellStyle name="Normal 2 2 2 2 3 2 3 2 3 3 2" xfId="15448" xr:uid="{00000000-0005-0000-0000-0000C5140000}"/>
    <cellStyle name="Normal 2 2 2 2 3 2 3 2 3 3 2 2" xfId="31744" xr:uid="{00000000-0005-0000-0000-0000C6140000}"/>
    <cellStyle name="Normal 2 2 2 2 3 2 3 2 3 3 3" xfId="23598" xr:uid="{00000000-0005-0000-0000-0000C7140000}"/>
    <cellStyle name="Normal 2 2 2 2 3 2 3 2 3 4" xfId="10149" xr:uid="{00000000-0005-0000-0000-0000C8140000}"/>
    <cellStyle name="Normal 2 2 2 2 3 2 3 2 3 4 2" xfId="26445" xr:uid="{00000000-0005-0000-0000-0000C9140000}"/>
    <cellStyle name="Normal 2 2 2 2 3 2 3 2 3 5" xfId="18299" xr:uid="{00000000-0005-0000-0000-0000CA140000}"/>
    <cellStyle name="Normal 2 2 2 2 3 2 3 2 4" xfId="3355" xr:uid="{00000000-0005-0000-0000-0000CB140000}"/>
    <cellStyle name="Normal 2 2 2 2 3 2 3 2 4 2" xfId="11501" xr:uid="{00000000-0005-0000-0000-0000CC140000}"/>
    <cellStyle name="Normal 2 2 2 2 3 2 3 2 4 2 2" xfId="27797" xr:uid="{00000000-0005-0000-0000-0000CD140000}"/>
    <cellStyle name="Normal 2 2 2 2 3 2 3 2 4 3" xfId="19651" xr:uid="{00000000-0005-0000-0000-0000CE140000}"/>
    <cellStyle name="Normal 2 2 2 2 3 2 3 2 5" xfId="5892" xr:uid="{00000000-0005-0000-0000-0000CF140000}"/>
    <cellStyle name="Normal 2 2 2 2 3 2 3 2 5 2" xfId="14038" xr:uid="{00000000-0005-0000-0000-0000D0140000}"/>
    <cellStyle name="Normal 2 2 2 2 3 2 3 2 5 2 2" xfId="30334" xr:uid="{00000000-0005-0000-0000-0000D1140000}"/>
    <cellStyle name="Normal 2 2 2 2 3 2 3 2 5 3" xfId="22188" xr:uid="{00000000-0005-0000-0000-0000D2140000}"/>
    <cellStyle name="Normal 2 2 2 2 3 2 3 2 6" xfId="8739" xr:uid="{00000000-0005-0000-0000-0000D3140000}"/>
    <cellStyle name="Normal 2 2 2 2 3 2 3 2 6 2" xfId="25035" xr:uid="{00000000-0005-0000-0000-0000D4140000}"/>
    <cellStyle name="Normal 2 2 2 2 3 2 3 2 7" xfId="16889" xr:uid="{00000000-0005-0000-0000-0000D5140000}"/>
    <cellStyle name="Normal 2 2 2 2 3 2 3 3" xfId="954" xr:uid="{00000000-0005-0000-0000-0000D6140000}"/>
    <cellStyle name="Normal 2 2 2 2 3 2 3 3 2" xfId="2364" xr:uid="{00000000-0005-0000-0000-0000D7140000}"/>
    <cellStyle name="Normal 2 2 2 2 3 2 3 3 2 2" xfId="4886" xr:uid="{00000000-0005-0000-0000-0000D8140000}"/>
    <cellStyle name="Normal 2 2 2 2 3 2 3 3 2 2 2" xfId="13032" xr:uid="{00000000-0005-0000-0000-0000D9140000}"/>
    <cellStyle name="Normal 2 2 2 2 3 2 3 3 2 2 2 2" xfId="29328" xr:uid="{00000000-0005-0000-0000-0000DA140000}"/>
    <cellStyle name="Normal 2 2 2 2 3 2 3 3 2 2 3" xfId="21182" xr:uid="{00000000-0005-0000-0000-0000DB140000}"/>
    <cellStyle name="Normal 2 2 2 2 3 2 3 3 2 3" xfId="7663" xr:uid="{00000000-0005-0000-0000-0000DC140000}"/>
    <cellStyle name="Normal 2 2 2 2 3 2 3 3 2 3 2" xfId="15809" xr:uid="{00000000-0005-0000-0000-0000DD140000}"/>
    <cellStyle name="Normal 2 2 2 2 3 2 3 3 2 3 2 2" xfId="32105" xr:uid="{00000000-0005-0000-0000-0000DE140000}"/>
    <cellStyle name="Normal 2 2 2 2 3 2 3 3 2 3 3" xfId="23959" xr:uid="{00000000-0005-0000-0000-0000DF140000}"/>
    <cellStyle name="Normal 2 2 2 2 3 2 3 3 2 4" xfId="10510" xr:uid="{00000000-0005-0000-0000-0000E0140000}"/>
    <cellStyle name="Normal 2 2 2 2 3 2 3 3 2 4 2" xfId="26806" xr:uid="{00000000-0005-0000-0000-0000E1140000}"/>
    <cellStyle name="Normal 2 2 2 2 3 2 3 3 2 5" xfId="18660" xr:uid="{00000000-0005-0000-0000-0000E2140000}"/>
    <cellStyle name="Normal 2 2 2 2 3 2 3 3 3" xfId="3668" xr:uid="{00000000-0005-0000-0000-0000E3140000}"/>
    <cellStyle name="Normal 2 2 2 2 3 2 3 3 3 2" xfId="11814" xr:uid="{00000000-0005-0000-0000-0000E4140000}"/>
    <cellStyle name="Normal 2 2 2 2 3 2 3 3 3 2 2" xfId="28110" xr:uid="{00000000-0005-0000-0000-0000E5140000}"/>
    <cellStyle name="Normal 2 2 2 2 3 2 3 3 3 3" xfId="19964" xr:uid="{00000000-0005-0000-0000-0000E6140000}"/>
    <cellStyle name="Normal 2 2 2 2 3 2 3 3 4" xfId="6253" xr:uid="{00000000-0005-0000-0000-0000E7140000}"/>
    <cellStyle name="Normal 2 2 2 2 3 2 3 3 4 2" xfId="14399" xr:uid="{00000000-0005-0000-0000-0000E8140000}"/>
    <cellStyle name="Normal 2 2 2 2 3 2 3 3 4 2 2" xfId="30695" xr:uid="{00000000-0005-0000-0000-0000E9140000}"/>
    <cellStyle name="Normal 2 2 2 2 3 2 3 3 4 3" xfId="22549" xr:uid="{00000000-0005-0000-0000-0000EA140000}"/>
    <cellStyle name="Normal 2 2 2 2 3 2 3 3 5" xfId="9100" xr:uid="{00000000-0005-0000-0000-0000EB140000}"/>
    <cellStyle name="Normal 2 2 2 2 3 2 3 3 5 2" xfId="25396" xr:uid="{00000000-0005-0000-0000-0000EC140000}"/>
    <cellStyle name="Normal 2 2 2 2 3 2 3 3 6" xfId="17250" xr:uid="{00000000-0005-0000-0000-0000ED140000}"/>
    <cellStyle name="Normal 2 2 2 2 3 2 3 4" xfId="1659" xr:uid="{00000000-0005-0000-0000-0000EE140000}"/>
    <cellStyle name="Normal 2 2 2 2 3 2 3 4 2" xfId="4277" xr:uid="{00000000-0005-0000-0000-0000EF140000}"/>
    <cellStyle name="Normal 2 2 2 2 3 2 3 4 2 2" xfId="12423" xr:uid="{00000000-0005-0000-0000-0000F0140000}"/>
    <cellStyle name="Normal 2 2 2 2 3 2 3 4 2 2 2" xfId="28719" xr:uid="{00000000-0005-0000-0000-0000F1140000}"/>
    <cellStyle name="Normal 2 2 2 2 3 2 3 4 2 3" xfId="20573" xr:uid="{00000000-0005-0000-0000-0000F2140000}"/>
    <cellStyle name="Normal 2 2 2 2 3 2 3 4 3" xfId="6958" xr:uid="{00000000-0005-0000-0000-0000F3140000}"/>
    <cellStyle name="Normal 2 2 2 2 3 2 3 4 3 2" xfId="15104" xr:uid="{00000000-0005-0000-0000-0000F4140000}"/>
    <cellStyle name="Normal 2 2 2 2 3 2 3 4 3 2 2" xfId="31400" xr:uid="{00000000-0005-0000-0000-0000F5140000}"/>
    <cellStyle name="Normal 2 2 2 2 3 2 3 4 3 3" xfId="23254" xr:uid="{00000000-0005-0000-0000-0000F6140000}"/>
    <cellStyle name="Normal 2 2 2 2 3 2 3 4 4" xfId="9805" xr:uid="{00000000-0005-0000-0000-0000F7140000}"/>
    <cellStyle name="Normal 2 2 2 2 3 2 3 4 4 2" xfId="26101" xr:uid="{00000000-0005-0000-0000-0000F8140000}"/>
    <cellStyle name="Normal 2 2 2 2 3 2 3 4 5" xfId="17955" xr:uid="{00000000-0005-0000-0000-0000F9140000}"/>
    <cellStyle name="Normal 2 2 2 2 3 2 3 5" xfId="3059" xr:uid="{00000000-0005-0000-0000-0000FA140000}"/>
    <cellStyle name="Normal 2 2 2 2 3 2 3 5 2" xfId="11205" xr:uid="{00000000-0005-0000-0000-0000FB140000}"/>
    <cellStyle name="Normal 2 2 2 2 3 2 3 5 2 2" xfId="27501" xr:uid="{00000000-0005-0000-0000-0000FC140000}"/>
    <cellStyle name="Normal 2 2 2 2 3 2 3 5 3" xfId="19355" xr:uid="{00000000-0005-0000-0000-0000FD140000}"/>
    <cellStyle name="Normal 2 2 2 2 3 2 3 6" xfId="5548" xr:uid="{00000000-0005-0000-0000-0000FE140000}"/>
    <cellStyle name="Normal 2 2 2 2 3 2 3 6 2" xfId="13694" xr:uid="{00000000-0005-0000-0000-0000FF140000}"/>
    <cellStyle name="Normal 2 2 2 2 3 2 3 6 2 2" xfId="29990" xr:uid="{00000000-0005-0000-0000-000000150000}"/>
    <cellStyle name="Normal 2 2 2 2 3 2 3 6 3" xfId="21844" xr:uid="{00000000-0005-0000-0000-000001150000}"/>
    <cellStyle name="Normal 2 2 2 2 3 2 3 7" xfId="8395" xr:uid="{00000000-0005-0000-0000-000002150000}"/>
    <cellStyle name="Normal 2 2 2 2 3 2 3 7 2" xfId="24691" xr:uid="{00000000-0005-0000-0000-000003150000}"/>
    <cellStyle name="Normal 2 2 2 2 3 2 3 8" xfId="16545" xr:uid="{00000000-0005-0000-0000-000004150000}"/>
    <cellStyle name="Normal 2 2 2 2 3 2 4" xfId="336" xr:uid="{00000000-0005-0000-0000-000005150000}"/>
    <cellStyle name="Normal 2 2 2 2 3 2 4 2" xfId="680" xr:uid="{00000000-0005-0000-0000-000006150000}"/>
    <cellStyle name="Normal 2 2 2 2 3 2 4 2 2" xfId="1386" xr:uid="{00000000-0005-0000-0000-000007150000}"/>
    <cellStyle name="Normal 2 2 2 2 3 2 4 2 2 2" xfId="2796" xr:uid="{00000000-0005-0000-0000-000008150000}"/>
    <cellStyle name="Normal 2 2 2 2 3 2 4 2 2 2 2" xfId="5256" xr:uid="{00000000-0005-0000-0000-000009150000}"/>
    <cellStyle name="Normal 2 2 2 2 3 2 4 2 2 2 2 2" xfId="13402" xr:uid="{00000000-0005-0000-0000-00000A150000}"/>
    <cellStyle name="Normal 2 2 2 2 3 2 4 2 2 2 2 2 2" xfId="29698" xr:uid="{00000000-0005-0000-0000-00000B150000}"/>
    <cellStyle name="Normal 2 2 2 2 3 2 4 2 2 2 2 3" xfId="21552" xr:uid="{00000000-0005-0000-0000-00000C150000}"/>
    <cellStyle name="Normal 2 2 2 2 3 2 4 2 2 2 3" xfId="8095" xr:uid="{00000000-0005-0000-0000-00000D150000}"/>
    <cellStyle name="Normal 2 2 2 2 3 2 4 2 2 2 3 2" xfId="16241" xr:uid="{00000000-0005-0000-0000-00000E150000}"/>
    <cellStyle name="Normal 2 2 2 2 3 2 4 2 2 2 3 2 2" xfId="32537" xr:uid="{00000000-0005-0000-0000-00000F150000}"/>
    <cellStyle name="Normal 2 2 2 2 3 2 4 2 2 2 3 3" xfId="24391" xr:uid="{00000000-0005-0000-0000-000010150000}"/>
    <cellStyle name="Normal 2 2 2 2 3 2 4 2 2 2 4" xfId="10942" xr:uid="{00000000-0005-0000-0000-000011150000}"/>
    <cellStyle name="Normal 2 2 2 2 3 2 4 2 2 2 4 2" xfId="27238" xr:uid="{00000000-0005-0000-0000-000012150000}"/>
    <cellStyle name="Normal 2 2 2 2 3 2 4 2 2 2 5" xfId="19092" xr:uid="{00000000-0005-0000-0000-000013150000}"/>
    <cellStyle name="Normal 2 2 2 2 3 2 4 2 2 3" xfId="4038" xr:uid="{00000000-0005-0000-0000-000014150000}"/>
    <cellStyle name="Normal 2 2 2 2 3 2 4 2 2 3 2" xfId="12184" xr:uid="{00000000-0005-0000-0000-000015150000}"/>
    <cellStyle name="Normal 2 2 2 2 3 2 4 2 2 3 2 2" xfId="28480" xr:uid="{00000000-0005-0000-0000-000016150000}"/>
    <cellStyle name="Normal 2 2 2 2 3 2 4 2 2 3 3" xfId="20334" xr:uid="{00000000-0005-0000-0000-000017150000}"/>
    <cellStyle name="Normal 2 2 2 2 3 2 4 2 2 4" xfId="6685" xr:uid="{00000000-0005-0000-0000-000018150000}"/>
    <cellStyle name="Normal 2 2 2 2 3 2 4 2 2 4 2" xfId="14831" xr:uid="{00000000-0005-0000-0000-000019150000}"/>
    <cellStyle name="Normal 2 2 2 2 3 2 4 2 2 4 2 2" xfId="31127" xr:uid="{00000000-0005-0000-0000-00001A150000}"/>
    <cellStyle name="Normal 2 2 2 2 3 2 4 2 2 4 3" xfId="22981" xr:uid="{00000000-0005-0000-0000-00001B150000}"/>
    <cellStyle name="Normal 2 2 2 2 3 2 4 2 2 5" xfId="9532" xr:uid="{00000000-0005-0000-0000-00001C150000}"/>
    <cellStyle name="Normal 2 2 2 2 3 2 4 2 2 5 2" xfId="25828" xr:uid="{00000000-0005-0000-0000-00001D150000}"/>
    <cellStyle name="Normal 2 2 2 2 3 2 4 2 2 6" xfId="17682" xr:uid="{00000000-0005-0000-0000-00001E150000}"/>
    <cellStyle name="Normal 2 2 2 2 3 2 4 2 3" xfId="2091" xr:uid="{00000000-0005-0000-0000-00001F150000}"/>
    <cellStyle name="Normal 2 2 2 2 3 2 4 2 3 2" xfId="4647" xr:uid="{00000000-0005-0000-0000-000020150000}"/>
    <cellStyle name="Normal 2 2 2 2 3 2 4 2 3 2 2" xfId="12793" xr:uid="{00000000-0005-0000-0000-000021150000}"/>
    <cellStyle name="Normal 2 2 2 2 3 2 4 2 3 2 2 2" xfId="29089" xr:uid="{00000000-0005-0000-0000-000022150000}"/>
    <cellStyle name="Normal 2 2 2 2 3 2 4 2 3 2 3" xfId="20943" xr:uid="{00000000-0005-0000-0000-000023150000}"/>
    <cellStyle name="Normal 2 2 2 2 3 2 4 2 3 3" xfId="7390" xr:uid="{00000000-0005-0000-0000-000024150000}"/>
    <cellStyle name="Normal 2 2 2 2 3 2 4 2 3 3 2" xfId="15536" xr:uid="{00000000-0005-0000-0000-000025150000}"/>
    <cellStyle name="Normal 2 2 2 2 3 2 4 2 3 3 2 2" xfId="31832" xr:uid="{00000000-0005-0000-0000-000026150000}"/>
    <cellStyle name="Normal 2 2 2 2 3 2 4 2 3 3 3" xfId="23686" xr:uid="{00000000-0005-0000-0000-000027150000}"/>
    <cellStyle name="Normal 2 2 2 2 3 2 4 2 3 4" xfId="10237" xr:uid="{00000000-0005-0000-0000-000028150000}"/>
    <cellStyle name="Normal 2 2 2 2 3 2 4 2 3 4 2" xfId="26533" xr:uid="{00000000-0005-0000-0000-000029150000}"/>
    <cellStyle name="Normal 2 2 2 2 3 2 4 2 3 5" xfId="18387" xr:uid="{00000000-0005-0000-0000-00002A150000}"/>
    <cellStyle name="Normal 2 2 2 2 3 2 4 2 4" xfId="3429" xr:uid="{00000000-0005-0000-0000-00002B150000}"/>
    <cellStyle name="Normal 2 2 2 2 3 2 4 2 4 2" xfId="11575" xr:uid="{00000000-0005-0000-0000-00002C150000}"/>
    <cellStyle name="Normal 2 2 2 2 3 2 4 2 4 2 2" xfId="27871" xr:uid="{00000000-0005-0000-0000-00002D150000}"/>
    <cellStyle name="Normal 2 2 2 2 3 2 4 2 4 3" xfId="19725" xr:uid="{00000000-0005-0000-0000-00002E150000}"/>
    <cellStyle name="Normal 2 2 2 2 3 2 4 2 5" xfId="5980" xr:uid="{00000000-0005-0000-0000-00002F150000}"/>
    <cellStyle name="Normal 2 2 2 2 3 2 4 2 5 2" xfId="14126" xr:uid="{00000000-0005-0000-0000-000030150000}"/>
    <cellStyle name="Normal 2 2 2 2 3 2 4 2 5 2 2" xfId="30422" xr:uid="{00000000-0005-0000-0000-000031150000}"/>
    <cellStyle name="Normal 2 2 2 2 3 2 4 2 5 3" xfId="22276" xr:uid="{00000000-0005-0000-0000-000032150000}"/>
    <cellStyle name="Normal 2 2 2 2 3 2 4 2 6" xfId="8827" xr:uid="{00000000-0005-0000-0000-000033150000}"/>
    <cellStyle name="Normal 2 2 2 2 3 2 4 2 6 2" xfId="25123" xr:uid="{00000000-0005-0000-0000-000034150000}"/>
    <cellStyle name="Normal 2 2 2 2 3 2 4 2 7" xfId="16977" xr:uid="{00000000-0005-0000-0000-000035150000}"/>
    <cellStyle name="Normal 2 2 2 2 3 2 4 3" xfId="1042" xr:uid="{00000000-0005-0000-0000-000036150000}"/>
    <cellStyle name="Normal 2 2 2 2 3 2 4 3 2" xfId="2452" xr:uid="{00000000-0005-0000-0000-000037150000}"/>
    <cellStyle name="Normal 2 2 2 2 3 2 4 3 2 2" xfId="4960" xr:uid="{00000000-0005-0000-0000-000038150000}"/>
    <cellStyle name="Normal 2 2 2 2 3 2 4 3 2 2 2" xfId="13106" xr:uid="{00000000-0005-0000-0000-000039150000}"/>
    <cellStyle name="Normal 2 2 2 2 3 2 4 3 2 2 2 2" xfId="29402" xr:uid="{00000000-0005-0000-0000-00003A150000}"/>
    <cellStyle name="Normal 2 2 2 2 3 2 4 3 2 2 3" xfId="21256" xr:uid="{00000000-0005-0000-0000-00003B150000}"/>
    <cellStyle name="Normal 2 2 2 2 3 2 4 3 2 3" xfId="7751" xr:uid="{00000000-0005-0000-0000-00003C150000}"/>
    <cellStyle name="Normal 2 2 2 2 3 2 4 3 2 3 2" xfId="15897" xr:uid="{00000000-0005-0000-0000-00003D150000}"/>
    <cellStyle name="Normal 2 2 2 2 3 2 4 3 2 3 2 2" xfId="32193" xr:uid="{00000000-0005-0000-0000-00003E150000}"/>
    <cellStyle name="Normal 2 2 2 2 3 2 4 3 2 3 3" xfId="24047" xr:uid="{00000000-0005-0000-0000-00003F150000}"/>
    <cellStyle name="Normal 2 2 2 2 3 2 4 3 2 4" xfId="10598" xr:uid="{00000000-0005-0000-0000-000040150000}"/>
    <cellStyle name="Normal 2 2 2 2 3 2 4 3 2 4 2" xfId="26894" xr:uid="{00000000-0005-0000-0000-000041150000}"/>
    <cellStyle name="Normal 2 2 2 2 3 2 4 3 2 5" xfId="18748" xr:uid="{00000000-0005-0000-0000-000042150000}"/>
    <cellStyle name="Normal 2 2 2 2 3 2 4 3 3" xfId="3742" xr:uid="{00000000-0005-0000-0000-000043150000}"/>
    <cellStyle name="Normal 2 2 2 2 3 2 4 3 3 2" xfId="11888" xr:uid="{00000000-0005-0000-0000-000044150000}"/>
    <cellStyle name="Normal 2 2 2 2 3 2 4 3 3 2 2" xfId="28184" xr:uid="{00000000-0005-0000-0000-000045150000}"/>
    <cellStyle name="Normal 2 2 2 2 3 2 4 3 3 3" xfId="20038" xr:uid="{00000000-0005-0000-0000-000046150000}"/>
    <cellStyle name="Normal 2 2 2 2 3 2 4 3 4" xfId="6341" xr:uid="{00000000-0005-0000-0000-000047150000}"/>
    <cellStyle name="Normal 2 2 2 2 3 2 4 3 4 2" xfId="14487" xr:uid="{00000000-0005-0000-0000-000048150000}"/>
    <cellStyle name="Normal 2 2 2 2 3 2 4 3 4 2 2" xfId="30783" xr:uid="{00000000-0005-0000-0000-000049150000}"/>
    <cellStyle name="Normal 2 2 2 2 3 2 4 3 4 3" xfId="22637" xr:uid="{00000000-0005-0000-0000-00004A150000}"/>
    <cellStyle name="Normal 2 2 2 2 3 2 4 3 5" xfId="9188" xr:uid="{00000000-0005-0000-0000-00004B150000}"/>
    <cellStyle name="Normal 2 2 2 2 3 2 4 3 5 2" xfId="25484" xr:uid="{00000000-0005-0000-0000-00004C150000}"/>
    <cellStyle name="Normal 2 2 2 2 3 2 4 3 6" xfId="17338" xr:uid="{00000000-0005-0000-0000-00004D150000}"/>
    <cellStyle name="Normal 2 2 2 2 3 2 4 4" xfId="1747" xr:uid="{00000000-0005-0000-0000-00004E150000}"/>
    <cellStyle name="Normal 2 2 2 2 3 2 4 4 2" xfId="4351" xr:uid="{00000000-0005-0000-0000-00004F150000}"/>
    <cellStyle name="Normal 2 2 2 2 3 2 4 4 2 2" xfId="12497" xr:uid="{00000000-0005-0000-0000-000050150000}"/>
    <cellStyle name="Normal 2 2 2 2 3 2 4 4 2 2 2" xfId="28793" xr:uid="{00000000-0005-0000-0000-000051150000}"/>
    <cellStyle name="Normal 2 2 2 2 3 2 4 4 2 3" xfId="20647" xr:uid="{00000000-0005-0000-0000-000052150000}"/>
    <cellStyle name="Normal 2 2 2 2 3 2 4 4 3" xfId="7046" xr:uid="{00000000-0005-0000-0000-000053150000}"/>
    <cellStyle name="Normal 2 2 2 2 3 2 4 4 3 2" xfId="15192" xr:uid="{00000000-0005-0000-0000-000054150000}"/>
    <cellStyle name="Normal 2 2 2 2 3 2 4 4 3 2 2" xfId="31488" xr:uid="{00000000-0005-0000-0000-000055150000}"/>
    <cellStyle name="Normal 2 2 2 2 3 2 4 4 3 3" xfId="23342" xr:uid="{00000000-0005-0000-0000-000056150000}"/>
    <cellStyle name="Normal 2 2 2 2 3 2 4 4 4" xfId="9893" xr:uid="{00000000-0005-0000-0000-000057150000}"/>
    <cellStyle name="Normal 2 2 2 2 3 2 4 4 4 2" xfId="26189" xr:uid="{00000000-0005-0000-0000-000058150000}"/>
    <cellStyle name="Normal 2 2 2 2 3 2 4 4 5" xfId="18043" xr:uid="{00000000-0005-0000-0000-000059150000}"/>
    <cellStyle name="Normal 2 2 2 2 3 2 4 5" xfId="3133" xr:uid="{00000000-0005-0000-0000-00005A150000}"/>
    <cellStyle name="Normal 2 2 2 2 3 2 4 5 2" xfId="11279" xr:uid="{00000000-0005-0000-0000-00005B150000}"/>
    <cellStyle name="Normal 2 2 2 2 3 2 4 5 2 2" xfId="27575" xr:uid="{00000000-0005-0000-0000-00005C150000}"/>
    <cellStyle name="Normal 2 2 2 2 3 2 4 5 3" xfId="19429" xr:uid="{00000000-0005-0000-0000-00005D150000}"/>
    <cellStyle name="Normal 2 2 2 2 3 2 4 6" xfId="5636" xr:uid="{00000000-0005-0000-0000-00005E150000}"/>
    <cellStyle name="Normal 2 2 2 2 3 2 4 6 2" xfId="13782" xr:uid="{00000000-0005-0000-0000-00005F150000}"/>
    <cellStyle name="Normal 2 2 2 2 3 2 4 6 2 2" xfId="30078" xr:uid="{00000000-0005-0000-0000-000060150000}"/>
    <cellStyle name="Normal 2 2 2 2 3 2 4 6 3" xfId="21932" xr:uid="{00000000-0005-0000-0000-000061150000}"/>
    <cellStyle name="Normal 2 2 2 2 3 2 4 7" xfId="8483" xr:uid="{00000000-0005-0000-0000-000062150000}"/>
    <cellStyle name="Normal 2 2 2 2 3 2 4 7 2" xfId="24779" xr:uid="{00000000-0005-0000-0000-000063150000}"/>
    <cellStyle name="Normal 2 2 2 2 3 2 4 8" xfId="16633" xr:uid="{00000000-0005-0000-0000-000064150000}"/>
    <cellStyle name="Normal 2 2 2 2 3 2 5" xfId="426" xr:uid="{00000000-0005-0000-0000-000065150000}"/>
    <cellStyle name="Normal 2 2 2 2 3 2 5 2" xfId="1132" xr:uid="{00000000-0005-0000-0000-000066150000}"/>
    <cellStyle name="Normal 2 2 2 2 3 2 5 2 2" xfId="2542" xr:uid="{00000000-0005-0000-0000-000067150000}"/>
    <cellStyle name="Normal 2 2 2 2 3 2 5 2 2 2" xfId="5034" xr:uid="{00000000-0005-0000-0000-000068150000}"/>
    <cellStyle name="Normal 2 2 2 2 3 2 5 2 2 2 2" xfId="13180" xr:uid="{00000000-0005-0000-0000-000069150000}"/>
    <cellStyle name="Normal 2 2 2 2 3 2 5 2 2 2 2 2" xfId="29476" xr:uid="{00000000-0005-0000-0000-00006A150000}"/>
    <cellStyle name="Normal 2 2 2 2 3 2 5 2 2 2 3" xfId="21330" xr:uid="{00000000-0005-0000-0000-00006B150000}"/>
    <cellStyle name="Normal 2 2 2 2 3 2 5 2 2 3" xfId="7841" xr:uid="{00000000-0005-0000-0000-00006C150000}"/>
    <cellStyle name="Normal 2 2 2 2 3 2 5 2 2 3 2" xfId="15987" xr:uid="{00000000-0005-0000-0000-00006D150000}"/>
    <cellStyle name="Normal 2 2 2 2 3 2 5 2 2 3 2 2" xfId="32283" xr:uid="{00000000-0005-0000-0000-00006E150000}"/>
    <cellStyle name="Normal 2 2 2 2 3 2 5 2 2 3 3" xfId="24137" xr:uid="{00000000-0005-0000-0000-00006F150000}"/>
    <cellStyle name="Normal 2 2 2 2 3 2 5 2 2 4" xfId="10688" xr:uid="{00000000-0005-0000-0000-000070150000}"/>
    <cellStyle name="Normal 2 2 2 2 3 2 5 2 2 4 2" xfId="26984" xr:uid="{00000000-0005-0000-0000-000071150000}"/>
    <cellStyle name="Normal 2 2 2 2 3 2 5 2 2 5" xfId="18838" xr:uid="{00000000-0005-0000-0000-000072150000}"/>
    <cellStyle name="Normal 2 2 2 2 3 2 5 2 3" xfId="3816" xr:uid="{00000000-0005-0000-0000-000073150000}"/>
    <cellStyle name="Normal 2 2 2 2 3 2 5 2 3 2" xfId="11962" xr:uid="{00000000-0005-0000-0000-000074150000}"/>
    <cellStyle name="Normal 2 2 2 2 3 2 5 2 3 2 2" xfId="28258" xr:uid="{00000000-0005-0000-0000-000075150000}"/>
    <cellStyle name="Normal 2 2 2 2 3 2 5 2 3 3" xfId="20112" xr:uid="{00000000-0005-0000-0000-000076150000}"/>
    <cellStyle name="Normal 2 2 2 2 3 2 5 2 4" xfId="6431" xr:uid="{00000000-0005-0000-0000-000077150000}"/>
    <cellStyle name="Normal 2 2 2 2 3 2 5 2 4 2" xfId="14577" xr:uid="{00000000-0005-0000-0000-000078150000}"/>
    <cellStyle name="Normal 2 2 2 2 3 2 5 2 4 2 2" xfId="30873" xr:uid="{00000000-0005-0000-0000-000079150000}"/>
    <cellStyle name="Normal 2 2 2 2 3 2 5 2 4 3" xfId="22727" xr:uid="{00000000-0005-0000-0000-00007A150000}"/>
    <cellStyle name="Normal 2 2 2 2 3 2 5 2 5" xfId="9278" xr:uid="{00000000-0005-0000-0000-00007B150000}"/>
    <cellStyle name="Normal 2 2 2 2 3 2 5 2 5 2" xfId="25574" xr:uid="{00000000-0005-0000-0000-00007C150000}"/>
    <cellStyle name="Normal 2 2 2 2 3 2 5 2 6" xfId="17428" xr:uid="{00000000-0005-0000-0000-00007D150000}"/>
    <cellStyle name="Normal 2 2 2 2 3 2 5 3" xfId="1837" xr:uid="{00000000-0005-0000-0000-00007E150000}"/>
    <cellStyle name="Normal 2 2 2 2 3 2 5 3 2" xfId="4425" xr:uid="{00000000-0005-0000-0000-00007F150000}"/>
    <cellStyle name="Normal 2 2 2 2 3 2 5 3 2 2" xfId="12571" xr:uid="{00000000-0005-0000-0000-000080150000}"/>
    <cellStyle name="Normal 2 2 2 2 3 2 5 3 2 2 2" xfId="28867" xr:uid="{00000000-0005-0000-0000-000081150000}"/>
    <cellStyle name="Normal 2 2 2 2 3 2 5 3 2 3" xfId="20721" xr:uid="{00000000-0005-0000-0000-000082150000}"/>
    <cellStyle name="Normal 2 2 2 2 3 2 5 3 3" xfId="7136" xr:uid="{00000000-0005-0000-0000-000083150000}"/>
    <cellStyle name="Normal 2 2 2 2 3 2 5 3 3 2" xfId="15282" xr:uid="{00000000-0005-0000-0000-000084150000}"/>
    <cellStyle name="Normal 2 2 2 2 3 2 5 3 3 2 2" xfId="31578" xr:uid="{00000000-0005-0000-0000-000085150000}"/>
    <cellStyle name="Normal 2 2 2 2 3 2 5 3 3 3" xfId="23432" xr:uid="{00000000-0005-0000-0000-000086150000}"/>
    <cellStyle name="Normal 2 2 2 2 3 2 5 3 4" xfId="9983" xr:uid="{00000000-0005-0000-0000-000087150000}"/>
    <cellStyle name="Normal 2 2 2 2 3 2 5 3 4 2" xfId="26279" xr:uid="{00000000-0005-0000-0000-000088150000}"/>
    <cellStyle name="Normal 2 2 2 2 3 2 5 3 5" xfId="18133" xr:uid="{00000000-0005-0000-0000-000089150000}"/>
    <cellStyle name="Normal 2 2 2 2 3 2 5 4" xfId="3207" xr:uid="{00000000-0005-0000-0000-00008A150000}"/>
    <cellStyle name="Normal 2 2 2 2 3 2 5 4 2" xfId="11353" xr:uid="{00000000-0005-0000-0000-00008B150000}"/>
    <cellStyle name="Normal 2 2 2 2 3 2 5 4 2 2" xfId="27649" xr:uid="{00000000-0005-0000-0000-00008C150000}"/>
    <cellStyle name="Normal 2 2 2 2 3 2 5 4 3" xfId="19503" xr:uid="{00000000-0005-0000-0000-00008D150000}"/>
    <cellStyle name="Normal 2 2 2 2 3 2 5 5" xfId="5726" xr:uid="{00000000-0005-0000-0000-00008E150000}"/>
    <cellStyle name="Normal 2 2 2 2 3 2 5 5 2" xfId="13872" xr:uid="{00000000-0005-0000-0000-00008F150000}"/>
    <cellStyle name="Normal 2 2 2 2 3 2 5 5 2 2" xfId="30168" xr:uid="{00000000-0005-0000-0000-000090150000}"/>
    <cellStyle name="Normal 2 2 2 2 3 2 5 5 3" xfId="22022" xr:uid="{00000000-0005-0000-0000-000091150000}"/>
    <cellStyle name="Normal 2 2 2 2 3 2 5 6" xfId="8573" xr:uid="{00000000-0005-0000-0000-000092150000}"/>
    <cellStyle name="Normal 2 2 2 2 3 2 5 6 2" xfId="24869" xr:uid="{00000000-0005-0000-0000-000093150000}"/>
    <cellStyle name="Normal 2 2 2 2 3 2 5 7" xfId="16723" xr:uid="{00000000-0005-0000-0000-000094150000}"/>
    <cellStyle name="Normal 2 2 2 2 3 2 6" xfId="788" xr:uid="{00000000-0005-0000-0000-000095150000}"/>
    <cellStyle name="Normal 2 2 2 2 3 2 6 2" xfId="2198" xr:uid="{00000000-0005-0000-0000-000096150000}"/>
    <cellStyle name="Normal 2 2 2 2 3 2 6 2 2" xfId="4738" xr:uid="{00000000-0005-0000-0000-000097150000}"/>
    <cellStyle name="Normal 2 2 2 2 3 2 6 2 2 2" xfId="12884" xr:uid="{00000000-0005-0000-0000-000098150000}"/>
    <cellStyle name="Normal 2 2 2 2 3 2 6 2 2 2 2" xfId="29180" xr:uid="{00000000-0005-0000-0000-000099150000}"/>
    <cellStyle name="Normal 2 2 2 2 3 2 6 2 2 3" xfId="21034" xr:uid="{00000000-0005-0000-0000-00009A150000}"/>
    <cellStyle name="Normal 2 2 2 2 3 2 6 2 3" xfId="7497" xr:uid="{00000000-0005-0000-0000-00009B150000}"/>
    <cellStyle name="Normal 2 2 2 2 3 2 6 2 3 2" xfId="15643" xr:uid="{00000000-0005-0000-0000-00009C150000}"/>
    <cellStyle name="Normal 2 2 2 2 3 2 6 2 3 2 2" xfId="31939" xr:uid="{00000000-0005-0000-0000-00009D150000}"/>
    <cellStyle name="Normal 2 2 2 2 3 2 6 2 3 3" xfId="23793" xr:uid="{00000000-0005-0000-0000-00009E150000}"/>
    <cellStyle name="Normal 2 2 2 2 3 2 6 2 4" xfId="10344" xr:uid="{00000000-0005-0000-0000-00009F150000}"/>
    <cellStyle name="Normal 2 2 2 2 3 2 6 2 4 2" xfId="26640" xr:uid="{00000000-0005-0000-0000-0000A0150000}"/>
    <cellStyle name="Normal 2 2 2 2 3 2 6 2 5" xfId="18494" xr:uid="{00000000-0005-0000-0000-0000A1150000}"/>
    <cellStyle name="Normal 2 2 2 2 3 2 6 3" xfId="3520" xr:uid="{00000000-0005-0000-0000-0000A2150000}"/>
    <cellStyle name="Normal 2 2 2 2 3 2 6 3 2" xfId="11666" xr:uid="{00000000-0005-0000-0000-0000A3150000}"/>
    <cellStyle name="Normal 2 2 2 2 3 2 6 3 2 2" xfId="27962" xr:uid="{00000000-0005-0000-0000-0000A4150000}"/>
    <cellStyle name="Normal 2 2 2 2 3 2 6 3 3" xfId="19816" xr:uid="{00000000-0005-0000-0000-0000A5150000}"/>
    <cellStyle name="Normal 2 2 2 2 3 2 6 4" xfId="6087" xr:uid="{00000000-0005-0000-0000-0000A6150000}"/>
    <cellStyle name="Normal 2 2 2 2 3 2 6 4 2" xfId="14233" xr:uid="{00000000-0005-0000-0000-0000A7150000}"/>
    <cellStyle name="Normal 2 2 2 2 3 2 6 4 2 2" xfId="30529" xr:uid="{00000000-0005-0000-0000-0000A8150000}"/>
    <cellStyle name="Normal 2 2 2 2 3 2 6 4 3" xfId="22383" xr:uid="{00000000-0005-0000-0000-0000A9150000}"/>
    <cellStyle name="Normal 2 2 2 2 3 2 6 5" xfId="8934" xr:uid="{00000000-0005-0000-0000-0000AA150000}"/>
    <cellStyle name="Normal 2 2 2 2 3 2 6 5 2" xfId="25230" xr:uid="{00000000-0005-0000-0000-0000AB150000}"/>
    <cellStyle name="Normal 2 2 2 2 3 2 6 6" xfId="17084" xr:uid="{00000000-0005-0000-0000-0000AC150000}"/>
    <cellStyle name="Normal 2 2 2 2 3 2 7" xfId="1493" xr:uid="{00000000-0005-0000-0000-0000AD150000}"/>
    <cellStyle name="Normal 2 2 2 2 3 2 7 2" xfId="4129" xr:uid="{00000000-0005-0000-0000-0000AE150000}"/>
    <cellStyle name="Normal 2 2 2 2 3 2 7 2 2" xfId="12275" xr:uid="{00000000-0005-0000-0000-0000AF150000}"/>
    <cellStyle name="Normal 2 2 2 2 3 2 7 2 2 2" xfId="28571" xr:uid="{00000000-0005-0000-0000-0000B0150000}"/>
    <cellStyle name="Normal 2 2 2 2 3 2 7 2 3" xfId="20425" xr:uid="{00000000-0005-0000-0000-0000B1150000}"/>
    <cellStyle name="Normal 2 2 2 2 3 2 7 3" xfId="6792" xr:uid="{00000000-0005-0000-0000-0000B2150000}"/>
    <cellStyle name="Normal 2 2 2 2 3 2 7 3 2" xfId="14938" xr:uid="{00000000-0005-0000-0000-0000B3150000}"/>
    <cellStyle name="Normal 2 2 2 2 3 2 7 3 2 2" xfId="31234" xr:uid="{00000000-0005-0000-0000-0000B4150000}"/>
    <cellStyle name="Normal 2 2 2 2 3 2 7 3 3" xfId="23088" xr:uid="{00000000-0005-0000-0000-0000B5150000}"/>
    <cellStyle name="Normal 2 2 2 2 3 2 7 4" xfId="9639" xr:uid="{00000000-0005-0000-0000-0000B6150000}"/>
    <cellStyle name="Normal 2 2 2 2 3 2 7 4 2" xfId="25935" xr:uid="{00000000-0005-0000-0000-0000B7150000}"/>
    <cellStyle name="Normal 2 2 2 2 3 2 7 5" xfId="17789" xr:uid="{00000000-0005-0000-0000-0000B8150000}"/>
    <cellStyle name="Normal 2 2 2 2 3 2 8" xfId="2911" xr:uid="{00000000-0005-0000-0000-0000B9150000}"/>
    <cellStyle name="Normal 2 2 2 2 3 2 8 2" xfId="11057" xr:uid="{00000000-0005-0000-0000-0000BA150000}"/>
    <cellStyle name="Normal 2 2 2 2 3 2 8 2 2" xfId="27353" xr:uid="{00000000-0005-0000-0000-0000BB150000}"/>
    <cellStyle name="Normal 2 2 2 2 3 2 8 3" xfId="19207" xr:uid="{00000000-0005-0000-0000-0000BC150000}"/>
    <cellStyle name="Normal 2 2 2 2 3 2 9" xfId="5382" xr:uid="{00000000-0005-0000-0000-0000BD150000}"/>
    <cellStyle name="Normal 2 2 2 2 3 2 9 2" xfId="13528" xr:uid="{00000000-0005-0000-0000-0000BE150000}"/>
    <cellStyle name="Normal 2 2 2 2 3 2 9 2 2" xfId="29824" xr:uid="{00000000-0005-0000-0000-0000BF150000}"/>
    <cellStyle name="Normal 2 2 2 2 3 2 9 3" xfId="21678" xr:uid="{00000000-0005-0000-0000-0000C0150000}"/>
    <cellStyle name="Normal 2 2 2 2 3 3" xfId="128" xr:uid="{00000000-0005-0000-0000-0000C1150000}"/>
    <cellStyle name="Normal 2 2 2 2 3 3 2" xfId="472" xr:uid="{00000000-0005-0000-0000-0000C2150000}"/>
    <cellStyle name="Normal 2 2 2 2 3 3 2 2" xfId="1178" xr:uid="{00000000-0005-0000-0000-0000C3150000}"/>
    <cellStyle name="Normal 2 2 2 2 3 3 2 2 2" xfId="2588" xr:uid="{00000000-0005-0000-0000-0000C4150000}"/>
    <cellStyle name="Normal 2 2 2 2 3 3 2 2 2 2" xfId="5072" xr:uid="{00000000-0005-0000-0000-0000C5150000}"/>
    <cellStyle name="Normal 2 2 2 2 3 3 2 2 2 2 2" xfId="13218" xr:uid="{00000000-0005-0000-0000-0000C6150000}"/>
    <cellStyle name="Normal 2 2 2 2 3 3 2 2 2 2 2 2" xfId="29514" xr:uid="{00000000-0005-0000-0000-0000C7150000}"/>
    <cellStyle name="Normal 2 2 2 2 3 3 2 2 2 2 3" xfId="21368" xr:uid="{00000000-0005-0000-0000-0000C8150000}"/>
    <cellStyle name="Normal 2 2 2 2 3 3 2 2 2 3" xfId="7887" xr:uid="{00000000-0005-0000-0000-0000C9150000}"/>
    <cellStyle name="Normal 2 2 2 2 3 3 2 2 2 3 2" xfId="16033" xr:uid="{00000000-0005-0000-0000-0000CA150000}"/>
    <cellStyle name="Normal 2 2 2 2 3 3 2 2 2 3 2 2" xfId="32329" xr:uid="{00000000-0005-0000-0000-0000CB150000}"/>
    <cellStyle name="Normal 2 2 2 2 3 3 2 2 2 3 3" xfId="24183" xr:uid="{00000000-0005-0000-0000-0000CC150000}"/>
    <cellStyle name="Normal 2 2 2 2 3 3 2 2 2 4" xfId="10734" xr:uid="{00000000-0005-0000-0000-0000CD150000}"/>
    <cellStyle name="Normal 2 2 2 2 3 3 2 2 2 4 2" xfId="27030" xr:uid="{00000000-0005-0000-0000-0000CE150000}"/>
    <cellStyle name="Normal 2 2 2 2 3 3 2 2 2 5" xfId="18884" xr:uid="{00000000-0005-0000-0000-0000CF150000}"/>
    <cellStyle name="Normal 2 2 2 2 3 3 2 2 3" xfId="3854" xr:uid="{00000000-0005-0000-0000-0000D0150000}"/>
    <cellStyle name="Normal 2 2 2 2 3 3 2 2 3 2" xfId="12000" xr:uid="{00000000-0005-0000-0000-0000D1150000}"/>
    <cellStyle name="Normal 2 2 2 2 3 3 2 2 3 2 2" xfId="28296" xr:uid="{00000000-0005-0000-0000-0000D2150000}"/>
    <cellStyle name="Normal 2 2 2 2 3 3 2 2 3 3" xfId="20150" xr:uid="{00000000-0005-0000-0000-0000D3150000}"/>
    <cellStyle name="Normal 2 2 2 2 3 3 2 2 4" xfId="6477" xr:uid="{00000000-0005-0000-0000-0000D4150000}"/>
    <cellStyle name="Normal 2 2 2 2 3 3 2 2 4 2" xfId="14623" xr:uid="{00000000-0005-0000-0000-0000D5150000}"/>
    <cellStyle name="Normal 2 2 2 2 3 3 2 2 4 2 2" xfId="30919" xr:uid="{00000000-0005-0000-0000-0000D6150000}"/>
    <cellStyle name="Normal 2 2 2 2 3 3 2 2 4 3" xfId="22773" xr:uid="{00000000-0005-0000-0000-0000D7150000}"/>
    <cellStyle name="Normal 2 2 2 2 3 3 2 2 5" xfId="9324" xr:uid="{00000000-0005-0000-0000-0000D8150000}"/>
    <cellStyle name="Normal 2 2 2 2 3 3 2 2 5 2" xfId="25620" xr:uid="{00000000-0005-0000-0000-0000D9150000}"/>
    <cellStyle name="Normal 2 2 2 2 3 3 2 2 6" xfId="17474" xr:uid="{00000000-0005-0000-0000-0000DA150000}"/>
    <cellStyle name="Normal 2 2 2 2 3 3 2 3" xfId="1883" xr:uid="{00000000-0005-0000-0000-0000DB150000}"/>
    <cellStyle name="Normal 2 2 2 2 3 3 2 3 2" xfId="4463" xr:uid="{00000000-0005-0000-0000-0000DC150000}"/>
    <cellStyle name="Normal 2 2 2 2 3 3 2 3 2 2" xfId="12609" xr:uid="{00000000-0005-0000-0000-0000DD150000}"/>
    <cellStyle name="Normal 2 2 2 2 3 3 2 3 2 2 2" xfId="28905" xr:uid="{00000000-0005-0000-0000-0000DE150000}"/>
    <cellStyle name="Normal 2 2 2 2 3 3 2 3 2 3" xfId="20759" xr:uid="{00000000-0005-0000-0000-0000DF150000}"/>
    <cellStyle name="Normal 2 2 2 2 3 3 2 3 3" xfId="7182" xr:uid="{00000000-0005-0000-0000-0000E0150000}"/>
    <cellStyle name="Normal 2 2 2 2 3 3 2 3 3 2" xfId="15328" xr:uid="{00000000-0005-0000-0000-0000E1150000}"/>
    <cellStyle name="Normal 2 2 2 2 3 3 2 3 3 2 2" xfId="31624" xr:uid="{00000000-0005-0000-0000-0000E2150000}"/>
    <cellStyle name="Normal 2 2 2 2 3 3 2 3 3 3" xfId="23478" xr:uid="{00000000-0005-0000-0000-0000E3150000}"/>
    <cellStyle name="Normal 2 2 2 2 3 3 2 3 4" xfId="10029" xr:uid="{00000000-0005-0000-0000-0000E4150000}"/>
    <cellStyle name="Normal 2 2 2 2 3 3 2 3 4 2" xfId="26325" xr:uid="{00000000-0005-0000-0000-0000E5150000}"/>
    <cellStyle name="Normal 2 2 2 2 3 3 2 3 5" xfId="18179" xr:uid="{00000000-0005-0000-0000-0000E6150000}"/>
    <cellStyle name="Normal 2 2 2 2 3 3 2 4" xfId="3245" xr:uid="{00000000-0005-0000-0000-0000E7150000}"/>
    <cellStyle name="Normal 2 2 2 2 3 3 2 4 2" xfId="11391" xr:uid="{00000000-0005-0000-0000-0000E8150000}"/>
    <cellStyle name="Normal 2 2 2 2 3 3 2 4 2 2" xfId="27687" xr:uid="{00000000-0005-0000-0000-0000E9150000}"/>
    <cellStyle name="Normal 2 2 2 2 3 3 2 4 3" xfId="19541" xr:uid="{00000000-0005-0000-0000-0000EA150000}"/>
    <cellStyle name="Normal 2 2 2 2 3 3 2 5" xfId="5772" xr:uid="{00000000-0005-0000-0000-0000EB150000}"/>
    <cellStyle name="Normal 2 2 2 2 3 3 2 5 2" xfId="13918" xr:uid="{00000000-0005-0000-0000-0000EC150000}"/>
    <cellStyle name="Normal 2 2 2 2 3 3 2 5 2 2" xfId="30214" xr:uid="{00000000-0005-0000-0000-0000ED150000}"/>
    <cellStyle name="Normal 2 2 2 2 3 3 2 5 3" xfId="22068" xr:uid="{00000000-0005-0000-0000-0000EE150000}"/>
    <cellStyle name="Normal 2 2 2 2 3 3 2 6" xfId="8619" xr:uid="{00000000-0005-0000-0000-0000EF150000}"/>
    <cellStyle name="Normal 2 2 2 2 3 3 2 6 2" xfId="24915" xr:uid="{00000000-0005-0000-0000-0000F0150000}"/>
    <cellStyle name="Normal 2 2 2 2 3 3 2 7" xfId="16769" xr:uid="{00000000-0005-0000-0000-0000F1150000}"/>
    <cellStyle name="Normal 2 2 2 2 3 3 3" xfId="834" xr:uid="{00000000-0005-0000-0000-0000F2150000}"/>
    <cellStyle name="Normal 2 2 2 2 3 3 3 2" xfId="2244" xr:uid="{00000000-0005-0000-0000-0000F3150000}"/>
    <cellStyle name="Normal 2 2 2 2 3 3 3 2 2" xfId="4776" xr:uid="{00000000-0005-0000-0000-0000F4150000}"/>
    <cellStyle name="Normal 2 2 2 2 3 3 3 2 2 2" xfId="12922" xr:uid="{00000000-0005-0000-0000-0000F5150000}"/>
    <cellStyle name="Normal 2 2 2 2 3 3 3 2 2 2 2" xfId="29218" xr:uid="{00000000-0005-0000-0000-0000F6150000}"/>
    <cellStyle name="Normal 2 2 2 2 3 3 3 2 2 3" xfId="21072" xr:uid="{00000000-0005-0000-0000-0000F7150000}"/>
    <cellStyle name="Normal 2 2 2 2 3 3 3 2 3" xfId="7543" xr:uid="{00000000-0005-0000-0000-0000F8150000}"/>
    <cellStyle name="Normal 2 2 2 2 3 3 3 2 3 2" xfId="15689" xr:uid="{00000000-0005-0000-0000-0000F9150000}"/>
    <cellStyle name="Normal 2 2 2 2 3 3 3 2 3 2 2" xfId="31985" xr:uid="{00000000-0005-0000-0000-0000FA150000}"/>
    <cellStyle name="Normal 2 2 2 2 3 3 3 2 3 3" xfId="23839" xr:uid="{00000000-0005-0000-0000-0000FB150000}"/>
    <cellStyle name="Normal 2 2 2 2 3 3 3 2 4" xfId="10390" xr:uid="{00000000-0005-0000-0000-0000FC150000}"/>
    <cellStyle name="Normal 2 2 2 2 3 3 3 2 4 2" xfId="26686" xr:uid="{00000000-0005-0000-0000-0000FD150000}"/>
    <cellStyle name="Normal 2 2 2 2 3 3 3 2 5" xfId="18540" xr:uid="{00000000-0005-0000-0000-0000FE150000}"/>
    <cellStyle name="Normal 2 2 2 2 3 3 3 3" xfId="3558" xr:uid="{00000000-0005-0000-0000-0000FF150000}"/>
    <cellStyle name="Normal 2 2 2 2 3 3 3 3 2" xfId="11704" xr:uid="{00000000-0005-0000-0000-000000160000}"/>
    <cellStyle name="Normal 2 2 2 2 3 3 3 3 2 2" xfId="28000" xr:uid="{00000000-0005-0000-0000-000001160000}"/>
    <cellStyle name="Normal 2 2 2 2 3 3 3 3 3" xfId="19854" xr:uid="{00000000-0005-0000-0000-000002160000}"/>
    <cellStyle name="Normal 2 2 2 2 3 3 3 4" xfId="6133" xr:uid="{00000000-0005-0000-0000-000003160000}"/>
    <cellStyle name="Normal 2 2 2 2 3 3 3 4 2" xfId="14279" xr:uid="{00000000-0005-0000-0000-000004160000}"/>
    <cellStyle name="Normal 2 2 2 2 3 3 3 4 2 2" xfId="30575" xr:uid="{00000000-0005-0000-0000-000005160000}"/>
    <cellStyle name="Normal 2 2 2 2 3 3 3 4 3" xfId="22429" xr:uid="{00000000-0005-0000-0000-000006160000}"/>
    <cellStyle name="Normal 2 2 2 2 3 3 3 5" xfId="8980" xr:uid="{00000000-0005-0000-0000-000007160000}"/>
    <cellStyle name="Normal 2 2 2 2 3 3 3 5 2" xfId="25276" xr:uid="{00000000-0005-0000-0000-000008160000}"/>
    <cellStyle name="Normal 2 2 2 2 3 3 3 6" xfId="17130" xr:uid="{00000000-0005-0000-0000-000009160000}"/>
    <cellStyle name="Normal 2 2 2 2 3 3 4" xfId="1539" xr:uid="{00000000-0005-0000-0000-00000A160000}"/>
    <cellStyle name="Normal 2 2 2 2 3 3 4 2" xfId="4167" xr:uid="{00000000-0005-0000-0000-00000B160000}"/>
    <cellStyle name="Normal 2 2 2 2 3 3 4 2 2" xfId="12313" xr:uid="{00000000-0005-0000-0000-00000C160000}"/>
    <cellStyle name="Normal 2 2 2 2 3 3 4 2 2 2" xfId="28609" xr:uid="{00000000-0005-0000-0000-00000D160000}"/>
    <cellStyle name="Normal 2 2 2 2 3 3 4 2 3" xfId="20463" xr:uid="{00000000-0005-0000-0000-00000E160000}"/>
    <cellStyle name="Normal 2 2 2 2 3 3 4 3" xfId="6838" xr:uid="{00000000-0005-0000-0000-00000F160000}"/>
    <cellStyle name="Normal 2 2 2 2 3 3 4 3 2" xfId="14984" xr:uid="{00000000-0005-0000-0000-000010160000}"/>
    <cellStyle name="Normal 2 2 2 2 3 3 4 3 2 2" xfId="31280" xr:uid="{00000000-0005-0000-0000-000011160000}"/>
    <cellStyle name="Normal 2 2 2 2 3 3 4 3 3" xfId="23134" xr:uid="{00000000-0005-0000-0000-000012160000}"/>
    <cellStyle name="Normal 2 2 2 2 3 3 4 4" xfId="9685" xr:uid="{00000000-0005-0000-0000-000013160000}"/>
    <cellStyle name="Normal 2 2 2 2 3 3 4 4 2" xfId="25981" xr:uid="{00000000-0005-0000-0000-000014160000}"/>
    <cellStyle name="Normal 2 2 2 2 3 3 4 5" xfId="17835" xr:uid="{00000000-0005-0000-0000-000015160000}"/>
    <cellStyle name="Normal 2 2 2 2 3 3 5" xfId="2949" xr:uid="{00000000-0005-0000-0000-000016160000}"/>
    <cellStyle name="Normal 2 2 2 2 3 3 5 2" xfId="11095" xr:uid="{00000000-0005-0000-0000-000017160000}"/>
    <cellStyle name="Normal 2 2 2 2 3 3 5 2 2" xfId="27391" xr:uid="{00000000-0005-0000-0000-000018160000}"/>
    <cellStyle name="Normal 2 2 2 2 3 3 5 3" xfId="19245" xr:uid="{00000000-0005-0000-0000-000019160000}"/>
    <cellStyle name="Normal 2 2 2 2 3 3 6" xfId="5428" xr:uid="{00000000-0005-0000-0000-00001A160000}"/>
    <cellStyle name="Normal 2 2 2 2 3 3 6 2" xfId="13574" xr:uid="{00000000-0005-0000-0000-00001B160000}"/>
    <cellStyle name="Normal 2 2 2 2 3 3 6 2 2" xfId="29870" xr:uid="{00000000-0005-0000-0000-00001C160000}"/>
    <cellStyle name="Normal 2 2 2 2 3 3 6 3" xfId="21724" xr:uid="{00000000-0005-0000-0000-00001D160000}"/>
    <cellStyle name="Normal 2 2 2 2 3 3 7" xfId="8275" xr:uid="{00000000-0005-0000-0000-00001E160000}"/>
    <cellStyle name="Normal 2 2 2 2 3 3 7 2" xfId="24571" xr:uid="{00000000-0005-0000-0000-00001F160000}"/>
    <cellStyle name="Normal 2 2 2 2 3 3 8" xfId="16425" xr:uid="{00000000-0005-0000-0000-000020160000}"/>
    <cellStyle name="Normal 2 2 2 2 3 4" xfId="212" xr:uid="{00000000-0005-0000-0000-000021160000}"/>
    <cellStyle name="Normal 2 2 2 2 3 4 2" xfId="556" xr:uid="{00000000-0005-0000-0000-000022160000}"/>
    <cellStyle name="Normal 2 2 2 2 3 4 2 2" xfId="1262" xr:uid="{00000000-0005-0000-0000-000023160000}"/>
    <cellStyle name="Normal 2 2 2 2 3 4 2 2 2" xfId="2672" xr:uid="{00000000-0005-0000-0000-000024160000}"/>
    <cellStyle name="Normal 2 2 2 2 3 4 2 2 2 2" xfId="5146" xr:uid="{00000000-0005-0000-0000-000025160000}"/>
    <cellStyle name="Normal 2 2 2 2 3 4 2 2 2 2 2" xfId="13292" xr:uid="{00000000-0005-0000-0000-000026160000}"/>
    <cellStyle name="Normal 2 2 2 2 3 4 2 2 2 2 2 2" xfId="29588" xr:uid="{00000000-0005-0000-0000-000027160000}"/>
    <cellStyle name="Normal 2 2 2 2 3 4 2 2 2 2 3" xfId="21442" xr:uid="{00000000-0005-0000-0000-000028160000}"/>
    <cellStyle name="Normal 2 2 2 2 3 4 2 2 2 3" xfId="7971" xr:uid="{00000000-0005-0000-0000-000029160000}"/>
    <cellStyle name="Normal 2 2 2 2 3 4 2 2 2 3 2" xfId="16117" xr:uid="{00000000-0005-0000-0000-00002A160000}"/>
    <cellStyle name="Normal 2 2 2 2 3 4 2 2 2 3 2 2" xfId="32413" xr:uid="{00000000-0005-0000-0000-00002B160000}"/>
    <cellStyle name="Normal 2 2 2 2 3 4 2 2 2 3 3" xfId="24267" xr:uid="{00000000-0005-0000-0000-00002C160000}"/>
    <cellStyle name="Normal 2 2 2 2 3 4 2 2 2 4" xfId="10818" xr:uid="{00000000-0005-0000-0000-00002D160000}"/>
    <cellStyle name="Normal 2 2 2 2 3 4 2 2 2 4 2" xfId="27114" xr:uid="{00000000-0005-0000-0000-00002E160000}"/>
    <cellStyle name="Normal 2 2 2 2 3 4 2 2 2 5" xfId="18968" xr:uid="{00000000-0005-0000-0000-00002F160000}"/>
    <cellStyle name="Normal 2 2 2 2 3 4 2 2 3" xfId="3928" xr:uid="{00000000-0005-0000-0000-000030160000}"/>
    <cellStyle name="Normal 2 2 2 2 3 4 2 2 3 2" xfId="12074" xr:uid="{00000000-0005-0000-0000-000031160000}"/>
    <cellStyle name="Normal 2 2 2 2 3 4 2 2 3 2 2" xfId="28370" xr:uid="{00000000-0005-0000-0000-000032160000}"/>
    <cellStyle name="Normal 2 2 2 2 3 4 2 2 3 3" xfId="20224" xr:uid="{00000000-0005-0000-0000-000033160000}"/>
    <cellStyle name="Normal 2 2 2 2 3 4 2 2 4" xfId="6561" xr:uid="{00000000-0005-0000-0000-000034160000}"/>
    <cellStyle name="Normal 2 2 2 2 3 4 2 2 4 2" xfId="14707" xr:uid="{00000000-0005-0000-0000-000035160000}"/>
    <cellStyle name="Normal 2 2 2 2 3 4 2 2 4 2 2" xfId="31003" xr:uid="{00000000-0005-0000-0000-000036160000}"/>
    <cellStyle name="Normal 2 2 2 2 3 4 2 2 4 3" xfId="22857" xr:uid="{00000000-0005-0000-0000-000037160000}"/>
    <cellStyle name="Normal 2 2 2 2 3 4 2 2 5" xfId="9408" xr:uid="{00000000-0005-0000-0000-000038160000}"/>
    <cellStyle name="Normal 2 2 2 2 3 4 2 2 5 2" xfId="25704" xr:uid="{00000000-0005-0000-0000-000039160000}"/>
    <cellStyle name="Normal 2 2 2 2 3 4 2 2 6" xfId="17558" xr:uid="{00000000-0005-0000-0000-00003A160000}"/>
    <cellStyle name="Normal 2 2 2 2 3 4 2 3" xfId="1967" xr:uid="{00000000-0005-0000-0000-00003B160000}"/>
    <cellStyle name="Normal 2 2 2 2 3 4 2 3 2" xfId="4537" xr:uid="{00000000-0005-0000-0000-00003C160000}"/>
    <cellStyle name="Normal 2 2 2 2 3 4 2 3 2 2" xfId="12683" xr:uid="{00000000-0005-0000-0000-00003D160000}"/>
    <cellStyle name="Normal 2 2 2 2 3 4 2 3 2 2 2" xfId="28979" xr:uid="{00000000-0005-0000-0000-00003E160000}"/>
    <cellStyle name="Normal 2 2 2 2 3 4 2 3 2 3" xfId="20833" xr:uid="{00000000-0005-0000-0000-00003F160000}"/>
    <cellStyle name="Normal 2 2 2 2 3 4 2 3 3" xfId="7266" xr:uid="{00000000-0005-0000-0000-000040160000}"/>
    <cellStyle name="Normal 2 2 2 2 3 4 2 3 3 2" xfId="15412" xr:uid="{00000000-0005-0000-0000-000041160000}"/>
    <cellStyle name="Normal 2 2 2 2 3 4 2 3 3 2 2" xfId="31708" xr:uid="{00000000-0005-0000-0000-000042160000}"/>
    <cellStyle name="Normal 2 2 2 2 3 4 2 3 3 3" xfId="23562" xr:uid="{00000000-0005-0000-0000-000043160000}"/>
    <cellStyle name="Normal 2 2 2 2 3 4 2 3 4" xfId="10113" xr:uid="{00000000-0005-0000-0000-000044160000}"/>
    <cellStyle name="Normal 2 2 2 2 3 4 2 3 4 2" xfId="26409" xr:uid="{00000000-0005-0000-0000-000045160000}"/>
    <cellStyle name="Normal 2 2 2 2 3 4 2 3 5" xfId="18263" xr:uid="{00000000-0005-0000-0000-000046160000}"/>
    <cellStyle name="Normal 2 2 2 2 3 4 2 4" xfId="3319" xr:uid="{00000000-0005-0000-0000-000047160000}"/>
    <cellStyle name="Normal 2 2 2 2 3 4 2 4 2" xfId="11465" xr:uid="{00000000-0005-0000-0000-000048160000}"/>
    <cellStyle name="Normal 2 2 2 2 3 4 2 4 2 2" xfId="27761" xr:uid="{00000000-0005-0000-0000-000049160000}"/>
    <cellStyle name="Normal 2 2 2 2 3 4 2 4 3" xfId="19615" xr:uid="{00000000-0005-0000-0000-00004A160000}"/>
    <cellStyle name="Normal 2 2 2 2 3 4 2 5" xfId="5856" xr:uid="{00000000-0005-0000-0000-00004B160000}"/>
    <cellStyle name="Normal 2 2 2 2 3 4 2 5 2" xfId="14002" xr:uid="{00000000-0005-0000-0000-00004C160000}"/>
    <cellStyle name="Normal 2 2 2 2 3 4 2 5 2 2" xfId="30298" xr:uid="{00000000-0005-0000-0000-00004D160000}"/>
    <cellStyle name="Normal 2 2 2 2 3 4 2 5 3" xfId="22152" xr:uid="{00000000-0005-0000-0000-00004E160000}"/>
    <cellStyle name="Normal 2 2 2 2 3 4 2 6" xfId="8703" xr:uid="{00000000-0005-0000-0000-00004F160000}"/>
    <cellStyle name="Normal 2 2 2 2 3 4 2 6 2" xfId="24999" xr:uid="{00000000-0005-0000-0000-000050160000}"/>
    <cellStyle name="Normal 2 2 2 2 3 4 2 7" xfId="16853" xr:uid="{00000000-0005-0000-0000-000051160000}"/>
    <cellStyle name="Normal 2 2 2 2 3 4 3" xfId="918" xr:uid="{00000000-0005-0000-0000-000052160000}"/>
    <cellStyle name="Normal 2 2 2 2 3 4 3 2" xfId="2328" xr:uid="{00000000-0005-0000-0000-000053160000}"/>
    <cellStyle name="Normal 2 2 2 2 3 4 3 2 2" xfId="4850" xr:uid="{00000000-0005-0000-0000-000054160000}"/>
    <cellStyle name="Normal 2 2 2 2 3 4 3 2 2 2" xfId="12996" xr:uid="{00000000-0005-0000-0000-000055160000}"/>
    <cellStyle name="Normal 2 2 2 2 3 4 3 2 2 2 2" xfId="29292" xr:uid="{00000000-0005-0000-0000-000056160000}"/>
    <cellStyle name="Normal 2 2 2 2 3 4 3 2 2 3" xfId="21146" xr:uid="{00000000-0005-0000-0000-000057160000}"/>
    <cellStyle name="Normal 2 2 2 2 3 4 3 2 3" xfId="7627" xr:uid="{00000000-0005-0000-0000-000058160000}"/>
    <cellStyle name="Normal 2 2 2 2 3 4 3 2 3 2" xfId="15773" xr:uid="{00000000-0005-0000-0000-000059160000}"/>
    <cellStyle name="Normal 2 2 2 2 3 4 3 2 3 2 2" xfId="32069" xr:uid="{00000000-0005-0000-0000-00005A160000}"/>
    <cellStyle name="Normal 2 2 2 2 3 4 3 2 3 3" xfId="23923" xr:uid="{00000000-0005-0000-0000-00005B160000}"/>
    <cellStyle name="Normal 2 2 2 2 3 4 3 2 4" xfId="10474" xr:uid="{00000000-0005-0000-0000-00005C160000}"/>
    <cellStyle name="Normal 2 2 2 2 3 4 3 2 4 2" xfId="26770" xr:uid="{00000000-0005-0000-0000-00005D160000}"/>
    <cellStyle name="Normal 2 2 2 2 3 4 3 2 5" xfId="18624" xr:uid="{00000000-0005-0000-0000-00005E160000}"/>
    <cellStyle name="Normal 2 2 2 2 3 4 3 3" xfId="3632" xr:uid="{00000000-0005-0000-0000-00005F160000}"/>
    <cellStyle name="Normal 2 2 2 2 3 4 3 3 2" xfId="11778" xr:uid="{00000000-0005-0000-0000-000060160000}"/>
    <cellStyle name="Normal 2 2 2 2 3 4 3 3 2 2" xfId="28074" xr:uid="{00000000-0005-0000-0000-000061160000}"/>
    <cellStyle name="Normal 2 2 2 2 3 4 3 3 3" xfId="19928" xr:uid="{00000000-0005-0000-0000-000062160000}"/>
    <cellStyle name="Normal 2 2 2 2 3 4 3 4" xfId="6217" xr:uid="{00000000-0005-0000-0000-000063160000}"/>
    <cellStyle name="Normal 2 2 2 2 3 4 3 4 2" xfId="14363" xr:uid="{00000000-0005-0000-0000-000064160000}"/>
    <cellStyle name="Normal 2 2 2 2 3 4 3 4 2 2" xfId="30659" xr:uid="{00000000-0005-0000-0000-000065160000}"/>
    <cellStyle name="Normal 2 2 2 2 3 4 3 4 3" xfId="22513" xr:uid="{00000000-0005-0000-0000-000066160000}"/>
    <cellStyle name="Normal 2 2 2 2 3 4 3 5" xfId="9064" xr:uid="{00000000-0005-0000-0000-000067160000}"/>
    <cellStyle name="Normal 2 2 2 2 3 4 3 5 2" xfId="25360" xr:uid="{00000000-0005-0000-0000-000068160000}"/>
    <cellStyle name="Normal 2 2 2 2 3 4 3 6" xfId="17214" xr:uid="{00000000-0005-0000-0000-000069160000}"/>
    <cellStyle name="Normal 2 2 2 2 3 4 4" xfId="1623" xr:uid="{00000000-0005-0000-0000-00006A160000}"/>
    <cellStyle name="Normal 2 2 2 2 3 4 4 2" xfId="4241" xr:uid="{00000000-0005-0000-0000-00006B160000}"/>
    <cellStyle name="Normal 2 2 2 2 3 4 4 2 2" xfId="12387" xr:uid="{00000000-0005-0000-0000-00006C160000}"/>
    <cellStyle name="Normal 2 2 2 2 3 4 4 2 2 2" xfId="28683" xr:uid="{00000000-0005-0000-0000-00006D160000}"/>
    <cellStyle name="Normal 2 2 2 2 3 4 4 2 3" xfId="20537" xr:uid="{00000000-0005-0000-0000-00006E160000}"/>
    <cellStyle name="Normal 2 2 2 2 3 4 4 3" xfId="6922" xr:uid="{00000000-0005-0000-0000-00006F160000}"/>
    <cellStyle name="Normal 2 2 2 2 3 4 4 3 2" xfId="15068" xr:uid="{00000000-0005-0000-0000-000070160000}"/>
    <cellStyle name="Normal 2 2 2 2 3 4 4 3 2 2" xfId="31364" xr:uid="{00000000-0005-0000-0000-000071160000}"/>
    <cellStyle name="Normal 2 2 2 2 3 4 4 3 3" xfId="23218" xr:uid="{00000000-0005-0000-0000-000072160000}"/>
    <cellStyle name="Normal 2 2 2 2 3 4 4 4" xfId="9769" xr:uid="{00000000-0005-0000-0000-000073160000}"/>
    <cellStyle name="Normal 2 2 2 2 3 4 4 4 2" xfId="26065" xr:uid="{00000000-0005-0000-0000-000074160000}"/>
    <cellStyle name="Normal 2 2 2 2 3 4 4 5" xfId="17919" xr:uid="{00000000-0005-0000-0000-000075160000}"/>
    <cellStyle name="Normal 2 2 2 2 3 4 5" xfId="3023" xr:uid="{00000000-0005-0000-0000-000076160000}"/>
    <cellStyle name="Normal 2 2 2 2 3 4 5 2" xfId="11169" xr:uid="{00000000-0005-0000-0000-000077160000}"/>
    <cellStyle name="Normal 2 2 2 2 3 4 5 2 2" xfId="27465" xr:uid="{00000000-0005-0000-0000-000078160000}"/>
    <cellStyle name="Normal 2 2 2 2 3 4 5 3" xfId="19319" xr:uid="{00000000-0005-0000-0000-000079160000}"/>
    <cellStyle name="Normal 2 2 2 2 3 4 6" xfId="5512" xr:uid="{00000000-0005-0000-0000-00007A160000}"/>
    <cellStyle name="Normal 2 2 2 2 3 4 6 2" xfId="13658" xr:uid="{00000000-0005-0000-0000-00007B160000}"/>
    <cellStyle name="Normal 2 2 2 2 3 4 6 2 2" xfId="29954" xr:uid="{00000000-0005-0000-0000-00007C160000}"/>
    <cellStyle name="Normal 2 2 2 2 3 4 6 3" xfId="21808" xr:uid="{00000000-0005-0000-0000-00007D160000}"/>
    <cellStyle name="Normal 2 2 2 2 3 4 7" xfId="8359" xr:uid="{00000000-0005-0000-0000-00007E160000}"/>
    <cellStyle name="Normal 2 2 2 2 3 4 7 2" xfId="24655" xr:uid="{00000000-0005-0000-0000-00007F160000}"/>
    <cellStyle name="Normal 2 2 2 2 3 4 8" xfId="16509" xr:uid="{00000000-0005-0000-0000-000080160000}"/>
    <cellStyle name="Normal 2 2 2 2 3 5" xfId="292" xr:uid="{00000000-0005-0000-0000-000081160000}"/>
    <cellStyle name="Normal 2 2 2 2 3 5 2" xfId="636" xr:uid="{00000000-0005-0000-0000-000082160000}"/>
    <cellStyle name="Normal 2 2 2 2 3 5 2 2" xfId="1342" xr:uid="{00000000-0005-0000-0000-000083160000}"/>
    <cellStyle name="Normal 2 2 2 2 3 5 2 2 2" xfId="2752" xr:uid="{00000000-0005-0000-0000-000084160000}"/>
    <cellStyle name="Normal 2 2 2 2 3 5 2 2 2 2" xfId="5220" xr:uid="{00000000-0005-0000-0000-000085160000}"/>
    <cellStyle name="Normal 2 2 2 2 3 5 2 2 2 2 2" xfId="13366" xr:uid="{00000000-0005-0000-0000-000086160000}"/>
    <cellStyle name="Normal 2 2 2 2 3 5 2 2 2 2 2 2" xfId="29662" xr:uid="{00000000-0005-0000-0000-000087160000}"/>
    <cellStyle name="Normal 2 2 2 2 3 5 2 2 2 2 3" xfId="21516" xr:uid="{00000000-0005-0000-0000-000088160000}"/>
    <cellStyle name="Normal 2 2 2 2 3 5 2 2 2 3" xfId="8051" xr:uid="{00000000-0005-0000-0000-000089160000}"/>
    <cellStyle name="Normal 2 2 2 2 3 5 2 2 2 3 2" xfId="16197" xr:uid="{00000000-0005-0000-0000-00008A160000}"/>
    <cellStyle name="Normal 2 2 2 2 3 5 2 2 2 3 2 2" xfId="32493" xr:uid="{00000000-0005-0000-0000-00008B160000}"/>
    <cellStyle name="Normal 2 2 2 2 3 5 2 2 2 3 3" xfId="24347" xr:uid="{00000000-0005-0000-0000-00008C160000}"/>
    <cellStyle name="Normal 2 2 2 2 3 5 2 2 2 4" xfId="10898" xr:uid="{00000000-0005-0000-0000-00008D160000}"/>
    <cellStyle name="Normal 2 2 2 2 3 5 2 2 2 4 2" xfId="27194" xr:uid="{00000000-0005-0000-0000-00008E160000}"/>
    <cellStyle name="Normal 2 2 2 2 3 5 2 2 2 5" xfId="19048" xr:uid="{00000000-0005-0000-0000-00008F160000}"/>
    <cellStyle name="Normal 2 2 2 2 3 5 2 2 3" xfId="4002" xr:uid="{00000000-0005-0000-0000-000090160000}"/>
    <cellStyle name="Normal 2 2 2 2 3 5 2 2 3 2" xfId="12148" xr:uid="{00000000-0005-0000-0000-000091160000}"/>
    <cellStyle name="Normal 2 2 2 2 3 5 2 2 3 2 2" xfId="28444" xr:uid="{00000000-0005-0000-0000-000092160000}"/>
    <cellStyle name="Normal 2 2 2 2 3 5 2 2 3 3" xfId="20298" xr:uid="{00000000-0005-0000-0000-000093160000}"/>
    <cellStyle name="Normal 2 2 2 2 3 5 2 2 4" xfId="6641" xr:uid="{00000000-0005-0000-0000-000094160000}"/>
    <cellStyle name="Normal 2 2 2 2 3 5 2 2 4 2" xfId="14787" xr:uid="{00000000-0005-0000-0000-000095160000}"/>
    <cellStyle name="Normal 2 2 2 2 3 5 2 2 4 2 2" xfId="31083" xr:uid="{00000000-0005-0000-0000-000096160000}"/>
    <cellStyle name="Normal 2 2 2 2 3 5 2 2 4 3" xfId="22937" xr:uid="{00000000-0005-0000-0000-000097160000}"/>
    <cellStyle name="Normal 2 2 2 2 3 5 2 2 5" xfId="9488" xr:uid="{00000000-0005-0000-0000-000098160000}"/>
    <cellStyle name="Normal 2 2 2 2 3 5 2 2 5 2" xfId="25784" xr:uid="{00000000-0005-0000-0000-000099160000}"/>
    <cellStyle name="Normal 2 2 2 2 3 5 2 2 6" xfId="17638" xr:uid="{00000000-0005-0000-0000-00009A160000}"/>
    <cellStyle name="Normal 2 2 2 2 3 5 2 3" xfId="2047" xr:uid="{00000000-0005-0000-0000-00009B160000}"/>
    <cellStyle name="Normal 2 2 2 2 3 5 2 3 2" xfId="4611" xr:uid="{00000000-0005-0000-0000-00009C160000}"/>
    <cellStyle name="Normal 2 2 2 2 3 5 2 3 2 2" xfId="12757" xr:uid="{00000000-0005-0000-0000-00009D160000}"/>
    <cellStyle name="Normal 2 2 2 2 3 5 2 3 2 2 2" xfId="29053" xr:uid="{00000000-0005-0000-0000-00009E160000}"/>
    <cellStyle name="Normal 2 2 2 2 3 5 2 3 2 3" xfId="20907" xr:uid="{00000000-0005-0000-0000-00009F160000}"/>
    <cellStyle name="Normal 2 2 2 2 3 5 2 3 3" xfId="7346" xr:uid="{00000000-0005-0000-0000-0000A0160000}"/>
    <cellStyle name="Normal 2 2 2 2 3 5 2 3 3 2" xfId="15492" xr:uid="{00000000-0005-0000-0000-0000A1160000}"/>
    <cellStyle name="Normal 2 2 2 2 3 5 2 3 3 2 2" xfId="31788" xr:uid="{00000000-0005-0000-0000-0000A2160000}"/>
    <cellStyle name="Normal 2 2 2 2 3 5 2 3 3 3" xfId="23642" xr:uid="{00000000-0005-0000-0000-0000A3160000}"/>
    <cellStyle name="Normal 2 2 2 2 3 5 2 3 4" xfId="10193" xr:uid="{00000000-0005-0000-0000-0000A4160000}"/>
    <cellStyle name="Normal 2 2 2 2 3 5 2 3 4 2" xfId="26489" xr:uid="{00000000-0005-0000-0000-0000A5160000}"/>
    <cellStyle name="Normal 2 2 2 2 3 5 2 3 5" xfId="18343" xr:uid="{00000000-0005-0000-0000-0000A6160000}"/>
    <cellStyle name="Normal 2 2 2 2 3 5 2 4" xfId="3393" xr:uid="{00000000-0005-0000-0000-0000A7160000}"/>
    <cellStyle name="Normal 2 2 2 2 3 5 2 4 2" xfId="11539" xr:uid="{00000000-0005-0000-0000-0000A8160000}"/>
    <cellStyle name="Normal 2 2 2 2 3 5 2 4 2 2" xfId="27835" xr:uid="{00000000-0005-0000-0000-0000A9160000}"/>
    <cellStyle name="Normal 2 2 2 2 3 5 2 4 3" xfId="19689" xr:uid="{00000000-0005-0000-0000-0000AA160000}"/>
    <cellStyle name="Normal 2 2 2 2 3 5 2 5" xfId="5936" xr:uid="{00000000-0005-0000-0000-0000AB160000}"/>
    <cellStyle name="Normal 2 2 2 2 3 5 2 5 2" xfId="14082" xr:uid="{00000000-0005-0000-0000-0000AC160000}"/>
    <cellStyle name="Normal 2 2 2 2 3 5 2 5 2 2" xfId="30378" xr:uid="{00000000-0005-0000-0000-0000AD160000}"/>
    <cellStyle name="Normal 2 2 2 2 3 5 2 5 3" xfId="22232" xr:uid="{00000000-0005-0000-0000-0000AE160000}"/>
    <cellStyle name="Normal 2 2 2 2 3 5 2 6" xfId="8783" xr:uid="{00000000-0005-0000-0000-0000AF160000}"/>
    <cellStyle name="Normal 2 2 2 2 3 5 2 6 2" xfId="25079" xr:uid="{00000000-0005-0000-0000-0000B0160000}"/>
    <cellStyle name="Normal 2 2 2 2 3 5 2 7" xfId="16933" xr:uid="{00000000-0005-0000-0000-0000B1160000}"/>
    <cellStyle name="Normal 2 2 2 2 3 5 3" xfId="998" xr:uid="{00000000-0005-0000-0000-0000B2160000}"/>
    <cellStyle name="Normal 2 2 2 2 3 5 3 2" xfId="2408" xr:uid="{00000000-0005-0000-0000-0000B3160000}"/>
    <cellStyle name="Normal 2 2 2 2 3 5 3 2 2" xfId="4924" xr:uid="{00000000-0005-0000-0000-0000B4160000}"/>
    <cellStyle name="Normal 2 2 2 2 3 5 3 2 2 2" xfId="13070" xr:uid="{00000000-0005-0000-0000-0000B5160000}"/>
    <cellStyle name="Normal 2 2 2 2 3 5 3 2 2 2 2" xfId="29366" xr:uid="{00000000-0005-0000-0000-0000B6160000}"/>
    <cellStyle name="Normal 2 2 2 2 3 5 3 2 2 3" xfId="21220" xr:uid="{00000000-0005-0000-0000-0000B7160000}"/>
    <cellStyle name="Normal 2 2 2 2 3 5 3 2 3" xfId="7707" xr:uid="{00000000-0005-0000-0000-0000B8160000}"/>
    <cellStyle name="Normal 2 2 2 2 3 5 3 2 3 2" xfId="15853" xr:uid="{00000000-0005-0000-0000-0000B9160000}"/>
    <cellStyle name="Normal 2 2 2 2 3 5 3 2 3 2 2" xfId="32149" xr:uid="{00000000-0005-0000-0000-0000BA160000}"/>
    <cellStyle name="Normal 2 2 2 2 3 5 3 2 3 3" xfId="24003" xr:uid="{00000000-0005-0000-0000-0000BB160000}"/>
    <cellStyle name="Normal 2 2 2 2 3 5 3 2 4" xfId="10554" xr:uid="{00000000-0005-0000-0000-0000BC160000}"/>
    <cellStyle name="Normal 2 2 2 2 3 5 3 2 4 2" xfId="26850" xr:uid="{00000000-0005-0000-0000-0000BD160000}"/>
    <cellStyle name="Normal 2 2 2 2 3 5 3 2 5" xfId="18704" xr:uid="{00000000-0005-0000-0000-0000BE160000}"/>
    <cellStyle name="Normal 2 2 2 2 3 5 3 3" xfId="3706" xr:uid="{00000000-0005-0000-0000-0000BF160000}"/>
    <cellStyle name="Normal 2 2 2 2 3 5 3 3 2" xfId="11852" xr:uid="{00000000-0005-0000-0000-0000C0160000}"/>
    <cellStyle name="Normal 2 2 2 2 3 5 3 3 2 2" xfId="28148" xr:uid="{00000000-0005-0000-0000-0000C1160000}"/>
    <cellStyle name="Normal 2 2 2 2 3 5 3 3 3" xfId="20002" xr:uid="{00000000-0005-0000-0000-0000C2160000}"/>
    <cellStyle name="Normal 2 2 2 2 3 5 3 4" xfId="6297" xr:uid="{00000000-0005-0000-0000-0000C3160000}"/>
    <cellStyle name="Normal 2 2 2 2 3 5 3 4 2" xfId="14443" xr:uid="{00000000-0005-0000-0000-0000C4160000}"/>
    <cellStyle name="Normal 2 2 2 2 3 5 3 4 2 2" xfId="30739" xr:uid="{00000000-0005-0000-0000-0000C5160000}"/>
    <cellStyle name="Normal 2 2 2 2 3 5 3 4 3" xfId="22593" xr:uid="{00000000-0005-0000-0000-0000C6160000}"/>
    <cellStyle name="Normal 2 2 2 2 3 5 3 5" xfId="9144" xr:uid="{00000000-0005-0000-0000-0000C7160000}"/>
    <cellStyle name="Normal 2 2 2 2 3 5 3 5 2" xfId="25440" xr:uid="{00000000-0005-0000-0000-0000C8160000}"/>
    <cellStyle name="Normal 2 2 2 2 3 5 3 6" xfId="17294" xr:uid="{00000000-0005-0000-0000-0000C9160000}"/>
    <cellStyle name="Normal 2 2 2 2 3 5 4" xfId="1703" xr:uid="{00000000-0005-0000-0000-0000CA160000}"/>
    <cellStyle name="Normal 2 2 2 2 3 5 4 2" xfId="4315" xr:uid="{00000000-0005-0000-0000-0000CB160000}"/>
    <cellStyle name="Normal 2 2 2 2 3 5 4 2 2" xfId="12461" xr:uid="{00000000-0005-0000-0000-0000CC160000}"/>
    <cellStyle name="Normal 2 2 2 2 3 5 4 2 2 2" xfId="28757" xr:uid="{00000000-0005-0000-0000-0000CD160000}"/>
    <cellStyle name="Normal 2 2 2 2 3 5 4 2 3" xfId="20611" xr:uid="{00000000-0005-0000-0000-0000CE160000}"/>
    <cellStyle name="Normal 2 2 2 2 3 5 4 3" xfId="7002" xr:uid="{00000000-0005-0000-0000-0000CF160000}"/>
    <cellStyle name="Normal 2 2 2 2 3 5 4 3 2" xfId="15148" xr:uid="{00000000-0005-0000-0000-0000D0160000}"/>
    <cellStyle name="Normal 2 2 2 2 3 5 4 3 2 2" xfId="31444" xr:uid="{00000000-0005-0000-0000-0000D1160000}"/>
    <cellStyle name="Normal 2 2 2 2 3 5 4 3 3" xfId="23298" xr:uid="{00000000-0005-0000-0000-0000D2160000}"/>
    <cellStyle name="Normal 2 2 2 2 3 5 4 4" xfId="9849" xr:uid="{00000000-0005-0000-0000-0000D3160000}"/>
    <cellStyle name="Normal 2 2 2 2 3 5 4 4 2" xfId="26145" xr:uid="{00000000-0005-0000-0000-0000D4160000}"/>
    <cellStyle name="Normal 2 2 2 2 3 5 4 5" xfId="17999" xr:uid="{00000000-0005-0000-0000-0000D5160000}"/>
    <cellStyle name="Normal 2 2 2 2 3 5 5" xfId="3097" xr:uid="{00000000-0005-0000-0000-0000D6160000}"/>
    <cellStyle name="Normal 2 2 2 2 3 5 5 2" xfId="11243" xr:uid="{00000000-0005-0000-0000-0000D7160000}"/>
    <cellStyle name="Normal 2 2 2 2 3 5 5 2 2" xfId="27539" xr:uid="{00000000-0005-0000-0000-0000D8160000}"/>
    <cellStyle name="Normal 2 2 2 2 3 5 5 3" xfId="19393" xr:uid="{00000000-0005-0000-0000-0000D9160000}"/>
    <cellStyle name="Normal 2 2 2 2 3 5 6" xfId="5592" xr:uid="{00000000-0005-0000-0000-0000DA160000}"/>
    <cellStyle name="Normal 2 2 2 2 3 5 6 2" xfId="13738" xr:uid="{00000000-0005-0000-0000-0000DB160000}"/>
    <cellStyle name="Normal 2 2 2 2 3 5 6 2 2" xfId="30034" xr:uid="{00000000-0005-0000-0000-0000DC160000}"/>
    <cellStyle name="Normal 2 2 2 2 3 5 6 3" xfId="21888" xr:uid="{00000000-0005-0000-0000-0000DD160000}"/>
    <cellStyle name="Normal 2 2 2 2 3 5 7" xfId="8439" xr:uid="{00000000-0005-0000-0000-0000DE160000}"/>
    <cellStyle name="Normal 2 2 2 2 3 5 7 2" xfId="24735" xr:uid="{00000000-0005-0000-0000-0000DF160000}"/>
    <cellStyle name="Normal 2 2 2 2 3 5 8" xfId="16589" xr:uid="{00000000-0005-0000-0000-0000E0160000}"/>
    <cellStyle name="Normal 2 2 2 2 3 6" xfId="382" xr:uid="{00000000-0005-0000-0000-0000E1160000}"/>
    <cellStyle name="Normal 2 2 2 2 3 6 2" xfId="1088" xr:uid="{00000000-0005-0000-0000-0000E2160000}"/>
    <cellStyle name="Normal 2 2 2 2 3 6 2 2" xfId="2498" xr:uid="{00000000-0005-0000-0000-0000E3160000}"/>
    <cellStyle name="Normal 2 2 2 2 3 6 2 2 2" xfId="4998" xr:uid="{00000000-0005-0000-0000-0000E4160000}"/>
    <cellStyle name="Normal 2 2 2 2 3 6 2 2 2 2" xfId="13144" xr:uid="{00000000-0005-0000-0000-0000E5160000}"/>
    <cellStyle name="Normal 2 2 2 2 3 6 2 2 2 2 2" xfId="29440" xr:uid="{00000000-0005-0000-0000-0000E6160000}"/>
    <cellStyle name="Normal 2 2 2 2 3 6 2 2 2 3" xfId="21294" xr:uid="{00000000-0005-0000-0000-0000E7160000}"/>
    <cellStyle name="Normal 2 2 2 2 3 6 2 2 3" xfId="7797" xr:uid="{00000000-0005-0000-0000-0000E8160000}"/>
    <cellStyle name="Normal 2 2 2 2 3 6 2 2 3 2" xfId="15943" xr:uid="{00000000-0005-0000-0000-0000E9160000}"/>
    <cellStyle name="Normal 2 2 2 2 3 6 2 2 3 2 2" xfId="32239" xr:uid="{00000000-0005-0000-0000-0000EA160000}"/>
    <cellStyle name="Normal 2 2 2 2 3 6 2 2 3 3" xfId="24093" xr:uid="{00000000-0005-0000-0000-0000EB160000}"/>
    <cellStyle name="Normal 2 2 2 2 3 6 2 2 4" xfId="10644" xr:uid="{00000000-0005-0000-0000-0000EC160000}"/>
    <cellStyle name="Normal 2 2 2 2 3 6 2 2 4 2" xfId="26940" xr:uid="{00000000-0005-0000-0000-0000ED160000}"/>
    <cellStyle name="Normal 2 2 2 2 3 6 2 2 5" xfId="18794" xr:uid="{00000000-0005-0000-0000-0000EE160000}"/>
    <cellStyle name="Normal 2 2 2 2 3 6 2 3" xfId="3780" xr:uid="{00000000-0005-0000-0000-0000EF160000}"/>
    <cellStyle name="Normal 2 2 2 2 3 6 2 3 2" xfId="11926" xr:uid="{00000000-0005-0000-0000-0000F0160000}"/>
    <cellStyle name="Normal 2 2 2 2 3 6 2 3 2 2" xfId="28222" xr:uid="{00000000-0005-0000-0000-0000F1160000}"/>
    <cellStyle name="Normal 2 2 2 2 3 6 2 3 3" xfId="20076" xr:uid="{00000000-0005-0000-0000-0000F2160000}"/>
    <cellStyle name="Normal 2 2 2 2 3 6 2 4" xfId="6387" xr:uid="{00000000-0005-0000-0000-0000F3160000}"/>
    <cellStyle name="Normal 2 2 2 2 3 6 2 4 2" xfId="14533" xr:uid="{00000000-0005-0000-0000-0000F4160000}"/>
    <cellStyle name="Normal 2 2 2 2 3 6 2 4 2 2" xfId="30829" xr:uid="{00000000-0005-0000-0000-0000F5160000}"/>
    <cellStyle name="Normal 2 2 2 2 3 6 2 4 3" xfId="22683" xr:uid="{00000000-0005-0000-0000-0000F6160000}"/>
    <cellStyle name="Normal 2 2 2 2 3 6 2 5" xfId="9234" xr:uid="{00000000-0005-0000-0000-0000F7160000}"/>
    <cellStyle name="Normal 2 2 2 2 3 6 2 5 2" xfId="25530" xr:uid="{00000000-0005-0000-0000-0000F8160000}"/>
    <cellStyle name="Normal 2 2 2 2 3 6 2 6" xfId="17384" xr:uid="{00000000-0005-0000-0000-0000F9160000}"/>
    <cellStyle name="Normal 2 2 2 2 3 6 3" xfId="1793" xr:uid="{00000000-0005-0000-0000-0000FA160000}"/>
    <cellStyle name="Normal 2 2 2 2 3 6 3 2" xfId="4389" xr:uid="{00000000-0005-0000-0000-0000FB160000}"/>
    <cellStyle name="Normal 2 2 2 2 3 6 3 2 2" xfId="12535" xr:uid="{00000000-0005-0000-0000-0000FC160000}"/>
    <cellStyle name="Normal 2 2 2 2 3 6 3 2 2 2" xfId="28831" xr:uid="{00000000-0005-0000-0000-0000FD160000}"/>
    <cellStyle name="Normal 2 2 2 2 3 6 3 2 3" xfId="20685" xr:uid="{00000000-0005-0000-0000-0000FE160000}"/>
    <cellStyle name="Normal 2 2 2 2 3 6 3 3" xfId="7092" xr:uid="{00000000-0005-0000-0000-0000FF160000}"/>
    <cellStyle name="Normal 2 2 2 2 3 6 3 3 2" xfId="15238" xr:uid="{00000000-0005-0000-0000-000000170000}"/>
    <cellStyle name="Normal 2 2 2 2 3 6 3 3 2 2" xfId="31534" xr:uid="{00000000-0005-0000-0000-000001170000}"/>
    <cellStyle name="Normal 2 2 2 2 3 6 3 3 3" xfId="23388" xr:uid="{00000000-0005-0000-0000-000002170000}"/>
    <cellStyle name="Normal 2 2 2 2 3 6 3 4" xfId="9939" xr:uid="{00000000-0005-0000-0000-000003170000}"/>
    <cellStyle name="Normal 2 2 2 2 3 6 3 4 2" xfId="26235" xr:uid="{00000000-0005-0000-0000-000004170000}"/>
    <cellStyle name="Normal 2 2 2 2 3 6 3 5" xfId="18089" xr:uid="{00000000-0005-0000-0000-000005170000}"/>
    <cellStyle name="Normal 2 2 2 2 3 6 4" xfId="3171" xr:uid="{00000000-0005-0000-0000-000006170000}"/>
    <cellStyle name="Normal 2 2 2 2 3 6 4 2" xfId="11317" xr:uid="{00000000-0005-0000-0000-000007170000}"/>
    <cellStyle name="Normal 2 2 2 2 3 6 4 2 2" xfId="27613" xr:uid="{00000000-0005-0000-0000-000008170000}"/>
    <cellStyle name="Normal 2 2 2 2 3 6 4 3" xfId="19467" xr:uid="{00000000-0005-0000-0000-000009170000}"/>
    <cellStyle name="Normal 2 2 2 2 3 6 5" xfId="5682" xr:uid="{00000000-0005-0000-0000-00000A170000}"/>
    <cellStyle name="Normal 2 2 2 2 3 6 5 2" xfId="13828" xr:uid="{00000000-0005-0000-0000-00000B170000}"/>
    <cellStyle name="Normal 2 2 2 2 3 6 5 2 2" xfId="30124" xr:uid="{00000000-0005-0000-0000-00000C170000}"/>
    <cellStyle name="Normal 2 2 2 2 3 6 5 3" xfId="21978" xr:uid="{00000000-0005-0000-0000-00000D170000}"/>
    <cellStyle name="Normal 2 2 2 2 3 6 6" xfId="8529" xr:uid="{00000000-0005-0000-0000-00000E170000}"/>
    <cellStyle name="Normal 2 2 2 2 3 6 6 2" xfId="24825" xr:uid="{00000000-0005-0000-0000-00000F170000}"/>
    <cellStyle name="Normal 2 2 2 2 3 6 7" xfId="16679" xr:uid="{00000000-0005-0000-0000-000010170000}"/>
    <cellStyle name="Normal 2 2 2 2 3 7" xfId="744" xr:uid="{00000000-0005-0000-0000-000011170000}"/>
    <cellStyle name="Normal 2 2 2 2 3 7 2" xfId="2154" xr:uid="{00000000-0005-0000-0000-000012170000}"/>
    <cellStyle name="Normal 2 2 2 2 3 7 2 2" xfId="4702" xr:uid="{00000000-0005-0000-0000-000013170000}"/>
    <cellStyle name="Normal 2 2 2 2 3 7 2 2 2" xfId="12848" xr:uid="{00000000-0005-0000-0000-000014170000}"/>
    <cellStyle name="Normal 2 2 2 2 3 7 2 2 2 2" xfId="29144" xr:uid="{00000000-0005-0000-0000-000015170000}"/>
    <cellStyle name="Normal 2 2 2 2 3 7 2 2 3" xfId="20998" xr:uid="{00000000-0005-0000-0000-000016170000}"/>
    <cellStyle name="Normal 2 2 2 2 3 7 2 3" xfId="7453" xr:uid="{00000000-0005-0000-0000-000017170000}"/>
    <cellStyle name="Normal 2 2 2 2 3 7 2 3 2" xfId="15599" xr:uid="{00000000-0005-0000-0000-000018170000}"/>
    <cellStyle name="Normal 2 2 2 2 3 7 2 3 2 2" xfId="31895" xr:uid="{00000000-0005-0000-0000-000019170000}"/>
    <cellStyle name="Normal 2 2 2 2 3 7 2 3 3" xfId="23749" xr:uid="{00000000-0005-0000-0000-00001A170000}"/>
    <cellStyle name="Normal 2 2 2 2 3 7 2 4" xfId="10300" xr:uid="{00000000-0005-0000-0000-00001B170000}"/>
    <cellStyle name="Normal 2 2 2 2 3 7 2 4 2" xfId="26596" xr:uid="{00000000-0005-0000-0000-00001C170000}"/>
    <cellStyle name="Normal 2 2 2 2 3 7 2 5" xfId="18450" xr:uid="{00000000-0005-0000-0000-00001D170000}"/>
    <cellStyle name="Normal 2 2 2 2 3 7 3" xfId="3484" xr:uid="{00000000-0005-0000-0000-00001E170000}"/>
    <cellStyle name="Normal 2 2 2 2 3 7 3 2" xfId="11630" xr:uid="{00000000-0005-0000-0000-00001F170000}"/>
    <cellStyle name="Normal 2 2 2 2 3 7 3 2 2" xfId="27926" xr:uid="{00000000-0005-0000-0000-000020170000}"/>
    <cellStyle name="Normal 2 2 2 2 3 7 3 3" xfId="19780" xr:uid="{00000000-0005-0000-0000-000021170000}"/>
    <cellStyle name="Normal 2 2 2 2 3 7 4" xfId="6043" xr:uid="{00000000-0005-0000-0000-000022170000}"/>
    <cellStyle name="Normal 2 2 2 2 3 7 4 2" xfId="14189" xr:uid="{00000000-0005-0000-0000-000023170000}"/>
    <cellStyle name="Normal 2 2 2 2 3 7 4 2 2" xfId="30485" xr:uid="{00000000-0005-0000-0000-000024170000}"/>
    <cellStyle name="Normal 2 2 2 2 3 7 4 3" xfId="22339" xr:uid="{00000000-0005-0000-0000-000025170000}"/>
    <cellStyle name="Normal 2 2 2 2 3 7 5" xfId="8890" xr:uid="{00000000-0005-0000-0000-000026170000}"/>
    <cellStyle name="Normal 2 2 2 2 3 7 5 2" xfId="25186" xr:uid="{00000000-0005-0000-0000-000027170000}"/>
    <cellStyle name="Normal 2 2 2 2 3 7 6" xfId="17040" xr:uid="{00000000-0005-0000-0000-000028170000}"/>
    <cellStyle name="Normal 2 2 2 2 3 8" xfId="1449" xr:uid="{00000000-0005-0000-0000-000029170000}"/>
    <cellStyle name="Normal 2 2 2 2 3 8 2" xfId="4093" xr:uid="{00000000-0005-0000-0000-00002A170000}"/>
    <cellStyle name="Normal 2 2 2 2 3 8 2 2" xfId="12239" xr:uid="{00000000-0005-0000-0000-00002B170000}"/>
    <cellStyle name="Normal 2 2 2 2 3 8 2 2 2" xfId="28535" xr:uid="{00000000-0005-0000-0000-00002C170000}"/>
    <cellStyle name="Normal 2 2 2 2 3 8 2 3" xfId="20389" xr:uid="{00000000-0005-0000-0000-00002D170000}"/>
    <cellStyle name="Normal 2 2 2 2 3 8 3" xfId="6748" xr:uid="{00000000-0005-0000-0000-00002E170000}"/>
    <cellStyle name="Normal 2 2 2 2 3 8 3 2" xfId="14894" xr:uid="{00000000-0005-0000-0000-00002F170000}"/>
    <cellStyle name="Normal 2 2 2 2 3 8 3 2 2" xfId="31190" xr:uid="{00000000-0005-0000-0000-000030170000}"/>
    <cellStyle name="Normal 2 2 2 2 3 8 3 3" xfId="23044" xr:uid="{00000000-0005-0000-0000-000031170000}"/>
    <cellStyle name="Normal 2 2 2 2 3 8 4" xfId="9595" xr:uid="{00000000-0005-0000-0000-000032170000}"/>
    <cellStyle name="Normal 2 2 2 2 3 8 4 2" xfId="25891" xr:uid="{00000000-0005-0000-0000-000033170000}"/>
    <cellStyle name="Normal 2 2 2 2 3 8 5" xfId="17745" xr:uid="{00000000-0005-0000-0000-000034170000}"/>
    <cellStyle name="Normal 2 2 2 2 3 9" xfId="2875" xr:uid="{00000000-0005-0000-0000-000035170000}"/>
    <cellStyle name="Normal 2 2 2 2 3 9 2" xfId="11021" xr:uid="{00000000-0005-0000-0000-000036170000}"/>
    <cellStyle name="Normal 2 2 2 2 3 9 2 2" xfId="27317" xr:uid="{00000000-0005-0000-0000-000037170000}"/>
    <cellStyle name="Normal 2 2 2 2 3 9 3" xfId="19171" xr:uid="{00000000-0005-0000-0000-000038170000}"/>
    <cellStyle name="Normal 2 2 2 2 4" xfId="60" xr:uid="{00000000-0005-0000-0000-000039170000}"/>
    <cellStyle name="Normal 2 2 2 2 4 10" xfId="8207" xr:uid="{00000000-0005-0000-0000-00003A170000}"/>
    <cellStyle name="Normal 2 2 2 2 4 10 2" xfId="24503" xr:uid="{00000000-0005-0000-0000-00003B170000}"/>
    <cellStyle name="Normal 2 2 2 2 4 11" xfId="16357" xr:uid="{00000000-0005-0000-0000-00003C170000}"/>
    <cellStyle name="Normal 2 2 2 2 4 2" xfId="150" xr:uid="{00000000-0005-0000-0000-00003D170000}"/>
    <cellStyle name="Normal 2 2 2 2 4 2 2" xfId="494" xr:uid="{00000000-0005-0000-0000-00003E170000}"/>
    <cellStyle name="Normal 2 2 2 2 4 2 2 2" xfId="1200" xr:uid="{00000000-0005-0000-0000-00003F170000}"/>
    <cellStyle name="Normal 2 2 2 2 4 2 2 2 2" xfId="2610" xr:uid="{00000000-0005-0000-0000-000040170000}"/>
    <cellStyle name="Normal 2 2 2 2 4 2 2 2 2 2" xfId="5090" xr:uid="{00000000-0005-0000-0000-000041170000}"/>
    <cellStyle name="Normal 2 2 2 2 4 2 2 2 2 2 2" xfId="13236" xr:uid="{00000000-0005-0000-0000-000042170000}"/>
    <cellStyle name="Normal 2 2 2 2 4 2 2 2 2 2 2 2" xfId="29532" xr:uid="{00000000-0005-0000-0000-000043170000}"/>
    <cellStyle name="Normal 2 2 2 2 4 2 2 2 2 2 3" xfId="21386" xr:uid="{00000000-0005-0000-0000-000044170000}"/>
    <cellStyle name="Normal 2 2 2 2 4 2 2 2 2 3" xfId="7909" xr:uid="{00000000-0005-0000-0000-000045170000}"/>
    <cellStyle name="Normal 2 2 2 2 4 2 2 2 2 3 2" xfId="16055" xr:uid="{00000000-0005-0000-0000-000046170000}"/>
    <cellStyle name="Normal 2 2 2 2 4 2 2 2 2 3 2 2" xfId="32351" xr:uid="{00000000-0005-0000-0000-000047170000}"/>
    <cellStyle name="Normal 2 2 2 2 4 2 2 2 2 3 3" xfId="24205" xr:uid="{00000000-0005-0000-0000-000048170000}"/>
    <cellStyle name="Normal 2 2 2 2 4 2 2 2 2 4" xfId="10756" xr:uid="{00000000-0005-0000-0000-000049170000}"/>
    <cellStyle name="Normal 2 2 2 2 4 2 2 2 2 4 2" xfId="27052" xr:uid="{00000000-0005-0000-0000-00004A170000}"/>
    <cellStyle name="Normal 2 2 2 2 4 2 2 2 2 5" xfId="18906" xr:uid="{00000000-0005-0000-0000-00004B170000}"/>
    <cellStyle name="Normal 2 2 2 2 4 2 2 2 3" xfId="3872" xr:uid="{00000000-0005-0000-0000-00004C170000}"/>
    <cellStyle name="Normal 2 2 2 2 4 2 2 2 3 2" xfId="12018" xr:uid="{00000000-0005-0000-0000-00004D170000}"/>
    <cellStyle name="Normal 2 2 2 2 4 2 2 2 3 2 2" xfId="28314" xr:uid="{00000000-0005-0000-0000-00004E170000}"/>
    <cellStyle name="Normal 2 2 2 2 4 2 2 2 3 3" xfId="20168" xr:uid="{00000000-0005-0000-0000-00004F170000}"/>
    <cellStyle name="Normal 2 2 2 2 4 2 2 2 4" xfId="6499" xr:uid="{00000000-0005-0000-0000-000050170000}"/>
    <cellStyle name="Normal 2 2 2 2 4 2 2 2 4 2" xfId="14645" xr:uid="{00000000-0005-0000-0000-000051170000}"/>
    <cellStyle name="Normal 2 2 2 2 4 2 2 2 4 2 2" xfId="30941" xr:uid="{00000000-0005-0000-0000-000052170000}"/>
    <cellStyle name="Normal 2 2 2 2 4 2 2 2 4 3" xfId="22795" xr:uid="{00000000-0005-0000-0000-000053170000}"/>
    <cellStyle name="Normal 2 2 2 2 4 2 2 2 5" xfId="9346" xr:uid="{00000000-0005-0000-0000-000054170000}"/>
    <cellStyle name="Normal 2 2 2 2 4 2 2 2 5 2" xfId="25642" xr:uid="{00000000-0005-0000-0000-000055170000}"/>
    <cellStyle name="Normal 2 2 2 2 4 2 2 2 6" xfId="17496" xr:uid="{00000000-0005-0000-0000-000056170000}"/>
    <cellStyle name="Normal 2 2 2 2 4 2 2 3" xfId="1905" xr:uid="{00000000-0005-0000-0000-000057170000}"/>
    <cellStyle name="Normal 2 2 2 2 4 2 2 3 2" xfId="4481" xr:uid="{00000000-0005-0000-0000-000058170000}"/>
    <cellStyle name="Normal 2 2 2 2 4 2 2 3 2 2" xfId="12627" xr:uid="{00000000-0005-0000-0000-000059170000}"/>
    <cellStyle name="Normal 2 2 2 2 4 2 2 3 2 2 2" xfId="28923" xr:uid="{00000000-0005-0000-0000-00005A170000}"/>
    <cellStyle name="Normal 2 2 2 2 4 2 2 3 2 3" xfId="20777" xr:uid="{00000000-0005-0000-0000-00005B170000}"/>
    <cellStyle name="Normal 2 2 2 2 4 2 2 3 3" xfId="7204" xr:uid="{00000000-0005-0000-0000-00005C170000}"/>
    <cellStyle name="Normal 2 2 2 2 4 2 2 3 3 2" xfId="15350" xr:uid="{00000000-0005-0000-0000-00005D170000}"/>
    <cellStyle name="Normal 2 2 2 2 4 2 2 3 3 2 2" xfId="31646" xr:uid="{00000000-0005-0000-0000-00005E170000}"/>
    <cellStyle name="Normal 2 2 2 2 4 2 2 3 3 3" xfId="23500" xr:uid="{00000000-0005-0000-0000-00005F170000}"/>
    <cellStyle name="Normal 2 2 2 2 4 2 2 3 4" xfId="10051" xr:uid="{00000000-0005-0000-0000-000060170000}"/>
    <cellStyle name="Normal 2 2 2 2 4 2 2 3 4 2" xfId="26347" xr:uid="{00000000-0005-0000-0000-000061170000}"/>
    <cellStyle name="Normal 2 2 2 2 4 2 2 3 5" xfId="18201" xr:uid="{00000000-0005-0000-0000-000062170000}"/>
    <cellStyle name="Normal 2 2 2 2 4 2 2 4" xfId="3263" xr:uid="{00000000-0005-0000-0000-000063170000}"/>
    <cellStyle name="Normal 2 2 2 2 4 2 2 4 2" xfId="11409" xr:uid="{00000000-0005-0000-0000-000064170000}"/>
    <cellStyle name="Normal 2 2 2 2 4 2 2 4 2 2" xfId="27705" xr:uid="{00000000-0005-0000-0000-000065170000}"/>
    <cellStyle name="Normal 2 2 2 2 4 2 2 4 3" xfId="19559" xr:uid="{00000000-0005-0000-0000-000066170000}"/>
    <cellStyle name="Normal 2 2 2 2 4 2 2 5" xfId="5794" xr:uid="{00000000-0005-0000-0000-000067170000}"/>
    <cellStyle name="Normal 2 2 2 2 4 2 2 5 2" xfId="13940" xr:uid="{00000000-0005-0000-0000-000068170000}"/>
    <cellStyle name="Normal 2 2 2 2 4 2 2 5 2 2" xfId="30236" xr:uid="{00000000-0005-0000-0000-000069170000}"/>
    <cellStyle name="Normal 2 2 2 2 4 2 2 5 3" xfId="22090" xr:uid="{00000000-0005-0000-0000-00006A170000}"/>
    <cellStyle name="Normal 2 2 2 2 4 2 2 6" xfId="8641" xr:uid="{00000000-0005-0000-0000-00006B170000}"/>
    <cellStyle name="Normal 2 2 2 2 4 2 2 6 2" xfId="24937" xr:uid="{00000000-0005-0000-0000-00006C170000}"/>
    <cellStyle name="Normal 2 2 2 2 4 2 2 7" xfId="16791" xr:uid="{00000000-0005-0000-0000-00006D170000}"/>
    <cellStyle name="Normal 2 2 2 2 4 2 3" xfId="856" xr:uid="{00000000-0005-0000-0000-00006E170000}"/>
    <cellStyle name="Normal 2 2 2 2 4 2 3 2" xfId="2266" xr:uid="{00000000-0005-0000-0000-00006F170000}"/>
    <cellStyle name="Normal 2 2 2 2 4 2 3 2 2" xfId="4794" xr:uid="{00000000-0005-0000-0000-000070170000}"/>
    <cellStyle name="Normal 2 2 2 2 4 2 3 2 2 2" xfId="12940" xr:uid="{00000000-0005-0000-0000-000071170000}"/>
    <cellStyle name="Normal 2 2 2 2 4 2 3 2 2 2 2" xfId="29236" xr:uid="{00000000-0005-0000-0000-000072170000}"/>
    <cellStyle name="Normal 2 2 2 2 4 2 3 2 2 3" xfId="21090" xr:uid="{00000000-0005-0000-0000-000073170000}"/>
    <cellStyle name="Normal 2 2 2 2 4 2 3 2 3" xfId="7565" xr:uid="{00000000-0005-0000-0000-000074170000}"/>
    <cellStyle name="Normal 2 2 2 2 4 2 3 2 3 2" xfId="15711" xr:uid="{00000000-0005-0000-0000-000075170000}"/>
    <cellStyle name="Normal 2 2 2 2 4 2 3 2 3 2 2" xfId="32007" xr:uid="{00000000-0005-0000-0000-000076170000}"/>
    <cellStyle name="Normal 2 2 2 2 4 2 3 2 3 3" xfId="23861" xr:uid="{00000000-0005-0000-0000-000077170000}"/>
    <cellStyle name="Normal 2 2 2 2 4 2 3 2 4" xfId="10412" xr:uid="{00000000-0005-0000-0000-000078170000}"/>
    <cellStyle name="Normal 2 2 2 2 4 2 3 2 4 2" xfId="26708" xr:uid="{00000000-0005-0000-0000-000079170000}"/>
    <cellStyle name="Normal 2 2 2 2 4 2 3 2 5" xfId="18562" xr:uid="{00000000-0005-0000-0000-00007A170000}"/>
    <cellStyle name="Normal 2 2 2 2 4 2 3 3" xfId="3576" xr:uid="{00000000-0005-0000-0000-00007B170000}"/>
    <cellStyle name="Normal 2 2 2 2 4 2 3 3 2" xfId="11722" xr:uid="{00000000-0005-0000-0000-00007C170000}"/>
    <cellStyle name="Normal 2 2 2 2 4 2 3 3 2 2" xfId="28018" xr:uid="{00000000-0005-0000-0000-00007D170000}"/>
    <cellStyle name="Normal 2 2 2 2 4 2 3 3 3" xfId="19872" xr:uid="{00000000-0005-0000-0000-00007E170000}"/>
    <cellStyle name="Normal 2 2 2 2 4 2 3 4" xfId="6155" xr:uid="{00000000-0005-0000-0000-00007F170000}"/>
    <cellStyle name="Normal 2 2 2 2 4 2 3 4 2" xfId="14301" xr:uid="{00000000-0005-0000-0000-000080170000}"/>
    <cellStyle name="Normal 2 2 2 2 4 2 3 4 2 2" xfId="30597" xr:uid="{00000000-0005-0000-0000-000081170000}"/>
    <cellStyle name="Normal 2 2 2 2 4 2 3 4 3" xfId="22451" xr:uid="{00000000-0005-0000-0000-000082170000}"/>
    <cellStyle name="Normal 2 2 2 2 4 2 3 5" xfId="9002" xr:uid="{00000000-0005-0000-0000-000083170000}"/>
    <cellStyle name="Normal 2 2 2 2 4 2 3 5 2" xfId="25298" xr:uid="{00000000-0005-0000-0000-000084170000}"/>
    <cellStyle name="Normal 2 2 2 2 4 2 3 6" xfId="17152" xr:uid="{00000000-0005-0000-0000-000085170000}"/>
    <cellStyle name="Normal 2 2 2 2 4 2 4" xfId="1561" xr:uid="{00000000-0005-0000-0000-000086170000}"/>
    <cellStyle name="Normal 2 2 2 2 4 2 4 2" xfId="4185" xr:uid="{00000000-0005-0000-0000-000087170000}"/>
    <cellStyle name="Normal 2 2 2 2 4 2 4 2 2" xfId="12331" xr:uid="{00000000-0005-0000-0000-000088170000}"/>
    <cellStyle name="Normal 2 2 2 2 4 2 4 2 2 2" xfId="28627" xr:uid="{00000000-0005-0000-0000-000089170000}"/>
    <cellStyle name="Normal 2 2 2 2 4 2 4 2 3" xfId="20481" xr:uid="{00000000-0005-0000-0000-00008A170000}"/>
    <cellStyle name="Normal 2 2 2 2 4 2 4 3" xfId="6860" xr:uid="{00000000-0005-0000-0000-00008B170000}"/>
    <cellStyle name="Normal 2 2 2 2 4 2 4 3 2" xfId="15006" xr:uid="{00000000-0005-0000-0000-00008C170000}"/>
    <cellStyle name="Normal 2 2 2 2 4 2 4 3 2 2" xfId="31302" xr:uid="{00000000-0005-0000-0000-00008D170000}"/>
    <cellStyle name="Normal 2 2 2 2 4 2 4 3 3" xfId="23156" xr:uid="{00000000-0005-0000-0000-00008E170000}"/>
    <cellStyle name="Normal 2 2 2 2 4 2 4 4" xfId="9707" xr:uid="{00000000-0005-0000-0000-00008F170000}"/>
    <cellStyle name="Normal 2 2 2 2 4 2 4 4 2" xfId="26003" xr:uid="{00000000-0005-0000-0000-000090170000}"/>
    <cellStyle name="Normal 2 2 2 2 4 2 4 5" xfId="17857" xr:uid="{00000000-0005-0000-0000-000091170000}"/>
    <cellStyle name="Normal 2 2 2 2 4 2 5" xfId="2967" xr:uid="{00000000-0005-0000-0000-000092170000}"/>
    <cellStyle name="Normal 2 2 2 2 4 2 5 2" xfId="11113" xr:uid="{00000000-0005-0000-0000-000093170000}"/>
    <cellStyle name="Normal 2 2 2 2 4 2 5 2 2" xfId="27409" xr:uid="{00000000-0005-0000-0000-000094170000}"/>
    <cellStyle name="Normal 2 2 2 2 4 2 5 3" xfId="19263" xr:uid="{00000000-0005-0000-0000-000095170000}"/>
    <cellStyle name="Normal 2 2 2 2 4 2 6" xfId="5450" xr:uid="{00000000-0005-0000-0000-000096170000}"/>
    <cellStyle name="Normal 2 2 2 2 4 2 6 2" xfId="13596" xr:uid="{00000000-0005-0000-0000-000097170000}"/>
    <cellStyle name="Normal 2 2 2 2 4 2 6 2 2" xfId="29892" xr:uid="{00000000-0005-0000-0000-000098170000}"/>
    <cellStyle name="Normal 2 2 2 2 4 2 6 3" xfId="21746" xr:uid="{00000000-0005-0000-0000-000099170000}"/>
    <cellStyle name="Normal 2 2 2 2 4 2 7" xfId="8297" xr:uid="{00000000-0005-0000-0000-00009A170000}"/>
    <cellStyle name="Normal 2 2 2 2 4 2 7 2" xfId="24593" xr:uid="{00000000-0005-0000-0000-00009B170000}"/>
    <cellStyle name="Normal 2 2 2 2 4 2 8" xfId="16447" xr:uid="{00000000-0005-0000-0000-00009C170000}"/>
    <cellStyle name="Normal 2 2 2 2 4 3" xfId="230" xr:uid="{00000000-0005-0000-0000-00009D170000}"/>
    <cellStyle name="Normal 2 2 2 2 4 3 2" xfId="574" xr:uid="{00000000-0005-0000-0000-00009E170000}"/>
    <cellStyle name="Normal 2 2 2 2 4 3 2 2" xfId="1280" xr:uid="{00000000-0005-0000-0000-00009F170000}"/>
    <cellStyle name="Normal 2 2 2 2 4 3 2 2 2" xfId="2690" xr:uid="{00000000-0005-0000-0000-0000A0170000}"/>
    <cellStyle name="Normal 2 2 2 2 4 3 2 2 2 2" xfId="5164" xr:uid="{00000000-0005-0000-0000-0000A1170000}"/>
    <cellStyle name="Normal 2 2 2 2 4 3 2 2 2 2 2" xfId="13310" xr:uid="{00000000-0005-0000-0000-0000A2170000}"/>
    <cellStyle name="Normal 2 2 2 2 4 3 2 2 2 2 2 2" xfId="29606" xr:uid="{00000000-0005-0000-0000-0000A3170000}"/>
    <cellStyle name="Normal 2 2 2 2 4 3 2 2 2 2 3" xfId="21460" xr:uid="{00000000-0005-0000-0000-0000A4170000}"/>
    <cellStyle name="Normal 2 2 2 2 4 3 2 2 2 3" xfId="7989" xr:uid="{00000000-0005-0000-0000-0000A5170000}"/>
    <cellStyle name="Normal 2 2 2 2 4 3 2 2 2 3 2" xfId="16135" xr:uid="{00000000-0005-0000-0000-0000A6170000}"/>
    <cellStyle name="Normal 2 2 2 2 4 3 2 2 2 3 2 2" xfId="32431" xr:uid="{00000000-0005-0000-0000-0000A7170000}"/>
    <cellStyle name="Normal 2 2 2 2 4 3 2 2 2 3 3" xfId="24285" xr:uid="{00000000-0005-0000-0000-0000A8170000}"/>
    <cellStyle name="Normal 2 2 2 2 4 3 2 2 2 4" xfId="10836" xr:uid="{00000000-0005-0000-0000-0000A9170000}"/>
    <cellStyle name="Normal 2 2 2 2 4 3 2 2 2 4 2" xfId="27132" xr:uid="{00000000-0005-0000-0000-0000AA170000}"/>
    <cellStyle name="Normal 2 2 2 2 4 3 2 2 2 5" xfId="18986" xr:uid="{00000000-0005-0000-0000-0000AB170000}"/>
    <cellStyle name="Normal 2 2 2 2 4 3 2 2 3" xfId="3946" xr:uid="{00000000-0005-0000-0000-0000AC170000}"/>
    <cellStyle name="Normal 2 2 2 2 4 3 2 2 3 2" xfId="12092" xr:uid="{00000000-0005-0000-0000-0000AD170000}"/>
    <cellStyle name="Normal 2 2 2 2 4 3 2 2 3 2 2" xfId="28388" xr:uid="{00000000-0005-0000-0000-0000AE170000}"/>
    <cellStyle name="Normal 2 2 2 2 4 3 2 2 3 3" xfId="20242" xr:uid="{00000000-0005-0000-0000-0000AF170000}"/>
    <cellStyle name="Normal 2 2 2 2 4 3 2 2 4" xfId="6579" xr:uid="{00000000-0005-0000-0000-0000B0170000}"/>
    <cellStyle name="Normal 2 2 2 2 4 3 2 2 4 2" xfId="14725" xr:uid="{00000000-0005-0000-0000-0000B1170000}"/>
    <cellStyle name="Normal 2 2 2 2 4 3 2 2 4 2 2" xfId="31021" xr:uid="{00000000-0005-0000-0000-0000B2170000}"/>
    <cellStyle name="Normal 2 2 2 2 4 3 2 2 4 3" xfId="22875" xr:uid="{00000000-0005-0000-0000-0000B3170000}"/>
    <cellStyle name="Normal 2 2 2 2 4 3 2 2 5" xfId="9426" xr:uid="{00000000-0005-0000-0000-0000B4170000}"/>
    <cellStyle name="Normal 2 2 2 2 4 3 2 2 5 2" xfId="25722" xr:uid="{00000000-0005-0000-0000-0000B5170000}"/>
    <cellStyle name="Normal 2 2 2 2 4 3 2 2 6" xfId="17576" xr:uid="{00000000-0005-0000-0000-0000B6170000}"/>
    <cellStyle name="Normal 2 2 2 2 4 3 2 3" xfId="1985" xr:uid="{00000000-0005-0000-0000-0000B7170000}"/>
    <cellStyle name="Normal 2 2 2 2 4 3 2 3 2" xfId="4555" xr:uid="{00000000-0005-0000-0000-0000B8170000}"/>
    <cellStyle name="Normal 2 2 2 2 4 3 2 3 2 2" xfId="12701" xr:uid="{00000000-0005-0000-0000-0000B9170000}"/>
    <cellStyle name="Normal 2 2 2 2 4 3 2 3 2 2 2" xfId="28997" xr:uid="{00000000-0005-0000-0000-0000BA170000}"/>
    <cellStyle name="Normal 2 2 2 2 4 3 2 3 2 3" xfId="20851" xr:uid="{00000000-0005-0000-0000-0000BB170000}"/>
    <cellStyle name="Normal 2 2 2 2 4 3 2 3 3" xfId="7284" xr:uid="{00000000-0005-0000-0000-0000BC170000}"/>
    <cellStyle name="Normal 2 2 2 2 4 3 2 3 3 2" xfId="15430" xr:uid="{00000000-0005-0000-0000-0000BD170000}"/>
    <cellStyle name="Normal 2 2 2 2 4 3 2 3 3 2 2" xfId="31726" xr:uid="{00000000-0005-0000-0000-0000BE170000}"/>
    <cellStyle name="Normal 2 2 2 2 4 3 2 3 3 3" xfId="23580" xr:uid="{00000000-0005-0000-0000-0000BF170000}"/>
    <cellStyle name="Normal 2 2 2 2 4 3 2 3 4" xfId="10131" xr:uid="{00000000-0005-0000-0000-0000C0170000}"/>
    <cellStyle name="Normal 2 2 2 2 4 3 2 3 4 2" xfId="26427" xr:uid="{00000000-0005-0000-0000-0000C1170000}"/>
    <cellStyle name="Normal 2 2 2 2 4 3 2 3 5" xfId="18281" xr:uid="{00000000-0005-0000-0000-0000C2170000}"/>
    <cellStyle name="Normal 2 2 2 2 4 3 2 4" xfId="3337" xr:uid="{00000000-0005-0000-0000-0000C3170000}"/>
    <cellStyle name="Normal 2 2 2 2 4 3 2 4 2" xfId="11483" xr:uid="{00000000-0005-0000-0000-0000C4170000}"/>
    <cellStyle name="Normal 2 2 2 2 4 3 2 4 2 2" xfId="27779" xr:uid="{00000000-0005-0000-0000-0000C5170000}"/>
    <cellStyle name="Normal 2 2 2 2 4 3 2 4 3" xfId="19633" xr:uid="{00000000-0005-0000-0000-0000C6170000}"/>
    <cellStyle name="Normal 2 2 2 2 4 3 2 5" xfId="5874" xr:uid="{00000000-0005-0000-0000-0000C7170000}"/>
    <cellStyle name="Normal 2 2 2 2 4 3 2 5 2" xfId="14020" xr:uid="{00000000-0005-0000-0000-0000C8170000}"/>
    <cellStyle name="Normal 2 2 2 2 4 3 2 5 2 2" xfId="30316" xr:uid="{00000000-0005-0000-0000-0000C9170000}"/>
    <cellStyle name="Normal 2 2 2 2 4 3 2 5 3" xfId="22170" xr:uid="{00000000-0005-0000-0000-0000CA170000}"/>
    <cellStyle name="Normal 2 2 2 2 4 3 2 6" xfId="8721" xr:uid="{00000000-0005-0000-0000-0000CB170000}"/>
    <cellStyle name="Normal 2 2 2 2 4 3 2 6 2" xfId="25017" xr:uid="{00000000-0005-0000-0000-0000CC170000}"/>
    <cellStyle name="Normal 2 2 2 2 4 3 2 7" xfId="16871" xr:uid="{00000000-0005-0000-0000-0000CD170000}"/>
    <cellStyle name="Normal 2 2 2 2 4 3 3" xfId="936" xr:uid="{00000000-0005-0000-0000-0000CE170000}"/>
    <cellStyle name="Normal 2 2 2 2 4 3 3 2" xfId="2346" xr:uid="{00000000-0005-0000-0000-0000CF170000}"/>
    <cellStyle name="Normal 2 2 2 2 4 3 3 2 2" xfId="4868" xr:uid="{00000000-0005-0000-0000-0000D0170000}"/>
    <cellStyle name="Normal 2 2 2 2 4 3 3 2 2 2" xfId="13014" xr:uid="{00000000-0005-0000-0000-0000D1170000}"/>
    <cellStyle name="Normal 2 2 2 2 4 3 3 2 2 2 2" xfId="29310" xr:uid="{00000000-0005-0000-0000-0000D2170000}"/>
    <cellStyle name="Normal 2 2 2 2 4 3 3 2 2 3" xfId="21164" xr:uid="{00000000-0005-0000-0000-0000D3170000}"/>
    <cellStyle name="Normal 2 2 2 2 4 3 3 2 3" xfId="7645" xr:uid="{00000000-0005-0000-0000-0000D4170000}"/>
    <cellStyle name="Normal 2 2 2 2 4 3 3 2 3 2" xfId="15791" xr:uid="{00000000-0005-0000-0000-0000D5170000}"/>
    <cellStyle name="Normal 2 2 2 2 4 3 3 2 3 2 2" xfId="32087" xr:uid="{00000000-0005-0000-0000-0000D6170000}"/>
    <cellStyle name="Normal 2 2 2 2 4 3 3 2 3 3" xfId="23941" xr:uid="{00000000-0005-0000-0000-0000D7170000}"/>
    <cellStyle name="Normal 2 2 2 2 4 3 3 2 4" xfId="10492" xr:uid="{00000000-0005-0000-0000-0000D8170000}"/>
    <cellStyle name="Normal 2 2 2 2 4 3 3 2 4 2" xfId="26788" xr:uid="{00000000-0005-0000-0000-0000D9170000}"/>
    <cellStyle name="Normal 2 2 2 2 4 3 3 2 5" xfId="18642" xr:uid="{00000000-0005-0000-0000-0000DA170000}"/>
    <cellStyle name="Normal 2 2 2 2 4 3 3 3" xfId="3650" xr:uid="{00000000-0005-0000-0000-0000DB170000}"/>
    <cellStyle name="Normal 2 2 2 2 4 3 3 3 2" xfId="11796" xr:uid="{00000000-0005-0000-0000-0000DC170000}"/>
    <cellStyle name="Normal 2 2 2 2 4 3 3 3 2 2" xfId="28092" xr:uid="{00000000-0005-0000-0000-0000DD170000}"/>
    <cellStyle name="Normal 2 2 2 2 4 3 3 3 3" xfId="19946" xr:uid="{00000000-0005-0000-0000-0000DE170000}"/>
    <cellStyle name="Normal 2 2 2 2 4 3 3 4" xfId="6235" xr:uid="{00000000-0005-0000-0000-0000DF170000}"/>
    <cellStyle name="Normal 2 2 2 2 4 3 3 4 2" xfId="14381" xr:uid="{00000000-0005-0000-0000-0000E0170000}"/>
    <cellStyle name="Normal 2 2 2 2 4 3 3 4 2 2" xfId="30677" xr:uid="{00000000-0005-0000-0000-0000E1170000}"/>
    <cellStyle name="Normal 2 2 2 2 4 3 3 4 3" xfId="22531" xr:uid="{00000000-0005-0000-0000-0000E2170000}"/>
    <cellStyle name="Normal 2 2 2 2 4 3 3 5" xfId="9082" xr:uid="{00000000-0005-0000-0000-0000E3170000}"/>
    <cellStyle name="Normal 2 2 2 2 4 3 3 5 2" xfId="25378" xr:uid="{00000000-0005-0000-0000-0000E4170000}"/>
    <cellStyle name="Normal 2 2 2 2 4 3 3 6" xfId="17232" xr:uid="{00000000-0005-0000-0000-0000E5170000}"/>
    <cellStyle name="Normal 2 2 2 2 4 3 4" xfId="1641" xr:uid="{00000000-0005-0000-0000-0000E6170000}"/>
    <cellStyle name="Normal 2 2 2 2 4 3 4 2" xfId="4259" xr:uid="{00000000-0005-0000-0000-0000E7170000}"/>
    <cellStyle name="Normal 2 2 2 2 4 3 4 2 2" xfId="12405" xr:uid="{00000000-0005-0000-0000-0000E8170000}"/>
    <cellStyle name="Normal 2 2 2 2 4 3 4 2 2 2" xfId="28701" xr:uid="{00000000-0005-0000-0000-0000E9170000}"/>
    <cellStyle name="Normal 2 2 2 2 4 3 4 2 3" xfId="20555" xr:uid="{00000000-0005-0000-0000-0000EA170000}"/>
    <cellStyle name="Normal 2 2 2 2 4 3 4 3" xfId="6940" xr:uid="{00000000-0005-0000-0000-0000EB170000}"/>
    <cellStyle name="Normal 2 2 2 2 4 3 4 3 2" xfId="15086" xr:uid="{00000000-0005-0000-0000-0000EC170000}"/>
    <cellStyle name="Normal 2 2 2 2 4 3 4 3 2 2" xfId="31382" xr:uid="{00000000-0005-0000-0000-0000ED170000}"/>
    <cellStyle name="Normal 2 2 2 2 4 3 4 3 3" xfId="23236" xr:uid="{00000000-0005-0000-0000-0000EE170000}"/>
    <cellStyle name="Normal 2 2 2 2 4 3 4 4" xfId="9787" xr:uid="{00000000-0005-0000-0000-0000EF170000}"/>
    <cellStyle name="Normal 2 2 2 2 4 3 4 4 2" xfId="26083" xr:uid="{00000000-0005-0000-0000-0000F0170000}"/>
    <cellStyle name="Normal 2 2 2 2 4 3 4 5" xfId="17937" xr:uid="{00000000-0005-0000-0000-0000F1170000}"/>
    <cellStyle name="Normal 2 2 2 2 4 3 5" xfId="3041" xr:uid="{00000000-0005-0000-0000-0000F2170000}"/>
    <cellStyle name="Normal 2 2 2 2 4 3 5 2" xfId="11187" xr:uid="{00000000-0005-0000-0000-0000F3170000}"/>
    <cellStyle name="Normal 2 2 2 2 4 3 5 2 2" xfId="27483" xr:uid="{00000000-0005-0000-0000-0000F4170000}"/>
    <cellStyle name="Normal 2 2 2 2 4 3 5 3" xfId="19337" xr:uid="{00000000-0005-0000-0000-0000F5170000}"/>
    <cellStyle name="Normal 2 2 2 2 4 3 6" xfId="5530" xr:uid="{00000000-0005-0000-0000-0000F6170000}"/>
    <cellStyle name="Normal 2 2 2 2 4 3 6 2" xfId="13676" xr:uid="{00000000-0005-0000-0000-0000F7170000}"/>
    <cellStyle name="Normal 2 2 2 2 4 3 6 2 2" xfId="29972" xr:uid="{00000000-0005-0000-0000-0000F8170000}"/>
    <cellStyle name="Normal 2 2 2 2 4 3 6 3" xfId="21826" xr:uid="{00000000-0005-0000-0000-0000F9170000}"/>
    <cellStyle name="Normal 2 2 2 2 4 3 7" xfId="8377" xr:uid="{00000000-0005-0000-0000-0000FA170000}"/>
    <cellStyle name="Normal 2 2 2 2 4 3 7 2" xfId="24673" xr:uid="{00000000-0005-0000-0000-0000FB170000}"/>
    <cellStyle name="Normal 2 2 2 2 4 3 8" xfId="16527" xr:uid="{00000000-0005-0000-0000-0000FC170000}"/>
    <cellStyle name="Normal 2 2 2 2 4 4" xfId="314" xr:uid="{00000000-0005-0000-0000-0000FD170000}"/>
    <cellStyle name="Normal 2 2 2 2 4 4 2" xfId="658" xr:uid="{00000000-0005-0000-0000-0000FE170000}"/>
    <cellStyle name="Normal 2 2 2 2 4 4 2 2" xfId="1364" xr:uid="{00000000-0005-0000-0000-0000FF170000}"/>
    <cellStyle name="Normal 2 2 2 2 4 4 2 2 2" xfId="2774" xr:uid="{00000000-0005-0000-0000-000000180000}"/>
    <cellStyle name="Normal 2 2 2 2 4 4 2 2 2 2" xfId="5238" xr:uid="{00000000-0005-0000-0000-000001180000}"/>
    <cellStyle name="Normal 2 2 2 2 4 4 2 2 2 2 2" xfId="13384" xr:uid="{00000000-0005-0000-0000-000002180000}"/>
    <cellStyle name="Normal 2 2 2 2 4 4 2 2 2 2 2 2" xfId="29680" xr:uid="{00000000-0005-0000-0000-000003180000}"/>
    <cellStyle name="Normal 2 2 2 2 4 4 2 2 2 2 3" xfId="21534" xr:uid="{00000000-0005-0000-0000-000004180000}"/>
    <cellStyle name="Normal 2 2 2 2 4 4 2 2 2 3" xfId="8073" xr:uid="{00000000-0005-0000-0000-000005180000}"/>
    <cellStyle name="Normal 2 2 2 2 4 4 2 2 2 3 2" xfId="16219" xr:uid="{00000000-0005-0000-0000-000006180000}"/>
    <cellStyle name="Normal 2 2 2 2 4 4 2 2 2 3 2 2" xfId="32515" xr:uid="{00000000-0005-0000-0000-000007180000}"/>
    <cellStyle name="Normal 2 2 2 2 4 4 2 2 2 3 3" xfId="24369" xr:uid="{00000000-0005-0000-0000-000008180000}"/>
    <cellStyle name="Normal 2 2 2 2 4 4 2 2 2 4" xfId="10920" xr:uid="{00000000-0005-0000-0000-000009180000}"/>
    <cellStyle name="Normal 2 2 2 2 4 4 2 2 2 4 2" xfId="27216" xr:uid="{00000000-0005-0000-0000-00000A180000}"/>
    <cellStyle name="Normal 2 2 2 2 4 4 2 2 2 5" xfId="19070" xr:uid="{00000000-0005-0000-0000-00000B180000}"/>
    <cellStyle name="Normal 2 2 2 2 4 4 2 2 3" xfId="4020" xr:uid="{00000000-0005-0000-0000-00000C180000}"/>
    <cellStyle name="Normal 2 2 2 2 4 4 2 2 3 2" xfId="12166" xr:uid="{00000000-0005-0000-0000-00000D180000}"/>
    <cellStyle name="Normal 2 2 2 2 4 4 2 2 3 2 2" xfId="28462" xr:uid="{00000000-0005-0000-0000-00000E180000}"/>
    <cellStyle name="Normal 2 2 2 2 4 4 2 2 3 3" xfId="20316" xr:uid="{00000000-0005-0000-0000-00000F180000}"/>
    <cellStyle name="Normal 2 2 2 2 4 4 2 2 4" xfId="6663" xr:uid="{00000000-0005-0000-0000-000010180000}"/>
    <cellStyle name="Normal 2 2 2 2 4 4 2 2 4 2" xfId="14809" xr:uid="{00000000-0005-0000-0000-000011180000}"/>
    <cellStyle name="Normal 2 2 2 2 4 4 2 2 4 2 2" xfId="31105" xr:uid="{00000000-0005-0000-0000-000012180000}"/>
    <cellStyle name="Normal 2 2 2 2 4 4 2 2 4 3" xfId="22959" xr:uid="{00000000-0005-0000-0000-000013180000}"/>
    <cellStyle name="Normal 2 2 2 2 4 4 2 2 5" xfId="9510" xr:uid="{00000000-0005-0000-0000-000014180000}"/>
    <cellStyle name="Normal 2 2 2 2 4 4 2 2 5 2" xfId="25806" xr:uid="{00000000-0005-0000-0000-000015180000}"/>
    <cellStyle name="Normal 2 2 2 2 4 4 2 2 6" xfId="17660" xr:uid="{00000000-0005-0000-0000-000016180000}"/>
    <cellStyle name="Normal 2 2 2 2 4 4 2 3" xfId="2069" xr:uid="{00000000-0005-0000-0000-000017180000}"/>
    <cellStyle name="Normal 2 2 2 2 4 4 2 3 2" xfId="4629" xr:uid="{00000000-0005-0000-0000-000018180000}"/>
    <cellStyle name="Normal 2 2 2 2 4 4 2 3 2 2" xfId="12775" xr:uid="{00000000-0005-0000-0000-000019180000}"/>
    <cellStyle name="Normal 2 2 2 2 4 4 2 3 2 2 2" xfId="29071" xr:uid="{00000000-0005-0000-0000-00001A180000}"/>
    <cellStyle name="Normal 2 2 2 2 4 4 2 3 2 3" xfId="20925" xr:uid="{00000000-0005-0000-0000-00001B180000}"/>
    <cellStyle name="Normal 2 2 2 2 4 4 2 3 3" xfId="7368" xr:uid="{00000000-0005-0000-0000-00001C180000}"/>
    <cellStyle name="Normal 2 2 2 2 4 4 2 3 3 2" xfId="15514" xr:uid="{00000000-0005-0000-0000-00001D180000}"/>
    <cellStyle name="Normal 2 2 2 2 4 4 2 3 3 2 2" xfId="31810" xr:uid="{00000000-0005-0000-0000-00001E180000}"/>
    <cellStyle name="Normal 2 2 2 2 4 4 2 3 3 3" xfId="23664" xr:uid="{00000000-0005-0000-0000-00001F180000}"/>
    <cellStyle name="Normal 2 2 2 2 4 4 2 3 4" xfId="10215" xr:uid="{00000000-0005-0000-0000-000020180000}"/>
    <cellStyle name="Normal 2 2 2 2 4 4 2 3 4 2" xfId="26511" xr:uid="{00000000-0005-0000-0000-000021180000}"/>
    <cellStyle name="Normal 2 2 2 2 4 4 2 3 5" xfId="18365" xr:uid="{00000000-0005-0000-0000-000022180000}"/>
    <cellStyle name="Normal 2 2 2 2 4 4 2 4" xfId="3411" xr:uid="{00000000-0005-0000-0000-000023180000}"/>
    <cellStyle name="Normal 2 2 2 2 4 4 2 4 2" xfId="11557" xr:uid="{00000000-0005-0000-0000-000024180000}"/>
    <cellStyle name="Normal 2 2 2 2 4 4 2 4 2 2" xfId="27853" xr:uid="{00000000-0005-0000-0000-000025180000}"/>
    <cellStyle name="Normal 2 2 2 2 4 4 2 4 3" xfId="19707" xr:uid="{00000000-0005-0000-0000-000026180000}"/>
    <cellStyle name="Normal 2 2 2 2 4 4 2 5" xfId="5958" xr:uid="{00000000-0005-0000-0000-000027180000}"/>
    <cellStyle name="Normal 2 2 2 2 4 4 2 5 2" xfId="14104" xr:uid="{00000000-0005-0000-0000-000028180000}"/>
    <cellStyle name="Normal 2 2 2 2 4 4 2 5 2 2" xfId="30400" xr:uid="{00000000-0005-0000-0000-000029180000}"/>
    <cellStyle name="Normal 2 2 2 2 4 4 2 5 3" xfId="22254" xr:uid="{00000000-0005-0000-0000-00002A180000}"/>
    <cellStyle name="Normal 2 2 2 2 4 4 2 6" xfId="8805" xr:uid="{00000000-0005-0000-0000-00002B180000}"/>
    <cellStyle name="Normal 2 2 2 2 4 4 2 6 2" xfId="25101" xr:uid="{00000000-0005-0000-0000-00002C180000}"/>
    <cellStyle name="Normal 2 2 2 2 4 4 2 7" xfId="16955" xr:uid="{00000000-0005-0000-0000-00002D180000}"/>
    <cellStyle name="Normal 2 2 2 2 4 4 3" xfId="1020" xr:uid="{00000000-0005-0000-0000-00002E180000}"/>
    <cellStyle name="Normal 2 2 2 2 4 4 3 2" xfId="2430" xr:uid="{00000000-0005-0000-0000-00002F180000}"/>
    <cellStyle name="Normal 2 2 2 2 4 4 3 2 2" xfId="4942" xr:uid="{00000000-0005-0000-0000-000030180000}"/>
    <cellStyle name="Normal 2 2 2 2 4 4 3 2 2 2" xfId="13088" xr:uid="{00000000-0005-0000-0000-000031180000}"/>
    <cellStyle name="Normal 2 2 2 2 4 4 3 2 2 2 2" xfId="29384" xr:uid="{00000000-0005-0000-0000-000032180000}"/>
    <cellStyle name="Normal 2 2 2 2 4 4 3 2 2 3" xfId="21238" xr:uid="{00000000-0005-0000-0000-000033180000}"/>
    <cellStyle name="Normal 2 2 2 2 4 4 3 2 3" xfId="7729" xr:uid="{00000000-0005-0000-0000-000034180000}"/>
    <cellStyle name="Normal 2 2 2 2 4 4 3 2 3 2" xfId="15875" xr:uid="{00000000-0005-0000-0000-000035180000}"/>
    <cellStyle name="Normal 2 2 2 2 4 4 3 2 3 2 2" xfId="32171" xr:uid="{00000000-0005-0000-0000-000036180000}"/>
    <cellStyle name="Normal 2 2 2 2 4 4 3 2 3 3" xfId="24025" xr:uid="{00000000-0005-0000-0000-000037180000}"/>
    <cellStyle name="Normal 2 2 2 2 4 4 3 2 4" xfId="10576" xr:uid="{00000000-0005-0000-0000-000038180000}"/>
    <cellStyle name="Normal 2 2 2 2 4 4 3 2 4 2" xfId="26872" xr:uid="{00000000-0005-0000-0000-000039180000}"/>
    <cellStyle name="Normal 2 2 2 2 4 4 3 2 5" xfId="18726" xr:uid="{00000000-0005-0000-0000-00003A180000}"/>
    <cellStyle name="Normal 2 2 2 2 4 4 3 3" xfId="3724" xr:uid="{00000000-0005-0000-0000-00003B180000}"/>
    <cellStyle name="Normal 2 2 2 2 4 4 3 3 2" xfId="11870" xr:uid="{00000000-0005-0000-0000-00003C180000}"/>
    <cellStyle name="Normal 2 2 2 2 4 4 3 3 2 2" xfId="28166" xr:uid="{00000000-0005-0000-0000-00003D180000}"/>
    <cellStyle name="Normal 2 2 2 2 4 4 3 3 3" xfId="20020" xr:uid="{00000000-0005-0000-0000-00003E180000}"/>
    <cellStyle name="Normal 2 2 2 2 4 4 3 4" xfId="6319" xr:uid="{00000000-0005-0000-0000-00003F180000}"/>
    <cellStyle name="Normal 2 2 2 2 4 4 3 4 2" xfId="14465" xr:uid="{00000000-0005-0000-0000-000040180000}"/>
    <cellStyle name="Normal 2 2 2 2 4 4 3 4 2 2" xfId="30761" xr:uid="{00000000-0005-0000-0000-000041180000}"/>
    <cellStyle name="Normal 2 2 2 2 4 4 3 4 3" xfId="22615" xr:uid="{00000000-0005-0000-0000-000042180000}"/>
    <cellStyle name="Normal 2 2 2 2 4 4 3 5" xfId="9166" xr:uid="{00000000-0005-0000-0000-000043180000}"/>
    <cellStyle name="Normal 2 2 2 2 4 4 3 5 2" xfId="25462" xr:uid="{00000000-0005-0000-0000-000044180000}"/>
    <cellStyle name="Normal 2 2 2 2 4 4 3 6" xfId="17316" xr:uid="{00000000-0005-0000-0000-000045180000}"/>
    <cellStyle name="Normal 2 2 2 2 4 4 4" xfId="1725" xr:uid="{00000000-0005-0000-0000-000046180000}"/>
    <cellStyle name="Normal 2 2 2 2 4 4 4 2" xfId="4333" xr:uid="{00000000-0005-0000-0000-000047180000}"/>
    <cellStyle name="Normal 2 2 2 2 4 4 4 2 2" xfId="12479" xr:uid="{00000000-0005-0000-0000-000048180000}"/>
    <cellStyle name="Normal 2 2 2 2 4 4 4 2 2 2" xfId="28775" xr:uid="{00000000-0005-0000-0000-000049180000}"/>
    <cellStyle name="Normal 2 2 2 2 4 4 4 2 3" xfId="20629" xr:uid="{00000000-0005-0000-0000-00004A180000}"/>
    <cellStyle name="Normal 2 2 2 2 4 4 4 3" xfId="7024" xr:uid="{00000000-0005-0000-0000-00004B180000}"/>
    <cellStyle name="Normal 2 2 2 2 4 4 4 3 2" xfId="15170" xr:uid="{00000000-0005-0000-0000-00004C180000}"/>
    <cellStyle name="Normal 2 2 2 2 4 4 4 3 2 2" xfId="31466" xr:uid="{00000000-0005-0000-0000-00004D180000}"/>
    <cellStyle name="Normal 2 2 2 2 4 4 4 3 3" xfId="23320" xr:uid="{00000000-0005-0000-0000-00004E180000}"/>
    <cellStyle name="Normal 2 2 2 2 4 4 4 4" xfId="9871" xr:uid="{00000000-0005-0000-0000-00004F180000}"/>
    <cellStyle name="Normal 2 2 2 2 4 4 4 4 2" xfId="26167" xr:uid="{00000000-0005-0000-0000-000050180000}"/>
    <cellStyle name="Normal 2 2 2 2 4 4 4 5" xfId="18021" xr:uid="{00000000-0005-0000-0000-000051180000}"/>
    <cellStyle name="Normal 2 2 2 2 4 4 5" xfId="3115" xr:uid="{00000000-0005-0000-0000-000052180000}"/>
    <cellStyle name="Normal 2 2 2 2 4 4 5 2" xfId="11261" xr:uid="{00000000-0005-0000-0000-000053180000}"/>
    <cellStyle name="Normal 2 2 2 2 4 4 5 2 2" xfId="27557" xr:uid="{00000000-0005-0000-0000-000054180000}"/>
    <cellStyle name="Normal 2 2 2 2 4 4 5 3" xfId="19411" xr:uid="{00000000-0005-0000-0000-000055180000}"/>
    <cellStyle name="Normal 2 2 2 2 4 4 6" xfId="5614" xr:uid="{00000000-0005-0000-0000-000056180000}"/>
    <cellStyle name="Normal 2 2 2 2 4 4 6 2" xfId="13760" xr:uid="{00000000-0005-0000-0000-000057180000}"/>
    <cellStyle name="Normal 2 2 2 2 4 4 6 2 2" xfId="30056" xr:uid="{00000000-0005-0000-0000-000058180000}"/>
    <cellStyle name="Normal 2 2 2 2 4 4 6 3" xfId="21910" xr:uid="{00000000-0005-0000-0000-000059180000}"/>
    <cellStyle name="Normal 2 2 2 2 4 4 7" xfId="8461" xr:uid="{00000000-0005-0000-0000-00005A180000}"/>
    <cellStyle name="Normal 2 2 2 2 4 4 7 2" xfId="24757" xr:uid="{00000000-0005-0000-0000-00005B180000}"/>
    <cellStyle name="Normal 2 2 2 2 4 4 8" xfId="16611" xr:uid="{00000000-0005-0000-0000-00005C180000}"/>
    <cellStyle name="Normal 2 2 2 2 4 5" xfId="404" xr:uid="{00000000-0005-0000-0000-00005D180000}"/>
    <cellStyle name="Normal 2 2 2 2 4 5 2" xfId="1110" xr:uid="{00000000-0005-0000-0000-00005E180000}"/>
    <cellStyle name="Normal 2 2 2 2 4 5 2 2" xfId="2520" xr:uid="{00000000-0005-0000-0000-00005F180000}"/>
    <cellStyle name="Normal 2 2 2 2 4 5 2 2 2" xfId="5016" xr:uid="{00000000-0005-0000-0000-000060180000}"/>
    <cellStyle name="Normal 2 2 2 2 4 5 2 2 2 2" xfId="13162" xr:uid="{00000000-0005-0000-0000-000061180000}"/>
    <cellStyle name="Normal 2 2 2 2 4 5 2 2 2 2 2" xfId="29458" xr:uid="{00000000-0005-0000-0000-000062180000}"/>
    <cellStyle name="Normal 2 2 2 2 4 5 2 2 2 3" xfId="21312" xr:uid="{00000000-0005-0000-0000-000063180000}"/>
    <cellStyle name="Normal 2 2 2 2 4 5 2 2 3" xfId="7819" xr:uid="{00000000-0005-0000-0000-000064180000}"/>
    <cellStyle name="Normal 2 2 2 2 4 5 2 2 3 2" xfId="15965" xr:uid="{00000000-0005-0000-0000-000065180000}"/>
    <cellStyle name="Normal 2 2 2 2 4 5 2 2 3 2 2" xfId="32261" xr:uid="{00000000-0005-0000-0000-000066180000}"/>
    <cellStyle name="Normal 2 2 2 2 4 5 2 2 3 3" xfId="24115" xr:uid="{00000000-0005-0000-0000-000067180000}"/>
    <cellStyle name="Normal 2 2 2 2 4 5 2 2 4" xfId="10666" xr:uid="{00000000-0005-0000-0000-000068180000}"/>
    <cellStyle name="Normal 2 2 2 2 4 5 2 2 4 2" xfId="26962" xr:uid="{00000000-0005-0000-0000-000069180000}"/>
    <cellStyle name="Normal 2 2 2 2 4 5 2 2 5" xfId="18816" xr:uid="{00000000-0005-0000-0000-00006A180000}"/>
    <cellStyle name="Normal 2 2 2 2 4 5 2 3" xfId="3798" xr:uid="{00000000-0005-0000-0000-00006B180000}"/>
    <cellStyle name="Normal 2 2 2 2 4 5 2 3 2" xfId="11944" xr:uid="{00000000-0005-0000-0000-00006C180000}"/>
    <cellStyle name="Normal 2 2 2 2 4 5 2 3 2 2" xfId="28240" xr:uid="{00000000-0005-0000-0000-00006D180000}"/>
    <cellStyle name="Normal 2 2 2 2 4 5 2 3 3" xfId="20094" xr:uid="{00000000-0005-0000-0000-00006E180000}"/>
    <cellStyle name="Normal 2 2 2 2 4 5 2 4" xfId="6409" xr:uid="{00000000-0005-0000-0000-00006F180000}"/>
    <cellStyle name="Normal 2 2 2 2 4 5 2 4 2" xfId="14555" xr:uid="{00000000-0005-0000-0000-000070180000}"/>
    <cellStyle name="Normal 2 2 2 2 4 5 2 4 2 2" xfId="30851" xr:uid="{00000000-0005-0000-0000-000071180000}"/>
    <cellStyle name="Normal 2 2 2 2 4 5 2 4 3" xfId="22705" xr:uid="{00000000-0005-0000-0000-000072180000}"/>
    <cellStyle name="Normal 2 2 2 2 4 5 2 5" xfId="9256" xr:uid="{00000000-0005-0000-0000-000073180000}"/>
    <cellStyle name="Normal 2 2 2 2 4 5 2 5 2" xfId="25552" xr:uid="{00000000-0005-0000-0000-000074180000}"/>
    <cellStyle name="Normal 2 2 2 2 4 5 2 6" xfId="17406" xr:uid="{00000000-0005-0000-0000-000075180000}"/>
    <cellStyle name="Normal 2 2 2 2 4 5 3" xfId="1815" xr:uid="{00000000-0005-0000-0000-000076180000}"/>
    <cellStyle name="Normal 2 2 2 2 4 5 3 2" xfId="4407" xr:uid="{00000000-0005-0000-0000-000077180000}"/>
    <cellStyle name="Normal 2 2 2 2 4 5 3 2 2" xfId="12553" xr:uid="{00000000-0005-0000-0000-000078180000}"/>
    <cellStyle name="Normal 2 2 2 2 4 5 3 2 2 2" xfId="28849" xr:uid="{00000000-0005-0000-0000-000079180000}"/>
    <cellStyle name="Normal 2 2 2 2 4 5 3 2 3" xfId="20703" xr:uid="{00000000-0005-0000-0000-00007A180000}"/>
    <cellStyle name="Normal 2 2 2 2 4 5 3 3" xfId="7114" xr:uid="{00000000-0005-0000-0000-00007B180000}"/>
    <cellStyle name="Normal 2 2 2 2 4 5 3 3 2" xfId="15260" xr:uid="{00000000-0005-0000-0000-00007C180000}"/>
    <cellStyle name="Normal 2 2 2 2 4 5 3 3 2 2" xfId="31556" xr:uid="{00000000-0005-0000-0000-00007D180000}"/>
    <cellStyle name="Normal 2 2 2 2 4 5 3 3 3" xfId="23410" xr:uid="{00000000-0005-0000-0000-00007E180000}"/>
    <cellStyle name="Normal 2 2 2 2 4 5 3 4" xfId="9961" xr:uid="{00000000-0005-0000-0000-00007F180000}"/>
    <cellStyle name="Normal 2 2 2 2 4 5 3 4 2" xfId="26257" xr:uid="{00000000-0005-0000-0000-000080180000}"/>
    <cellStyle name="Normal 2 2 2 2 4 5 3 5" xfId="18111" xr:uid="{00000000-0005-0000-0000-000081180000}"/>
    <cellStyle name="Normal 2 2 2 2 4 5 4" xfId="3189" xr:uid="{00000000-0005-0000-0000-000082180000}"/>
    <cellStyle name="Normal 2 2 2 2 4 5 4 2" xfId="11335" xr:uid="{00000000-0005-0000-0000-000083180000}"/>
    <cellStyle name="Normal 2 2 2 2 4 5 4 2 2" xfId="27631" xr:uid="{00000000-0005-0000-0000-000084180000}"/>
    <cellStyle name="Normal 2 2 2 2 4 5 4 3" xfId="19485" xr:uid="{00000000-0005-0000-0000-000085180000}"/>
    <cellStyle name="Normal 2 2 2 2 4 5 5" xfId="5704" xr:uid="{00000000-0005-0000-0000-000086180000}"/>
    <cellStyle name="Normal 2 2 2 2 4 5 5 2" xfId="13850" xr:uid="{00000000-0005-0000-0000-000087180000}"/>
    <cellStyle name="Normal 2 2 2 2 4 5 5 2 2" xfId="30146" xr:uid="{00000000-0005-0000-0000-000088180000}"/>
    <cellStyle name="Normal 2 2 2 2 4 5 5 3" xfId="22000" xr:uid="{00000000-0005-0000-0000-000089180000}"/>
    <cellStyle name="Normal 2 2 2 2 4 5 6" xfId="8551" xr:uid="{00000000-0005-0000-0000-00008A180000}"/>
    <cellStyle name="Normal 2 2 2 2 4 5 6 2" xfId="24847" xr:uid="{00000000-0005-0000-0000-00008B180000}"/>
    <cellStyle name="Normal 2 2 2 2 4 5 7" xfId="16701" xr:uid="{00000000-0005-0000-0000-00008C180000}"/>
    <cellStyle name="Normal 2 2 2 2 4 6" xfId="766" xr:uid="{00000000-0005-0000-0000-00008D180000}"/>
    <cellStyle name="Normal 2 2 2 2 4 6 2" xfId="2176" xr:uid="{00000000-0005-0000-0000-00008E180000}"/>
    <cellStyle name="Normal 2 2 2 2 4 6 2 2" xfId="4720" xr:uid="{00000000-0005-0000-0000-00008F180000}"/>
    <cellStyle name="Normal 2 2 2 2 4 6 2 2 2" xfId="12866" xr:uid="{00000000-0005-0000-0000-000090180000}"/>
    <cellStyle name="Normal 2 2 2 2 4 6 2 2 2 2" xfId="29162" xr:uid="{00000000-0005-0000-0000-000091180000}"/>
    <cellStyle name="Normal 2 2 2 2 4 6 2 2 3" xfId="21016" xr:uid="{00000000-0005-0000-0000-000092180000}"/>
    <cellStyle name="Normal 2 2 2 2 4 6 2 3" xfId="7475" xr:uid="{00000000-0005-0000-0000-000093180000}"/>
    <cellStyle name="Normal 2 2 2 2 4 6 2 3 2" xfId="15621" xr:uid="{00000000-0005-0000-0000-000094180000}"/>
    <cellStyle name="Normal 2 2 2 2 4 6 2 3 2 2" xfId="31917" xr:uid="{00000000-0005-0000-0000-000095180000}"/>
    <cellStyle name="Normal 2 2 2 2 4 6 2 3 3" xfId="23771" xr:uid="{00000000-0005-0000-0000-000096180000}"/>
    <cellStyle name="Normal 2 2 2 2 4 6 2 4" xfId="10322" xr:uid="{00000000-0005-0000-0000-000097180000}"/>
    <cellStyle name="Normal 2 2 2 2 4 6 2 4 2" xfId="26618" xr:uid="{00000000-0005-0000-0000-000098180000}"/>
    <cellStyle name="Normal 2 2 2 2 4 6 2 5" xfId="18472" xr:uid="{00000000-0005-0000-0000-000099180000}"/>
    <cellStyle name="Normal 2 2 2 2 4 6 3" xfId="3502" xr:uid="{00000000-0005-0000-0000-00009A180000}"/>
    <cellStyle name="Normal 2 2 2 2 4 6 3 2" xfId="11648" xr:uid="{00000000-0005-0000-0000-00009B180000}"/>
    <cellStyle name="Normal 2 2 2 2 4 6 3 2 2" xfId="27944" xr:uid="{00000000-0005-0000-0000-00009C180000}"/>
    <cellStyle name="Normal 2 2 2 2 4 6 3 3" xfId="19798" xr:uid="{00000000-0005-0000-0000-00009D180000}"/>
    <cellStyle name="Normal 2 2 2 2 4 6 4" xfId="6065" xr:uid="{00000000-0005-0000-0000-00009E180000}"/>
    <cellStyle name="Normal 2 2 2 2 4 6 4 2" xfId="14211" xr:uid="{00000000-0005-0000-0000-00009F180000}"/>
    <cellStyle name="Normal 2 2 2 2 4 6 4 2 2" xfId="30507" xr:uid="{00000000-0005-0000-0000-0000A0180000}"/>
    <cellStyle name="Normal 2 2 2 2 4 6 4 3" xfId="22361" xr:uid="{00000000-0005-0000-0000-0000A1180000}"/>
    <cellStyle name="Normal 2 2 2 2 4 6 5" xfId="8912" xr:uid="{00000000-0005-0000-0000-0000A2180000}"/>
    <cellStyle name="Normal 2 2 2 2 4 6 5 2" xfId="25208" xr:uid="{00000000-0005-0000-0000-0000A3180000}"/>
    <cellStyle name="Normal 2 2 2 2 4 6 6" xfId="17062" xr:uid="{00000000-0005-0000-0000-0000A4180000}"/>
    <cellStyle name="Normal 2 2 2 2 4 7" xfId="1471" xr:uid="{00000000-0005-0000-0000-0000A5180000}"/>
    <cellStyle name="Normal 2 2 2 2 4 7 2" xfId="4111" xr:uid="{00000000-0005-0000-0000-0000A6180000}"/>
    <cellStyle name="Normal 2 2 2 2 4 7 2 2" xfId="12257" xr:uid="{00000000-0005-0000-0000-0000A7180000}"/>
    <cellStyle name="Normal 2 2 2 2 4 7 2 2 2" xfId="28553" xr:uid="{00000000-0005-0000-0000-0000A8180000}"/>
    <cellStyle name="Normal 2 2 2 2 4 7 2 3" xfId="20407" xr:uid="{00000000-0005-0000-0000-0000A9180000}"/>
    <cellStyle name="Normal 2 2 2 2 4 7 3" xfId="6770" xr:uid="{00000000-0005-0000-0000-0000AA180000}"/>
    <cellStyle name="Normal 2 2 2 2 4 7 3 2" xfId="14916" xr:uid="{00000000-0005-0000-0000-0000AB180000}"/>
    <cellStyle name="Normal 2 2 2 2 4 7 3 2 2" xfId="31212" xr:uid="{00000000-0005-0000-0000-0000AC180000}"/>
    <cellStyle name="Normal 2 2 2 2 4 7 3 3" xfId="23066" xr:uid="{00000000-0005-0000-0000-0000AD180000}"/>
    <cellStyle name="Normal 2 2 2 2 4 7 4" xfId="9617" xr:uid="{00000000-0005-0000-0000-0000AE180000}"/>
    <cellStyle name="Normal 2 2 2 2 4 7 4 2" xfId="25913" xr:uid="{00000000-0005-0000-0000-0000AF180000}"/>
    <cellStyle name="Normal 2 2 2 2 4 7 5" xfId="17767" xr:uid="{00000000-0005-0000-0000-0000B0180000}"/>
    <cellStyle name="Normal 2 2 2 2 4 8" xfId="2893" xr:uid="{00000000-0005-0000-0000-0000B1180000}"/>
    <cellStyle name="Normal 2 2 2 2 4 8 2" xfId="11039" xr:uid="{00000000-0005-0000-0000-0000B2180000}"/>
    <cellStyle name="Normal 2 2 2 2 4 8 2 2" xfId="27335" xr:uid="{00000000-0005-0000-0000-0000B3180000}"/>
    <cellStyle name="Normal 2 2 2 2 4 8 3" xfId="19189" xr:uid="{00000000-0005-0000-0000-0000B4180000}"/>
    <cellStyle name="Normal 2 2 2 2 4 9" xfId="5360" xr:uid="{00000000-0005-0000-0000-0000B5180000}"/>
    <cellStyle name="Normal 2 2 2 2 4 9 2" xfId="13506" xr:uid="{00000000-0005-0000-0000-0000B6180000}"/>
    <cellStyle name="Normal 2 2 2 2 4 9 2 2" xfId="29802" xr:uid="{00000000-0005-0000-0000-0000B7180000}"/>
    <cellStyle name="Normal 2 2 2 2 4 9 3" xfId="21656" xr:uid="{00000000-0005-0000-0000-0000B8180000}"/>
    <cellStyle name="Normal 2 2 2 2 5" xfId="95" xr:uid="{00000000-0005-0000-0000-0000B9180000}"/>
    <cellStyle name="Normal 2 2 2 2 5 10" xfId="5395" xr:uid="{00000000-0005-0000-0000-0000BA180000}"/>
    <cellStyle name="Normal 2 2 2 2 5 10 2" xfId="13541" xr:uid="{00000000-0005-0000-0000-0000BB180000}"/>
    <cellStyle name="Normal 2 2 2 2 5 10 2 2" xfId="29837" xr:uid="{00000000-0005-0000-0000-0000BC180000}"/>
    <cellStyle name="Normal 2 2 2 2 5 10 3" xfId="21691" xr:uid="{00000000-0005-0000-0000-0000BD180000}"/>
    <cellStyle name="Normal 2 2 2 2 5 11" xfId="8242" xr:uid="{00000000-0005-0000-0000-0000BE180000}"/>
    <cellStyle name="Normal 2 2 2 2 5 11 2" xfId="24538" xr:uid="{00000000-0005-0000-0000-0000BF180000}"/>
    <cellStyle name="Normal 2 2 2 2 5 12" xfId="16392" xr:uid="{00000000-0005-0000-0000-0000C0180000}"/>
    <cellStyle name="Normal 2 2 2 2 5 2" xfId="185" xr:uid="{00000000-0005-0000-0000-0000C1180000}"/>
    <cellStyle name="Normal 2 2 2 2 5 2 2" xfId="529" xr:uid="{00000000-0005-0000-0000-0000C2180000}"/>
    <cellStyle name="Normal 2 2 2 2 5 2 2 2" xfId="1235" xr:uid="{00000000-0005-0000-0000-0000C3180000}"/>
    <cellStyle name="Normal 2 2 2 2 5 2 2 2 2" xfId="2645" xr:uid="{00000000-0005-0000-0000-0000C4180000}"/>
    <cellStyle name="Normal 2 2 2 2 5 2 2 2 2 2" xfId="5119" xr:uid="{00000000-0005-0000-0000-0000C5180000}"/>
    <cellStyle name="Normal 2 2 2 2 5 2 2 2 2 2 2" xfId="13265" xr:uid="{00000000-0005-0000-0000-0000C6180000}"/>
    <cellStyle name="Normal 2 2 2 2 5 2 2 2 2 2 2 2" xfId="29561" xr:uid="{00000000-0005-0000-0000-0000C7180000}"/>
    <cellStyle name="Normal 2 2 2 2 5 2 2 2 2 2 3" xfId="21415" xr:uid="{00000000-0005-0000-0000-0000C8180000}"/>
    <cellStyle name="Normal 2 2 2 2 5 2 2 2 2 3" xfId="7944" xr:uid="{00000000-0005-0000-0000-0000C9180000}"/>
    <cellStyle name="Normal 2 2 2 2 5 2 2 2 2 3 2" xfId="16090" xr:uid="{00000000-0005-0000-0000-0000CA180000}"/>
    <cellStyle name="Normal 2 2 2 2 5 2 2 2 2 3 2 2" xfId="32386" xr:uid="{00000000-0005-0000-0000-0000CB180000}"/>
    <cellStyle name="Normal 2 2 2 2 5 2 2 2 2 3 3" xfId="24240" xr:uid="{00000000-0005-0000-0000-0000CC180000}"/>
    <cellStyle name="Normal 2 2 2 2 5 2 2 2 2 4" xfId="10791" xr:uid="{00000000-0005-0000-0000-0000CD180000}"/>
    <cellStyle name="Normal 2 2 2 2 5 2 2 2 2 4 2" xfId="27087" xr:uid="{00000000-0005-0000-0000-0000CE180000}"/>
    <cellStyle name="Normal 2 2 2 2 5 2 2 2 2 5" xfId="18941" xr:uid="{00000000-0005-0000-0000-0000CF180000}"/>
    <cellStyle name="Normal 2 2 2 2 5 2 2 2 3" xfId="3901" xr:uid="{00000000-0005-0000-0000-0000D0180000}"/>
    <cellStyle name="Normal 2 2 2 2 5 2 2 2 3 2" xfId="12047" xr:uid="{00000000-0005-0000-0000-0000D1180000}"/>
    <cellStyle name="Normal 2 2 2 2 5 2 2 2 3 2 2" xfId="28343" xr:uid="{00000000-0005-0000-0000-0000D2180000}"/>
    <cellStyle name="Normal 2 2 2 2 5 2 2 2 3 3" xfId="20197" xr:uid="{00000000-0005-0000-0000-0000D3180000}"/>
    <cellStyle name="Normal 2 2 2 2 5 2 2 2 4" xfId="6534" xr:uid="{00000000-0005-0000-0000-0000D4180000}"/>
    <cellStyle name="Normal 2 2 2 2 5 2 2 2 4 2" xfId="14680" xr:uid="{00000000-0005-0000-0000-0000D5180000}"/>
    <cellStyle name="Normal 2 2 2 2 5 2 2 2 4 2 2" xfId="30976" xr:uid="{00000000-0005-0000-0000-0000D6180000}"/>
    <cellStyle name="Normal 2 2 2 2 5 2 2 2 4 3" xfId="22830" xr:uid="{00000000-0005-0000-0000-0000D7180000}"/>
    <cellStyle name="Normal 2 2 2 2 5 2 2 2 5" xfId="9381" xr:uid="{00000000-0005-0000-0000-0000D8180000}"/>
    <cellStyle name="Normal 2 2 2 2 5 2 2 2 5 2" xfId="25677" xr:uid="{00000000-0005-0000-0000-0000D9180000}"/>
    <cellStyle name="Normal 2 2 2 2 5 2 2 2 6" xfId="17531" xr:uid="{00000000-0005-0000-0000-0000DA180000}"/>
    <cellStyle name="Normal 2 2 2 2 5 2 2 3" xfId="1940" xr:uid="{00000000-0005-0000-0000-0000DB180000}"/>
    <cellStyle name="Normal 2 2 2 2 5 2 2 3 2" xfId="4510" xr:uid="{00000000-0005-0000-0000-0000DC180000}"/>
    <cellStyle name="Normal 2 2 2 2 5 2 2 3 2 2" xfId="12656" xr:uid="{00000000-0005-0000-0000-0000DD180000}"/>
    <cellStyle name="Normal 2 2 2 2 5 2 2 3 2 2 2" xfId="28952" xr:uid="{00000000-0005-0000-0000-0000DE180000}"/>
    <cellStyle name="Normal 2 2 2 2 5 2 2 3 2 3" xfId="20806" xr:uid="{00000000-0005-0000-0000-0000DF180000}"/>
    <cellStyle name="Normal 2 2 2 2 5 2 2 3 3" xfId="7239" xr:uid="{00000000-0005-0000-0000-0000E0180000}"/>
    <cellStyle name="Normal 2 2 2 2 5 2 2 3 3 2" xfId="15385" xr:uid="{00000000-0005-0000-0000-0000E1180000}"/>
    <cellStyle name="Normal 2 2 2 2 5 2 2 3 3 2 2" xfId="31681" xr:uid="{00000000-0005-0000-0000-0000E2180000}"/>
    <cellStyle name="Normal 2 2 2 2 5 2 2 3 3 3" xfId="23535" xr:uid="{00000000-0005-0000-0000-0000E3180000}"/>
    <cellStyle name="Normal 2 2 2 2 5 2 2 3 4" xfId="10086" xr:uid="{00000000-0005-0000-0000-0000E4180000}"/>
    <cellStyle name="Normal 2 2 2 2 5 2 2 3 4 2" xfId="26382" xr:uid="{00000000-0005-0000-0000-0000E5180000}"/>
    <cellStyle name="Normal 2 2 2 2 5 2 2 3 5" xfId="18236" xr:uid="{00000000-0005-0000-0000-0000E6180000}"/>
    <cellStyle name="Normal 2 2 2 2 5 2 2 4" xfId="3292" xr:uid="{00000000-0005-0000-0000-0000E7180000}"/>
    <cellStyle name="Normal 2 2 2 2 5 2 2 4 2" xfId="11438" xr:uid="{00000000-0005-0000-0000-0000E8180000}"/>
    <cellStyle name="Normal 2 2 2 2 5 2 2 4 2 2" xfId="27734" xr:uid="{00000000-0005-0000-0000-0000E9180000}"/>
    <cellStyle name="Normal 2 2 2 2 5 2 2 4 3" xfId="19588" xr:uid="{00000000-0005-0000-0000-0000EA180000}"/>
    <cellStyle name="Normal 2 2 2 2 5 2 2 5" xfId="5829" xr:uid="{00000000-0005-0000-0000-0000EB180000}"/>
    <cellStyle name="Normal 2 2 2 2 5 2 2 5 2" xfId="13975" xr:uid="{00000000-0005-0000-0000-0000EC180000}"/>
    <cellStyle name="Normal 2 2 2 2 5 2 2 5 2 2" xfId="30271" xr:uid="{00000000-0005-0000-0000-0000ED180000}"/>
    <cellStyle name="Normal 2 2 2 2 5 2 2 5 3" xfId="22125" xr:uid="{00000000-0005-0000-0000-0000EE180000}"/>
    <cellStyle name="Normal 2 2 2 2 5 2 2 6" xfId="8676" xr:uid="{00000000-0005-0000-0000-0000EF180000}"/>
    <cellStyle name="Normal 2 2 2 2 5 2 2 6 2" xfId="24972" xr:uid="{00000000-0005-0000-0000-0000F0180000}"/>
    <cellStyle name="Normal 2 2 2 2 5 2 2 7" xfId="16826" xr:uid="{00000000-0005-0000-0000-0000F1180000}"/>
    <cellStyle name="Normal 2 2 2 2 5 2 3" xfId="891" xr:uid="{00000000-0005-0000-0000-0000F2180000}"/>
    <cellStyle name="Normal 2 2 2 2 5 2 3 2" xfId="2301" xr:uid="{00000000-0005-0000-0000-0000F3180000}"/>
    <cellStyle name="Normal 2 2 2 2 5 2 3 2 2" xfId="4823" xr:uid="{00000000-0005-0000-0000-0000F4180000}"/>
    <cellStyle name="Normal 2 2 2 2 5 2 3 2 2 2" xfId="12969" xr:uid="{00000000-0005-0000-0000-0000F5180000}"/>
    <cellStyle name="Normal 2 2 2 2 5 2 3 2 2 2 2" xfId="29265" xr:uid="{00000000-0005-0000-0000-0000F6180000}"/>
    <cellStyle name="Normal 2 2 2 2 5 2 3 2 2 3" xfId="21119" xr:uid="{00000000-0005-0000-0000-0000F7180000}"/>
    <cellStyle name="Normal 2 2 2 2 5 2 3 2 3" xfId="7600" xr:uid="{00000000-0005-0000-0000-0000F8180000}"/>
    <cellStyle name="Normal 2 2 2 2 5 2 3 2 3 2" xfId="15746" xr:uid="{00000000-0005-0000-0000-0000F9180000}"/>
    <cellStyle name="Normal 2 2 2 2 5 2 3 2 3 2 2" xfId="32042" xr:uid="{00000000-0005-0000-0000-0000FA180000}"/>
    <cellStyle name="Normal 2 2 2 2 5 2 3 2 3 3" xfId="23896" xr:uid="{00000000-0005-0000-0000-0000FB180000}"/>
    <cellStyle name="Normal 2 2 2 2 5 2 3 2 4" xfId="10447" xr:uid="{00000000-0005-0000-0000-0000FC180000}"/>
    <cellStyle name="Normal 2 2 2 2 5 2 3 2 4 2" xfId="26743" xr:uid="{00000000-0005-0000-0000-0000FD180000}"/>
    <cellStyle name="Normal 2 2 2 2 5 2 3 2 5" xfId="18597" xr:uid="{00000000-0005-0000-0000-0000FE180000}"/>
    <cellStyle name="Normal 2 2 2 2 5 2 3 3" xfId="3605" xr:uid="{00000000-0005-0000-0000-0000FF180000}"/>
    <cellStyle name="Normal 2 2 2 2 5 2 3 3 2" xfId="11751" xr:uid="{00000000-0005-0000-0000-000000190000}"/>
    <cellStyle name="Normal 2 2 2 2 5 2 3 3 2 2" xfId="28047" xr:uid="{00000000-0005-0000-0000-000001190000}"/>
    <cellStyle name="Normal 2 2 2 2 5 2 3 3 3" xfId="19901" xr:uid="{00000000-0005-0000-0000-000002190000}"/>
    <cellStyle name="Normal 2 2 2 2 5 2 3 4" xfId="6190" xr:uid="{00000000-0005-0000-0000-000003190000}"/>
    <cellStyle name="Normal 2 2 2 2 5 2 3 4 2" xfId="14336" xr:uid="{00000000-0005-0000-0000-000004190000}"/>
    <cellStyle name="Normal 2 2 2 2 5 2 3 4 2 2" xfId="30632" xr:uid="{00000000-0005-0000-0000-000005190000}"/>
    <cellStyle name="Normal 2 2 2 2 5 2 3 4 3" xfId="22486" xr:uid="{00000000-0005-0000-0000-000006190000}"/>
    <cellStyle name="Normal 2 2 2 2 5 2 3 5" xfId="9037" xr:uid="{00000000-0005-0000-0000-000007190000}"/>
    <cellStyle name="Normal 2 2 2 2 5 2 3 5 2" xfId="25333" xr:uid="{00000000-0005-0000-0000-000008190000}"/>
    <cellStyle name="Normal 2 2 2 2 5 2 3 6" xfId="17187" xr:uid="{00000000-0005-0000-0000-000009190000}"/>
    <cellStyle name="Normal 2 2 2 2 5 2 4" xfId="1596" xr:uid="{00000000-0005-0000-0000-00000A190000}"/>
    <cellStyle name="Normal 2 2 2 2 5 2 4 2" xfId="4214" xr:uid="{00000000-0005-0000-0000-00000B190000}"/>
    <cellStyle name="Normal 2 2 2 2 5 2 4 2 2" xfId="12360" xr:uid="{00000000-0005-0000-0000-00000C190000}"/>
    <cellStyle name="Normal 2 2 2 2 5 2 4 2 2 2" xfId="28656" xr:uid="{00000000-0005-0000-0000-00000D190000}"/>
    <cellStyle name="Normal 2 2 2 2 5 2 4 2 3" xfId="20510" xr:uid="{00000000-0005-0000-0000-00000E190000}"/>
    <cellStyle name="Normal 2 2 2 2 5 2 4 3" xfId="6895" xr:uid="{00000000-0005-0000-0000-00000F190000}"/>
    <cellStyle name="Normal 2 2 2 2 5 2 4 3 2" xfId="15041" xr:uid="{00000000-0005-0000-0000-000010190000}"/>
    <cellStyle name="Normal 2 2 2 2 5 2 4 3 2 2" xfId="31337" xr:uid="{00000000-0005-0000-0000-000011190000}"/>
    <cellStyle name="Normal 2 2 2 2 5 2 4 3 3" xfId="23191" xr:uid="{00000000-0005-0000-0000-000012190000}"/>
    <cellStyle name="Normal 2 2 2 2 5 2 4 4" xfId="9742" xr:uid="{00000000-0005-0000-0000-000013190000}"/>
    <cellStyle name="Normal 2 2 2 2 5 2 4 4 2" xfId="26038" xr:uid="{00000000-0005-0000-0000-000014190000}"/>
    <cellStyle name="Normal 2 2 2 2 5 2 4 5" xfId="17892" xr:uid="{00000000-0005-0000-0000-000015190000}"/>
    <cellStyle name="Normal 2 2 2 2 5 2 5" xfId="2996" xr:uid="{00000000-0005-0000-0000-000016190000}"/>
    <cellStyle name="Normal 2 2 2 2 5 2 5 2" xfId="11142" xr:uid="{00000000-0005-0000-0000-000017190000}"/>
    <cellStyle name="Normal 2 2 2 2 5 2 5 2 2" xfId="27438" xr:uid="{00000000-0005-0000-0000-000018190000}"/>
    <cellStyle name="Normal 2 2 2 2 5 2 5 3" xfId="19292" xr:uid="{00000000-0005-0000-0000-000019190000}"/>
    <cellStyle name="Normal 2 2 2 2 5 2 6" xfId="5485" xr:uid="{00000000-0005-0000-0000-00001A190000}"/>
    <cellStyle name="Normal 2 2 2 2 5 2 6 2" xfId="13631" xr:uid="{00000000-0005-0000-0000-00001B190000}"/>
    <cellStyle name="Normal 2 2 2 2 5 2 6 2 2" xfId="29927" xr:uid="{00000000-0005-0000-0000-00001C190000}"/>
    <cellStyle name="Normal 2 2 2 2 5 2 6 3" xfId="21781" xr:uid="{00000000-0005-0000-0000-00001D190000}"/>
    <cellStyle name="Normal 2 2 2 2 5 2 7" xfId="8332" xr:uid="{00000000-0005-0000-0000-00001E190000}"/>
    <cellStyle name="Normal 2 2 2 2 5 2 7 2" xfId="24628" xr:uid="{00000000-0005-0000-0000-00001F190000}"/>
    <cellStyle name="Normal 2 2 2 2 5 2 8" xfId="16482" xr:uid="{00000000-0005-0000-0000-000020190000}"/>
    <cellStyle name="Normal 2 2 2 2 5 3" xfId="259" xr:uid="{00000000-0005-0000-0000-000021190000}"/>
    <cellStyle name="Normal 2 2 2 2 5 3 2" xfId="603" xr:uid="{00000000-0005-0000-0000-000022190000}"/>
    <cellStyle name="Normal 2 2 2 2 5 3 2 2" xfId="1309" xr:uid="{00000000-0005-0000-0000-000023190000}"/>
    <cellStyle name="Normal 2 2 2 2 5 3 2 2 2" xfId="2719" xr:uid="{00000000-0005-0000-0000-000024190000}"/>
    <cellStyle name="Normal 2 2 2 2 5 3 2 2 2 2" xfId="5193" xr:uid="{00000000-0005-0000-0000-000025190000}"/>
    <cellStyle name="Normal 2 2 2 2 5 3 2 2 2 2 2" xfId="13339" xr:uid="{00000000-0005-0000-0000-000026190000}"/>
    <cellStyle name="Normal 2 2 2 2 5 3 2 2 2 2 2 2" xfId="29635" xr:uid="{00000000-0005-0000-0000-000027190000}"/>
    <cellStyle name="Normal 2 2 2 2 5 3 2 2 2 2 3" xfId="21489" xr:uid="{00000000-0005-0000-0000-000028190000}"/>
    <cellStyle name="Normal 2 2 2 2 5 3 2 2 2 3" xfId="8018" xr:uid="{00000000-0005-0000-0000-000029190000}"/>
    <cellStyle name="Normal 2 2 2 2 5 3 2 2 2 3 2" xfId="16164" xr:uid="{00000000-0005-0000-0000-00002A190000}"/>
    <cellStyle name="Normal 2 2 2 2 5 3 2 2 2 3 2 2" xfId="32460" xr:uid="{00000000-0005-0000-0000-00002B190000}"/>
    <cellStyle name="Normal 2 2 2 2 5 3 2 2 2 3 3" xfId="24314" xr:uid="{00000000-0005-0000-0000-00002C190000}"/>
    <cellStyle name="Normal 2 2 2 2 5 3 2 2 2 4" xfId="10865" xr:uid="{00000000-0005-0000-0000-00002D190000}"/>
    <cellStyle name="Normal 2 2 2 2 5 3 2 2 2 4 2" xfId="27161" xr:uid="{00000000-0005-0000-0000-00002E190000}"/>
    <cellStyle name="Normal 2 2 2 2 5 3 2 2 2 5" xfId="19015" xr:uid="{00000000-0005-0000-0000-00002F190000}"/>
    <cellStyle name="Normal 2 2 2 2 5 3 2 2 3" xfId="3975" xr:uid="{00000000-0005-0000-0000-000030190000}"/>
    <cellStyle name="Normal 2 2 2 2 5 3 2 2 3 2" xfId="12121" xr:uid="{00000000-0005-0000-0000-000031190000}"/>
    <cellStyle name="Normal 2 2 2 2 5 3 2 2 3 2 2" xfId="28417" xr:uid="{00000000-0005-0000-0000-000032190000}"/>
    <cellStyle name="Normal 2 2 2 2 5 3 2 2 3 3" xfId="20271" xr:uid="{00000000-0005-0000-0000-000033190000}"/>
    <cellStyle name="Normal 2 2 2 2 5 3 2 2 4" xfId="6608" xr:uid="{00000000-0005-0000-0000-000034190000}"/>
    <cellStyle name="Normal 2 2 2 2 5 3 2 2 4 2" xfId="14754" xr:uid="{00000000-0005-0000-0000-000035190000}"/>
    <cellStyle name="Normal 2 2 2 2 5 3 2 2 4 2 2" xfId="31050" xr:uid="{00000000-0005-0000-0000-000036190000}"/>
    <cellStyle name="Normal 2 2 2 2 5 3 2 2 4 3" xfId="22904" xr:uid="{00000000-0005-0000-0000-000037190000}"/>
    <cellStyle name="Normal 2 2 2 2 5 3 2 2 5" xfId="9455" xr:uid="{00000000-0005-0000-0000-000038190000}"/>
    <cellStyle name="Normal 2 2 2 2 5 3 2 2 5 2" xfId="25751" xr:uid="{00000000-0005-0000-0000-000039190000}"/>
    <cellStyle name="Normal 2 2 2 2 5 3 2 2 6" xfId="17605" xr:uid="{00000000-0005-0000-0000-00003A190000}"/>
    <cellStyle name="Normal 2 2 2 2 5 3 2 3" xfId="2014" xr:uid="{00000000-0005-0000-0000-00003B190000}"/>
    <cellStyle name="Normal 2 2 2 2 5 3 2 3 2" xfId="4584" xr:uid="{00000000-0005-0000-0000-00003C190000}"/>
    <cellStyle name="Normal 2 2 2 2 5 3 2 3 2 2" xfId="12730" xr:uid="{00000000-0005-0000-0000-00003D190000}"/>
    <cellStyle name="Normal 2 2 2 2 5 3 2 3 2 2 2" xfId="29026" xr:uid="{00000000-0005-0000-0000-00003E190000}"/>
    <cellStyle name="Normal 2 2 2 2 5 3 2 3 2 3" xfId="20880" xr:uid="{00000000-0005-0000-0000-00003F190000}"/>
    <cellStyle name="Normal 2 2 2 2 5 3 2 3 3" xfId="7313" xr:uid="{00000000-0005-0000-0000-000040190000}"/>
    <cellStyle name="Normal 2 2 2 2 5 3 2 3 3 2" xfId="15459" xr:uid="{00000000-0005-0000-0000-000041190000}"/>
    <cellStyle name="Normal 2 2 2 2 5 3 2 3 3 2 2" xfId="31755" xr:uid="{00000000-0005-0000-0000-000042190000}"/>
    <cellStyle name="Normal 2 2 2 2 5 3 2 3 3 3" xfId="23609" xr:uid="{00000000-0005-0000-0000-000043190000}"/>
    <cellStyle name="Normal 2 2 2 2 5 3 2 3 4" xfId="10160" xr:uid="{00000000-0005-0000-0000-000044190000}"/>
    <cellStyle name="Normal 2 2 2 2 5 3 2 3 4 2" xfId="26456" xr:uid="{00000000-0005-0000-0000-000045190000}"/>
    <cellStyle name="Normal 2 2 2 2 5 3 2 3 5" xfId="18310" xr:uid="{00000000-0005-0000-0000-000046190000}"/>
    <cellStyle name="Normal 2 2 2 2 5 3 2 4" xfId="3366" xr:uid="{00000000-0005-0000-0000-000047190000}"/>
    <cellStyle name="Normal 2 2 2 2 5 3 2 4 2" xfId="11512" xr:uid="{00000000-0005-0000-0000-000048190000}"/>
    <cellStyle name="Normal 2 2 2 2 5 3 2 4 2 2" xfId="27808" xr:uid="{00000000-0005-0000-0000-000049190000}"/>
    <cellStyle name="Normal 2 2 2 2 5 3 2 4 3" xfId="19662" xr:uid="{00000000-0005-0000-0000-00004A190000}"/>
    <cellStyle name="Normal 2 2 2 2 5 3 2 5" xfId="5903" xr:uid="{00000000-0005-0000-0000-00004B190000}"/>
    <cellStyle name="Normal 2 2 2 2 5 3 2 5 2" xfId="14049" xr:uid="{00000000-0005-0000-0000-00004C190000}"/>
    <cellStyle name="Normal 2 2 2 2 5 3 2 5 2 2" xfId="30345" xr:uid="{00000000-0005-0000-0000-00004D190000}"/>
    <cellStyle name="Normal 2 2 2 2 5 3 2 5 3" xfId="22199" xr:uid="{00000000-0005-0000-0000-00004E190000}"/>
    <cellStyle name="Normal 2 2 2 2 5 3 2 6" xfId="8750" xr:uid="{00000000-0005-0000-0000-00004F190000}"/>
    <cellStyle name="Normal 2 2 2 2 5 3 2 6 2" xfId="25046" xr:uid="{00000000-0005-0000-0000-000050190000}"/>
    <cellStyle name="Normal 2 2 2 2 5 3 2 7" xfId="16900" xr:uid="{00000000-0005-0000-0000-000051190000}"/>
    <cellStyle name="Normal 2 2 2 2 5 3 3" xfId="965" xr:uid="{00000000-0005-0000-0000-000052190000}"/>
    <cellStyle name="Normal 2 2 2 2 5 3 3 2" xfId="2375" xr:uid="{00000000-0005-0000-0000-000053190000}"/>
    <cellStyle name="Normal 2 2 2 2 5 3 3 2 2" xfId="4897" xr:uid="{00000000-0005-0000-0000-000054190000}"/>
    <cellStyle name="Normal 2 2 2 2 5 3 3 2 2 2" xfId="13043" xr:uid="{00000000-0005-0000-0000-000055190000}"/>
    <cellStyle name="Normal 2 2 2 2 5 3 3 2 2 2 2" xfId="29339" xr:uid="{00000000-0005-0000-0000-000056190000}"/>
    <cellStyle name="Normal 2 2 2 2 5 3 3 2 2 3" xfId="21193" xr:uid="{00000000-0005-0000-0000-000057190000}"/>
    <cellStyle name="Normal 2 2 2 2 5 3 3 2 3" xfId="7674" xr:uid="{00000000-0005-0000-0000-000058190000}"/>
    <cellStyle name="Normal 2 2 2 2 5 3 3 2 3 2" xfId="15820" xr:uid="{00000000-0005-0000-0000-000059190000}"/>
    <cellStyle name="Normal 2 2 2 2 5 3 3 2 3 2 2" xfId="32116" xr:uid="{00000000-0005-0000-0000-00005A190000}"/>
    <cellStyle name="Normal 2 2 2 2 5 3 3 2 3 3" xfId="23970" xr:uid="{00000000-0005-0000-0000-00005B190000}"/>
    <cellStyle name="Normal 2 2 2 2 5 3 3 2 4" xfId="10521" xr:uid="{00000000-0005-0000-0000-00005C190000}"/>
    <cellStyle name="Normal 2 2 2 2 5 3 3 2 4 2" xfId="26817" xr:uid="{00000000-0005-0000-0000-00005D190000}"/>
    <cellStyle name="Normal 2 2 2 2 5 3 3 2 5" xfId="18671" xr:uid="{00000000-0005-0000-0000-00005E190000}"/>
    <cellStyle name="Normal 2 2 2 2 5 3 3 3" xfId="3679" xr:uid="{00000000-0005-0000-0000-00005F190000}"/>
    <cellStyle name="Normal 2 2 2 2 5 3 3 3 2" xfId="11825" xr:uid="{00000000-0005-0000-0000-000060190000}"/>
    <cellStyle name="Normal 2 2 2 2 5 3 3 3 2 2" xfId="28121" xr:uid="{00000000-0005-0000-0000-000061190000}"/>
    <cellStyle name="Normal 2 2 2 2 5 3 3 3 3" xfId="19975" xr:uid="{00000000-0005-0000-0000-000062190000}"/>
    <cellStyle name="Normal 2 2 2 2 5 3 3 4" xfId="6264" xr:uid="{00000000-0005-0000-0000-000063190000}"/>
    <cellStyle name="Normal 2 2 2 2 5 3 3 4 2" xfId="14410" xr:uid="{00000000-0005-0000-0000-000064190000}"/>
    <cellStyle name="Normal 2 2 2 2 5 3 3 4 2 2" xfId="30706" xr:uid="{00000000-0005-0000-0000-000065190000}"/>
    <cellStyle name="Normal 2 2 2 2 5 3 3 4 3" xfId="22560" xr:uid="{00000000-0005-0000-0000-000066190000}"/>
    <cellStyle name="Normal 2 2 2 2 5 3 3 5" xfId="9111" xr:uid="{00000000-0005-0000-0000-000067190000}"/>
    <cellStyle name="Normal 2 2 2 2 5 3 3 5 2" xfId="25407" xr:uid="{00000000-0005-0000-0000-000068190000}"/>
    <cellStyle name="Normal 2 2 2 2 5 3 3 6" xfId="17261" xr:uid="{00000000-0005-0000-0000-000069190000}"/>
    <cellStyle name="Normal 2 2 2 2 5 3 4" xfId="1670" xr:uid="{00000000-0005-0000-0000-00006A190000}"/>
    <cellStyle name="Normal 2 2 2 2 5 3 4 2" xfId="4288" xr:uid="{00000000-0005-0000-0000-00006B190000}"/>
    <cellStyle name="Normal 2 2 2 2 5 3 4 2 2" xfId="12434" xr:uid="{00000000-0005-0000-0000-00006C190000}"/>
    <cellStyle name="Normal 2 2 2 2 5 3 4 2 2 2" xfId="28730" xr:uid="{00000000-0005-0000-0000-00006D190000}"/>
    <cellStyle name="Normal 2 2 2 2 5 3 4 2 3" xfId="20584" xr:uid="{00000000-0005-0000-0000-00006E190000}"/>
    <cellStyle name="Normal 2 2 2 2 5 3 4 3" xfId="6969" xr:uid="{00000000-0005-0000-0000-00006F190000}"/>
    <cellStyle name="Normal 2 2 2 2 5 3 4 3 2" xfId="15115" xr:uid="{00000000-0005-0000-0000-000070190000}"/>
    <cellStyle name="Normal 2 2 2 2 5 3 4 3 2 2" xfId="31411" xr:uid="{00000000-0005-0000-0000-000071190000}"/>
    <cellStyle name="Normal 2 2 2 2 5 3 4 3 3" xfId="23265" xr:uid="{00000000-0005-0000-0000-000072190000}"/>
    <cellStyle name="Normal 2 2 2 2 5 3 4 4" xfId="9816" xr:uid="{00000000-0005-0000-0000-000073190000}"/>
    <cellStyle name="Normal 2 2 2 2 5 3 4 4 2" xfId="26112" xr:uid="{00000000-0005-0000-0000-000074190000}"/>
    <cellStyle name="Normal 2 2 2 2 5 3 4 5" xfId="17966" xr:uid="{00000000-0005-0000-0000-000075190000}"/>
    <cellStyle name="Normal 2 2 2 2 5 3 5" xfId="3070" xr:uid="{00000000-0005-0000-0000-000076190000}"/>
    <cellStyle name="Normal 2 2 2 2 5 3 5 2" xfId="11216" xr:uid="{00000000-0005-0000-0000-000077190000}"/>
    <cellStyle name="Normal 2 2 2 2 5 3 5 2 2" xfId="27512" xr:uid="{00000000-0005-0000-0000-000078190000}"/>
    <cellStyle name="Normal 2 2 2 2 5 3 5 3" xfId="19366" xr:uid="{00000000-0005-0000-0000-000079190000}"/>
    <cellStyle name="Normal 2 2 2 2 5 3 6" xfId="5559" xr:uid="{00000000-0005-0000-0000-00007A190000}"/>
    <cellStyle name="Normal 2 2 2 2 5 3 6 2" xfId="13705" xr:uid="{00000000-0005-0000-0000-00007B190000}"/>
    <cellStyle name="Normal 2 2 2 2 5 3 6 2 2" xfId="30001" xr:uid="{00000000-0005-0000-0000-00007C190000}"/>
    <cellStyle name="Normal 2 2 2 2 5 3 6 3" xfId="21855" xr:uid="{00000000-0005-0000-0000-00007D190000}"/>
    <cellStyle name="Normal 2 2 2 2 5 3 7" xfId="8406" xr:uid="{00000000-0005-0000-0000-00007E190000}"/>
    <cellStyle name="Normal 2 2 2 2 5 3 7 2" xfId="24702" xr:uid="{00000000-0005-0000-0000-00007F190000}"/>
    <cellStyle name="Normal 2 2 2 2 5 3 8" xfId="16556" xr:uid="{00000000-0005-0000-0000-000080190000}"/>
    <cellStyle name="Normal 2 2 2 2 5 4" xfId="349" xr:uid="{00000000-0005-0000-0000-000081190000}"/>
    <cellStyle name="Normal 2 2 2 2 5 4 2" xfId="693" xr:uid="{00000000-0005-0000-0000-000082190000}"/>
    <cellStyle name="Normal 2 2 2 2 5 4 2 2" xfId="1399" xr:uid="{00000000-0005-0000-0000-000083190000}"/>
    <cellStyle name="Normal 2 2 2 2 5 4 2 2 2" xfId="2809" xr:uid="{00000000-0005-0000-0000-000084190000}"/>
    <cellStyle name="Normal 2 2 2 2 5 4 2 2 2 2" xfId="5267" xr:uid="{00000000-0005-0000-0000-000085190000}"/>
    <cellStyle name="Normal 2 2 2 2 5 4 2 2 2 2 2" xfId="13413" xr:uid="{00000000-0005-0000-0000-000086190000}"/>
    <cellStyle name="Normal 2 2 2 2 5 4 2 2 2 2 2 2" xfId="29709" xr:uid="{00000000-0005-0000-0000-000087190000}"/>
    <cellStyle name="Normal 2 2 2 2 5 4 2 2 2 2 3" xfId="21563" xr:uid="{00000000-0005-0000-0000-000088190000}"/>
    <cellStyle name="Normal 2 2 2 2 5 4 2 2 2 3" xfId="8108" xr:uid="{00000000-0005-0000-0000-000089190000}"/>
    <cellStyle name="Normal 2 2 2 2 5 4 2 2 2 3 2" xfId="16254" xr:uid="{00000000-0005-0000-0000-00008A190000}"/>
    <cellStyle name="Normal 2 2 2 2 5 4 2 2 2 3 2 2" xfId="32550" xr:uid="{00000000-0005-0000-0000-00008B190000}"/>
    <cellStyle name="Normal 2 2 2 2 5 4 2 2 2 3 3" xfId="24404" xr:uid="{00000000-0005-0000-0000-00008C190000}"/>
    <cellStyle name="Normal 2 2 2 2 5 4 2 2 2 4" xfId="10955" xr:uid="{00000000-0005-0000-0000-00008D190000}"/>
    <cellStyle name="Normal 2 2 2 2 5 4 2 2 2 4 2" xfId="27251" xr:uid="{00000000-0005-0000-0000-00008E190000}"/>
    <cellStyle name="Normal 2 2 2 2 5 4 2 2 2 5" xfId="19105" xr:uid="{00000000-0005-0000-0000-00008F190000}"/>
    <cellStyle name="Normal 2 2 2 2 5 4 2 2 3" xfId="4049" xr:uid="{00000000-0005-0000-0000-000090190000}"/>
    <cellStyle name="Normal 2 2 2 2 5 4 2 2 3 2" xfId="12195" xr:uid="{00000000-0005-0000-0000-000091190000}"/>
    <cellStyle name="Normal 2 2 2 2 5 4 2 2 3 2 2" xfId="28491" xr:uid="{00000000-0005-0000-0000-000092190000}"/>
    <cellStyle name="Normal 2 2 2 2 5 4 2 2 3 3" xfId="20345" xr:uid="{00000000-0005-0000-0000-000093190000}"/>
    <cellStyle name="Normal 2 2 2 2 5 4 2 2 4" xfId="6698" xr:uid="{00000000-0005-0000-0000-000094190000}"/>
    <cellStyle name="Normal 2 2 2 2 5 4 2 2 4 2" xfId="14844" xr:uid="{00000000-0005-0000-0000-000095190000}"/>
    <cellStyle name="Normal 2 2 2 2 5 4 2 2 4 2 2" xfId="31140" xr:uid="{00000000-0005-0000-0000-000096190000}"/>
    <cellStyle name="Normal 2 2 2 2 5 4 2 2 4 3" xfId="22994" xr:uid="{00000000-0005-0000-0000-000097190000}"/>
    <cellStyle name="Normal 2 2 2 2 5 4 2 2 5" xfId="9545" xr:uid="{00000000-0005-0000-0000-000098190000}"/>
    <cellStyle name="Normal 2 2 2 2 5 4 2 2 5 2" xfId="25841" xr:uid="{00000000-0005-0000-0000-000099190000}"/>
    <cellStyle name="Normal 2 2 2 2 5 4 2 2 6" xfId="17695" xr:uid="{00000000-0005-0000-0000-00009A190000}"/>
    <cellStyle name="Normal 2 2 2 2 5 4 2 3" xfId="2104" xr:uid="{00000000-0005-0000-0000-00009B190000}"/>
    <cellStyle name="Normal 2 2 2 2 5 4 2 3 2" xfId="4658" xr:uid="{00000000-0005-0000-0000-00009C190000}"/>
    <cellStyle name="Normal 2 2 2 2 5 4 2 3 2 2" xfId="12804" xr:uid="{00000000-0005-0000-0000-00009D190000}"/>
    <cellStyle name="Normal 2 2 2 2 5 4 2 3 2 2 2" xfId="29100" xr:uid="{00000000-0005-0000-0000-00009E190000}"/>
    <cellStyle name="Normal 2 2 2 2 5 4 2 3 2 3" xfId="20954" xr:uid="{00000000-0005-0000-0000-00009F190000}"/>
    <cellStyle name="Normal 2 2 2 2 5 4 2 3 3" xfId="7403" xr:uid="{00000000-0005-0000-0000-0000A0190000}"/>
    <cellStyle name="Normal 2 2 2 2 5 4 2 3 3 2" xfId="15549" xr:uid="{00000000-0005-0000-0000-0000A1190000}"/>
    <cellStyle name="Normal 2 2 2 2 5 4 2 3 3 2 2" xfId="31845" xr:uid="{00000000-0005-0000-0000-0000A2190000}"/>
    <cellStyle name="Normal 2 2 2 2 5 4 2 3 3 3" xfId="23699" xr:uid="{00000000-0005-0000-0000-0000A3190000}"/>
    <cellStyle name="Normal 2 2 2 2 5 4 2 3 4" xfId="10250" xr:uid="{00000000-0005-0000-0000-0000A4190000}"/>
    <cellStyle name="Normal 2 2 2 2 5 4 2 3 4 2" xfId="26546" xr:uid="{00000000-0005-0000-0000-0000A5190000}"/>
    <cellStyle name="Normal 2 2 2 2 5 4 2 3 5" xfId="18400" xr:uid="{00000000-0005-0000-0000-0000A6190000}"/>
    <cellStyle name="Normal 2 2 2 2 5 4 2 4" xfId="3440" xr:uid="{00000000-0005-0000-0000-0000A7190000}"/>
    <cellStyle name="Normal 2 2 2 2 5 4 2 4 2" xfId="11586" xr:uid="{00000000-0005-0000-0000-0000A8190000}"/>
    <cellStyle name="Normal 2 2 2 2 5 4 2 4 2 2" xfId="27882" xr:uid="{00000000-0005-0000-0000-0000A9190000}"/>
    <cellStyle name="Normal 2 2 2 2 5 4 2 4 3" xfId="19736" xr:uid="{00000000-0005-0000-0000-0000AA190000}"/>
    <cellStyle name="Normal 2 2 2 2 5 4 2 5" xfId="5993" xr:uid="{00000000-0005-0000-0000-0000AB190000}"/>
    <cellStyle name="Normal 2 2 2 2 5 4 2 5 2" xfId="14139" xr:uid="{00000000-0005-0000-0000-0000AC190000}"/>
    <cellStyle name="Normal 2 2 2 2 5 4 2 5 2 2" xfId="30435" xr:uid="{00000000-0005-0000-0000-0000AD190000}"/>
    <cellStyle name="Normal 2 2 2 2 5 4 2 5 3" xfId="22289" xr:uid="{00000000-0005-0000-0000-0000AE190000}"/>
    <cellStyle name="Normal 2 2 2 2 5 4 2 6" xfId="8840" xr:uid="{00000000-0005-0000-0000-0000AF190000}"/>
    <cellStyle name="Normal 2 2 2 2 5 4 2 6 2" xfId="25136" xr:uid="{00000000-0005-0000-0000-0000B0190000}"/>
    <cellStyle name="Normal 2 2 2 2 5 4 2 7" xfId="16990" xr:uid="{00000000-0005-0000-0000-0000B1190000}"/>
    <cellStyle name="Normal 2 2 2 2 5 4 3" xfId="1055" xr:uid="{00000000-0005-0000-0000-0000B2190000}"/>
    <cellStyle name="Normal 2 2 2 2 5 4 3 2" xfId="2465" xr:uid="{00000000-0005-0000-0000-0000B3190000}"/>
    <cellStyle name="Normal 2 2 2 2 5 4 3 2 2" xfId="4971" xr:uid="{00000000-0005-0000-0000-0000B4190000}"/>
    <cellStyle name="Normal 2 2 2 2 5 4 3 2 2 2" xfId="13117" xr:uid="{00000000-0005-0000-0000-0000B5190000}"/>
    <cellStyle name="Normal 2 2 2 2 5 4 3 2 2 2 2" xfId="29413" xr:uid="{00000000-0005-0000-0000-0000B6190000}"/>
    <cellStyle name="Normal 2 2 2 2 5 4 3 2 2 3" xfId="21267" xr:uid="{00000000-0005-0000-0000-0000B7190000}"/>
    <cellStyle name="Normal 2 2 2 2 5 4 3 2 3" xfId="7764" xr:uid="{00000000-0005-0000-0000-0000B8190000}"/>
    <cellStyle name="Normal 2 2 2 2 5 4 3 2 3 2" xfId="15910" xr:uid="{00000000-0005-0000-0000-0000B9190000}"/>
    <cellStyle name="Normal 2 2 2 2 5 4 3 2 3 2 2" xfId="32206" xr:uid="{00000000-0005-0000-0000-0000BA190000}"/>
    <cellStyle name="Normal 2 2 2 2 5 4 3 2 3 3" xfId="24060" xr:uid="{00000000-0005-0000-0000-0000BB190000}"/>
    <cellStyle name="Normal 2 2 2 2 5 4 3 2 4" xfId="10611" xr:uid="{00000000-0005-0000-0000-0000BC190000}"/>
    <cellStyle name="Normal 2 2 2 2 5 4 3 2 4 2" xfId="26907" xr:uid="{00000000-0005-0000-0000-0000BD190000}"/>
    <cellStyle name="Normal 2 2 2 2 5 4 3 2 5" xfId="18761" xr:uid="{00000000-0005-0000-0000-0000BE190000}"/>
    <cellStyle name="Normal 2 2 2 2 5 4 3 3" xfId="3753" xr:uid="{00000000-0005-0000-0000-0000BF190000}"/>
    <cellStyle name="Normal 2 2 2 2 5 4 3 3 2" xfId="11899" xr:uid="{00000000-0005-0000-0000-0000C0190000}"/>
    <cellStyle name="Normal 2 2 2 2 5 4 3 3 2 2" xfId="28195" xr:uid="{00000000-0005-0000-0000-0000C1190000}"/>
    <cellStyle name="Normal 2 2 2 2 5 4 3 3 3" xfId="20049" xr:uid="{00000000-0005-0000-0000-0000C2190000}"/>
    <cellStyle name="Normal 2 2 2 2 5 4 3 4" xfId="6354" xr:uid="{00000000-0005-0000-0000-0000C3190000}"/>
    <cellStyle name="Normal 2 2 2 2 5 4 3 4 2" xfId="14500" xr:uid="{00000000-0005-0000-0000-0000C4190000}"/>
    <cellStyle name="Normal 2 2 2 2 5 4 3 4 2 2" xfId="30796" xr:uid="{00000000-0005-0000-0000-0000C5190000}"/>
    <cellStyle name="Normal 2 2 2 2 5 4 3 4 3" xfId="22650" xr:uid="{00000000-0005-0000-0000-0000C6190000}"/>
    <cellStyle name="Normal 2 2 2 2 5 4 3 5" xfId="9201" xr:uid="{00000000-0005-0000-0000-0000C7190000}"/>
    <cellStyle name="Normal 2 2 2 2 5 4 3 5 2" xfId="25497" xr:uid="{00000000-0005-0000-0000-0000C8190000}"/>
    <cellStyle name="Normal 2 2 2 2 5 4 3 6" xfId="17351" xr:uid="{00000000-0005-0000-0000-0000C9190000}"/>
    <cellStyle name="Normal 2 2 2 2 5 4 4" xfId="1760" xr:uid="{00000000-0005-0000-0000-0000CA190000}"/>
    <cellStyle name="Normal 2 2 2 2 5 4 4 2" xfId="4362" xr:uid="{00000000-0005-0000-0000-0000CB190000}"/>
    <cellStyle name="Normal 2 2 2 2 5 4 4 2 2" xfId="12508" xr:uid="{00000000-0005-0000-0000-0000CC190000}"/>
    <cellStyle name="Normal 2 2 2 2 5 4 4 2 2 2" xfId="28804" xr:uid="{00000000-0005-0000-0000-0000CD190000}"/>
    <cellStyle name="Normal 2 2 2 2 5 4 4 2 3" xfId="20658" xr:uid="{00000000-0005-0000-0000-0000CE190000}"/>
    <cellStyle name="Normal 2 2 2 2 5 4 4 3" xfId="7059" xr:uid="{00000000-0005-0000-0000-0000CF190000}"/>
    <cellStyle name="Normal 2 2 2 2 5 4 4 3 2" xfId="15205" xr:uid="{00000000-0005-0000-0000-0000D0190000}"/>
    <cellStyle name="Normal 2 2 2 2 5 4 4 3 2 2" xfId="31501" xr:uid="{00000000-0005-0000-0000-0000D1190000}"/>
    <cellStyle name="Normal 2 2 2 2 5 4 4 3 3" xfId="23355" xr:uid="{00000000-0005-0000-0000-0000D2190000}"/>
    <cellStyle name="Normal 2 2 2 2 5 4 4 4" xfId="9906" xr:uid="{00000000-0005-0000-0000-0000D3190000}"/>
    <cellStyle name="Normal 2 2 2 2 5 4 4 4 2" xfId="26202" xr:uid="{00000000-0005-0000-0000-0000D4190000}"/>
    <cellStyle name="Normal 2 2 2 2 5 4 4 5" xfId="18056" xr:uid="{00000000-0005-0000-0000-0000D5190000}"/>
    <cellStyle name="Normal 2 2 2 2 5 4 5" xfId="3144" xr:uid="{00000000-0005-0000-0000-0000D6190000}"/>
    <cellStyle name="Normal 2 2 2 2 5 4 5 2" xfId="11290" xr:uid="{00000000-0005-0000-0000-0000D7190000}"/>
    <cellStyle name="Normal 2 2 2 2 5 4 5 2 2" xfId="27586" xr:uid="{00000000-0005-0000-0000-0000D8190000}"/>
    <cellStyle name="Normal 2 2 2 2 5 4 5 3" xfId="19440" xr:uid="{00000000-0005-0000-0000-0000D9190000}"/>
    <cellStyle name="Normal 2 2 2 2 5 4 6" xfId="5649" xr:uid="{00000000-0005-0000-0000-0000DA190000}"/>
    <cellStyle name="Normal 2 2 2 2 5 4 6 2" xfId="13795" xr:uid="{00000000-0005-0000-0000-0000DB190000}"/>
    <cellStyle name="Normal 2 2 2 2 5 4 6 2 2" xfId="30091" xr:uid="{00000000-0005-0000-0000-0000DC190000}"/>
    <cellStyle name="Normal 2 2 2 2 5 4 6 3" xfId="21945" xr:uid="{00000000-0005-0000-0000-0000DD190000}"/>
    <cellStyle name="Normal 2 2 2 2 5 4 7" xfId="8496" xr:uid="{00000000-0005-0000-0000-0000DE190000}"/>
    <cellStyle name="Normal 2 2 2 2 5 4 7 2" xfId="24792" xr:uid="{00000000-0005-0000-0000-0000DF190000}"/>
    <cellStyle name="Normal 2 2 2 2 5 4 8" xfId="16646" xr:uid="{00000000-0005-0000-0000-0000E0190000}"/>
    <cellStyle name="Normal 2 2 2 2 5 5" xfId="439" xr:uid="{00000000-0005-0000-0000-0000E1190000}"/>
    <cellStyle name="Normal 2 2 2 2 5 5 2" xfId="710" xr:uid="{00000000-0005-0000-0000-0000E2190000}"/>
    <cellStyle name="Normal 2 2 2 2 5 5 2 10" xfId="2849" xr:uid="{00000000-0005-0000-0000-0000E3190000}"/>
    <cellStyle name="Normal 2 2 2 2 5 5 2 10 2" xfId="5306" xr:uid="{00000000-0005-0000-0000-0000E4190000}"/>
    <cellStyle name="Normal 2 2 2 2 5 5 2 10 2 2" xfId="13452" xr:uid="{00000000-0005-0000-0000-0000E5190000}"/>
    <cellStyle name="Normal 2 2 2 2 5 5 2 10 2 2 2" xfId="29748" xr:uid="{00000000-0005-0000-0000-0000E6190000}"/>
    <cellStyle name="Normal 2 2 2 2 5 5 2 10 2 3" xfId="21602" xr:uid="{00000000-0005-0000-0000-0000E7190000}"/>
    <cellStyle name="Normal 2 2 2 2 5 5 2 10 3" xfId="8148" xr:uid="{00000000-0005-0000-0000-0000E8190000}"/>
    <cellStyle name="Normal 2 2 2 2 5 5 2 10 3 2" xfId="16294" xr:uid="{00000000-0005-0000-0000-0000E9190000}"/>
    <cellStyle name="Normal 2 2 2 2 5 5 2 10 3 2 2" xfId="32590" xr:uid="{00000000-0005-0000-0000-0000EA190000}"/>
    <cellStyle name="Normal 2 2 2 2 5 5 2 10 3 3" xfId="24444" xr:uid="{00000000-0005-0000-0000-0000EB190000}"/>
    <cellStyle name="Normal 2 2 2 2 5 5 2 10 4" xfId="10995" xr:uid="{00000000-0005-0000-0000-0000EC190000}"/>
    <cellStyle name="Normal 2 2 2 2 5 5 2 10 4 2" xfId="27291" xr:uid="{00000000-0005-0000-0000-0000ED190000}"/>
    <cellStyle name="Normal 2 2 2 2 5 5 2 10 5" xfId="19145" xr:uid="{00000000-0005-0000-0000-0000EE190000}"/>
    <cellStyle name="Normal 2 2 2 2 5 5 2 11" xfId="3456" xr:uid="{00000000-0005-0000-0000-0000EF190000}"/>
    <cellStyle name="Normal 2 2 2 2 5 5 2 11 2" xfId="11602" xr:uid="{00000000-0005-0000-0000-0000F0190000}"/>
    <cellStyle name="Normal 2 2 2 2 5 5 2 11 2 2" xfId="27898" xr:uid="{00000000-0005-0000-0000-0000F1190000}"/>
    <cellStyle name="Normal 2 2 2 2 5 5 2 11 3" xfId="19752" xr:uid="{00000000-0005-0000-0000-0000F2190000}"/>
    <cellStyle name="Normal 2 2 2 2 5 5 2 12" xfId="6009" xr:uid="{00000000-0005-0000-0000-0000F3190000}"/>
    <cellStyle name="Normal 2 2 2 2 5 5 2 12 2" xfId="14155" xr:uid="{00000000-0005-0000-0000-0000F4190000}"/>
    <cellStyle name="Normal 2 2 2 2 5 5 2 12 2 2" xfId="30451" xr:uid="{00000000-0005-0000-0000-0000F5190000}"/>
    <cellStyle name="Normal 2 2 2 2 5 5 2 12 3" xfId="22305" xr:uid="{00000000-0005-0000-0000-0000F6190000}"/>
    <cellStyle name="Normal 2 2 2 2 5 5 2 13" xfId="8150" xr:uid="{00000000-0005-0000-0000-0000F7190000}"/>
    <cellStyle name="Normal 2 2 2 2 5 5 2 13 2" xfId="16296" xr:uid="{00000000-0005-0000-0000-0000F8190000}"/>
    <cellStyle name="Normal 2 2 2 2 5 5 2 13 2 2" xfId="32592" xr:uid="{00000000-0005-0000-0000-0000F9190000}"/>
    <cellStyle name="Normal 2 2 2 2 5 5 2 13 3" xfId="24446" xr:uid="{00000000-0005-0000-0000-0000FA190000}"/>
    <cellStyle name="Normal 2 2 2 2 5 5 2 14" xfId="8856" xr:uid="{00000000-0005-0000-0000-0000FB190000}"/>
    <cellStyle name="Normal 2 2 2 2 5 5 2 14 2" xfId="25152" xr:uid="{00000000-0005-0000-0000-0000FC190000}"/>
    <cellStyle name="Normal 2 2 2 2 5 5 2 15" xfId="16300" xr:uid="{00000000-0005-0000-0000-0000FD190000}"/>
    <cellStyle name="Normal 2 2 2 2 5 5 2 15 2" xfId="32596" xr:uid="{00000000-0005-0000-0000-0000FE190000}"/>
    <cellStyle name="Normal 2 2 2 2 5 5 2 16" xfId="16303" xr:uid="{00000000-0005-0000-0000-0000FF190000}"/>
    <cellStyle name="Normal 2 2 2 2 5 5 2 16 2" xfId="32599" xr:uid="{00000000-0005-0000-0000-0000001A0000}"/>
    <cellStyle name="Normal 2 2 2 2 5 5 2 16 3" xfId="32619" xr:uid="{00000000-0005-0000-0000-0000011A0000}"/>
    <cellStyle name="Normal 2 2 2 2 5 5 2 16 4" xfId="32616" xr:uid="{00000000-0005-0000-0000-0000021A0000}"/>
    <cellStyle name="Normal 2 2 2 2 5 5 2 16 5" xfId="32620" xr:uid="{00000000-0005-0000-0000-0000031A0000}"/>
    <cellStyle name="Normal 2 2 2 2 5 5 2 16 5 2" xfId="32622" xr:uid="{00000000-0005-0000-0000-0000041A0000}"/>
    <cellStyle name="Normal 2 2 2 2 5 5 2 17" xfId="17006" xr:uid="{00000000-0005-0000-0000-0000051A0000}"/>
    <cellStyle name="Normal 2 2 2 2 5 5 2 18" xfId="32625" xr:uid="{00000000-0005-0000-0000-0000061A0000}"/>
    <cellStyle name="Normal 2 2 2 2 5 5 2 2" xfId="1415" xr:uid="{00000000-0005-0000-0000-0000071A0000}"/>
    <cellStyle name="Normal 2 2 2 2 5 5 2 2 2" xfId="2825" xr:uid="{00000000-0005-0000-0000-0000081A0000}"/>
    <cellStyle name="Normal 2 2 2 2 5 5 2 2 2 2" xfId="5283" xr:uid="{00000000-0005-0000-0000-0000091A0000}"/>
    <cellStyle name="Normal 2 2 2 2 5 5 2 2 2 2 2" xfId="13429" xr:uid="{00000000-0005-0000-0000-00000A1A0000}"/>
    <cellStyle name="Normal 2 2 2 2 5 5 2 2 2 2 2 2" xfId="29725" xr:uid="{00000000-0005-0000-0000-00000B1A0000}"/>
    <cellStyle name="Normal 2 2 2 2 5 5 2 2 2 2 3" xfId="21579" xr:uid="{00000000-0005-0000-0000-00000C1A0000}"/>
    <cellStyle name="Normal 2 2 2 2 5 5 2 2 2 3" xfId="8124" xr:uid="{00000000-0005-0000-0000-00000D1A0000}"/>
    <cellStyle name="Normal 2 2 2 2 5 5 2 2 2 3 2" xfId="16270" xr:uid="{00000000-0005-0000-0000-00000E1A0000}"/>
    <cellStyle name="Normal 2 2 2 2 5 5 2 2 2 3 2 2" xfId="32566" xr:uid="{00000000-0005-0000-0000-00000F1A0000}"/>
    <cellStyle name="Normal 2 2 2 2 5 5 2 2 2 3 3" xfId="24420" xr:uid="{00000000-0005-0000-0000-0000101A0000}"/>
    <cellStyle name="Normal 2 2 2 2 5 5 2 2 2 4" xfId="10971" xr:uid="{00000000-0005-0000-0000-0000111A0000}"/>
    <cellStyle name="Normal 2 2 2 2 5 5 2 2 2 4 2" xfId="27267" xr:uid="{00000000-0005-0000-0000-0000121A0000}"/>
    <cellStyle name="Normal 2 2 2 2 5 5 2 2 2 5" xfId="19121" xr:uid="{00000000-0005-0000-0000-0000131A0000}"/>
    <cellStyle name="Normal 2 2 2 2 5 5 2 2 3" xfId="4065" xr:uid="{00000000-0005-0000-0000-0000141A0000}"/>
    <cellStyle name="Normal 2 2 2 2 5 5 2 2 3 2" xfId="12211" xr:uid="{00000000-0005-0000-0000-0000151A0000}"/>
    <cellStyle name="Normal 2 2 2 2 5 5 2 2 3 2 2" xfId="28507" xr:uid="{00000000-0005-0000-0000-0000161A0000}"/>
    <cellStyle name="Normal 2 2 2 2 5 5 2 2 3 3" xfId="20361" xr:uid="{00000000-0005-0000-0000-0000171A0000}"/>
    <cellStyle name="Normal 2 2 2 2 5 5 2 2 4" xfId="6714" xr:uid="{00000000-0005-0000-0000-0000181A0000}"/>
    <cellStyle name="Normal 2 2 2 2 5 5 2 2 4 2" xfId="14860" xr:uid="{00000000-0005-0000-0000-0000191A0000}"/>
    <cellStyle name="Normal 2 2 2 2 5 5 2 2 4 2 2" xfId="31156" xr:uid="{00000000-0005-0000-0000-00001A1A0000}"/>
    <cellStyle name="Normal 2 2 2 2 5 5 2 2 4 3" xfId="23010" xr:uid="{00000000-0005-0000-0000-00001B1A0000}"/>
    <cellStyle name="Normal 2 2 2 2 5 5 2 2 5" xfId="9561" xr:uid="{00000000-0005-0000-0000-00001C1A0000}"/>
    <cellStyle name="Normal 2 2 2 2 5 5 2 2 5 2" xfId="25857" xr:uid="{00000000-0005-0000-0000-00001D1A0000}"/>
    <cellStyle name="Normal 2 2 2 2 5 5 2 2 6" xfId="17711" xr:uid="{00000000-0005-0000-0000-00001E1A0000}"/>
    <cellStyle name="Normal 2 2 2 2 5 5 2 3" xfId="2120" xr:uid="{00000000-0005-0000-0000-00001F1A0000}"/>
    <cellStyle name="Normal 2 2 2 2 5 5 2 3 2" xfId="4674" xr:uid="{00000000-0005-0000-0000-0000201A0000}"/>
    <cellStyle name="Normal 2 2 2 2 5 5 2 3 2 2" xfId="12820" xr:uid="{00000000-0005-0000-0000-0000211A0000}"/>
    <cellStyle name="Normal 2 2 2 2 5 5 2 3 2 2 2" xfId="29116" xr:uid="{00000000-0005-0000-0000-0000221A0000}"/>
    <cellStyle name="Normal 2 2 2 2 5 5 2 3 2 3" xfId="20970" xr:uid="{00000000-0005-0000-0000-0000231A0000}"/>
    <cellStyle name="Normal 2 2 2 2 5 5 2 3 3" xfId="7419" xr:uid="{00000000-0005-0000-0000-0000241A0000}"/>
    <cellStyle name="Normal 2 2 2 2 5 5 2 3 3 2" xfId="15565" xr:uid="{00000000-0005-0000-0000-0000251A0000}"/>
    <cellStyle name="Normal 2 2 2 2 5 5 2 3 3 2 2" xfId="31861" xr:uid="{00000000-0005-0000-0000-0000261A0000}"/>
    <cellStyle name="Normal 2 2 2 2 5 5 2 3 3 3" xfId="23715" xr:uid="{00000000-0005-0000-0000-0000271A0000}"/>
    <cellStyle name="Normal 2 2 2 2 5 5 2 3 4" xfId="10266" xr:uid="{00000000-0005-0000-0000-0000281A0000}"/>
    <cellStyle name="Normal 2 2 2 2 5 5 2 3 4 2" xfId="26562" xr:uid="{00000000-0005-0000-0000-0000291A0000}"/>
    <cellStyle name="Normal 2 2 2 2 5 5 2 3 5" xfId="18416" xr:uid="{00000000-0005-0000-0000-00002A1A0000}"/>
    <cellStyle name="Normal 2 2 2 2 5 5 2 4" xfId="2831" xr:uid="{00000000-0005-0000-0000-00002B1A0000}"/>
    <cellStyle name="Normal 2 2 2 2 5 5 2 4 2" xfId="2834" xr:uid="{00000000-0005-0000-0000-00002C1A0000}"/>
    <cellStyle name="Normal 2 2 2 2 5 5 2 4 2 2" xfId="5291" xr:uid="{00000000-0005-0000-0000-00002D1A0000}"/>
    <cellStyle name="Normal 2 2 2 2 5 5 2 4 2 2 2" xfId="13437" xr:uid="{00000000-0005-0000-0000-00002E1A0000}"/>
    <cellStyle name="Normal 2 2 2 2 5 5 2 4 2 2 2 2" xfId="29733" xr:uid="{00000000-0005-0000-0000-00002F1A0000}"/>
    <cellStyle name="Normal 2 2 2 2 5 5 2 4 2 2 3" xfId="21587" xr:uid="{00000000-0005-0000-0000-0000301A0000}"/>
    <cellStyle name="Normal 2 2 2 2 5 5 2 4 2 3" xfId="8133" xr:uid="{00000000-0005-0000-0000-0000311A0000}"/>
    <cellStyle name="Normal 2 2 2 2 5 5 2 4 2 3 2" xfId="16279" xr:uid="{00000000-0005-0000-0000-0000321A0000}"/>
    <cellStyle name="Normal 2 2 2 2 5 5 2 4 2 3 2 2" xfId="32575" xr:uid="{00000000-0005-0000-0000-0000331A0000}"/>
    <cellStyle name="Normal 2 2 2 2 5 5 2 4 2 3 3" xfId="24429" xr:uid="{00000000-0005-0000-0000-0000341A0000}"/>
    <cellStyle name="Normal 2 2 2 2 5 5 2 4 2 4" xfId="10980" xr:uid="{00000000-0005-0000-0000-0000351A0000}"/>
    <cellStyle name="Normal 2 2 2 2 5 5 2 4 2 4 2" xfId="27276" xr:uid="{00000000-0005-0000-0000-0000361A0000}"/>
    <cellStyle name="Normal 2 2 2 2 5 5 2 4 2 5" xfId="19130" xr:uid="{00000000-0005-0000-0000-0000371A0000}"/>
    <cellStyle name="Normal 2 2 2 2 5 5 2 4 3" xfId="5288" xr:uid="{00000000-0005-0000-0000-0000381A0000}"/>
    <cellStyle name="Normal 2 2 2 2 5 5 2 4 3 2" xfId="13434" xr:uid="{00000000-0005-0000-0000-0000391A0000}"/>
    <cellStyle name="Normal 2 2 2 2 5 5 2 4 3 2 2" xfId="29730" xr:uid="{00000000-0005-0000-0000-00003A1A0000}"/>
    <cellStyle name="Normal 2 2 2 2 5 5 2 4 3 3" xfId="21584" xr:uid="{00000000-0005-0000-0000-00003B1A0000}"/>
    <cellStyle name="Normal 2 2 2 2 5 5 2 4 4" xfId="8130" xr:uid="{00000000-0005-0000-0000-00003C1A0000}"/>
    <cellStyle name="Normal 2 2 2 2 5 5 2 4 4 2" xfId="16276" xr:uid="{00000000-0005-0000-0000-00003D1A0000}"/>
    <cellStyle name="Normal 2 2 2 2 5 5 2 4 4 2 2" xfId="32572" xr:uid="{00000000-0005-0000-0000-00003E1A0000}"/>
    <cellStyle name="Normal 2 2 2 2 5 5 2 4 4 3" xfId="24426" xr:uid="{00000000-0005-0000-0000-00003F1A0000}"/>
    <cellStyle name="Normal 2 2 2 2 5 5 2 4 5" xfId="10977" xr:uid="{00000000-0005-0000-0000-0000401A0000}"/>
    <cellStyle name="Normal 2 2 2 2 5 5 2 4 5 2" xfId="27273" xr:uid="{00000000-0005-0000-0000-0000411A0000}"/>
    <cellStyle name="Normal 2 2 2 2 5 5 2 4 6" xfId="19127" xr:uid="{00000000-0005-0000-0000-0000421A0000}"/>
    <cellStyle name="Normal 2 2 2 2 5 5 2 4 7" xfId="32627" xr:uid="{00000000-0005-0000-0000-0000431A0000}"/>
    <cellStyle name="Normal 2 2 2 2 5 5 2 5" xfId="2833" xr:uid="{00000000-0005-0000-0000-0000441A0000}"/>
    <cellStyle name="Normal 2 2 2 2 5 5 2 5 2" xfId="5290" xr:uid="{00000000-0005-0000-0000-0000451A0000}"/>
    <cellStyle name="Normal 2 2 2 2 5 5 2 5 2 2" xfId="13436" xr:uid="{00000000-0005-0000-0000-0000461A0000}"/>
    <cellStyle name="Normal 2 2 2 2 5 5 2 5 2 2 2" xfId="29732" xr:uid="{00000000-0005-0000-0000-0000471A0000}"/>
    <cellStyle name="Normal 2 2 2 2 5 5 2 5 2 3" xfId="21586" xr:uid="{00000000-0005-0000-0000-0000481A0000}"/>
    <cellStyle name="Normal 2 2 2 2 5 5 2 5 3" xfId="8132" xr:uid="{00000000-0005-0000-0000-0000491A0000}"/>
    <cellStyle name="Normal 2 2 2 2 5 5 2 5 3 2" xfId="16278" xr:uid="{00000000-0005-0000-0000-00004A1A0000}"/>
    <cellStyle name="Normal 2 2 2 2 5 5 2 5 3 2 2" xfId="32574" xr:uid="{00000000-0005-0000-0000-00004B1A0000}"/>
    <cellStyle name="Normal 2 2 2 2 5 5 2 5 3 3" xfId="24428" xr:uid="{00000000-0005-0000-0000-00004C1A0000}"/>
    <cellStyle name="Normal 2 2 2 2 5 5 2 5 4" xfId="10979" xr:uid="{00000000-0005-0000-0000-00004D1A0000}"/>
    <cellStyle name="Normal 2 2 2 2 5 5 2 5 4 2" xfId="27275" xr:uid="{00000000-0005-0000-0000-00004E1A0000}"/>
    <cellStyle name="Normal 2 2 2 2 5 5 2 5 5" xfId="19129" xr:uid="{00000000-0005-0000-0000-00004F1A0000}"/>
    <cellStyle name="Normal 2 2 2 2 5 5 2 6" xfId="2837" xr:uid="{00000000-0005-0000-0000-0000501A0000}"/>
    <cellStyle name="Normal 2 2 2 2 5 5 2 6 2" xfId="5294" xr:uid="{00000000-0005-0000-0000-0000511A0000}"/>
    <cellStyle name="Normal 2 2 2 2 5 5 2 6 2 2" xfId="13440" xr:uid="{00000000-0005-0000-0000-0000521A0000}"/>
    <cellStyle name="Normal 2 2 2 2 5 5 2 6 2 2 2" xfId="29736" xr:uid="{00000000-0005-0000-0000-0000531A0000}"/>
    <cellStyle name="Normal 2 2 2 2 5 5 2 6 2 3" xfId="21590" xr:uid="{00000000-0005-0000-0000-0000541A0000}"/>
    <cellStyle name="Normal 2 2 2 2 5 5 2 6 3" xfId="8136" xr:uid="{00000000-0005-0000-0000-0000551A0000}"/>
    <cellStyle name="Normal 2 2 2 2 5 5 2 6 3 2" xfId="16282" xr:uid="{00000000-0005-0000-0000-0000561A0000}"/>
    <cellStyle name="Normal 2 2 2 2 5 5 2 6 3 2 2" xfId="32578" xr:uid="{00000000-0005-0000-0000-0000571A0000}"/>
    <cellStyle name="Normal 2 2 2 2 5 5 2 6 3 3" xfId="24432" xr:uid="{00000000-0005-0000-0000-0000581A0000}"/>
    <cellStyle name="Normal 2 2 2 2 5 5 2 6 4" xfId="10983" xr:uid="{00000000-0005-0000-0000-0000591A0000}"/>
    <cellStyle name="Normal 2 2 2 2 5 5 2 6 4 2" xfId="27279" xr:uid="{00000000-0005-0000-0000-00005A1A0000}"/>
    <cellStyle name="Normal 2 2 2 2 5 5 2 6 5" xfId="19133" xr:uid="{00000000-0005-0000-0000-00005B1A0000}"/>
    <cellStyle name="Normal 2 2 2 2 5 5 2 6 6" xfId="32626" xr:uid="{00000000-0005-0000-0000-00005C1A0000}"/>
    <cellStyle name="Normal 2 2 2 2 5 5 2 7" xfId="2839" xr:uid="{00000000-0005-0000-0000-00005D1A0000}"/>
    <cellStyle name="Normal 2 2 2 2 5 5 2 7 2" xfId="2845" xr:uid="{00000000-0005-0000-0000-00005E1A0000}"/>
    <cellStyle name="Normal 2 2 2 2 5 5 2 7 2 2" xfId="5302" xr:uid="{00000000-0005-0000-0000-00005F1A0000}"/>
    <cellStyle name="Normal 2 2 2 2 5 5 2 7 2 2 2" xfId="13448" xr:uid="{00000000-0005-0000-0000-0000601A0000}"/>
    <cellStyle name="Normal 2 2 2 2 5 5 2 7 2 2 2 2" xfId="29744" xr:uid="{00000000-0005-0000-0000-0000611A0000}"/>
    <cellStyle name="Normal 2 2 2 2 5 5 2 7 2 2 3" xfId="21598" xr:uid="{00000000-0005-0000-0000-0000621A0000}"/>
    <cellStyle name="Normal 2 2 2 2 5 5 2 7 2 3" xfId="8144" xr:uid="{00000000-0005-0000-0000-0000631A0000}"/>
    <cellStyle name="Normal 2 2 2 2 5 5 2 7 2 3 2" xfId="16290" xr:uid="{00000000-0005-0000-0000-0000641A0000}"/>
    <cellStyle name="Normal 2 2 2 2 5 5 2 7 2 3 2 2" xfId="32586" xr:uid="{00000000-0005-0000-0000-0000651A0000}"/>
    <cellStyle name="Normal 2 2 2 2 5 5 2 7 2 3 3" xfId="24440" xr:uid="{00000000-0005-0000-0000-0000661A0000}"/>
    <cellStyle name="Normal 2 2 2 2 5 5 2 7 2 4" xfId="10991" xr:uid="{00000000-0005-0000-0000-0000671A0000}"/>
    <cellStyle name="Normal 2 2 2 2 5 5 2 7 2 4 2" xfId="27287" xr:uid="{00000000-0005-0000-0000-0000681A0000}"/>
    <cellStyle name="Normal 2 2 2 2 5 5 2 7 2 5" xfId="19141" xr:uid="{00000000-0005-0000-0000-0000691A0000}"/>
    <cellStyle name="Normal 2 2 2 2 5 5 2 7 3" xfId="5296" xr:uid="{00000000-0005-0000-0000-00006A1A0000}"/>
    <cellStyle name="Normal 2 2 2 2 5 5 2 7 3 2" xfId="13442" xr:uid="{00000000-0005-0000-0000-00006B1A0000}"/>
    <cellStyle name="Normal 2 2 2 2 5 5 2 7 3 2 2" xfId="29738" xr:uid="{00000000-0005-0000-0000-00006C1A0000}"/>
    <cellStyle name="Normal 2 2 2 2 5 5 2 7 3 3" xfId="21592" xr:uid="{00000000-0005-0000-0000-00006D1A0000}"/>
    <cellStyle name="Normal 2 2 2 2 5 5 2 7 4" xfId="8138" xr:uid="{00000000-0005-0000-0000-00006E1A0000}"/>
    <cellStyle name="Normal 2 2 2 2 5 5 2 7 4 2" xfId="16284" xr:uid="{00000000-0005-0000-0000-00006F1A0000}"/>
    <cellStyle name="Normal 2 2 2 2 5 5 2 7 4 2 2" xfId="32580" xr:uid="{00000000-0005-0000-0000-0000701A0000}"/>
    <cellStyle name="Normal 2 2 2 2 5 5 2 7 4 3" xfId="24434" xr:uid="{00000000-0005-0000-0000-0000711A0000}"/>
    <cellStyle name="Normal 2 2 2 2 5 5 2 7 5" xfId="10985" xr:uid="{00000000-0005-0000-0000-0000721A0000}"/>
    <cellStyle name="Normal 2 2 2 2 5 5 2 7 5 2" xfId="27281" xr:uid="{00000000-0005-0000-0000-0000731A0000}"/>
    <cellStyle name="Normal 2 2 2 2 5 5 2 7 6" xfId="19135" xr:uid="{00000000-0005-0000-0000-0000741A0000}"/>
    <cellStyle name="Normal 2 2 2 2 5 5 2 8" xfId="2843" xr:uid="{00000000-0005-0000-0000-0000751A0000}"/>
    <cellStyle name="Normal 2 2 2 2 5 5 2 8 2" xfId="5300" xr:uid="{00000000-0005-0000-0000-0000761A0000}"/>
    <cellStyle name="Normal 2 2 2 2 5 5 2 8 2 2" xfId="13446" xr:uid="{00000000-0005-0000-0000-0000771A0000}"/>
    <cellStyle name="Normal 2 2 2 2 5 5 2 8 2 2 2" xfId="29742" xr:uid="{00000000-0005-0000-0000-0000781A0000}"/>
    <cellStyle name="Normal 2 2 2 2 5 5 2 8 2 3" xfId="21596" xr:uid="{00000000-0005-0000-0000-0000791A0000}"/>
    <cellStyle name="Normal 2 2 2 2 5 5 2 8 3" xfId="8142" xr:uid="{00000000-0005-0000-0000-00007A1A0000}"/>
    <cellStyle name="Normal 2 2 2 2 5 5 2 8 3 2" xfId="16288" xr:uid="{00000000-0005-0000-0000-00007B1A0000}"/>
    <cellStyle name="Normal 2 2 2 2 5 5 2 8 3 2 2" xfId="32584" xr:uid="{00000000-0005-0000-0000-00007C1A0000}"/>
    <cellStyle name="Normal 2 2 2 2 5 5 2 8 3 3" xfId="24438" xr:uid="{00000000-0005-0000-0000-00007D1A0000}"/>
    <cellStyle name="Normal 2 2 2 2 5 5 2 8 4" xfId="10989" xr:uid="{00000000-0005-0000-0000-00007E1A0000}"/>
    <cellStyle name="Normal 2 2 2 2 5 5 2 8 4 2" xfId="27285" xr:uid="{00000000-0005-0000-0000-00007F1A0000}"/>
    <cellStyle name="Normal 2 2 2 2 5 5 2 8 5" xfId="19139" xr:uid="{00000000-0005-0000-0000-0000801A0000}"/>
    <cellStyle name="Normal 2 2 2 2 5 5 2 9" xfId="2847" xr:uid="{00000000-0005-0000-0000-0000811A0000}"/>
    <cellStyle name="Normal 2 2 2 2 5 5 2 9 2" xfId="5304" xr:uid="{00000000-0005-0000-0000-0000821A0000}"/>
    <cellStyle name="Normal 2 2 2 2 5 5 2 9 2 2" xfId="13450" xr:uid="{00000000-0005-0000-0000-0000831A0000}"/>
    <cellStyle name="Normal 2 2 2 2 5 5 2 9 2 2 2" xfId="29746" xr:uid="{00000000-0005-0000-0000-0000841A0000}"/>
    <cellStyle name="Normal 2 2 2 2 5 5 2 9 2 3" xfId="21600" xr:uid="{00000000-0005-0000-0000-0000851A0000}"/>
    <cellStyle name="Normal 2 2 2 2 5 5 2 9 3" xfId="8146" xr:uid="{00000000-0005-0000-0000-0000861A0000}"/>
    <cellStyle name="Normal 2 2 2 2 5 5 2 9 3 2" xfId="16292" xr:uid="{00000000-0005-0000-0000-0000871A0000}"/>
    <cellStyle name="Normal 2 2 2 2 5 5 2 9 3 2 2" xfId="32588" xr:uid="{00000000-0005-0000-0000-0000881A0000}"/>
    <cellStyle name="Normal 2 2 2 2 5 5 2 9 3 3" xfId="24442" xr:uid="{00000000-0005-0000-0000-0000891A0000}"/>
    <cellStyle name="Normal 2 2 2 2 5 5 2 9 4" xfId="10993" xr:uid="{00000000-0005-0000-0000-00008A1A0000}"/>
    <cellStyle name="Normal 2 2 2 2 5 5 2 9 4 2" xfId="27289" xr:uid="{00000000-0005-0000-0000-00008B1A0000}"/>
    <cellStyle name="Normal 2 2 2 2 5 5 2 9 5" xfId="19143" xr:uid="{00000000-0005-0000-0000-00008C1A0000}"/>
    <cellStyle name="Normal 2 2 2 2 5 5 3" xfId="1145" xr:uid="{00000000-0005-0000-0000-00008D1A0000}"/>
    <cellStyle name="Normal 2 2 2 2 5 5 3 2" xfId="2555" xr:uid="{00000000-0005-0000-0000-00008E1A0000}"/>
    <cellStyle name="Normal 2 2 2 2 5 5 3 2 2" xfId="5045" xr:uid="{00000000-0005-0000-0000-00008F1A0000}"/>
    <cellStyle name="Normal 2 2 2 2 5 5 3 2 2 2" xfId="13191" xr:uid="{00000000-0005-0000-0000-0000901A0000}"/>
    <cellStyle name="Normal 2 2 2 2 5 5 3 2 2 2 2" xfId="29487" xr:uid="{00000000-0005-0000-0000-0000911A0000}"/>
    <cellStyle name="Normal 2 2 2 2 5 5 3 2 2 3" xfId="21341" xr:uid="{00000000-0005-0000-0000-0000921A0000}"/>
    <cellStyle name="Normal 2 2 2 2 5 5 3 2 3" xfId="7854" xr:uid="{00000000-0005-0000-0000-0000931A0000}"/>
    <cellStyle name="Normal 2 2 2 2 5 5 3 2 3 2" xfId="16000" xr:uid="{00000000-0005-0000-0000-0000941A0000}"/>
    <cellStyle name="Normal 2 2 2 2 5 5 3 2 3 2 2" xfId="32296" xr:uid="{00000000-0005-0000-0000-0000951A0000}"/>
    <cellStyle name="Normal 2 2 2 2 5 5 3 2 3 3" xfId="24150" xr:uid="{00000000-0005-0000-0000-0000961A0000}"/>
    <cellStyle name="Normal 2 2 2 2 5 5 3 2 4" xfId="10701" xr:uid="{00000000-0005-0000-0000-0000971A0000}"/>
    <cellStyle name="Normal 2 2 2 2 5 5 3 2 4 2" xfId="26997" xr:uid="{00000000-0005-0000-0000-0000981A0000}"/>
    <cellStyle name="Normal 2 2 2 2 5 5 3 2 5" xfId="18851" xr:uid="{00000000-0005-0000-0000-0000991A0000}"/>
    <cellStyle name="Normal 2 2 2 2 5 5 3 3" xfId="3827" xr:uid="{00000000-0005-0000-0000-00009A1A0000}"/>
    <cellStyle name="Normal 2 2 2 2 5 5 3 3 2" xfId="11973" xr:uid="{00000000-0005-0000-0000-00009B1A0000}"/>
    <cellStyle name="Normal 2 2 2 2 5 5 3 3 2 2" xfId="28269" xr:uid="{00000000-0005-0000-0000-00009C1A0000}"/>
    <cellStyle name="Normal 2 2 2 2 5 5 3 3 3" xfId="20123" xr:uid="{00000000-0005-0000-0000-00009D1A0000}"/>
    <cellStyle name="Normal 2 2 2 2 5 5 3 4" xfId="6444" xr:uid="{00000000-0005-0000-0000-00009E1A0000}"/>
    <cellStyle name="Normal 2 2 2 2 5 5 3 4 2" xfId="14590" xr:uid="{00000000-0005-0000-0000-00009F1A0000}"/>
    <cellStyle name="Normal 2 2 2 2 5 5 3 4 2 2" xfId="30886" xr:uid="{00000000-0005-0000-0000-0000A01A0000}"/>
    <cellStyle name="Normal 2 2 2 2 5 5 3 4 3" xfId="22740" xr:uid="{00000000-0005-0000-0000-0000A11A0000}"/>
    <cellStyle name="Normal 2 2 2 2 5 5 3 5" xfId="9291" xr:uid="{00000000-0005-0000-0000-0000A21A0000}"/>
    <cellStyle name="Normal 2 2 2 2 5 5 3 5 2" xfId="25587" xr:uid="{00000000-0005-0000-0000-0000A31A0000}"/>
    <cellStyle name="Normal 2 2 2 2 5 5 3 6" xfId="17441" xr:uid="{00000000-0005-0000-0000-0000A41A0000}"/>
    <cellStyle name="Normal 2 2 2 2 5 5 4" xfId="1850" xr:uid="{00000000-0005-0000-0000-0000A51A0000}"/>
    <cellStyle name="Normal 2 2 2 2 5 5 4 2" xfId="4436" xr:uid="{00000000-0005-0000-0000-0000A61A0000}"/>
    <cellStyle name="Normal 2 2 2 2 5 5 4 2 2" xfId="12582" xr:uid="{00000000-0005-0000-0000-0000A71A0000}"/>
    <cellStyle name="Normal 2 2 2 2 5 5 4 2 2 2" xfId="28878" xr:uid="{00000000-0005-0000-0000-0000A81A0000}"/>
    <cellStyle name="Normal 2 2 2 2 5 5 4 2 3" xfId="20732" xr:uid="{00000000-0005-0000-0000-0000A91A0000}"/>
    <cellStyle name="Normal 2 2 2 2 5 5 4 3" xfId="7149" xr:uid="{00000000-0005-0000-0000-0000AA1A0000}"/>
    <cellStyle name="Normal 2 2 2 2 5 5 4 3 2" xfId="15295" xr:uid="{00000000-0005-0000-0000-0000AB1A0000}"/>
    <cellStyle name="Normal 2 2 2 2 5 5 4 3 2 2" xfId="31591" xr:uid="{00000000-0005-0000-0000-0000AC1A0000}"/>
    <cellStyle name="Normal 2 2 2 2 5 5 4 3 3" xfId="23445" xr:uid="{00000000-0005-0000-0000-0000AD1A0000}"/>
    <cellStyle name="Normal 2 2 2 2 5 5 4 4" xfId="9996" xr:uid="{00000000-0005-0000-0000-0000AE1A0000}"/>
    <cellStyle name="Normal 2 2 2 2 5 5 4 4 2" xfId="26292" xr:uid="{00000000-0005-0000-0000-0000AF1A0000}"/>
    <cellStyle name="Normal 2 2 2 2 5 5 4 5" xfId="18146" xr:uid="{00000000-0005-0000-0000-0000B01A0000}"/>
    <cellStyle name="Normal 2 2 2 2 5 5 5" xfId="3218" xr:uid="{00000000-0005-0000-0000-0000B11A0000}"/>
    <cellStyle name="Normal 2 2 2 2 5 5 5 2" xfId="11364" xr:uid="{00000000-0005-0000-0000-0000B21A0000}"/>
    <cellStyle name="Normal 2 2 2 2 5 5 5 2 2" xfId="27660" xr:uid="{00000000-0005-0000-0000-0000B31A0000}"/>
    <cellStyle name="Normal 2 2 2 2 5 5 5 3" xfId="19514" xr:uid="{00000000-0005-0000-0000-0000B41A0000}"/>
    <cellStyle name="Normal 2 2 2 2 5 5 6" xfId="5739" xr:uid="{00000000-0005-0000-0000-0000B51A0000}"/>
    <cellStyle name="Normal 2 2 2 2 5 5 6 2" xfId="13885" xr:uid="{00000000-0005-0000-0000-0000B61A0000}"/>
    <cellStyle name="Normal 2 2 2 2 5 5 6 2 2" xfId="30181" xr:uid="{00000000-0005-0000-0000-0000B71A0000}"/>
    <cellStyle name="Normal 2 2 2 2 5 5 6 3" xfId="22035" xr:uid="{00000000-0005-0000-0000-0000B81A0000}"/>
    <cellStyle name="Normal 2 2 2 2 5 5 7" xfId="8586" xr:uid="{00000000-0005-0000-0000-0000B91A0000}"/>
    <cellStyle name="Normal 2 2 2 2 5 5 7 2" xfId="24882" xr:uid="{00000000-0005-0000-0000-0000BA1A0000}"/>
    <cellStyle name="Normal 2 2 2 2 5 5 8" xfId="16736" xr:uid="{00000000-0005-0000-0000-0000BB1A0000}"/>
    <cellStyle name="Normal 2 2 2 2 5 6" xfId="708" xr:uid="{00000000-0005-0000-0000-0000BC1A0000}"/>
    <cellStyle name="Normal 2 2 2 2 5 6 2" xfId="1413" xr:uid="{00000000-0005-0000-0000-0000BD1A0000}"/>
    <cellStyle name="Normal 2 2 2 2 5 6 2 2" xfId="2823" xr:uid="{00000000-0005-0000-0000-0000BE1A0000}"/>
    <cellStyle name="Normal 2 2 2 2 5 6 2 2 2" xfId="5281" xr:uid="{00000000-0005-0000-0000-0000BF1A0000}"/>
    <cellStyle name="Normal 2 2 2 2 5 6 2 2 2 2" xfId="13427" xr:uid="{00000000-0005-0000-0000-0000C01A0000}"/>
    <cellStyle name="Normal 2 2 2 2 5 6 2 2 2 2 2" xfId="29723" xr:uid="{00000000-0005-0000-0000-0000C11A0000}"/>
    <cellStyle name="Normal 2 2 2 2 5 6 2 2 2 3" xfId="21577" xr:uid="{00000000-0005-0000-0000-0000C21A0000}"/>
    <cellStyle name="Normal 2 2 2 2 5 6 2 2 3" xfId="8122" xr:uid="{00000000-0005-0000-0000-0000C31A0000}"/>
    <cellStyle name="Normal 2 2 2 2 5 6 2 2 3 2" xfId="16268" xr:uid="{00000000-0005-0000-0000-0000C41A0000}"/>
    <cellStyle name="Normal 2 2 2 2 5 6 2 2 3 2 2" xfId="32564" xr:uid="{00000000-0005-0000-0000-0000C51A0000}"/>
    <cellStyle name="Normal 2 2 2 2 5 6 2 2 3 3" xfId="24418" xr:uid="{00000000-0005-0000-0000-0000C61A0000}"/>
    <cellStyle name="Normal 2 2 2 2 5 6 2 2 4" xfId="10969" xr:uid="{00000000-0005-0000-0000-0000C71A0000}"/>
    <cellStyle name="Normal 2 2 2 2 5 6 2 2 4 2" xfId="27265" xr:uid="{00000000-0005-0000-0000-0000C81A0000}"/>
    <cellStyle name="Normal 2 2 2 2 5 6 2 2 5" xfId="19119" xr:uid="{00000000-0005-0000-0000-0000C91A0000}"/>
    <cellStyle name="Normal 2 2 2 2 5 6 2 3" xfId="4063" xr:uid="{00000000-0005-0000-0000-0000CA1A0000}"/>
    <cellStyle name="Normal 2 2 2 2 5 6 2 3 2" xfId="12209" xr:uid="{00000000-0005-0000-0000-0000CB1A0000}"/>
    <cellStyle name="Normal 2 2 2 2 5 6 2 3 2 2" xfId="28505" xr:uid="{00000000-0005-0000-0000-0000CC1A0000}"/>
    <cellStyle name="Normal 2 2 2 2 5 6 2 3 3" xfId="20359" xr:uid="{00000000-0005-0000-0000-0000CD1A0000}"/>
    <cellStyle name="Normal 2 2 2 2 5 6 2 4" xfId="6712" xr:uid="{00000000-0005-0000-0000-0000CE1A0000}"/>
    <cellStyle name="Normal 2 2 2 2 5 6 2 4 2" xfId="14858" xr:uid="{00000000-0005-0000-0000-0000CF1A0000}"/>
    <cellStyle name="Normal 2 2 2 2 5 6 2 4 2 2" xfId="31154" xr:uid="{00000000-0005-0000-0000-0000D01A0000}"/>
    <cellStyle name="Normal 2 2 2 2 5 6 2 4 3" xfId="23008" xr:uid="{00000000-0005-0000-0000-0000D11A0000}"/>
    <cellStyle name="Normal 2 2 2 2 5 6 2 5" xfId="9559" xr:uid="{00000000-0005-0000-0000-0000D21A0000}"/>
    <cellStyle name="Normal 2 2 2 2 5 6 2 5 2" xfId="25855" xr:uid="{00000000-0005-0000-0000-0000D31A0000}"/>
    <cellStyle name="Normal 2 2 2 2 5 6 2 6" xfId="17709" xr:uid="{00000000-0005-0000-0000-0000D41A0000}"/>
    <cellStyle name="Normal 2 2 2 2 5 6 3" xfId="2118" xr:uid="{00000000-0005-0000-0000-0000D51A0000}"/>
    <cellStyle name="Normal 2 2 2 2 5 6 3 2" xfId="4672" xr:uid="{00000000-0005-0000-0000-0000D61A0000}"/>
    <cellStyle name="Normal 2 2 2 2 5 6 3 2 2" xfId="12818" xr:uid="{00000000-0005-0000-0000-0000D71A0000}"/>
    <cellStyle name="Normal 2 2 2 2 5 6 3 2 2 2" xfId="29114" xr:uid="{00000000-0005-0000-0000-0000D81A0000}"/>
    <cellStyle name="Normal 2 2 2 2 5 6 3 2 3" xfId="20968" xr:uid="{00000000-0005-0000-0000-0000D91A0000}"/>
    <cellStyle name="Normal 2 2 2 2 5 6 3 3" xfId="7417" xr:uid="{00000000-0005-0000-0000-0000DA1A0000}"/>
    <cellStyle name="Normal 2 2 2 2 5 6 3 3 2" xfId="15563" xr:uid="{00000000-0005-0000-0000-0000DB1A0000}"/>
    <cellStyle name="Normal 2 2 2 2 5 6 3 3 2 2" xfId="31859" xr:uid="{00000000-0005-0000-0000-0000DC1A0000}"/>
    <cellStyle name="Normal 2 2 2 2 5 6 3 3 3" xfId="23713" xr:uid="{00000000-0005-0000-0000-0000DD1A0000}"/>
    <cellStyle name="Normal 2 2 2 2 5 6 3 4" xfId="10264" xr:uid="{00000000-0005-0000-0000-0000DE1A0000}"/>
    <cellStyle name="Normal 2 2 2 2 5 6 3 4 2" xfId="26560" xr:uid="{00000000-0005-0000-0000-0000DF1A0000}"/>
    <cellStyle name="Normal 2 2 2 2 5 6 3 5" xfId="18414" xr:uid="{00000000-0005-0000-0000-0000E01A0000}"/>
    <cellStyle name="Normal 2 2 2 2 5 6 4" xfId="2841" xr:uid="{00000000-0005-0000-0000-0000E11A0000}"/>
    <cellStyle name="Normal 2 2 2 2 5 6 4 2" xfId="5298" xr:uid="{00000000-0005-0000-0000-0000E21A0000}"/>
    <cellStyle name="Normal 2 2 2 2 5 6 4 2 2" xfId="13444" xr:uid="{00000000-0005-0000-0000-0000E31A0000}"/>
    <cellStyle name="Normal 2 2 2 2 5 6 4 2 2 2" xfId="29740" xr:uid="{00000000-0005-0000-0000-0000E41A0000}"/>
    <cellStyle name="Normal 2 2 2 2 5 6 4 2 3" xfId="21594" xr:uid="{00000000-0005-0000-0000-0000E51A0000}"/>
    <cellStyle name="Normal 2 2 2 2 5 6 4 3" xfId="8140" xr:uid="{00000000-0005-0000-0000-0000E61A0000}"/>
    <cellStyle name="Normal 2 2 2 2 5 6 4 3 2" xfId="16286" xr:uid="{00000000-0005-0000-0000-0000E71A0000}"/>
    <cellStyle name="Normal 2 2 2 2 5 6 4 3 2 2" xfId="32582" xr:uid="{00000000-0005-0000-0000-0000E81A0000}"/>
    <cellStyle name="Normal 2 2 2 2 5 6 4 3 3" xfId="24436" xr:uid="{00000000-0005-0000-0000-0000E91A0000}"/>
    <cellStyle name="Normal 2 2 2 2 5 6 4 4" xfId="10987" xr:uid="{00000000-0005-0000-0000-0000EA1A0000}"/>
    <cellStyle name="Normal 2 2 2 2 5 6 4 4 2" xfId="27283" xr:uid="{00000000-0005-0000-0000-0000EB1A0000}"/>
    <cellStyle name="Normal 2 2 2 2 5 6 4 5" xfId="19137" xr:uid="{00000000-0005-0000-0000-0000EC1A0000}"/>
    <cellStyle name="Normal 2 2 2 2 5 6 5" xfId="3454" xr:uid="{00000000-0005-0000-0000-0000ED1A0000}"/>
    <cellStyle name="Normal 2 2 2 2 5 6 5 2" xfId="11600" xr:uid="{00000000-0005-0000-0000-0000EE1A0000}"/>
    <cellStyle name="Normal 2 2 2 2 5 6 5 2 2" xfId="27896" xr:uid="{00000000-0005-0000-0000-0000EF1A0000}"/>
    <cellStyle name="Normal 2 2 2 2 5 6 5 3" xfId="19750" xr:uid="{00000000-0005-0000-0000-0000F01A0000}"/>
    <cellStyle name="Normal 2 2 2 2 5 6 6" xfId="6007" xr:uid="{00000000-0005-0000-0000-0000F11A0000}"/>
    <cellStyle name="Normal 2 2 2 2 5 6 6 2" xfId="14153" xr:uid="{00000000-0005-0000-0000-0000F21A0000}"/>
    <cellStyle name="Normal 2 2 2 2 5 6 6 2 2" xfId="30449" xr:uid="{00000000-0005-0000-0000-0000F31A0000}"/>
    <cellStyle name="Normal 2 2 2 2 5 6 6 3" xfId="22303" xr:uid="{00000000-0005-0000-0000-0000F41A0000}"/>
    <cellStyle name="Normal 2 2 2 2 5 6 7" xfId="8854" xr:uid="{00000000-0005-0000-0000-0000F51A0000}"/>
    <cellStyle name="Normal 2 2 2 2 5 6 7 2" xfId="25150" xr:uid="{00000000-0005-0000-0000-0000F61A0000}"/>
    <cellStyle name="Normal 2 2 2 2 5 6 8" xfId="17004" xr:uid="{00000000-0005-0000-0000-0000F71A0000}"/>
    <cellStyle name="Normal 2 2 2 2 5 7" xfId="801" xr:uid="{00000000-0005-0000-0000-0000F81A0000}"/>
    <cellStyle name="Normal 2 2 2 2 5 7 2" xfId="2211" xr:uid="{00000000-0005-0000-0000-0000F91A0000}"/>
    <cellStyle name="Normal 2 2 2 2 5 7 2 2" xfId="4749" xr:uid="{00000000-0005-0000-0000-0000FA1A0000}"/>
    <cellStyle name="Normal 2 2 2 2 5 7 2 2 2" xfId="12895" xr:uid="{00000000-0005-0000-0000-0000FB1A0000}"/>
    <cellStyle name="Normal 2 2 2 2 5 7 2 2 2 2" xfId="29191" xr:uid="{00000000-0005-0000-0000-0000FC1A0000}"/>
    <cellStyle name="Normal 2 2 2 2 5 7 2 2 3" xfId="21045" xr:uid="{00000000-0005-0000-0000-0000FD1A0000}"/>
    <cellStyle name="Normal 2 2 2 2 5 7 2 3" xfId="7510" xr:uid="{00000000-0005-0000-0000-0000FE1A0000}"/>
    <cellStyle name="Normal 2 2 2 2 5 7 2 3 2" xfId="15656" xr:uid="{00000000-0005-0000-0000-0000FF1A0000}"/>
    <cellStyle name="Normal 2 2 2 2 5 7 2 3 2 2" xfId="31952" xr:uid="{00000000-0005-0000-0000-0000001B0000}"/>
    <cellStyle name="Normal 2 2 2 2 5 7 2 3 3" xfId="23806" xr:uid="{00000000-0005-0000-0000-0000011B0000}"/>
    <cellStyle name="Normal 2 2 2 2 5 7 2 4" xfId="10357" xr:uid="{00000000-0005-0000-0000-0000021B0000}"/>
    <cellStyle name="Normal 2 2 2 2 5 7 2 4 2" xfId="26653" xr:uid="{00000000-0005-0000-0000-0000031B0000}"/>
    <cellStyle name="Normal 2 2 2 2 5 7 2 5" xfId="18507" xr:uid="{00000000-0005-0000-0000-0000041B0000}"/>
    <cellStyle name="Normal 2 2 2 2 5 7 3" xfId="3531" xr:uid="{00000000-0005-0000-0000-0000051B0000}"/>
    <cellStyle name="Normal 2 2 2 2 5 7 3 2" xfId="11677" xr:uid="{00000000-0005-0000-0000-0000061B0000}"/>
    <cellStyle name="Normal 2 2 2 2 5 7 3 2 2" xfId="27973" xr:uid="{00000000-0005-0000-0000-0000071B0000}"/>
    <cellStyle name="Normal 2 2 2 2 5 7 3 3" xfId="19827" xr:uid="{00000000-0005-0000-0000-0000081B0000}"/>
    <cellStyle name="Normal 2 2 2 2 5 7 4" xfId="6100" xr:uid="{00000000-0005-0000-0000-0000091B0000}"/>
    <cellStyle name="Normal 2 2 2 2 5 7 4 2" xfId="14246" xr:uid="{00000000-0005-0000-0000-00000A1B0000}"/>
    <cellStyle name="Normal 2 2 2 2 5 7 4 2 2" xfId="30542" xr:uid="{00000000-0005-0000-0000-00000B1B0000}"/>
    <cellStyle name="Normal 2 2 2 2 5 7 4 3" xfId="22396" xr:uid="{00000000-0005-0000-0000-00000C1B0000}"/>
    <cellStyle name="Normal 2 2 2 2 5 7 5" xfId="8947" xr:uid="{00000000-0005-0000-0000-00000D1B0000}"/>
    <cellStyle name="Normal 2 2 2 2 5 7 5 2" xfId="25243" xr:uid="{00000000-0005-0000-0000-00000E1B0000}"/>
    <cellStyle name="Normal 2 2 2 2 5 7 6" xfId="17097" xr:uid="{00000000-0005-0000-0000-00000F1B0000}"/>
    <cellStyle name="Normal 2 2 2 2 5 8" xfId="1506" xr:uid="{00000000-0005-0000-0000-0000101B0000}"/>
    <cellStyle name="Normal 2 2 2 2 5 8 2" xfId="4140" xr:uid="{00000000-0005-0000-0000-0000111B0000}"/>
    <cellStyle name="Normal 2 2 2 2 5 8 2 2" xfId="12286" xr:uid="{00000000-0005-0000-0000-0000121B0000}"/>
    <cellStyle name="Normal 2 2 2 2 5 8 2 2 2" xfId="28582" xr:uid="{00000000-0005-0000-0000-0000131B0000}"/>
    <cellStyle name="Normal 2 2 2 2 5 8 2 3" xfId="20436" xr:uid="{00000000-0005-0000-0000-0000141B0000}"/>
    <cellStyle name="Normal 2 2 2 2 5 8 3" xfId="6805" xr:uid="{00000000-0005-0000-0000-0000151B0000}"/>
    <cellStyle name="Normal 2 2 2 2 5 8 3 2" xfId="14951" xr:uid="{00000000-0005-0000-0000-0000161B0000}"/>
    <cellStyle name="Normal 2 2 2 2 5 8 3 2 2" xfId="31247" xr:uid="{00000000-0005-0000-0000-0000171B0000}"/>
    <cellStyle name="Normal 2 2 2 2 5 8 3 3" xfId="23101" xr:uid="{00000000-0005-0000-0000-0000181B0000}"/>
    <cellStyle name="Normal 2 2 2 2 5 8 4" xfId="9652" xr:uid="{00000000-0005-0000-0000-0000191B0000}"/>
    <cellStyle name="Normal 2 2 2 2 5 8 4 2" xfId="25948" xr:uid="{00000000-0005-0000-0000-00001A1B0000}"/>
    <cellStyle name="Normal 2 2 2 2 5 8 5" xfId="17802" xr:uid="{00000000-0005-0000-0000-00001B1B0000}"/>
    <cellStyle name="Normal 2 2 2 2 5 9" xfId="2922" xr:uid="{00000000-0005-0000-0000-00001C1B0000}"/>
    <cellStyle name="Normal 2 2 2 2 5 9 2" xfId="11068" xr:uid="{00000000-0005-0000-0000-00001D1B0000}"/>
    <cellStyle name="Normal 2 2 2 2 5 9 2 2" xfId="27364" xr:uid="{00000000-0005-0000-0000-00001E1B0000}"/>
    <cellStyle name="Normal 2 2 2 2 5 9 3" xfId="19218" xr:uid="{00000000-0005-0000-0000-00001F1B0000}"/>
    <cellStyle name="Normal 2 2 2 2 6" xfId="106" xr:uid="{00000000-0005-0000-0000-0000201B0000}"/>
    <cellStyle name="Normal 2 2 2 2 6 2" xfId="450" xr:uid="{00000000-0005-0000-0000-0000211B0000}"/>
    <cellStyle name="Normal 2 2 2 2 6 2 2" xfId="1156" xr:uid="{00000000-0005-0000-0000-0000221B0000}"/>
    <cellStyle name="Normal 2 2 2 2 6 2 2 2" xfId="2566" xr:uid="{00000000-0005-0000-0000-0000231B0000}"/>
    <cellStyle name="Normal 2 2 2 2 6 2 2 2 2" xfId="5054" xr:uid="{00000000-0005-0000-0000-0000241B0000}"/>
    <cellStyle name="Normal 2 2 2 2 6 2 2 2 2 2" xfId="13200" xr:uid="{00000000-0005-0000-0000-0000251B0000}"/>
    <cellStyle name="Normal 2 2 2 2 6 2 2 2 2 2 2" xfId="29496" xr:uid="{00000000-0005-0000-0000-0000261B0000}"/>
    <cellStyle name="Normal 2 2 2 2 6 2 2 2 2 3" xfId="21350" xr:uid="{00000000-0005-0000-0000-0000271B0000}"/>
    <cellStyle name="Normal 2 2 2 2 6 2 2 2 3" xfId="7865" xr:uid="{00000000-0005-0000-0000-0000281B0000}"/>
    <cellStyle name="Normal 2 2 2 2 6 2 2 2 3 2" xfId="16011" xr:uid="{00000000-0005-0000-0000-0000291B0000}"/>
    <cellStyle name="Normal 2 2 2 2 6 2 2 2 3 2 2" xfId="32307" xr:uid="{00000000-0005-0000-0000-00002A1B0000}"/>
    <cellStyle name="Normal 2 2 2 2 6 2 2 2 3 3" xfId="24161" xr:uid="{00000000-0005-0000-0000-00002B1B0000}"/>
    <cellStyle name="Normal 2 2 2 2 6 2 2 2 4" xfId="10712" xr:uid="{00000000-0005-0000-0000-00002C1B0000}"/>
    <cellStyle name="Normal 2 2 2 2 6 2 2 2 4 2" xfId="27008" xr:uid="{00000000-0005-0000-0000-00002D1B0000}"/>
    <cellStyle name="Normal 2 2 2 2 6 2 2 2 5" xfId="18862" xr:uid="{00000000-0005-0000-0000-00002E1B0000}"/>
    <cellStyle name="Normal 2 2 2 2 6 2 2 3" xfId="3836" xr:uid="{00000000-0005-0000-0000-00002F1B0000}"/>
    <cellStyle name="Normal 2 2 2 2 6 2 2 3 2" xfId="11982" xr:uid="{00000000-0005-0000-0000-0000301B0000}"/>
    <cellStyle name="Normal 2 2 2 2 6 2 2 3 2 2" xfId="28278" xr:uid="{00000000-0005-0000-0000-0000311B0000}"/>
    <cellStyle name="Normal 2 2 2 2 6 2 2 3 3" xfId="20132" xr:uid="{00000000-0005-0000-0000-0000321B0000}"/>
    <cellStyle name="Normal 2 2 2 2 6 2 2 4" xfId="6455" xr:uid="{00000000-0005-0000-0000-0000331B0000}"/>
    <cellStyle name="Normal 2 2 2 2 6 2 2 4 2" xfId="14601" xr:uid="{00000000-0005-0000-0000-0000341B0000}"/>
    <cellStyle name="Normal 2 2 2 2 6 2 2 4 2 2" xfId="30897" xr:uid="{00000000-0005-0000-0000-0000351B0000}"/>
    <cellStyle name="Normal 2 2 2 2 6 2 2 4 3" xfId="22751" xr:uid="{00000000-0005-0000-0000-0000361B0000}"/>
    <cellStyle name="Normal 2 2 2 2 6 2 2 5" xfId="9302" xr:uid="{00000000-0005-0000-0000-0000371B0000}"/>
    <cellStyle name="Normal 2 2 2 2 6 2 2 5 2" xfId="25598" xr:uid="{00000000-0005-0000-0000-0000381B0000}"/>
    <cellStyle name="Normal 2 2 2 2 6 2 2 6" xfId="17452" xr:uid="{00000000-0005-0000-0000-0000391B0000}"/>
    <cellStyle name="Normal 2 2 2 2 6 2 3" xfId="1861" xr:uid="{00000000-0005-0000-0000-00003A1B0000}"/>
    <cellStyle name="Normal 2 2 2 2 6 2 3 2" xfId="4445" xr:uid="{00000000-0005-0000-0000-00003B1B0000}"/>
    <cellStyle name="Normal 2 2 2 2 6 2 3 2 2" xfId="12591" xr:uid="{00000000-0005-0000-0000-00003C1B0000}"/>
    <cellStyle name="Normal 2 2 2 2 6 2 3 2 2 2" xfId="28887" xr:uid="{00000000-0005-0000-0000-00003D1B0000}"/>
    <cellStyle name="Normal 2 2 2 2 6 2 3 2 3" xfId="20741" xr:uid="{00000000-0005-0000-0000-00003E1B0000}"/>
    <cellStyle name="Normal 2 2 2 2 6 2 3 3" xfId="7160" xr:uid="{00000000-0005-0000-0000-00003F1B0000}"/>
    <cellStyle name="Normal 2 2 2 2 6 2 3 3 2" xfId="15306" xr:uid="{00000000-0005-0000-0000-0000401B0000}"/>
    <cellStyle name="Normal 2 2 2 2 6 2 3 3 2 2" xfId="31602" xr:uid="{00000000-0005-0000-0000-0000411B0000}"/>
    <cellStyle name="Normal 2 2 2 2 6 2 3 3 3" xfId="23456" xr:uid="{00000000-0005-0000-0000-0000421B0000}"/>
    <cellStyle name="Normal 2 2 2 2 6 2 3 4" xfId="10007" xr:uid="{00000000-0005-0000-0000-0000431B0000}"/>
    <cellStyle name="Normal 2 2 2 2 6 2 3 4 2" xfId="26303" xr:uid="{00000000-0005-0000-0000-0000441B0000}"/>
    <cellStyle name="Normal 2 2 2 2 6 2 3 5" xfId="18157" xr:uid="{00000000-0005-0000-0000-0000451B0000}"/>
    <cellStyle name="Normal 2 2 2 2 6 2 4" xfId="3227" xr:uid="{00000000-0005-0000-0000-0000461B0000}"/>
    <cellStyle name="Normal 2 2 2 2 6 2 4 2" xfId="11373" xr:uid="{00000000-0005-0000-0000-0000471B0000}"/>
    <cellStyle name="Normal 2 2 2 2 6 2 4 2 2" xfId="27669" xr:uid="{00000000-0005-0000-0000-0000481B0000}"/>
    <cellStyle name="Normal 2 2 2 2 6 2 4 3" xfId="19523" xr:uid="{00000000-0005-0000-0000-0000491B0000}"/>
    <cellStyle name="Normal 2 2 2 2 6 2 5" xfId="5750" xr:uid="{00000000-0005-0000-0000-00004A1B0000}"/>
    <cellStyle name="Normal 2 2 2 2 6 2 5 2" xfId="13896" xr:uid="{00000000-0005-0000-0000-00004B1B0000}"/>
    <cellStyle name="Normal 2 2 2 2 6 2 5 2 2" xfId="30192" xr:uid="{00000000-0005-0000-0000-00004C1B0000}"/>
    <cellStyle name="Normal 2 2 2 2 6 2 5 3" xfId="22046" xr:uid="{00000000-0005-0000-0000-00004D1B0000}"/>
    <cellStyle name="Normal 2 2 2 2 6 2 6" xfId="8597" xr:uid="{00000000-0005-0000-0000-00004E1B0000}"/>
    <cellStyle name="Normal 2 2 2 2 6 2 6 2" xfId="24893" xr:uid="{00000000-0005-0000-0000-00004F1B0000}"/>
    <cellStyle name="Normal 2 2 2 2 6 2 7" xfId="16747" xr:uid="{00000000-0005-0000-0000-0000501B0000}"/>
    <cellStyle name="Normal 2 2 2 2 6 3" xfId="812" xr:uid="{00000000-0005-0000-0000-0000511B0000}"/>
    <cellStyle name="Normal 2 2 2 2 6 3 2" xfId="2222" xr:uid="{00000000-0005-0000-0000-0000521B0000}"/>
    <cellStyle name="Normal 2 2 2 2 6 3 2 2" xfId="4758" xr:uid="{00000000-0005-0000-0000-0000531B0000}"/>
    <cellStyle name="Normal 2 2 2 2 6 3 2 2 2" xfId="12904" xr:uid="{00000000-0005-0000-0000-0000541B0000}"/>
    <cellStyle name="Normal 2 2 2 2 6 3 2 2 2 2" xfId="29200" xr:uid="{00000000-0005-0000-0000-0000551B0000}"/>
    <cellStyle name="Normal 2 2 2 2 6 3 2 2 3" xfId="21054" xr:uid="{00000000-0005-0000-0000-0000561B0000}"/>
    <cellStyle name="Normal 2 2 2 2 6 3 2 3" xfId="7521" xr:uid="{00000000-0005-0000-0000-0000571B0000}"/>
    <cellStyle name="Normal 2 2 2 2 6 3 2 3 2" xfId="15667" xr:uid="{00000000-0005-0000-0000-0000581B0000}"/>
    <cellStyle name="Normal 2 2 2 2 6 3 2 3 2 2" xfId="31963" xr:uid="{00000000-0005-0000-0000-0000591B0000}"/>
    <cellStyle name="Normal 2 2 2 2 6 3 2 3 3" xfId="23817" xr:uid="{00000000-0005-0000-0000-00005A1B0000}"/>
    <cellStyle name="Normal 2 2 2 2 6 3 2 4" xfId="10368" xr:uid="{00000000-0005-0000-0000-00005B1B0000}"/>
    <cellStyle name="Normal 2 2 2 2 6 3 2 4 2" xfId="26664" xr:uid="{00000000-0005-0000-0000-00005C1B0000}"/>
    <cellStyle name="Normal 2 2 2 2 6 3 2 5" xfId="18518" xr:uid="{00000000-0005-0000-0000-00005D1B0000}"/>
    <cellStyle name="Normal 2 2 2 2 6 3 3" xfId="3540" xr:uid="{00000000-0005-0000-0000-00005E1B0000}"/>
    <cellStyle name="Normal 2 2 2 2 6 3 3 2" xfId="11686" xr:uid="{00000000-0005-0000-0000-00005F1B0000}"/>
    <cellStyle name="Normal 2 2 2 2 6 3 3 2 2" xfId="27982" xr:uid="{00000000-0005-0000-0000-0000601B0000}"/>
    <cellStyle name="Normal 2 2 2 2 6 3 3 3" xfId="19836" xr:uid="{00000000-0005-0000-0000-0000611B0000}"/>
    <cellStyle name="Normal 2 2 2 2 6 3 4" xfId="6111" xr:uid="{00000000-0005-0000-0000-0000621B0000}"/>
    <cellStyle name="Normal 2 2 2 2 6 3 4 2" xfId="14257" xr:uid="{00000000-0005-0000-0000-0000631B0000}"/>
    <cellStyle name="Normal 2 2 2 2 6 3 4 2 2" xfId="30553" xr:uid="{00000000-0005-0000-0000-0000641B0000}"/>
    <cellStyle name="Normal 2 2 2 2 6 3 4 3" xfId="22407" xr:uid="{00000000-0005-0000-0000-0000651B0000}"/>
    <cellStyle name="Normal 2 2 2 2 6 3 5" xfId="8958" xr:uid="{00000000-0005-0000-0000-0000661B0000}"/>
    <cellStyle name="Normal 2 2 2 2 6 3 5 2" xfId="25254" xr:uid="{00000000-0005-0000-0000-0000671B0000}"/>
    <cellStyle name="Normal 2 2 2 2 6 3 6" xfId="17108" xr:uid="{00000000-0005-0000-0000-0000681B0000}"/>
    <cellStyle name="Normal 2 2 2 2 6 4" xfId="1517" xr:uid="{00000000-0005-0000-0000-0000691B0000}"/>
    <cellStyle name="Normal 2 2 2 2 6 4 2" xfId="4149" xr:uid="{00000000-0005-0000-0000-00006A1B0000}"/>
    <cellStyle name="Normal 2 2 2 2 6 4 2 2" xfId="12295" xr:uid="{00000000-0005-0000-0000-00006B1B0000}"/>
    <cellStyle name="Normal 2 2 2 2 6 4 2 2 2" xfId="28591" xr:uid="{00000000-0005-0000-0000-00006C1B0000}"/>
    <cellStyle name="Normal 2 2 2 2 6 4 2 3" xfId="20445" xr:uid="{00000000-0005-0000-0000-00006D1B0000}"/>
    <cellStyle name="Normal 2 2 2 2 6 4 3" xfId="6816" xr:uid="{00000000-0005-0000-0000-00006E1B0000}"/>
    <cellStyle name="Normal 2 2 2 2 6 4 3 2" xfId="14962" xr:uid="{00000000-0005-0000-0000-00006F1B0000}"/>
    <cellStyle name="Normal 2 2 2 2 6 4 3 2 2" xfId="31258" xr:uid="{00000000-0005-0000-0000-0000701B0000}"/>
    <cellStyle name="Normal 2 2 2 2 6 4 3 3" xfId="23112" xr:uid="{00000000-0005-0000-0000-0000711B0000}"/>
    <cellStyle name="Normal 2 2 2 2 6 4 4" xfId="9663" xr:uid="{00000000-0005-0000-0000-0000721B0000}"/>
    <cellStyle name="Normal 2 2 2 2 6 4 4 2" xfId="25959" xr:uid="{00000000-0005-0000-0000-0000731B0000}"/>
    <cellStyle name="Normal 2 2 2 2 6 4 5" xfId="17813" xr:uid="{00000000-0005-0000-0000-0000741B0000}"/>
    <cellStyle name="Normal 2 2 2 2 6 5" xfId="2931" xr:uid="{00000000-0005-0000-0000-0000751B0000}"/>
    <cellStyle name="Normal 2 2 2 2 6 5 2" xfId="11077" xr:uid="{00000000-0005-0000-0000-0000761B0000}"/>
    <cellStyle name="Normal 2 2 2 2 6 5 2 2" xfId="27373" xr:uid="{00000000-0005-0000-0000-0000771B0000}"/>
    <cellStyle name="Normal 2 2 2 2 6 5 3" xfId="19227" xr:uid="{00000000-0005-0000-0000-0000781B0000}"/>
    <cellStyle name="Normal 2 2 2 2 6 6" xfId="5406" xr:uid="{00000000-0005-0000-0000-0000791B0000}"/>
    <cellStyle name="Normal 2 2 2 2 6 6 2" xfId="13552" xr:uid="{00000000-0005-0000-0000-00007A1B0000}"/>
    <cellStyle name="Normal 2 2 2 2 6 6 2 2" xfId="29848" xr:uid="{00000000-0005-0000-0000-00007B1B0000}"/>
    <cellStyle name="Normal 2 2 2 2 6 6 3" xfId="21702" xr:uid="{00000000-0005-0000-0000-00007C1B0000}"/>
    <cellStyle name="Normal 2 2 2 2 6 7" xfId="8253" xr:uid="{00000000-0005-0000-0000-00007D1B0000}"/>
    <cellStyle name="Normal 2 2 2 2 6 7 2" xfId="24549" xr:uid="{00000000-0005-0000-0000-00007E1B0000}"/>
    <cellStyle name="Normal 2 2 2 2 6 8" xfId="16403" xr:uid="{00000000-0005-0000-0000-00007F1B0000}"/>
    <cellStyle name="Normal 2 2 2 2 7" xfId="194" xr:uid="{00000000-0005-0000-0000-0000801B0000}"/>
    <cellStyle name="Normal 2 2 2 2 7 2" xfId="538" xr:uid="{00000000-0005-0000-0000-0000811B0000}"/>
    <cellStyle name="Normal 2 2 2 2 7 2 2" xfId="1244" xr:uid="{00000000-0005-0000-0000-0000821B0000}"/>
    <cellStyle name="Normal 2 2 2 2 7 2 2 2" xfId="2654" xr:uid="{00000000-0005-0000-0000-0000831B0000}"/>
    <cellStyle name="Normal 2 2 2 2 7 2 2 2 2" xfId="5128" xr:uid="{00000000-0005-0000-0000-0000841B0000}"/>
    <cellStyle name="Normal 2 2 2 2 7 2 2 2 2 2" xfId="13274" xr:uid="{00000000-0005-0000-0000-0000851B0000}"/>
    <cellStyle name="Normal 2 2 2 2 7 2 2 2 2 2 2" xfId="29570" xr:uid="{00000000-0005-0000-0000-0000861B0000}"/>
    <cellStyle name="Normal 2 2 2 2 7 2 2 2 2 3" xfId="21424" xr:uid="{00000000-0005-0000-0000-0000871B0000}"/>
    <cellStyle name="Normal 2 2 2 2 7 2 2 2 3" xfId="7953" xr:uid="{00000000-0005-0000-0000-0000881B0000}"/>
    <cellStyle name="Normal 2 2 2 2 7 2 2 2 3 2" xfId="16099" xr:uid="{00000000-0005-0000-0000-0000891B0000}"/>
    <cellStyle name="Normal 2 2 2 2 7 2 2 2 3 2 2" xfId="32395" xr:uid="{00000000-0005-0000-0000-00008A1B0000}"/>
    <cellStyle name="Normal 2 2 2 2 7 2 2 2 3 3" xfId="24249" xr:uid="{00000000-0005-0000-0000-00008B1B0000}"/>
    <cellStyle name="Normal 2 2 2 2 7 2 2 2 4" xfId="10800" xr:uid="{00000000-0005-0000-0000-00008C1B0000}"/>
    <cellStyle name="Normal 2 2 2 2 7 2 2 2 4 2" xfId="27096" xr:uid="{00000000-0005-0000-0000-00008D1B0000}"/>
    <cellStyle name="Normal 2 2 2 2 7 2 2 2 5" xfId="18950" xr:uid="{00000000-0005-0000-0000-00008E1B0000}"/>
    <cellStyle name="Normal 2 2 2 2 7 2 2 3" xfId="3910" xr:uid="{00000000-0005-0000-0000-00008F1B0000}"/>
    <cellStyle name="Normal 2 2 2 2 7 2 2 3 2" xfId="12056" xr:uid="{00000000-0005-0000-0000-0000901B0000}"/>
    <cellStyle name="Normal 2 2 2 2 7 2 2 3 2 2" xfId="28352" xr:uid="{00000000-0005-0000-0000-0000911B0000}"/>
    <cellStyle name="Normal 2 2 2 2 7 2 2 3 3" xfId="20206" xr:uid="{00000000-0005-0000-0000-0000921B0000}"/>
    <cellStyle name="Normal 2 2 2 2 7 2 2 4" xfId="6543" xr:uid="{00000000-0005-0000-0000-0000931B0000}"/>
    <cellStyle name="Normal 2 2 2 2 7 2 2 4 2" xfId="14689" xr:uid="{00000000-0005-0000-0000-0000941B0000}"/>
    <cellStyle name="Normal 2 2 2 2 7 2 2 4 2 2" xfId="30985" xr:uid="{00000000-0005-0000-0000-0000951B0000}"/>
    <cellStyle name="Normal 2 2 2 2 7 2 2 4 3" xfId="22839" xr:uid="{00000000-0005-0000-0000-0000961B0000}"/>
    <cellStyle name="Normal 2 2 2 2 7 2 2 5" xfId="9390" xr:uid="{00000000-0005-0000-0000-0000971B0000}"/>
    <cellStyle name="Normal 2 2 2 2 7 2 2 5 2" xfId="25686" xr:uid="{00000000-0005-0000-0000-0000981B0000}"/>
    <cellStyle name="Normal 2 2 2 2 7 2 2 6" xfId="17540" xr:uid="{00000000-0005-0000-0000-0000991B0000}"/>
    <cellStyle name="Normal 2 2 2 2 7 2 3" xfId="1949" xr:uid="{00000000-0005-0000-0000-00009A1B0000}"/>
    <cellStyle name="Normal 2 2 2 2 7 2 3 2" xfId="4519" xr:uid="{00000000-0005-0000-0000-00009B1B0000}"/>
    <cellStyle name="Normal 2 2 2 2 7 2 3 2 2" xfId="12665" xr:uid="{00000000-0005-0000-0000-00009C1B0000}"/>
    <cellStyle name="Normal 2 2 2 2 7 2 3 2 2 2" xfId="28961" xr:uid="{00000000-0005-0000-0000-00009D1B0000}"/>
    <cellStyle name="Normal 2 2 2 2 7 2 3 2 3" xfId="20815" xr:uid="{00000000-0005-0000-0000-00009E1B0000}"/>
    <cellStyle name="Normal 2 2 2 2 7 2 3 3" xfId="7248" xr:uid="{00000000-0005-0000-0000-00009F1B0000}"/>
    <cellStyle name="Normal 2 2 2 2 7 2 3 3 2" xfId="15394" xr:uid="{00000000-0005-0000-0000-0000A01B0000}"/>
    <cellStyle name="Normal 2 2 2 2 7 2 3 3 2 2" xfId="31690" xr:uid="{00000000-0005-0000-0000-0000A11B0000}"/>
    <cellStyle name="Normal 2 2 2 2 7 2 3 3 3" xfId="23544" xr:uid="{00000000-0005-0000-0000-0000A21B0000}"/>
    <cellStyle name="Normal 2 2 2 2 7 2 3 4" xfId="10095" xr:uid="{00000000-0005-0000-0000-0000A31B0000}"/>
    <cellStyle name="Normal 2 2 2 2 7 2 3 4 2" xfId="26391" xr:uid="{00000000-0005-0000-0000-0000A41B0000}"/>
    <cellStyle name="Normal 2 2 2 2 7 2 3 5" xfId="18245" xr:uid="{00000000-0005-0000-0000-0000A51B0000}"/>
    <cellStyle name="Normal 2 2 2 2 7 2 4" xfId="3301" xr:uid="{00000000-0005-0000-0000-0000A61B0000}"/>
    <cellStyle name="Normal 2 2 2 2 7 2 4 2" xfId="11447" xr:uid="{00000000-0005-0000-0000-0000A71B0000}"/>
    <cellStyle name="Normal 2 2 2 2 7 2 4 2 2" xfId="27743" xr:uid="{00000000-0005-0000-0000-0000A81B0000}"/>
    <cellStyle name="Normal 2 2 2 2 7 2 4 3" xfId="19597" xr:uid="{00000000-0005-0000-0000-0000A91B0000}"/>
    <cellStyle name="Normal 2 2 2 2 7 2 5" xfId="5838" xr:uid="{00000000-0005-0000-0000-0000AA1B0000}"/>
    <cellStyle name="Normal 2 2 2 2 7 2 5 2" xfId="13984" xr:uid="{00000000-0005-0000-0000-0000AB1B0000}"/>
    <cellStyle name="Normal 2 2 2 2 7 2 5 2 2" xfId="30280" xr:uid="{00000000-0005-0000-0000-0000AC1B0000}"/>
    <cellStyle name="Normal 2 2 2 2 7 2 5 3" xfId="22134" xr:uid="{00000000-0005-0000-0000-0000AD1B0000}"/>
    <cellStyle name="Normal 2 2 2 2 7 2 6" xfId="8685" xr:uid="{00000000-0005-0000-0000-0000AE1B0000}"/>
    <cellStyle name="Normal 2 2 2 2 7 2 6 2" xfId="24981" xr:uid="{00000000-0005-0000-0000-0000AF1B0000}"/>
    <cellStyle name="Normal 2 2 2 2 7 2 7" xfId="16835" xr:uid="{00000000-0005-0000-0000-0000B01B0000}"/>
    <cellStyle name="Normal 2 2 2 2 7 3" xfId="900" xr:uid="{00000000-0005-0000-0000-0000B11B0000}"/>
    <cellStyle name="Normal 2 2 2 2 7 3 2" xfId="2310" xr:uid="{00000000-0005-0000-0000-0000B21B0000}"/>
    <cellStyle name="Normal 2 2 2 2 7 3 2 2" xfId="4832" xr:uid="{00000000-0005-0000-0000-0000B31B0000}"/>
    <cellStyle name="Normal 2 2 2 2 7 3 2 2 2" xfId="12978" xr:uid="{00000000-0005-0000-0000-0000B41B0000}"/>
    <cellStyle name="Normal 2 2 2 2 7 3 2 2 2 2" xfId="29274" xr:uid="{00000000-0005-0000-0000-0000B51B0000}"/>
    <cellStyle name="Normal 2 2 2 2 7 3 2 2 3" xfId="21128" xr:uid="{00000000-0005-0000-0000-0000B61B0000}"/>
    <cellStyle name="Normal 2 2 2 2 7 3 2 3" xfId="7609" xr:uid="{00000000-0005-0000-0000-0000B71B0000}"/>
    <cellStyle name="Normal 2 2 2 2 7 3 2 3 2" xfId="15755" xr:uid="{00000000-0005-0000-0000-0000B81B0000}"/>
    <cellStyle name="Normal 2 2 2 2 7 3 2 3 2 2" xfId="32051" xr:uid="{00000000-0005-0000-0000-0000B91B0000}"/>
    <cellStyle name="Normal 2 2 2 2 7 3 2 3 3" xfId="23905" xr:uid="{00000000-0005-0000-0000-0000BA1B0000}"/>
    <cellStyle name="Normal 2 2 2 2 7 3 2 4" xfId="10456" xr:uid="{00000000-0005-0000-0000-0000BB1B0000}"/>
    <cellStyle name="Normal 2 2 2 2 7 3 2 4 2" xfId="26752" xr:uid="{00000000-0005-0000-0000-0000BC1B0000}"/>
    <cellStyle name="Normal 2 2 2 2 7 3 2 5" xfId="18606" xr:uid="{00000000-0005-0000-0000-0000BD1B0000}"/>
    <cellStyle name="Normal 2 2 2 2 7 3 3" xfId="3614" xr:uid="{00000000-0005-0000-0000-0000BE1B0000}"/>
    <cellStyle name="Normal 2 2 2 2 7 3 3 2" xfId="11760" xr:uid="{00000000-0005-0000-0000-0000BF1B0000}"/>
    <cellStyle name="Normal 2 2 2 2 7 3 3 2 2" xfId="28056" xr:uid="{00000000-0005-0000-0000-0000C01B0000}"/>
    <cellStyle name="Normal 2 2 2 2 7 3 3 3" xfId="19910" xr:uid="{00000000-0005-0000-0000-0000C11B0000}"/>
    <cellStyle name="Normal 2 2 2 2 7 3 4" xfId="6199" xr:uid="{00000000-0005-0000-0000-0000C21B0000}"/>
    <cellStyle name="Normal 2 2 2 2 7 3 4 2" xfId="14345" xr:uid="{00000000-0005-0000-0000-0000C31B0000}"/>
    <cellStyle name="Normal 2 2 2 2 7 3 4 2 2" xfId="30641" xr:uid="{00000000-0005-0000-0000-0000C41B0000}"/>
    <cellStyle name="Normal 2 2 2 2 7 3 4 3" xfId="22495" xr:uid="{00000000-0005-0000-0000-0000C51B0000}"/>
    <cellStyle name="Normal 2 2 2 2 7 3 5" xfId="9046" xr:uid="{00000000-0005-0000-0000-0000C61B0000}"/>
    <cellStyle name="Normal 2 2 2 2 7 3 5 2" xfId="25342" xr:uid="{00000000-0005-0000-0000-0000C71B0000}"/>
    <cellStyle name="Normal 2 2 2 2 7 3 6" xfId="17196" xr:uid="{00000000-0005-0000-0000-0000C81B0000}"/>
    <cellStyle name="Normal 2 2 2 2 7 4" xfId="1605" xr:uid="{00000000-0005-0000-0000-0000C91B0000}"/>
    <cellStyle name="Normal 2 2 2 2 7 4 2" xfId="4223" xr:uid="{00000000-0005-0000-0000-0000CA1B0000}"/>
    <cellStyle name="Normal 2 2 2 2 7 4 2 2" xfId="12369" xr:uid="{00000000-0005-0000-0000-0000CB1B0000}"/>
    <cellStyle name="Normal 2 2 2 2 7 4 2 2 2" xfId="28665" xr:uid="{00000000-0005-0000-0000-0000CC1B0000}"/>
    <cellStyle name="Normal 2 2 2 2 7 4 2 3" xfId="20519" xr:uid="{00000000-0005-0000-0000-0000CD1B0000}"/>
    <cellStyle name="Normal 2 2 2 2 7 4 3" xfId="6904" xr:uid="{00000000-0005-0000-0000-0000CE1B0000}"/>
    <cellStyle name="Normal 2 2 2 2 7 4 3 2" xfId="15050" xr:uid="{00000000-0005-0000-0000-0000CF1B0000}"/>
    <cellStyle name="Normal 2 2 2 2 7 4 3 2 2" xfId="31346" xr:uid="{00000000-0005-0000-0000-0000D01B0000}"/>
    <cellStyle name="Normal 2 2 2 2 7 4 3 3" xfId="23200" xr:uid="{00000000-0005-0000-0000-0000D11B0000}"/>
    <cellStyle name="Normal 2 2 2 2 7 4 4" xfId="9751" xr:uid="{00000000-0005-0000-0000-0000D21B0000}"/>
    <cellStyle name="Normal 2 2 2 2 7 4 4 2" xfId="26047" xr:uid="{00000000-0005-0000-0000-0000D31B0000}"/>
    <cellStyle name="Normal 2 2 2 2 7 4 5" xfId="17901" xr:uid="{00000000-0005-0000-0000-0000D41B0000}"/>
    <cellStyle name="Normal 2 2 2 2 7 5" xfId="3005" xr:uid="{00000000-0005-0000-0000-0000D51B0000}"/>
    <cellStyle name="Normal 2 2 2 2 7 5 2" xfId="11151" xr:uid="{00000000-0005-0000-0000-0000D61B0000}"/>
    <cellStyle name="Normal 2 2 2 2 7 5 2 2" xfId="27447" xr:uid="{00000000-0005-0000-0000-0000D71B0000}"/>
    <cellStyle name="Normal 2 2 2 2 7 5 3" xfId="19301" xr:uid="{00000000-0005-0000-0000-0000D81B0000}"/>
    <cellStyle name="Normal 2 2 2 2 7 6" xfId="5494" xr:uid="{00000000-0005-0000-0000-0000D91B0000}"/>
    <cellStyle name="Normal 2 2 2 2 7 6 2" xfId="13640" xr:uid="{00000000-0005-0000-0000-0000DA1B0000}"/>
    <cellStyle name="Normal 2 2 2 2 7 6 2 2" xfId="29936" xr:uid="{00000000-0005-0000-0000-0000DB1B0000}"/>
    <cellStyle name="Normal 2 2 2 2 7 6 3" xfId="21790" xr:uid="{00000000-0005-0000-0000-0000DC1B0000}"/>
    <cellStyle name="Normal 2 2 2 2 7 7" xfId="8341" xr:uid="{00000000-0005-0000-0000-0000DD1B0000}"/>
    <cellStyle name="Normal 2 2 2 2 7 7 2" xfId="24637" xr:uid="{00000000-0005-0000-0000-0000DE1B0000}"/>
    <cellStyle name="Normal 2 2 2 2 7 8" xfId="16491" xr:uid="{00000000-0005-0000-0000-0000DF1B0000}"/>
    <cellStyle name="Normal 2 2 2 2 8" xfId="270" xr:uid="{00000000-0005-0000-0000-0000E01B0000}"/>
    <cellStyle name="Normal 2 2 2 2 8 2" xfId="614" xr:uid="{00000000-0005-0000-0000-0000E11B0000}"/>
    <cellStyle name="Normal 2 2 2 2 8 2 2" xfId="1320" xr:uid="{00000000-0005-0000-0000-0000E21B0000}"/>
    <cellStyle name="Normal 2 2 2 2 8 2 2 2" xfId="2730" xr:uid="{00000000-0005-0000-0000-0000E31B0000}"/>
    <cellStyle name="Normal 2 2 2 2 8 2 2 2 2" xfId="5202" xr:uid="{00000000-0005-0000-0000-0000E41B0000}"/>
    <cellStyle name="Normal 2 2 2 2 8 2 2 2 2 2" xfId="13348" xr:uid="{00000000-0005-0000-0000-0000E51B0000}"/>
    <cellStyle name="Normal 2 2 2 2 8 2 2 2 2 2 2" xfId="29644" xr:uid="{00000000-0005-0000-0000-0000E61B0000}"/>
    <cellStyle name="Normal 2 2 2 2 8 2 2 2 2 3" xfId="21498" xr:uid="{00000000-0005-0000-0000-0000E71B0000}"/>
    <cellStyle name="Normal 2 2 2 2 8 2 2 2 3" xfId="8029" xr:uid="{00000000-0005-0000-0000-0000E81B0000}"/>
    <cellStyle name="Normal 2 2 2 2 8 2 2 2 3 2" xfId="16175" xr:uid="{00000000-0005-0000-0000-0000E91B0000}"/>
    <cellStyle name="Normal 2 2 2 2 8 2 2 2 3 2 2" xfId="32471" xr:uid="{00000000-0005-0000-0000-0000EA1B0000}"/>
    <cellStyle name="Normal 2 2 2 2 8 2 2 2 3 3" xfId="24325" xr:uid="{00000000-0005-0000-0000-0000EB1B0000}"/>
    <cellStyle name="Normal 2 2 2 2 8 2 2 2 4" xfId="10876" xr:uid="{00000000-0005-0000-0000-0000EC1B0000}"/>
    <cellStyle name="Normal 2 2 2 2 8 2 2 2 4 2" xfId="27172" xr:uid="{00000000-0005-0000-0000-0000ED1B0000}"/>
    <cellStyle name="Normal 2 2 2 2 8 2 2 2 5" xfId="19026" xr:uid="{00000000-0005-0000-0000-0000EE1B0000}"/>
    <cellStyle name="Normal 2 2 2 2 8 2 2 3" xfId="3984" xr:uid="{00000000-0005-0000-0000-0000EF1B0000}"/>
    <cellStyle name="Normal 2 2 2 2 8 2 2 3 2" xfId="12130" xr:uid="{00000000-0005-0000-0000-0000F01B0000}"/>
    <cellStyle name="Normal 2 2 2 2 8 2 2 3 2 2" xfId="28426" xr:uid="{00000000-0005-0000-0000-0000F11B0000}"/>
    <cellStyle name="Normal 2 2 2 2 8 2 2 3 3" xfId="20280" xr:uid="{00000000-0005-0000-0000-0000F21B0000}"/>
    <cellStyle name="Normal 2 2 2 2 8 2 2 4" xfId="6619" xr:uid="{00000000-0005-0000-0000-0000F31B0000}"/>
    <cellStyle name="Normal 2 2 2 2 8 2 2 4 2" xfId="14765" xr:uid="{00000000-0005-0000-0000-0000F41B0000}"/>
    <cellStyle name="Normal 2 2 2 2 8 2 2 4 2 2" xfId="31061" xr:uid="{00000000-0005-0000-0000-0000F51B0000}"/>
    <cellStyle name="Normal 2 2 2 2 8 2 2 4 3" xfId="22915" xr:uid="{00000000-0005-0000-0000-0000F61B0000}"/>
    <cellStyle name="Normal 2 2 2 2 8 2 2 5" xfId="9466" xr:uid="{00000000-0005-0000-0000-0000F71B0000}"/>
    <cellStyle name="Normal 2 2 2 2 8 2 2 5 2" xfId="25762" xr:uid="{00000000-0005-0000-0000-0000F81B0000}"/>
    <cellStyle name="Normal 2 2 2 2 8 2 2 6" xfId="17616" xr:uid="{00000000-0005-0000-0000-0000F91B0000}"/>
    <cellStyle name="Normal 2 2 2 2 8 2 3" xfId="2025" xr:uid="{00000000-0005-0000-0000-0000FA1B0000}"/>
    <cellStyle name="Normal 2 2 2 2 8 2 3 2" xfId="4593" xr:uid="{00000000-0005-0000-0000-0000FB1B0000}"/>
    <cellStyle name="Normal 2 2 2 2 8 2 3 2 2" xfId="12739" xr:uid="{00000000-0005-0000-0000-0000FC1B0000}"/>
    <cellStyle name="Normal 2 2 2 2 8 2 3 2 2 2" xfId="29035" xr:uid="{00000000-0005-0000-0000-0000FD1B0000}"/>
    <cellStyle name="Normal 2 2 2 2 8 2 3 2 3" xfId="20889" xr:uid="{00000000-0005-0000-0000-0000FE1B0000}"/>
    <cellStyle name="Normal 2 2 2 2 8 2 3 3" xfId="7324" xr:uid="{00000000-0005-0000-0000-0000FF1B0000}"/>
    <cellStyle name="Normal 2 2 2 2 8 2 3 3 2" xfId="15470" xr:uid="{00000000-0005-0000-0000-0000001C0000}"/>
    <cellStyle name="Normal 2 2 2 2 8 2 3 3 2 2" xfId="31766" xr:uid="{00000000-0005-0000-0000-0000011C0000}"/>
    <cellStyle name="Normal 2 2 2 2 8 2 3 3 3" xfId="23620" xr:uid="{00000000-0005-0000-0000-0000021C0000}"/>
    <cellStyle name="Normal 2 2 2 2 8 2 3 4" xfId="10171" xr:uid="{00000000-0005-0000-0000-0000031C0000}"/>
    <cellStyle name="Normal 2 2 2 2 8 2 3 4 2" xfId="26467" xr:uid="{00000000-0005-0000-0000-0000041C0000}"/>
    <cellStyle name="Normal 2 2 2 2 8 2 3 5" xfId="18321" xr:uid="{00000000-0005-0000-0000-0000051C0000}"/>
    <cellStyle name="Normal 2 2 2 2 8 2 4" xfId="3375" xr:uid="{00000000-0005-0000-0000-0000061C0000}"/>
    <cellStyle name="Normal 2 2 2 2 8 2 4 2" xfId="11521" xr:uid="{00000000-0005-0000-0000-0000071C0000}"/>
    <cellStyle name="Normal 2 2 2 2 8 2 4 2 2" xfId="27817" xr:uid="{00000000-0005-0000-0000-0000081C0000}"/>
    <cellStyle name="Normal 2 2 2 2 8 2 4 3" xfId="19671" xr:uid="{00000000-0005-0000-0000-0000091C0000}"/>
    <cellStyle name="Normal 2 2 2 2 8 2 5" xfId="5914" xr:uid="{00000000-0005-0000-0000-00000A1C0000}"/>
    <cellStyle name="Normal 2 2 2 2 8 2 5 2" xfId="14060" xr:uid="{00000000-0005-0000-0000-00000B1C0000}"/>
    <cellStyle name="Normal 2 2 2 2 8 2 5 2 2" xfId="30356" xr:uid="{00000000-0005-0000-0000-00000C1C0000}"/>
    <cellStyle name="Normal 2 2 2 2 8 2 5 3" xfId="22210" xr:uid="{00000000-0005-0000-0000-00000D1C0000}"/>
    <cellStyle name="Normal 2 2 2 2 8 2 6" xfId="8761" xr:uid="{00000000-0005-0000-0000-00000E1C0000}"/>
    <cellStyle name="Normal 2 2 2 2 8 2 6 2" xfId="25057" xr:uid="{00000000-0005-0000-0000-00000F1C0000}"/>
    <cellStyle name="Normal 2 2 2 2 8 2 7" xfId="16911" xr:uid="{00000000-0005-0000-0000-0000101C0000}"/>
    <cellStyle name="Normal 2 2 2 2 8 3" xfId="976" xr:uid="{00000000-0005-0000-0000-0000111C0000}"/>
    <cellStyle name="Normal 2 2 2 2 8 3 2" xfId="2386" xr:uid="{00000000-0005-0000-0000-0000121C0000}"/>
    <cellStyle name="Normal 2 2 2 2 8 3 2 2" xfId="4906" xr:uid="{00000000-0005-0000-0000-0000131C0000}"/>
    <cellStyle name="Normal 2 2 2 2 8 3 2 2 2" xfId="13052" xr:uid="{00000000-0005-0000-0000-0000141C0000}"/>
    <cellStyle name="Normal 2 2 2 2 8 3 2 2 2 2" xfId="29348" xr:uid="{00000000-0005-0000-0000-0000151C0000}"/>
    <cellStyle name="Normal 2 2 2 2 8 3 2 2 3" xfId="21202" xr:uid="{00000000-0005-0000-0000-0000161C0000}"/>
    <cellStyle name="Normal 2 2 2 2 8 3 2 3" xfId="7685" xr:uid="{00000000-0005-0000-0000-0000171C0000}"/>
    <cellStyle name="Normal 2 2 2 2 8 3 2 3 2" xfId="15831" xr:uid="{00000000-0005-0000-0000-0000181C0000}"/>
    <cellStyle name="Normal 2 2 2 2 8 3 2 3 2 2" xfId="32127" xr:uid="{00000000-0005-0000-0000-0000191C0000}"/>
    <cellStyle name="Normal 2 2 2 2 8 3 2 3 3" xfId="23981" xr:uid="{00000000-0005-0000-0000-00001A1C0000}"/>
    <cellStyle name="Normal 2 2 2 2 8 3 2 4" xfId="10532" xr:uid="{00000000-0005-0000-0000-00001B1C0000}"/>
    <cellStyle name="Normal 2 2 2 2 8 3 2 4 2" xfId="26828" xr:uid="{00000000-0005-0000-0000-00001C1C0000}"/>
    <cellStyle name="Normal 2 2 2 2 8 3 2 5" xfId="18682" xr:uid="{00000000-0005-0000-0000-00001D1C0000}"/>
    <cellStyle name="Normal 2 2 2 2 8 3 3" xfId="3688" xr:uid="{00000000-0005-0000-0000-00001E1C0000}"/>
    <cellStyle name="Normal 2 2 2 2 8 3 3 2" xfId="11834" xr:uid="{00000000-0005-0000-0000-00001F1C0000}"/>
    <cellStyle name="Normal 2 2 2 2 8 3 3 2 2" xfId="28130" xr:uid="{00000000-0005-0000-0000-0000201C0000}"/>
    <cellStyle name="Normal 2 2 2 2 8 3 3 3" xfId="19984" xr:uid="{00000000-0005-0000-0000-0000211C0000}"/>
    <cellStyle name="Normal 2 2 2 2 8 3 4" xfId="6275" xr:uid="{00000000-0005-0000-0000-0000221C0000}"/>
    <cellStyle name="Normal 2 2 2 2 8 3 4 2" xfId="14421" xr:uid="{00000000-0005-0000-0000-0000231C0000}"/>
    <cellStyle name="Normal 2 2 2 2 8 3 4 2 2" xfId="30717" xr:uid="{00000000-0005-0000-0000-0000241C0000}"/>
    <cellStyle name="Normal 2 2 2 2 8 3 4 3" xfId="22571" xr:uid="{00000000-0005-0000-0000-0000251C0000}"/>
    <cellStyle name="Normal 2 2 2 2 8 3 5" xfId="9122" xr:uid="{00000000-0005-0000-0000-0000261C0000}"/>
    <cellStyle name="Normal 2 2 2 2 8 3 5 2" xfId="25418" xr:uid="{00000000-0005-0000-0000-0000271C0000}"/>
    <cellStyle name="Normal 2 2 2 2 8 3 6" xfId="17272" xr:uid="{00000000-0005-0000-0000-0000281C0000}"/>
    <cellStyle name="Normal 2 2 2 2 8 4" xfId="1681" xr:uid="{00000000-0005-0000-0000-0000291C0000}"/>
    <cellStyle name="Normal 2 2 2 2 8 4 2" xfId="4297" xr:uid="{00000000-0005-0000-0000-00002A1C0000}"/>
    <cellStyle name="Normal 2 2 2 2 8 4 2 2" xfId="12443" xr:uid="{00000000-0005-0000-0000-00002B1C0000}"/>
    <cellStyle name="Normal 2 2 2 2 8 4 2 2 2" xfId="28739" xr:uid="{00000000-0005-0000-0000-00002C1C0000}"/>
    <cellStyle name="Normal 2 2 2 2 8 4 2 3" xfId="20593" xr:uid="{00000000-0005-0000-0000-00002D1C0000}"/>
    <cellStyle name="Normal 2 2 2 2 8 4 3" xfId="6980" xr:uid="{00000000-0005-0000-0000-00002E1C0000}"/>
    <cellStyle name="Normal 2 2 2 2 8 4 3 2" xfId="15126" xr:uid="{00000000-0005-0000-0000-00002F1C0000}"/>
    <cellStyle name="Normal 2 2 2 2 8 4 3 2 2" xfId="31422" xr:uid="{00000000-0005-0000-0000-0000301C0000}"/>
    <cellStyle name="Normal 2 2 2 2 8 4 3 3" xfId="23276" xr:uid="{00000000-0005-0000-0000-0000311C0000}"/>
    <cellStyle name="Normal 2 2 2 2 8 4 4" xfId="9827" xr:uid="{00000000-0005-0000-0000-0000321C0000}"/>
    <cellStyle name="Normal 2 2 2 2 8 4 4 2" xfId="26123" xr:uid="{00000000-0005-0000-0000-0000331C0000}"/>
    <cellStyle name="Normal 2 2 2 2 8 4 5" xfId="17977" xr:uid="{00000000-0005-0000-0000-0000341C0000}"/>
    <cellStyle name="Normal 2 2 2 2 8 5" xfId="3079" xr:uid="{00000000-0005-0000-0000-0000351C0000}"/>
    <cellStyle name="Normal 2 2 2 2 8 5 2" xfId="11225" xr:uid="{00000000-0005-0000-0000-0000361C0000}"/>
    <cellStyle name="Normal 2 2 2 2 8 5 2 2" xfId="27521" xr:uid="{00000000-0005-0000-0000-0000371C0000}"/>
    <cellStyle name="Normal 2 2 2 2 8 5 3" xfId="19375" xr:uid="{00000000-0005-0000-0000-0000381C0000}"/>
    <cellStyle name="Normal 2 2 2 2 8 6" xfId="5570" xr:uid="{00000000-0005-0000-0000-0000391C0000}"/>
    <cellStyle name="Normal 2 2 2 2 8 6 2" xfId="13716" xr:uid="{00000000-0005-0000-0000-00003A1C0000}"/>
    <cellStyle name="Normal 2 2 2 2 8 6 2 2" xfId="30012" xr:uid="{00000000-0005-0000-0000-00003B1C0000}"/>
    <cellStyle name="Normal 2 2 2 2 8 6 3" xfId="21866" xr:uid="{00000000-0005-0000-0000-00003C1C0000}"/>
    <cellStyle name="Normal 2 2 2 2 8 7" xfId="8417" xr:uid="{00000000-0005-0000-0000-00003D1C0000}"/>
    <cellStyle name="Normal 2 2 2 2 8 7 2" xfId="24713" xr:uid="{00000000-0005-0000-0000-00003E1C0000}"/>
    <cellStyle name="Normal 2 2 2 2 8 8" xfId="16567" xr:uid="{00000000-0005-0000-0000-00003F1C0000}"/>
    <cellStyle name="Normal 2 2 2 2 9" xfId="360" xr:uid="{00000000-0005-0000-0000-0000401C0000}"/>
    <cellStyle name="Normal 2 2 2 2 9 2" xfId="1066" xr:uid="{00000000-0005-0000-0000-0000411C0000}"/>
    <cellStyle name="Normal 2 2 2 2 9 2 2" xfId="2476" xr:uid="{00000000-0005-0000-0000-0000421C0000}"/>
    <cellStyle name="Normal 2 2 2 2 9 2 2 2" xfId="4980" xr:uid="{00000000-0005-0000-0000-0000431C0000}"/>
    <cellStyle name="Normal 2 2 2 2 9 2 2 2 2" xfId="13126" xr:uid="{00000000-0005-0000-0000-0000441C0000}"/>
    <cellStyle name="Normal 2 2 2 2 9 2 2 2 2 2" xfId="29422" xr:uid="{00000000-0005-0000-0000-0000451C0000}"/>
    <cellStyle name="Normal 2 2 2 2 9 2 2 2 3" xfId="21276" xr:uid="{00000000-0005-0000-0000-0000461C0000}"/>
    <cellStyle name="Normal 2 2 2 2 9 2 2 3" xfId="7775" xr:uid="{00000000-0005-0000-0000-0000471C0000}"/>
    <cellStyle name="Normal 2 2 2 2 9 2 2 3 2" xfId="15921" xr:uid="{00000000-0005-0000-0000-0000481C0000}"/>
    <cellStyle name="Normal 2 2 2 2 9 2 2 3 2 2" xfId="32217" xr:uid="{00000000-0005-0000-0000-0000491C0000}"/>
    <cellStyle name="Normal 2 2 2 2 9 2 2 3 3" xfId="24071" xr:uid="{00000000-0005-0000-0000-00004A1C0000}"/>
    <cellStyle name="Normal 2 2 2 2 9 2 2 4" xfId="10622" xr:uid="{00000000-0005-0000-0000-00004B1C0000}"/>
    <cellStyle name="Normal 2 2 2 2 9 2 2 4 2" xfId="26918" xr:uid="{00000000-0005-0000-0000-00004C1C0000}"/>
    <cellStyle name="Normal 2 2 2 2 9 2 2 5" xfId="18772" xr:uid="{00000000-0005-0000-0000-00004D1C0000}"/>
    <cellStyle name="Normal 2 2 2 2 9 2 3" xfId="3762" xr:uid="{00000000-0005-0000-0000-00004E1C0000}"/>
    <cellStyle name="Normal 2 2 2 2 9 2 3 2" xfId="11908" xr:uid="{00000000-0005-0000-0000-00004F1C0000}"/>
    <cellStyle name="Normal 2 2 2 2 9 2 3 2 2" xfId="28204" xr:uid="{00000000-0005-0000-0000-0000501C0000}"/>
    <cellStyle name="Normal 2 2 2 2 9 2 3 3" xfId="20058" xr:uid="{00000000-0005-0000-0000-0000511C0000}"/>
    <cellStyle name="Normal 2 2 2 2 9 2 4" xfId="6365" xr:uid="{00000000-0005-0000-0000-0000521C0000}"/>
    <cellStyle name="Normal 2 2 2 2 9 2 4 2" xfId="14511" xr:uid="{00000000-0005-0000-0000-0000531C0000}"/>
    <cellStyle name="Normal 2 2 2 2 9 2 4 2 2" xfId="30807" xr:uid="{00000000-0005-0000-0000-0000541C0000}"/>
    <cellStyle name="Normal 2 2 2 2 9 2 4 3" xfId="22661" xr:uid="{00000000-0005-0000-0000-0000551C0000}"/>
    <cellStyle name="Normal 2 2 2 2 9 2 5" xfId="9212" xr:uid="{00000000-0005-0000-0000-0000561C0000}"/>
    <cellStyle name="Normal 2 2 2 2 9 2 5 2" xfId="25508" xr:uid="{00000000-0005-0000-0000-0000571C0000}"/>
    <cellStyle name="Normal 2 2 2 2 9 2 6" xfId="17362" xr:uid="{00000000-0005-0000-0000-0000581C0000}"/>
    <cellStyle name="Normal 2 2 2 2 9 3" xfId="1771" xr:uid="{00000000-0005-0000-0000-0000591C0000}"/>
    <cellStyle name="Normal 2 2 2 2 9 3 2" xfId="4371" xr:uid="{00000000-0005-0000-0000-00005A1C0000}"/>
    <cellStyle name="Normal 2 2 2 2 9 3 2 2" xfId="12517" xr:uid="{00000000-0005-0000-0000-00005B1C0000}"/>
    <cellStyle name="Normal 2 2 2 2 9 3 2 2 2" xfId="28813" xr:uid="{00000000-0005-0000-0000-00005C1C0000}"/>
    <cellStyle name="Normal 2 2 2 2 9 3 2 3" xfId="20667" xr:uid="{00000000-0005-0000-0000-00005D1C0000}"/>
    <cellStyle name="Normal 2 2 2 2 9 3 3" xfId="7070" xr:uid="{00000000-0005-0000-0000-00005E1C0000}"/>
    <cellStyle name="Normal 2 2 2 2 9 3 3 2" xfId="15216" xr:uid="{00000000-0005-0000-0000-00005F1C0000}"/>
    <cellStyle name="Normal 2 2 2 2 9 3 3 2 2" xfId="31512" xr:uid="{00000000-0005-0000-0000-0000601C0000}"/>
    <cellStyle name="Normal 2 2 2 2 9 3 3 3" xfId="23366" xr:uid="{00000000-0005-0000-0000-0000611C0000}"/>
    <cellStyle name="Normal 2 2 2 2 9 3 4" xfId="9917" xr:uid="{00000000-0005-0000-0000-0000621C0000}"/>
    <cellStyle name="Normal 2 2 2 2 9 3 4 2" xfId="26213" xr:uid="{00000000-0005-0000-0000-0000631C0000}"/>
    <cellStyle name="Normal 2 2 2 2 9 3 5" xfId="18067" xr:uid="{00000000-0005-0000-0000-0000641C0000}"/>
    <cellStyle name="Normal 2 2 2 2 9 4" xfId="3153" xr:uid="{00000000-0005-0000-0000-0000651C0000}"/>
    <cellStyle name="Normal 2 2 2 2 9 4 2" xfId="11299" xr:uid="{00000000-0005-0000-0000-0000661C0000}"/>
    <cellStyle name="Normal 2 2 2 2 9 4 2 2" xfId="27595" xr:uid="{00000000-0005-0000-0000-0000671C0000}"/>
    <cellStyle name="Normal 2 2 2 2 9 4 3" xfId="19449" xr:uid="{00000000-0005-0000-0000-0000681C0000}"/>
    <cellStyle name="Normal 2 2 2 2 9 5" xfId="5660" xr:uid="{00000000-0005-0000-0000-0000691C0000}"/>
    <cellStyle name="Normal 2 2 2 2 9 5 2" xfId="13806" xr:uid="{00000000-0005-0000-0000-00006A1C0000}"/>
    <cellStyle name="Normal 2 2 2 2 9 5 2 2" xfId="30102" xr:uid="{00000000-0005-0000-0000-00006B1C0000}"/>
    <cellStyle name="Normal 2 2 2 2 9 5 3" xfId="21956" xr:uid="{00000000-0005-0000-0000-00006C1C0000}"/>
    <cellStyle name="Normal 2 2 2 2 9 6" xfId="8507" xr:uid="{00000000-0005-0000-0000-00006D1C0000}"/>
    <cellStyle name="Normal 2 2 2 2 9 6 2" xfId="24803" xr:uid="{00000000-0005-0000-0000-00006E1C0000}"/>
    <cellStyle name="Normal 2 2 2 2 9 7" xfId="16657" xr:uid="{00000000-0005-0000-0000-00006F1C0000}"/>
    <cellStyle name="Normal 2 2 2 3" xfId="26" xr:uid="{00000000-0005-0000-0000-0000701C0000}"/>
    <cellStyle name="Normal 2 2 2 3 10" xfId="2865" xr:uid="{00000000-0005-0000-0000-0000711C0000}"/>
    <cellStyle name="Normal 2 2 2 3 10 2" xfId="11011" xr:uid="{00000000-0005-0000-0000-0000721C0000}"/>
    <cellStyle name="Normal 2 2 2 3 10 2 2" xfId="27307" xr:uid="{00000000-0005-0000-0000-0000731C0000}"/>
    <cellStyle name="Normal 2 2 2 3 10 3" xfId="19161" xr:uid="{00000000-0005-0000-0000-0000741C0000}"/>
    <cellStyle name="Normal 2 2 2 3 11" xfId="5326" xr:uid="{00000000-0005-0000-0000-0000751C0000}"/>
    <cellStyle name="Normal 2 2 2 3 11 2" xfId="13472" xr:uid="{00000000-0005-0000-0000-0000761C0000}"/>
    <cellStyle name="Normal 2 2 2 3 11 2 2" xfId="29768" xr:uid="{00000000-0005-0000-0000-0000771C0000}"/>
    <cellStyle name="Normal 2 2 2 3 11 3" xfId="21622" xr:uid="{00000000-0005-0000-0000-0000781C0000}"/>
    <cellStyle name="Normal 2 2 2 3 12" xfId="8173" xr:uid="{00000000-0005-0000-0000-0000791C0000}"/>
    <cellStyle name="Normal 2 2 2 3 12 2" xfId="24469" xr:uid="{00000000-0005-0000-0000-00007A1C0000}"/>
    <cellStyle name="Normal 2 2 2 3 13" xfId="16323" xr:uid="{00000000-0005-0000-0000-00007B1C0000}"/>
    <cellStyle name="Normal 2 2 2 3 2" xfId="48" xr:uid="{00000000-0005-0000-0000-00007C1C0000}"/>
    <cellStyle name="Normal 2 2 2 3 2 10" xfId="5348" xr:uid="{00000000-0005-0000-0000-00007D1C0000}"/>
    <cellStyle name="Normal 2 2 2 3 2 10 2" xfId="13494" xr:uid="{00000000-0005-0000-0000-00007E1C0000}"/>
    <cellStyle name="Normal 2 2 2 3 2 10 2 2" xfId="29790" xr:uid="{00000000-0005-0000-0000-00007F1C0000}"/>
    <cellStyle name="Normal 2 2 2 3 2 10 3" xfId="21644" xr:uid="{00000000-0005-0000-0000-0000801C0000}"/>
    <cellStyle name="Normal 2 2 2 3 2 11" xfId="8195" xr:uid="{00000000-0005-0000-0000-0000811C0000}"/>
    <cellStyle name="Normal 2 2 2 3 2 11 2" xfId="24491" xr:uid="{00000000-0005-0000-0000-0000821C0000}"/>
    <cellStyle name="Normal 2 2 2 3 2 12" xfId="16345" xr:uid="{00000000-0005-0000-0000-0000831C0000}"/>
    <cellStyle name="Normal 2 2 2 3 2 2" xfId="92" xr:uid="{00000000-0005-0000-0000-0000841C0000}"/>
    <cellStyle name="Normal 2 2 2 3 2 2 10" xfId="8239" xr:uid="{00000000-0005-0000-0000-0000851C0000}"/>
    <cellStyle name="Normal 2 2 2 3 2 2 10 2" xfId="24535" xr:uid="{00000000-0005-0000-0000-0000861C0000}"/>
    <cellStyle name="Normal 2 2 2 3 2 2 11" xfId="16389" xr:uid="{00000000-0005-0000-0000-0000871C0000}"/>
    <cellStyle name="Normal 2 2 2 3 2 2 2" xfId="182" xr:uid="{00000000-0005-0000-0000-0000881C0000}"/>
    <cellStyle name="Normal 2 2 2 3 2 2 2 2" xfId="526" xr:uid="{00000000-0005-0000-0000-0000891C0000}"/>
    <cellStyle name="Normal 2 2 2 3 2 2 2 2 2" xfId="1232" xr:uid="{00000000-0005-0000-0000-00008A1C0000}"/>
    <cellStyle name="Normal 2 2 2 3 2 2 2 2 2 2" xfId="2642" xr:uid="{00000000-0005-0000-0000-00008B1C0000}"/>
    <cellStyle name="Normal 2 2 2 3 2 2 2 2 2 2 2" xfId="5116" xr:uid="{00000000-0005-0000-0000-00008C1C0000}"/>
    <cellStyle name="Normal 2 2 2 3 2 2 2 2 2 2 2 2" xfId="13262" xr:uid="{00000000-0005-0000-0000-00008D1C0000}"/>
    <cellStyle name="Normal 2 2 2 3 2 2 2 2 2 2 2 2 2" xfId="29558" xr:uid="{00000000-0005-0000-0000-00008E1C0000}"/>
    <cellStyle name="Normal 2 2 2 3 2 2 2 2 2 2 2 3" xfId="21412" xr:uid="{00000000-0005-0000-0000-00008F1C0000}"/>
    <cellStyle name="Normal 2 2 2 3 2 2 2 2 2 2 3" xfId="7941" xr:uid="{00000000-0005-0000-0000-0000901C0000}"/>
    <cellStyle name="Normal 2 2 2 3 2 2 2 2 2 2 3 2" xfId="16087" xr:uid="{00000000-0005-0000-0000-0000911C0000}"/>
    <cellStyle name="Normal 2 2 2 3 2 2 2 2 2 2 3 2 2" xfId="32383" xr:uid="{00000000-0005-0000-0000-0000921C0000}"/>
    <cellStyle name="Normal 2 2 2 3 2 2 2 2 2 2 3 3" xfId="24237" xr:uid="{00000000-0005-0000-0000-0000931C0000}"/>
    <cellStyle name="Normal 2 2 2 3 2 2 2 2 2 2 4" xfId="10788" xr:uid="{00000000-0005-0000-0000-0000941C0000}"/>
    <cellStyle name="Normal 2 2 2 3 2 2 2 2 2 2 4 2" xfId="27084" xr:uid="{00000000-0005-0000-0000-0000951C0000}"/>
    <cellStyle name="Normal 2 2 2 3 2 2 2 2 2 2 5" xfId="18938" xr:uid="{00000000-0005-0000-0000-0000961C0000}"/>
    <cellStyle name="Normal 2 2 2 3 2 2 2 2 2 3" xfId="3898" xr:uid="{00000000-0005-0000-0000-0000971C0000}"/>
    <cellStyle name="Normal 2 2 2 3 2 2 2 2 2 3 2" xfId="12044" xr:uid="{00000000-0005-0000-0000-0000981C0000}"/>
    <cellStyle name="Normal 2 2 2 3 2 2 2 2 2 3 2 2" xfId="28340" xr:uid="{00000000-0005-0000-0000-0000991C0000}"/>
    <cellStyle name="Normal 2 2 2 3 2 2 2 2 2 3 3" xfId="20194" xr:uid="{00000000-0005-0000-0000-00009A1C0000}"/>
    <cellStyle name="Normal 2 2 2 3 2 2 2 2 2 4" xfId="6531" xr:uid="{00000000-0005-0000-0000-00009B1C0000}"/>
    <cellStyle name="Normal 2 2 2 3 2 2 2 2 2 4 2" xfId="14677" xr:uid="{00000000-0005-0000-0000-00009C1C0000}"/>
    <cellStyle name="Normal 2 2 2 3 2 2 2 2 2 4 2 2" xfId="30973" xr:uid="{00000000-0005-0000-0000-00009D1C0000}"/>
    <cellStyle name="Normal 2 2 2 3 2 2 2 2 2 4 3" xfId="22827" xr:uid="{00000000-0005-0000-0000-00009E1C0000}"/>
    <cellStyle name="Normal 2 2 2 3 2 2 2 2 2 5" xfId="9378" xr:uid="{00000000-0005-0000-0000-00009F1C0000}"/>
    <cellStyle name="Normal 2 2 2 3 2 2 2 2 2 5 2" xfId="25674" xr:uid="{00000000-0005-0000-0000-0000A01C0000}"/>
    <cellStyle name="Normal 2 2 2 3 2 2 2 2 2 6" xfId="17528" xr:uid="{00000000-0005-0000-0000-0000A11C0000}"/>
    <cellStyle name="Normal 2 2 2 3 2 2 2 2 3" xfId="1937" xr:uid="{00000000-0005-0000-0000-0000A21C0000}"/>
    <cellStyle name="Normal 2 2 2 3 2 2 2 2 3 2" xfId="4507" xr:uid="{00000000-0005-0000-0000-0000A31C0000}"/>
    <cellStyle name="Normal 2 2 2 3 2 2 2 2 3 2 2" xfId="12653" xr:uid="{00000000-0005-0000-0000-0000A41C0000}"/>
    <cellStyle name="Normal 2 2 2 3 2 2 2 2 3 2 2 2" xfId="28949" xr:uid="{00000000-0005-0000-0000-0000A51C0000}"/>
    <cellStyle name="Normal 2 2 2 3 2 2 2 2 3 2 3" xfId="20803" xr:uid="{00000000-0005-0000-0000-0000A61C0000}"/>
    <cellStyle name="Normal 2 2 2 3 2 2 2 2 3 3" xfId="7236" xr:uid="{00000000-0005-0000-0000-0000A71C0000}"/>
    <cellStyle name="Normal 2 2 2 3 2 2 2 2 3 3 2" xfId="15382" xr:uid="{00000000-0005-0000-0000-0000A81C0000}"/>
    <cellStyle name="Normal 2 2 2 3 2 2 2 2 3 3 2 2" xfId="31678" xr:uid="{00000000-0005-0000-0000-0000A91C0000}"/>
    <cellStyle name="Normal 2 2 2 3 2 2 2 2 3 3 3" xfId="23532" xr:uid="{00000000-0005-0000-0000-0000AA1C0000}"/>
    <cellStyle name="Normal 2 2 2 3 2 2 2 2 3 4" xfId="10083" xr:uid="{00000000-0005-0000-0000-0000AB1C0000}"/>
    <cellStyle name="Normal 2 2 2 3 2 2 2 2 3 4 2" xfId="26379" xr:uid="{00000000-0005-0000-0000-0000AC1C0000}"/>
    <cellStyle name="Normal 2 2 2 3 2 2 2 2 3 5" xfId="18233" xr:uid="{00000000-0005-0000-0000-0000AD1C0000}"/>
    <cellStyle name="Normal 2 2 2 3 2 2 2 2 4" xfId="3289" xr:uid="{00000000-0005-0000-0000-0000AE1C0000}"/>
    <cellStyle name="Normal 2 2 2 3 2 2 2 2 4 2" xfId="11435" xr:uid="{00000000-0005-0000-0000-0000AF1C0000}"/>
    <cellStyle name="Normal 2 2 2 3 2 2 2 2 4 2 2" xfId="27731" xr:uid="{00000000-0005-0000-0000-0000B01C0000}"/>
    <cellStyle name="Normal 2 2 2 3 2 2 2 2 4 3" xfId="19585" xr:uid="{00000000-0005-0000-0000-0000B11C0000}"/>
    <cellStyle name="Normal 2 2 2 3 2 2 2 2 5" xfId="5826" xr:uid="{00000000-0005-0000-0000-0000B21C0000}"/>
    <cellStyle name="Normal 2 2 2 3 2 2 2 2 5 2" xfId="13972" xr:uid="{00000000-0005-0000-0000-0000B31C0000}"/>
    <cellStyle name="Normal 2 2 2 3 2 2 2 2 5 2 2" xfId="30268" xr:uid="{00000000-0005-0000-0000-0000B41C0000}"/>
    <cellStyle name="Normal 2 2 2 3 2 2 2 2 5 3" xfId="22122" xr:uid="{00000000-0005-0000-0000-0000B51C0000}"/>
    <cellStyle name="Normal 2 2 2 3 2 2 2 2 6" xfId="8673" xr:uid="{00000000-0005-0000-0000-0000B61C0000}"/>
    <cellStyle name="Normal 2 2 2 3 2 2 2 2 6 2" xfId="24969" xr:uid="{00000000-0005-0000-0000-0000B71C0000}"/>
    <cellStyle name="Normal 2 2 2 3 2 2 2 2 7" xfId="16823" xr:uid="{00000000-0005-0000-0000-0000B81C0000}"/>
    <cellStyle name="Normal 2 2 2 3 2 2 2 3" xfId="888" xr:uid="{00000000-0005-0000-0000-0000B91C0000}"/>
    <cellStyle name="Normal 2 2 2 3 2 2 2 3 2" xfId="2298" xr:uid="{00000000-0005-0000-0000-0000BA1C0000}"/>
    <cellStyle name="Normal 2 2 2 3 2 2 2 3 2 2" xfId="4820" xr:uid="{00000000-0005-0000-0000-0000BB1C0000}"/>
    <cellStyle name="Normal 2 2 2 3 2 2 2 3 2 2 2" xfId="12966" xr:uid="{00000000-0005-0000-0000-0000BC1C0000}"/>
    <cellStyle name="Normal 2 2 2 3 2 2 2 3 2 2 2 2" xfId="29262" xr:uid="{00000000-0005-0000-0000-0000BD1C0000}"/>
    <cellStyle name="Normal 2 2 2 3 2 2 2 3 2 2 3" xfId="21116" xr:uid="{00000000-0005-0000-0000-0000BE1C0000}"/>
    <cellStyle name="Normal 2 2 2 3 2 2 2 3 2 3" xfId="7597" xr:uid="{00000000-0005-0000-0000-0000BF1C0000}"/>
    <cellStyle name="Normal 2 2 2 3 2 2 2 3 2 3 2" xfId="15743" xr:uid="{00000000-0005-0000-0000-0000C01C0000}"/>
    <cellStyle name="Normal 2 2 2 3 2 2 2 3 2 3 2 2" xfId="32039" xr:uid="{00000000-0005-0000-0000-0000C11C0000}"/>
    <cellStyle name="Normal 2 2 2 3 2 2 2 3 2 3 3" xfId="23893" xr:uid="{00000000-0005-0000-0000-0000C21C0000}"/>
    <cellStyle name="Normal 2 2 2 3 2 2 2 3 2 4" xfId="10444" xr:uid="{00000000-0005-0000-0000-0000C31C0000}"/>
    <cellStyle name="Normal 2 2 2 3 2 2 2 3 2 4 2" xfId="26740" xr:uid="{00000000-0005-0000-0000-0000C41C0000}"/>
    <cellStyle name="Normal 2 2 2 3 2 2 2 3 2 5" xfId="18594" xr:uid="{00000000-0005-0000-0000-0000C51C0000}"/>
    <cellStyle name="Normal 2 2 2 3 2 2 2 3 3" xfId="3602" xr:uid="{00000000-0005-0000-0000-0000C61C0000}"/>
    <cellStyle name="Normal 2 2 2 3 2 2 2 3 3 2" xfId="11748" xr:uid="{00000000-0005-0000-0000-0000C71C0000}"/>
    <cellStyle name="Normal 2 2 2 3 2 2 2 3 3 2 2" xfId="28044" xr:uid="{00000000-0005-0000-0000-0000C81C0000}"/>
    <cellStyle name="Normal 2 2 2 3 2 2 2 3 3 3" xfId="19898" xr:uid="{00000000-0005-0000-0000-0000C91C0000}"/>
    <cellStyle name="Normal 2 2 2 3 2 2 2 3 4" xfId="6187" xr:uid="{00000000-0005-0000-0000-0000CA1C0000}"/>
    <cellStyle name="Normal 2 2 2 3 2 2 2 3 4 2" xfId="14333" xr:uid="{00000000-0005-0000-0000-0000CB1C0000}"/>
    <cellStyle name="Normal 2 2 2 3 2 2 2 3 4 2 2" xfId="30629" xr:uid="{00000000-0005-0000-0000-0000CC1C0000}"/>
    <cellStyle name="Normal 2 2 2 3 2 2 2 3 4 3" xfId="22483" xr:uid="{00000000-0005-0000-0000-0000CD1C0000}"/>
    <cellStyle name="Normal 2 2 2 3 2 2 2 3 5" xfId="9034" xr:uid="{00000000-0005-0000-0000-0000CE1C0000}"/>
    <cellStyle name="Normal 2 2 2 3 2 2 2 3 5 2" xfId="25330" xr:uid="{00000000-0005-0000-0000-0000CF1C0000}"/>
    <cellStyle name="Normal 2 2 2 3 2 2 2 3 6" xfId="17184" xr:uid="{00000000-0005-0000-0000-0000D01C0000}"/>
    <cellStyle name="Normal 2 2 2 3 2 2 2 4" xfId="1593" xr:uid="{00000000-0005-0000-0000-0000D11C0000}"/>
    <cellStyle name="Normal 2 2 2 3 2 2 2 4 2" xfId="4211" xr:uid="{00000000-0005-0000-0000-0000D21C0000}"/>
    <cellStyle name="Normal 2 2 2 3 2 2 2 4 2 2" xfId="12357" xr:uid="{00000000-0005-0000-0000-0000D31C0000}"/>
    <cellStyle name="Normal 2 2 2 3 2 2 2 4 2 2 2" xfId="28653" xr:uid="{00000000-0005-0000-0000-0000D41C0000}"/>
    <cellStyle name="Normal 2 2 2 3 2 2 2 4 2 3" xfId="20507" xr:uid="{00000000-0005-0000-0000-0000D51C0000}"/>
    <cellStyle name="Normal 2 2 2 3 2 2 2 4 3" xfId="6892" xr:uid="{00000000-0005-0000-0000-0000D61C0000}"/>
    <cellStyle name="Normal 2 2 2 3 2 2 2 4 3 2" xfId="15038" xr:uid="{00000000-0005-0000-0000-0000D71C0000}"/>
    <cellStyle name="Normal 2 2 2 3 2 2 2 4 3 2 2" xfId="31334" xr:uid="{00000000-0005-0000-0000-0000D81C0000}"/>
    <cellStyle name="Normal 2 2 2 3 2 2 2 4 3 3" xfId="23188" xr:uid="{00000000-0005-0000-0000-0000D91C0000}"/>
    <cellStyle name="Normal 2 2 2 3 2 2 2 4 4" xfId="9739" xr:uid="{00000000-0005-0000-0000-0000DA1C0000}"/>
    <cellStyle name="Normal 2 2 2 3 2 2 2 4 4 2" xfId="26035" xr:uid="{00000000-0005-0000-0000-0000DB1C0000}"/>
    <cellStyle name="Normal 2 2 2 3 2 2 2 4 5" xfId="17889" xr:uid="{00000000-0005-0000-0000-0000DC1C0000}"/>
    <cellStyle name="Normal 2 2 2 3 2 2 2 5" xfId="2993" xr:uid="{00000000-0005-0000-0000-0000DD1C0000}"/>
    <cellStyle name="Normal 2 2 2 3 2 2 2 5 2" xfId="11139" xr:uid="{00000000-0005-0000-0000-0000DE1C0000}"/>
    <cellStyle name="Normal 2 2 2 3 2 2 2 5 2 2" xfId="27435" xr:uid="{00000000-0005-0000-0000-0000DF1C0000}"/>
    <cellStyle name="Normal 2 2 2 3 2 2 2 5 3" xfId="19289" xr:uid="{00000000-0005-0000-0000-0000E01C0000}"/>
    <cellStyle name="Normal 2 2 2 3 2 2 2 6" xfId="5482" xr:uid="{00000000-0005-0000-0000-0000E11C0000}"/>
    <cellStyle name="Normal 2 2 2 3 2 2 2 6 2" xfId="13628" xr:uid="{00000000-0005-0000-0000-0000E21C0000}"/>
    <cellStyle name="Normal 2 2 2 3 2 2 2 6 2 2" xfId="29924" xr:uid="{00000000-0005-0000-0000-0000E31C0000}"/>
    <cellStyle name="Normal 2 2 2 3 2 2 2 6 3" xfId="21778" xr:uid="{00000000-0005-0000-0000-0000E41C0000}"/>
    <cellStyle name="Normal 2 2 2 3 2 2 2 7" xfId="8329" xr:uid="{00000000-0005-0000-0000-0000E51C0000}"/>
    <cellStyle name="Normal 2 2 2 3 2 2 2 7 2" xfId="24625" xr:uid="{00000000-0005-0000-0000-0000E61C0000}"/>
    <cellStyle name="Normal 2 2 2 3 2 2 2 8" xfId="16479" xr:uid="{00000000-0005-0000-0000-0000E71C0000}"/>
    <cellStyle name="Normal 2 2 2 3 2 2 3" xfId="256" xr:uid="{00000000-0005-0000-0000-0000E81C0000}"/>
    <cellStyle name="Normal 2 2 2 3 2 2 3 2" xfId="600" xr:uid="{00000000-0005-0000-0000-0000E91C0000}"/>
    <cellStyle name="Normal 2 2 2 3 2 2 3 2 2" xfId="1306" xr:uid="{00000000-0005-0000-0000-0000EA1C0000}"/>
    <cellStyle name="Normal 2 2 2 3 2 2 3 2 2 2" xfId="2716" xr:uid="{00000000-0005-0000-0000-0000EB1C0000}"/>
    <cellStyle name="Normal 2 2 2 3 2 2 3 2 2 2 2" xfId="5190" xr:uid="{00000000-0005-0000-0000-0000EC1C0000}"/>
    <cellStyle name="Normal 2 2 2 3 2 2 3 2 2 2 2 2" xfId="13336" xr:uid="{00000000-0005-0000-0000-0000ED1C0000}"/>
    <cellStyle name="Normal 2 2 2 3 2 2 3 2 2 2 2 2 2" xfId="29632" xr:uid="{00000000-0005-0000-0000-0000EE1C0000}"/>
    <cellStyle name="Normal 2 2 2 3 2 2 3 2 2 2 2 3" xfId="21486" xr:uid="{00000000-0005-0000-0000-0000EF1C0000}"/>
    <cellStyle name="Normal 2 2 2 3 2 2 3 2 2 2 3" xfId="8015" xr:uid="{00000000-0005-0000-0000-0000F01C0000}"/>
    <cellStyle name="Normal 2 2 2 3 2 2 3 2 2 2 3 2" xfId="16161" xr:uid="{00000000-0005-0000-0000-0000F11C0000}"/>
    <cellStyle name="Normal 2 2 2 3 2 2 3 2 2 2 3 2 2" xfId="32457" xr:uid="{00000000-0005-0000-0000-0000F21C0000}"/>
    <cellStyle name="Normal 2 2 2 3 2 2 3 2 2 2 3 3" xfId="24311" xr:uid="{00000000-0005-0000-0000-0000F31C0000}"/>
    <cellStyle name="Normal 2 2 2 3 2 2 3 2 2 2 4" xfId="10862" xr:uid="{00000000-0005-0000-0000-0000F41C0000}"/>
    <cellStyle name="Normal 2 2 2 3 2 2 3 2 2 2 4 2" xfId="27158" xr:uid="{00000000-0005-0000-0000-0000F51C0000}"/>
    <cellStyle name="Normal 2 2 2 3 2 2 3 2 2 2 5" xfId="19012" xr:uid="{00000000-0005-0000-0000-0000F61C0000}"/>
    <cellStyle name="Normal 2 2 2 3 2 2 3 2 2 3" xfId="3972" xr:uid="{00000000-0005-0000-0000-0000F71C0000}"/>
    <cellStyle name="Normal 2 2 2 3 2 2 3 2 2 3 2" xfId="12118" xr:uid="{00000000-0005-0000-0000-0000F81C0000}"/>
    <cellStyle name="Normal 2 2 2 3 2 2 3 2 2 3 2 2" xfId="28414" xr:uid="{00000000-0005-0000-0000-0000F91C0000}"/>
    <cellStyle name="Normal 2 2 2 3 2 2 3 2 2 3 3" xfId="20268" xr:uid="{00000000-0005-0000-0000-0000FA1C0000}"/>
    <cellStyle name="Normal 2 2 2 3 2 2 3 2 2 4" xfId="6605" xr:uid="{00000000-0005-0000-0000-0000FB1C0000}"/>
    <cellStyle name="Normal 2 2 2 3 2 2 3 2 2 4 2" xfId="14751" xr:uid="{00000000-0005-0000-0000-0000FC1C0000}"/>
    <cellStyle name="Normal 2 2 2 3 2 2 3 2 2 4 2 2" xfId="31047" xr:uid="{00000000-0005-0000-0000-0000FD1C0000}"/>
    <cellStyle name="Normal 2 2 2 3 2 2 3 2 2 4 3" xfId="22901" xr:uid="{00000000-0005-0000-0000-0000FE1C0000}"/>
    <cellStyle name="Normal 2 2 2 3 2 2 3 2 2 5" xfId="9452" xr:uid="{00000000-0005-0000-0000-0000FF1C0000}"/>
    <cellStyle name="Normal 2 2 2 3 2 2 3 2 2 5 2" xfId="25748" xr:uid="{00000000-0005-0000-0000-0000001D0000}"/>
    <cellStyle name="Normal 2 2 2 3 2 2 3 2 2 6" xfId="17602" xr:uid="{00000000-0005-0000-0000-0000011D0000}"/>
    <cellStyle name="Normal 2 2 2 3 2 2 3 2 3" xfId="2011" xr:uid="{00000000-0005-0000-0000-0000021D0000}"/>
    <cellStyle name="Normal 2 2 2 3 2 2 3 2 3 2" xfId="4581" xr:uid="{00000000-0005-0000-0000-0000031D0000}"/>
    <cellStyle name="Normal 2 2 2 3 2 2 3 2 3 2 2" xfId="12727" xr:uid="{00000000-0005-0000-0000-0000041D0000}"/>
    <cellStyle name="Normal 2 2 2 3 2 2 3 2 3 2 2 2" xfId="29023" xr:uid="{00000000-0005-0000-0000-0000051D0000}"/>
    <cellStyle name="Normal 2 2 2 3 2 2 3 2 3 2 3" xfId="20877" xr:uid="{00000000-0005-0000-0000-0000061D0000}"/>
    <cellStyle name="Normal 2 2 2 3 2 2 3 2 3 3" xfId="7310" xr:uid="{00000000-0005-0000-0000-0000071D0000}"/>
    <cellStyle name="Normal 2 2 2 3 2 2 3 2 3 3 2" xfId="15456" xr:uid="{00000000-0005-0000-0000-0000081D0000}"/>
    <cellStyle name="Normal 2 2 2 3 2 2 3 2 3 3 2 2" xfId="31752" xr:uid="{00000000-0005-0000-0000-0000091D0000}"/>
    <cellStyle name="Normal 2 2 2 3 2 2 3 2 3 3 3" xfId="23606" xr:uid="{00000000-0005-0000-0000-00000A1D0000}"/>
    <cellStyle name="Normal 2 2 2 3 2 2 3 2 3 4" xfId="10157" xr:uid="{00000000-0005-0000-0000-00000B1D0000}"/>
    <cellStyle name="Normal 2 2 2 3 2 2 3 2 3 4 2" xfId="26453" xr:uid="{00000000-0005-0000-0000-00000C1D0000}"/>
    <cellStyle name="Normal 2 2 2 3 2 2 3 2 3 5" xfId="18307" xr:uid="{00000000-0005-0000-0000-00000D1D0000}"/>
    <cellStyle name="Normal 2 2 2 3 2 2 3 2 4" xfId="3363" xr:uid="{00000000-0005-0000-0000-00000E1D0000}"/>
    <cellStyle name="Normal 2 2 2 3 2 2 3 2 4 2" xfId="11509" xr:uid="{00000000-0005-0000-0000-00000F1D0000}"/>
    <cellStyle name="Normal 2 2 2 3 2 2 3 2 4 2 2" xfId="27805" xr:uid="{00000000-0005-0000-0000-0000101D0000}"/>
    <cellStyle name="Normal 2 2 2 3 2 2 3 2 4 3" xfId="19659" xr:uid="{00000000-0005-0000-0000-0000111D0000}"/>
    <cellStyle name="Normal 2 2 2 3 2 2 3 2 5" xfId="5900" xr:uid="{00000000-0005-0000-0000-0000121D0000}"/>
    <cellStyle name="Normal 2 2 2 3 2 2 3 2 5 2" xfId="14046" xr:uid="{00000000-0005-0000-0000-0000131D0000}"/>
    <cellStyle name="Normal 2 2 2 3 2 2 3 2 5 2 2" xfId="30342" xr:uid="{00000000-0005-0000-0000-0000141D0000}"/>
    <cellStyle name="Normal 2 2 2 3 2 2 3 2 5 3" xfId="22196" xr:uid="{00000000-0005-0000-0000-0000151D0000}"/>
    <cellStyle name="Normal 2 2 2 3 2 2 3 2 6" xfId="8747" xr:uid="{00000000-0005-0000-0000-0000161D0000}"/>
    <cellStyle name="Normal 2 2 2 3 2 2 3 2 6 2" xfId="25043" xr:uid="{00000000-0005-0000-0000-0000171D0000}"/>
    <cellStyle name="Normal 2 2 2 3 2 2 3 2 7" xfId="16897" xr:uid="{00000000-0005-0000-0000-0000181D0000}"/>
    <cellStyle name="Normal 2 2 2 3 2 2 3 3" xfId="962" xr:uid="{00000000-0005-0000-0000-0000191D0000}"/>
    <cellStyle name="Normal 2 2 2 3 2 2 3 3 2" xfId="2372" xr:uid="{00000000-0005-0000-0000-00001A1D0000}"/>
    <cellStyle name="Normal 2 2 2 3 2 2 3 3 2 2" xfId="4894" xr:uid="{00000000-0005-0000-0000-00001B1D0000}"/>
    <cellStyle name="Normal 2 2 2 3 2 2 3 3 2 2 2" xfId="13040" xr:uid="{00000000-0005-0000-0000-00001C1D0000}"/>
    <cellStyle name="Normal 2 2 2 3 2 2 3 3 2 2 2 2" xfId="29336" xr:uid="{00000000-0005-0000-0000-00001D1D0000}"/>
    <cellStyle name="Normal 2 2 2 3 2 2 3 3 2 2 3" xfId="21190" xr:uid="{00000000-0005-0000-0000-00001E1D0000}"/>
    <cellStyle name="Normal 2 2 2 3 2 2 3 3 2 3" xfId="7671" xr:uid="{00000000-0005-0000-0000-00001F1D0000}"/>
    <cellStyle name="Normal 2 2 2 3 2 2 3 3 2 3 2" xfId="15817" xr:uid="{00000000-0005-0000-0000-0000201D0000}"/>
    <cellStyle name="Normal 2 2 2 3 2 2 3 3 2 3 2 2" xfId="32113" xr:uid="{00000000-0005-0000-0000-0000211D0000}"/>
    <cellStyle name="Normal 2 2 2 3 2 2 3 3 2 3 3" xfId="23967" xr:uid="{00000000-0005-0000-0000-0000221D0000}"/>
    <cellStyle name="Normal 2 2 2 3 2 2 3 3 2 4" xfId="10518" xr:uid="{00000000-0005-0000-0000-0000231D0000}"/>
    <cellStyle name="Normal 2 2 2 3 2 2 3 3 2 4 2" xfId="26814" xr:uid="{00000000-0005-0000-0000-0000241D0000}"/>
    <cellStyle name="Normal 2 2 2 3 2 2 3 3 2 5" xfId="18668" xr:uid="{00000000-0005-0000-0000-0000251D0000}"/>
    <cellStyle name="Normal 2 2 2 3 2 2 3 3 3" xfId="3676" xr:uid="{00000000-0005-0000-0000-0000261D0000}"/>
    <cellStyle name="Normal 2 2 2 3 2 2 3 3 3 2" xfId="11822" xr:uid="{00000000-0005-0000-0000-0000271D0000}"/>
    <cellStyle name="Normal 2 2 2 3 2 2 3 3 3 2 2" xfId="28118" xr:uid="{00000000-0005-0000-0000-0000281D0000}"/>
    <cellStyle name="Normal 2 2 2 3 2 2 3 3 3 3" xfId="19972" xr:uid="{00000000-0005-0000-0000-0000291D0000}"/>
    <cellStyle name="Normal 2 2 2 3 2 2 3 3 4" xfId="6261" xr:uid="{00000000-0005-0000-0000-00002A1D0000}"/>
    <cellStyle name="Normal 2 2 2 3 2 2 3 3 4 2" xfId="14407" xr:uid="{00000000-0005-0000-0000-00002B1D0000}"/>
    <cellStyle name="Normal 2 2 2 3 2 2 3 3 4 2 2" xfId="30703" xr:uid="{00000000-0005-0000-0000-00002C1D0000}"/>
    <cellStyle name="Normal 2 2 2 3 2 2 3 3 4 3" xfId="22557" xr:uid="{00000000-0005-0000-0000-00002D1D0000}"/>
    <cellStyle name="Normal 2 2 2 3 2 2 3 3 5" xfId="9108" xr:uid="{00000000-0005-0000-0000-00002E1D0000}"/>
    <cellStyle name="Normal 2 2 2 3 2 2 3 3 5 2" xfId="25404" xr:uid="{00000000-0005-0000-0000-00002F1D0000}"/>
    <cellStyle name="Normal 2 2 2 3 2 2 3 3 6" xfId="17258" xr:uid="{00000000-0005-0000-0000-0000301D0000}"/>
    <cellStyle name="Normal 2 2 2 3 2 2 3 4" xfId="1667" xr:uid="{00000000-0005-0000-0000-0000311D0000}"/>
    <cellStyle name="Normal 2 2 2 3 2 2 3 4 2" xfId="4285" xr:uid="{00000000-0005-0000-0000-0000321D0000}"/>
    <cellStyle name="Normal 2 2 2 3 2 2 3 4 2 2" xfId="12431" xr:uid="{00000000-0005-0000-0000-0000331D0000}"/>
    <cellStyle name="Normal 2 2 2 3 2 2 3 4 2 2 2" xfId="28727" xr:uid="{00000000-0005-0000-0000-0000341D0000}"/>
    <cellStyle name="Normal 2 2 2 3 2 2 3 4 2 3" xfId="20581" xr:uid="{00000000-0005-0000-0000-0000351D0000}"/>
    <cellStyle name="Normal 2 2 2 3 2 2 3 4 3" xfId="6966" xr:uid="{00000000-0005-0000-0000-0000361D0000}"/>
    <cellStyle name="Normal 2 2 2 3 2 2 3 4 3 2" xfId="15112" xr:uid="{00000000-0005-0000-0000-0000371D0000}"/>
    <cellStyle name="Normal 2 2 2 3 2 2 3 4 3 2 2" xfId="31408" xr:uid="{00000000-0005-0000-0000-0000381D0000}"/>
    <cellStyle name="Normal 2 2 2 3 2 2 3 4 3 3" xfId="23262" xr:uid="{00000000-0005-0000-0000-0000391D0000}"/>
    <cellStyle name="Normal 2 2 2 3 2 2 3 4 4" xfId="9813" xr:uid="{00000000-0005-0000-0000-00003A1D0000}"/>
    <cellStyle name="Normal 2 2 2 3 2 2 3 4 4 2" xfId="26109" xr:uid="{00000000-0005-0000-0000-00003B1D0000}"/>
    <cellStyle name="Normal 2 2 2 3 2 2 3 4 5" xfId="17963" xr:uid="{00000000-0005-0000-0000-00003C1D0000}"/>
    <cellStyle name="Normal 2 2 2 3 2 2 3 5" xfId="3067" xr:uid="{00000000-0005-0000-0000-00003D1D0000}"/>
    <cellStyle name="Normal 2 2 2 3 2 2 3 5 2" xfId="11213" xr:uid="{00000000-0005-0000-0000-00003E1D0000}"/>
    <cellStyle name="Normal 2 2 2 3 2 2 3 5 2 2" xfId="27509" xr:uid="{00000000-0005-0000-0000-00003F1D0000}"/>
    <cellStyle name="Normal 2 2 2 3 2 2 3 5 3" xfId="19363" xr:uid="{00000000-0005-0000-0000-0000401D0000}"/>
    <cellStyle name="Normal 2 2 2 3 2 2 3 6" xfId="5556" xr:uid="{00000000-0005-0000-0000-0000411D0000}"/>
    <cellStyle name="Normal 2 2 2 3 2 2 3 6 2" xfId="13702" xr:uid="{00000000-0005-0000-0000-0000421D0000}"/>
    <cellStyle name="Normal 2 2 2 3 2 2 3 6 2 2" xfId="29998" xr:uid="{00000000-0005-0000-0000-0000431D0000}"/>
    <cellStyle name="Normal 2 2 2 3 2 2 3 6 3" xfId="21852" xr:uid="{00000000-0005-0000-0000-0000441D0000}"/>
    <cellStyle name="Normal 2 2 2 3 2 2 3 7" xfId="8403" xr:uid="{00000000-0005-0000-0000-0000451D0000}"/>
    <cellStyle name="Normal 2 2 2 3 2 2 3 7 2" xfId="24699" xr:uid="{00000000-0005-0000-0000-0000461D0000}"/>
    <cellStyle name="Normal 2 2 2 3 2 2 3 8" xfId="16553" xr:uid="{00000000-0005-0000-0000-0000471D0000}"/>
    <cellStyle name="Normal 2 2 2 3 2 2 4" xfId="346" xr:uid="{00000000-0005-0000-0000-0000481D0000}"/>
    <cellStyle name="Normal 2 2 2 3 2 2 4 2" xfId="690" xr:uid="{00000000-0005-0000-0000-0000491D0000}"/>
    <cellStyle name="Normal 2 2 2 3 2 2 4 2 2" xfId="1396" xr:uid="{00000000-0005-0000-0000-00004A1D0000}"/>
    <cellStyle name="Normal 2 2 2 3 2 2 4 2 2 2" xfId="2806" xr:uid="{00000000-0005-0000-0000-00004B1D0000}"/>
    <cellStyle name="Normal 2 2 2 3 2 2 4 2 2 2 2" xfId="5264" xr:uid="{00000000-0005-0000-0000-00004C1D0000}"/>
    <cellStyle name="Normal 2 2 2 3 2 2 4 2 2 2 2 2" xfId="13410" xr:uid="{00000000-0005-0000-0000-00004D1D0000}"/>
    <cellStyle name="Normal 2 2 2 3 2 2 4 2 2 2 2 2 2" xfId="29706" xr:uid="{00000000-0005-0000-0000-00004E1D0000}"/>
    <cellStyle name="Normal 2 2 2 3 2 2 4 2 2 2 2 3" xfId="21560" xr:uid="{00000000-0005-0000-0000-00004F1D0000}"/>
    <cellStyle name="Normal 2 2 2 3 2 2 4 2 2 2 3" xfId="8105" xr:uid="{00000000-0005-0000-0000-0000501D0000}"/>
    <cellStyle name="Normal 2 2 2 3 2 2 4 2 2 2 3 2" xfId="16251" xr:uid="{00000000-0005-0000-0000-0000511D0000}"/>
    <cellStyle name="Normal 2 2 2 3 2 2 4 2 2 2 3 2 2" xfId="32547" xr:uid="{00000000-0005-0000-0000-0000521D0000}"/>
    <cellStyle name="Normal 2 2 2 3 2 2 4 2 2 2 3 3" xfId="24401" xr:uid="{00000000-0005-0000-0000-0000531D0000}"/>
    <cellStyle name="Normal 2 2 2 3 2 2 4 2 2 2 4" xfId="10952" xr:uid="{00000000-0005-0000-0000-0000541D0000}"/>
    <cellStyle name="Normal 2 2 2 3 2 2 4 2 2 2 4 2" xfId="27248" xr:uid="{00000000-0005-0000-0000-0000551D0000}"/>
    <cellStyle name="Normal 2 2 2 3 2 2 4 2 2 2 5" xfId="19102" xr:uid="{00000000-0005-0000-0000-0000561D0000}"/>
    <cellStyle name="Normal 2 2 2 3 2 2 4 2 2 3" xfId="4046" xr:uid="{00000000-0005-0000-0000-0000571D0000}"/>
    <cellStyle name="Normal 2 2 2 3 2 2 4 2 2 3 2" xfId="12192" xr:uid="{00000000-0005-0000-0000-0000581D0000}"/>
    <cellStyle name="Normal 2 2 2 3 2 2 4 2 2 3 2 2" xfId="28488" xr:uid="{00000000-0005-0000-0000-0000591D0000}"/>
    <cellStyle name="Normal 2 2 2 3 2 2 4 2 2 3 3" xfId="20342" xr:uid="{00000000-0005-0000-0000-00005A1D0000}"/>
    <cellStyle name="Normal 2 2 2 3 2 2 4 2 2 4" xfId="6695" xr:uid="{00000000-0005-0000-0000-00005B1D0000}"/>
    <cellStyle name="Normal 2 2 2 3 2 2 4 2 2 4 2" xfId="14841" xr:uid="{00000000-0005-0000-0000-00005C1D0000}"/>
    <cellStyle name="Normal 2 2 2 3 2 2 4 2 2 4 2 2" xfId="31137" xr:uid="{00000000-0005-0000-0000-00005D1D0000}"/>
    <cellStyle name="Normal 2 2 2 3 2 2 4 2 2 4 3" xfId="22991" xr:uid="{00000000-0005-0000-0000-00005E1D0000}"/>
    <cellStyle name="Normal 2 2 2 3 2 2 4 2 2 5" xfId="9542" xr:uid="{00000000-0005-0000-0000-00005F1D0000}"/>
    <cellStyle name="Normal 2 2 2 3 2 2 4 2 2 5 2" xfId="25838" xr:uid="{00000000-0005-0000-0000-0000601D0000}"/>
    <cellStyle name="Normal 2 2 2 3 2 2 4 2 2 6" xfId="17692" xr:uid="{00000000-0005-0000-0000-0000611D0000}"/>
    <cellStyle name="Normal 2 2 2 3 2 2 4 2 3" xfId="2101" xr:uid="{00000000-0005-0000-0000-0000621D0000}"/>
    <cellStyle name="Normal 2 2 2 3 2 2 4 2 3 2" xfId="4655" xr:uid="{00000000-0005-0000-0000-0000631D0000}"/>
    <cellStyle name="Normal 2 2 2 3 2 2 4 2 3 2 2" xfId="12801" xr:uid="{00000000-0005-0000-0000-0000641D0000}"/>
    <cellStyle name="Normal 2 2 2 3 2 2 4 2 3 2 2 2" xfId="29097" xr:uid="{00000000-0005-0000-0000-0000651D0000}"/>
    <cellStyle name="Normal 2 2 2 3 2 2 4 2 3 2 3" xfId="20951" xr:uid="{00000000-0005-0000-0000-0000661D0000}"/>
    <cellStyle name="Normal 2 2 2 3 2 2 4 2 3 3" xfId="7400" xr:uid="{00000000-0005-0000-0000-0000671D0000}"/>
    <cellStyle name="Normal 2 2 2 3 2 2 4 2 3 3 2" xfId="15546" xr:uid="{00000000-0005-0000-0000-0000681D0000}"/>
    <cellStyle name="Normal 2 2 2 3 2 2 4 2 3 3 2 2" xfId="31842" xr:uid="{00000000-0005-0000-0000-0000691D0000}"/>
    <cellStyle name="Normal 2 2 2 3 2 2 4 2 3 3 3" xfId="23696" xr:uid="{00000000-0005-0000-0000-00006A1D0000}"/>
    <cellStyle name="Normal 2 2 2 3 2 2 4 2 3 4" xfId="10247" xr:uid="{00000000-0005-0000-0000-00006B1D0000}"/>
    <cellStyle name="Normal 2 2 2 3 2 2 4 2 3 4 2" xfId="26543" xr:uid="{00000000-0005-0000-0000-00006C1D0000}"/>
    <cellStyle name="Normal 2 2 2 3 2 2 4 2 3 5" xfId="18397" xr:uid="{00000000-0005-0000-0000-00006D1D0000}"/>
    <cellStyle name="Normal 2 2 2 3 2 2 4 2 4" xfId="3437" xr:uid="{00000000-0005-0000-0000-00006E1D0000}"/>
    <cellStyle name="Normal 2 2 2 3 2 2 4 2 4 2" xfId="11583" xr:uid="{00000000-0005-0000-0000-00006F1D0000}"/>
    <cellStyle name="Normal 2 2 2 3 2 2 4 2 4 2 2" xfId="27879" xr:uid="{00000000-0005-0000-0000-0000701D0000}"/>
    <cellStyle name="Normal 2 2 2 3 2 2 4 2 4 3" xfId="19733" xr:uid="{00000000-0005-0000-0000-0000711D0000}"/>
    <cellStyle name="Normal 2 2 2 3 2 2 4 2 5" xfId="5990" xr:uid="{00000000-0005-0000-0000-0000721D0000}"/>
    <cellStyle name="Normal 2 2 2 3 2 2 4 2 5 2" xfId="14136" xr:uid="{00000000-0005-0000-0000-0000731D0000}"/>
    <cellStyle name="Normal 2 2 2 3 2 2 4 2 5 2 2" xfId="30432" xr:uid="{00000000-0005-0000-0000-0000741D0000}"/>
    <cellStyle name="Normal 2 2 2 3 2 2 4 2 5 3" xfId="22286" xr:uid="{00000000-0005-0000-0000-0000751D0000}"/>
    <cellStyle name="Normal 2 2 2 3 2 2 4 2 6" xfId="8837" xr:uid="{00000000-0005-0000-0000-0000761D0000}"/>
    <cellStyle name="Normal 2 2 2 3 2 2 4 2 6 2" xfId="25133" xr:uid="{00000000-0005-0000-0000-0000771D0000}"/>
    <cellStyle name="Normal 2 2 2 3 2 2 4 2 7" xfId="16987" xr:uid="{00000000-0005-0000-0000-0000781D0000}"/>
    <cellStyle name="Normal 2 2 2 3 2 2 4 3" xfId="1052" xr:uid="{00000000-0005-0000-0000-0000791D0000}"/>
    <cellStyle name="Normal 2 2 2 3 2 2 4 3 2" xfId="2462" xr:uid="{00000000-0005-0000-0000-00007A1D0000}"/>
    <cellStyle name="Normal 2 2 2 3 2 2 4 3 2 2" xfId="4968" xr:uid="{00000000-0005-0000-0000-00007B1D0000}"/>
    <cellStyle name="Normal 2 2 2 3 2 2 4 3 2 2 2" xfId="13114" xr:uid="{00000000-0005-0000-0000-00007C1D0000}"/>
    <cellStyle name="Normal 2 2 2 3 2 2 4 3 2 2 2 2" xfId="29410" xr:uid="{00000000-0005-0000-0000-00007D1D0000}"/>
    <cellStyle name="Normal 2 2 2 3 2 2 4 3 2 2 3" xfId="21264" xr:uid="{00000000-0005-0000-0000-00007E1D0000}"/>
    <cellStyle name="Normal 2 2 2 3 2 2 4 3 2 3" xfId="7761" xr:uid="{00000000-0005-0000-0000-00007F1D0000}"/>
    <cellStyle name="Normal 2 2 2 3 2 2 4 3 2 3 2" xfId="15907" xr:uid="{00000000-0005-0000-0000-0000801D0000}"/>
    <cellStyle name="Normal 2 2 2 3 2 2 4 3 2 3 2 2" xfId="32203" xr:uid="{00000000-0005-0000-0000-0000811D0000}"/>
    <cellStyle name="Normal 2 2 2 3 2 2 4 3 2 3 3" xfId="24057" xr:uid="{00000000-0005-0000-0000-0000821D0000}"/>
    <cellStyle name="Normal 2 2 2 3 2 2 4 3 2 4" xfId="10608" xr:uid="{00000000-0005-0000-0000-0000831D0000}"/>
    <cellStyle name="Normal 2 2 2 3 2 2 4 3 2 4 2" xfId="26904" xr:uid="{00000000-0005-0000-0000-0000841D0000}"/>
    <cellStyle name="Normal 2 2 2 3 2 2 4 3 2 5" xfId="18758" xr:uid="{00000000-0005-0000-0000-0000851D0000}"/>
    <cellStyle name="Normal 2 2 2 3 2 2 4 3 3" xfId="3750" xr:uid="{00000000-0005-0000-0000-0000861D0000}"/>
    <cellStyle name="Normal 2 2 2 3 2 2 4 3 3 2" xfId="11896" xr:uid="{00000000-0005-0000-0000-0000871D0000}"/>
    <cellStyle name="Normal 2 2 2 3 2 2 4 3 3 2 2" xfId="28192" xr:uid="{00000000-0005-0000-0000-0000881D0000}"/>
    <cellStyle name="Normal 2 2 2 3 2 2 4 3 3 3" xfId="20046" xr:uid="{00000000-0005-0000-0000-0000891D0000}"/>
    <cellStyle name="Normal 2 2 2 3 2 2 4 3 4" xfId="6351" xr:uid="{00000000-0005-0000-0000-00008A1D0000}"/>
    <cellStyle name="Normal 2 2 2 3 2 2 4 3 4 2" xfId="14497" xr:uid="{00000000-0005-0000-0000-00008B1D0000}"/>
    <cellStyle name="Normal 2 2 2 3 2 2 4 3 4 2 2" xfId="30793" xr:uid="{00000000-0005-0000-0000-00008C1D0000}"/>
    <cellStyle name="Normal 2 2 2 3 2 2 4 3 4 3" xfId="22647" xr:uid="{00000000-0005-0000-0000-00008D1D0000}"/>
    <cellStyle name="Normal 2 2 2 3 2 2 4 3 5" xfId="9198" xr:uid="{00000000-0005-0000-0000-00008E1D0000}"/>
    <cellStyle name="Normal 2 2 2 3 2 2 4 3 5 2" xfId="25494" xr:uid="{00000000-0005-0000-0000-00008F1D0000}"/>
    <cellStyle name="Normal 2 2 2 3 2 2 4 3 6" xfId="17348" xr:uid="{00000000-0005-0000-0000-0000901D0000}"/>
    <cellStyle name="Normal 2 2 2 3 2 2 4 4" xfId="1757" xr:uid="{00000000-0005-0000-0000-0000911D0000}"/>
    <cellStyle name="Normal 2 2 2 3 2 2 4 4 2" xfId="4359" xr:uid="{00000000-0005-0000-0000-0000921D0000}"/>
    <cellStyle name="Normal 2 2 2 3 2 2 4 4 2 2" xfId="12505" xr:uid="{00000000-0005-0000-0000-0000931D0000}"/>
    <cellStyle name="Normal 2 2 2 3 2 2 4 4 2 2 2" xfId="28801" xr:uid="{00000000-0005-0000-0000-0000941D0000}"/>
    <cellStyle name="Normal 2 2 2 3 2 2 4 4 2 3" xfId="20655" xr:uid="{00000000-0005-0000-0000-0000951D0000}"/>
    <cellStyle name="Normal 2 2 2 3 2 2 4 4 3" xfId="7056" xr:uid="{00000000-0005-0000-0000-0000961D0000}"/>
    <cellStyle name="Normal 2 2 2 3 2 2 4 4 3 2" xfId="15202" xr:uid="{00000000-0005-0000-0000-0000971D0000}"/>
    <cellStyle name="Normal 2 2 2 3 2 2 4 4 3 2 2" xfId="31498" xr:uid="{00000000-0005-0000-0000-0000981D0000}"/>
    <cellStyle name="Normal 2 2 2 3 2 2 4 4 3 3" xfId="23352" xr:uid="{00000000-0005-0000-0000-0000991D0000}"/>
    <cellStyle name="Normal 2 2 2 3 2 2 4 4 4" xfId="9903" xr:uid="{00000000-0005-0000-0000-00009A1D0000}"/>
    <cellStyle name="Normal 2 2 2 3 2 2 4 4 4 2" xfId="26199" xr:uid="{00000000-0005-0000-0000-00009B1D0000}"/>
    <cellStyle name="Normal 2 2 2 3 2 2 4 4 5" xfId="18053" xr:uid="{00000000-0005-0000-0000-00009C1D0000}"/>
    <cellStyle name="Normal 2 2 2 3 2 2 4 5" xfId="3141" xr:uid="{00000000-0005-0000-0000-00009D1D0000}"/>
    <cellStyle name="Normal 2 2 2 3 2 2 4 5 2" xfId="11287" xr:uid="{00000000-0005-0000-0000-00009E1D0000}"/>
    <cellStyle name="Normal 2 2 2 3 2 2 4 5 2 2" xfId="27583" xr:uid="{00000000-0005-0000-0000-00009F1D0000}"/>
    <cellStyle name="Normal 2 2 2 3 2 2 4 5 3" xfId="19437" xr:uid="{00000000-0005-0000-0000-0000A01D0000}"/>
    <cellStyle name="Normal 2 2 2 3 2 2 4 6" xfId="5646" xr:uid="{00000000-0005-0000-0000-0000A11D0000}"/>
    <cellStyle name="Normal 2 2 2 3 2 2 4 6 2" xfId="13792" xr:uid="{00000000-0005-0000-0000-0000A21D0000}"/>
    <cellStyle name="Normal 2 2 2 3 2 2 4 6 2 2" xfId="30088" xr:uid="{00000000-0005-0000-0000-0000A31D0000}"/>
    <cellStyle name="Normal 2 2 2 3 2 2 4 6 3" xfId="21942" xr:uid="{00000000-0005-0000-0000-0000A41D0000}"/>
    <cellStyle name="Normal 2 2 2 3 2 2 4 7" xfId="8493" xr:uid="{00000000-0005-0000-0000-0000A51D0000}"/>
    <cellStyle name="Normal 2 2 2 3 2 2 4 7 2" xfId="24789" xr:uid="{00000000-0005-0000-0000-0000A61D0000}"/>
    <cellStyle name="Normal 2 2 2 3 2 2 4 8" xfId="16643" xr:uid="{00000000-0005-0000-0000-0000A71D0000}"/>
    <cellStyle name="Normal 2 2 2 3 2 2 5" xfId="436" xr:uid="{00000000-0005-0000-0000-0000A81D0000}"/>
    <cellStyle name="Normal 2 2 2 3 2 2 5 2" xfId="1142" xr:uid="{00000000-0005-0000-0000-0000A91D0000}"/>
    <cellStyle name="Normal 2 2 2 3 2 2 5 2 2" xfId="2552" xr:uid="{00000000-0005-0000-0000-0000AA1D0000}"/>
    <cellStyle name="Normal 2 2 2 3 2 2 5 2 2 2" xfId="5042" xr:uid="{00000000-0005-0000-0000-0000AB1D0000}"/>
    <cellStyle name="Normal 2 2 2 3 2 2 5 2 2 2 2" xfId="13188" xr:uid="{00000000-0005-0000-0000-0000AC1D0000}"/>
    <cellStyle name="Normal 2 2 2 3 2 2 5 2 2 2 2 2" xfId="29484" xr:uid="{00000000-0005-0000-0000-0000AD1D0000}"/>
    <cellStyle name="Normal 2 2 2 3 2 2 5 2 2 2 3" xfId="21338" xr:uid="{00000000-0005-0000-0000-0000AE1D0000}"/>
    <cellStyle name="Normal 2 2 2 3 2 2 5 2 2 3" xfId="7851" xr:uid="{00000000-0005-0000-0000-0000AF1D0000}"/>
    <cellStyle name="Normal 2 2 2 3 2 2 5 2 2 3 2" xfId="15997" xr:uid="{00000000-0005-0000-0000-0000B01D0000}"/>
    <cellStyle name="Normal 2 2 2 3 2 2 5 2 2 3 2 2" xfId="32293" xr:uid="{00000000-0005-0000-0000-0000B11D0000}"/>
    <cellStyle name="Normal 2 2 2 3 2 2 5 2 2 3 3" xfId="24147" xr:uid="{00000000-0005-0000-0000-0000B21D0000}"/>
    <cellStyle name="Normal 2 2 2 3 2 2 5 2 2 4" xfId="10698" xr:uid="{00000000-0005-0000-0000-0000B31D0000}"/>
    <cellStyle name="Normal 2 2 2 3 2 2 5 2 2 4 2" xfId="26994" xr:uid="{00000000-0005-0000-0000-0000B41D0000}"/>
    <cellStyle name="Normal 2 2 2 3 2 2 5 2 2 5" xfId="18848" xr:uid="{00000000-0005-0000-0000-0000B51D0000}"/>
    <cellStyle name="Normal 2 2 2 3 2 2 5 2 3" xfId="3824" xr:uid="{00000000-0005-0000-0000-0000B61D0000}"/>
    <cellStyle name="Normal 2 2 2 3 2 2 5 2 3 2" xfId="11970" xr:uid="{00000000-0005-0000-0000-0000B71D0000}"/>
    <cellStyle name="Normal 2 2 2 3 2 2 5 2 3 2 2" xfId="28266" xr:uid="{00000000-0005-0000-0000-0000B81D0000}"/>
    <cellStyle name="Normal 2 2 2 3 2 2 5 2 3 3" xfId="20120" xr:uid="{00000000-0005-0000-0000-0000B91D0000}"/>
    <cellStyle name="Normal 2 2 2 3 2 2 5 2 4" xfId="6441" xr:uid="{00000000-0005-0000-0000-0000BA1D0000}"/>
    <cellStyle name="Normal 2 2 2 3 2 2 5 2 4 2" xfId="14587" xr:uid="{00000000-0005-0000-0000-0000BB1D0000}"/>
    <cellStyle name="Normal 2 2 2 3 2 2 5 2 4 2 2" xfId="30883" xr:uid="{00000000-0005-0000-0000-0000BC1D0000}"/>
    <cellStyle name="Normal 2 2 2 3 2 2 5 2 4 3" xfId="22737" xr:uid="{00000000-0005-0000-0000-0000BD1D0000}"/>
    <cellStyle name="Normal 2 2 2 3 2 2 5 2 5" xfId="9288" xr:uid="{00000000-0005-0000-0000-0000BE1D0000}"/>
    <cellStyle name="Normal 2 2 2 3 2 2 5 2 5 2" xfId="25584" xr:uid="{00000000-0005-0000-0000-0000BF1D0000}"/>
    <cellStyle name="Normal 2 2 2 3 2 2 5 2 6" xfId="17438" xr:uid="{00000000-0005-0000-0000-0000C01D0000}"/>
    <cellStyle name="Normal 2 2 2 3 2 2 5 3" xfId="1847" xr:uid="{00000000-0005-0000-0000-0000C11D0000}"/>
    <cellStyle name="Normal 2 2 2 3 2 2 5 3 2" xfId="4433" xr:uid="{00000000-0005-0000-0000-0000C21D0000}"/>
    <cellStyle name="Normal 2 2 2 3 2 2 5 3 2 2" xfId="12579" xr:uid="{00000000-0005-0000-0000-0000C31D0000}"/>
    <cellStyle name="Normal 2 2 2 3 2 2 5 3 2 2 2" xfId="28875" xr:uid="{00000000-0005-0000-0000-0000C41D0000}"/>
    <cellStyle name="Normal 2 2 2 3 2 2 5 3 2 3" xfId="20729" xr:uid="{00000000-0005-0000-0000-0000C51D0000}"/>
    <cellStyle name="Normal 2 2 2 3 2 2 5 3 3" xfId="7146" xr:uid="{00000000-0005-0000-0000-0000C61D0000}"/>
    <cellStyle name="Normal 2 2 2 3 2 2 5 3 3 2" xfId="15292" xr:uid="{00000000-0005-0000-0000-0000C71D0000}"/>
    <cellStyle name="Normal 2 2 2 3 2 2 5 3 3 2 2" xfId="31588" xr:uid="{00000000-0005-0000-0000-0000C81D0000}"/>
    <cellStyle name="Normal 2 2 2 3 2 2 5 3 3 3" xfId="23442" xr:uid="{00000000-0005-0000-0000-0000C91D0000}"/>
    <cellStyle name="Normal 2 2 2 3 2 2 5 3 4" xfId="9993" xr:uid="{00000000-0005-0000-0000-0000CA1D0000}"/>
    <cellStyle name="Normal 2 2 2 3 2 2 5 3 4 2" xfId="26289" xr:uid="{00000000-0005-0000-0000-0000CB1D0000}"/>
    <cellStyle name="Normal 2 2 2 3 2 2 5 3 5" xfId="18143" xr:uid="{00000000-0005-0000-0000-0000CC1D0000}"/>
    <cellStyle name="Normal 2 2 2 3 2 2 5 4" xfId="3215" xr:uid="{00000000-0005-0000-0000-0000CD1D0000}"/>
    <cellStyle name="Normal 2 2 2 3 2 2 5 4 2" xfId="11361" xr:uid="{00000000-0005-0000-0000-0000CE1D0000}"/>
    <cellStyle name="Normal 2 2 2 3 2 2 5 4 2 2" xfId="27657" xr:uid="{00000000-0005-0000-0000-0000CF1D0000}"/>
    <cellStyle name="Normal 2 2 2 3 2 2 5 4 3" xfId="19511" xr:uid="{00000000-0005-0000-0000-0000D01D0000}"/>
    <cellStyle name="Normal 2 2 2 3 2 2 5 5" xfId="5736" xr:uid="{00000000-0005-0000-0000-0000D11D0000}"/>
    <cellStyle name="Normal 2 2 2 3 2 2 5 5 2" xfId="13882" xr:uid="{00000000-0005-0000-0000-0000D21D0000}"/>
    <cellStyle name="Normal 2 2 2 3 2 2 5 5 2 2" xfId="30178" xr:uid="{00000000-0005-0000-0000-0000D31D0000}"/>
    <cellStyle name="Normal 2 2 2 3 2 2 5 5 3" xfId="22032" xr:uid="{00000000-0005-0000-0000-0000D41D0000}"/>
    <cellStyle name="Normal 2 2 2 3 2 2 5 6" xfId="8583" xr:uid="{00000000-0005-0000-0000-0000D51D0000}"/>
    <cellStyle name="Normal 2 2 2 3 2 2 5 6 2" xfId="24879" xr:uid="{00000000-0005-0000-0000-0000D61D0000}"/>
    <cellStyle name="Normal 2 2 2 3 2 2 5 7" xfId="16733" xr:uid="{00000000-0005-0000-0000-0000D71D0000}"/>
    <cellStyle name="Normal 2 2 2 3 2 2 6" xfId="798" xr:uid="{00000000-0005-0000-0000-0000D81D0000}"/>
    <cellStyle name="Normal 2 2 2 3 2 2 6 2" xfId="2208" xr:uid="{00000000-0005-0000-0000-0000D91D0000}"/>
    <cellStyle name="Normal 2 2 2 3 2 2 6 2 2" xfId="4746" xr:uid="{00000000-0005-0000-0000-0000DA1D0000}"/>
    <cellStyle name="Normal 2 2 2 3 2 2 6 2 2 2" xfId="12892" xr:uid="{00000000-0005-0000-0000-0000DB1D0000}"/>
    <cellStyle name="Normal 2 2 2 3 2 2 6 2 2 2 2" xfId="29188" xr:uid="{00000000-0005-0000-0000-0000DC1D0000}"/>
    <cellStyle name="Normal 2 2 2 3 2 2 6 2 2 3" xfId="21042" xr:uid="{00000000-0005-0000-0000-0000DD1D0000}"/>
    <cellStyle name="Normal 2 2 2 3 2 2 6 2 3" xfId="7507" xr:uid="{00000000-0005-0000-0000-0000DE1D0000}"/>
    <cellStyle name="Normal 2 2 2 3 2 2 6 2 3 2" xfId="15653" xr:uid="{00000000-0005-0000-0000-0000DF1D0000}"/>
    <cellStyle name="Normal 2 2 2 3 2 2 6 2 3 2 2" xfId="31949" xr:uid="{00000000-0005-0000-0000-0000E01D0000}"/>
    <cellStyle name="Normal 2 2 2 3 2 2 6 2 3 3" xfId="23803" xr:uid="{00000000-0005-0000-0000-0000E11D0000}"/>
    <cellStyle name="Normal 2 2 2 3 2 2 6 2 4" xfId="10354" xr:uid="{00000000-0005-0000-0000-0000E21D0000}"/>
    <cellStyle name="Normal 2 2 2 3 2 2 6 2 4 2" xfId="26650" xr:uid="{00000000-0005-0000-0000-0000E31D0000}"/>
    <cellStyle name="Normal 2 2 2 3 2 2 6 2 5" xfId="18504" xr:uid="{00000000-0005-0000-0000-0000E41D0000}"/>
    <cellStyle name="Normal 2 2 2 3 2 2 6 3" xfId="3528" xr:uid="{00000000-0005-0000-0000-0000E51D0000}"/>
    <cellStyle name="Normal 2 2 2 3 2 2 6 3 2" xfId="11674" xr:uid="{00000000-0005-0000-0000-0000E61D0000}"/>
    <cellStyle name="Normal 2 2 2 3 2 2 6 3 2 2" xfId="27970" xr:uid="{00000000-0005-0000-0000-0000E71D0000}"/>
    <cellStyle name="Normal 2 2 2 3 2 2 6 3 3" xfId="19824" xr:uid="{00000000-0005-0000-0000-0000E81D0000}"/>
    <cellStyle name="Normal 2 2 2 3 2 2 6 4" xfId="6097" xr:uid="{00000000-0005-0000-0000-0000E91D0000}"/>
    <cellStyle name="Normal 2 2 2 3 2 2 6 4 2" xfId="14243" xr:uid="{00000000-0005-0000-0000-0000EA1D0000}"/>
    <cellStyle name="Normal 2 2 2 3 2 2 6 4 2 2" xfId="30539" xr:uid="{00000000-0005-0000-0000-0000EB1D0000}"/>
    <cellStyle name="Normal 2 2 2 3 2 2 6 4 3" xfId="22393" xr:uid="{00000000-0005-0000-0000-0000EC1D0000}"/>
    <cellStyle name="Normal 2 2 2 3 2 2 6 5" xfId="8944" xr:uid="{00000000-0005-0000-0000-0000ED1D0000}"/>
    <cellStyle name="Normal 2 2 2 3 2 2 6 5 2" xfId="25240" xr:uid="{00000000-0005-0000-0000-0000EE1D0000}"/>
    <cellStyle name="Normal 2 2 2 3 2 2 6 6" xfId="17094" xr:uid="{00000000-0005-0000-0000-0000EF1D0000}"/>
    <cellStyle name="Normal 2 2 2 3 2 2 7" xfId="1503" xr:uid="{00000000-0005-0000-0000-0000F01D0000}"/>
    <cellStyle name="Normal 2 2 2 3 2 2 7 2" xfId="4137" xr:uid="{00000000-0005-0000-0000-0000F11D0000}"/>
    <cellStyle name="Normal 2 2 2 3 2 2 7 2 2" xfId="12283" xr:uid="{00000000-0005-0000-0000-0000F21D0000}"/>
    <cellStyle name="Normal 2 2 2 3 2 2 7 2 2 2" xfId="28579" xr:uid="{00000000-0005-0000-0000-0000F31D0000}"/>
    <cellStyle name="Normal 2 2 2 3 2 2 7 2 3" xfId="20433" xr:uid="{00000000-0005-0000-0000-0000F41D0000}"/>
    <cellStyle name="Normal 2 2 2 3 2 2 7 3" xfId="6802" xr:uid="{00000000-0005-0000-0000-0000F51D0000}"/>
    <cellStyle name="Normal 2 2 2 3 2 2 7 3 2" xfId="14948" xr:uid="{00000000-0005-0000-0000-0000F61D0000}"/>
    <cellStyle name="Normal 2 2 2 3 2 2 7 3 2 2" xfId="31244" xr:uid="{00000000-0005-0000-0000-0000F71D0000}"/>
    <cellStyle name="Normal 2 2 2 3 2 2 7 3 3" xfId="23098" xr:uid="{00000000-0005-0000-0000-0000F81D0000}"/>
    <cellStyle name="Normal 2 2 2 3 2 2 7 4" xfId="9649" xr:uid="{00000000-0005-0000-0000-0000F91D0000}"/>
    <cellStyle name="Normal 2 2 2 3 2 2 7 4 2" xfId="25945" xr:uid="{00000000-0005-0000-0000-0000FA1D0000}"/>
    <cellStyle name="Normal 2 2 2 3 2 2 7 5" xfId="17799" xr:uid="{00000000-0005-0000-0000-0000FB1D0000}"/>
    <cellStyle name="Normal 2 2 2 3 2 2 8" xfId="2919" xr:uid="{00000000-0005-0000-0000-0000FC1D0000}"/>
    <cellStyle name="Normal 2 2 2 3 2 2 8 2" xfId="11065" xr:uid="{00000000-0005-0000-0000-0000FD1D0000}"/>
    <cellStyle name="Normal 2 2 2 3 2 2 8 2 2" xfId="27361" xr:uid="{00000000-0005-0000-0000-0000FE1D0000}"/>
    <cellStyle name="Normal 2 2 2 3 2 2 8 3" xfId="19215" xr:uid="{00000000-0005-0000-0000-0000FF1D0000}"/>
    <cellStyle name="Normal 2 2 2 3 2 2 9" xfId="5392" xr:uid="{00000000-0005-0000-0000-0000001E0000}"/>
    <cellStyle name="Normal 2 2 2 3 2 2 9 2" xfId="13538" xr:uid="{00000000-0005-0000-0000-0000011E0000}"/>
    <cellStyle name="Normal 2 2 2 3 2 2 9 2 2" xfId="29834" xr:uid="{00000000-0005-0000-0000-0000021E0000}"/>
    <cellStyle name="Normal 2 2 2 3 2 2 9 3" xfId="21688" xr:uid="{00000000-0005-0000-0000-0000031E0000}"/>
    <cellStyle name="Normal 2 2 2 3 2 3" xfId="138" xr:uid="{00000000-0005-0000-0000-0000041E0000}"/>
    <cellStyle name="Normal 2 2 2 3 2 3 2" xfId="482" xr:uid="{00000000-0005-0000-0000-0000051E0000}"/>
    <cellStyle name="Normal 2 2 2 3 2 3 2 2" xfId="1188" xr:uid="{00000000-0005-0000-0000-0000061E0000}"/>
    <cellStyle name="Normal 2 2 2 3 2 3 2 2 2" xfId="2598" xr:uid="{00000000-0005-0000-0000-0000071E0000}"/>
    <cellStyle name="Normal 2 2 2 3 2 3 2 2 2 2" xfId="5080" xr:uid="{00000000-0005-0000-0000-0000081E0000}"/>
    <cellStyle name="Normal 2 2 2 3 2 3 2 2 2 2 2" xfId="13226" xr:uid="{00000000-0005-0000-0000-0000091E0000}"/>
    <cellStyle name="Normal 2 2 2 3 2 3 2 2 2 2 2 2" xfId="29522" xr:uid="{00000000-0005-0000-0000-00000A1E0000}"/>
    <cellStyle name="Normal 2 2 2 3 2 3 2 2 2 2 3" xfId="21376" xr:uid="{00000000-0005-0000-0000-00000B1E0000}"/>
    <cellStyle name="Normal 2 2 2 3 2 3 2 2 2 3" xfId="7897" xr:uid="{00000000-0005-0000-0000-00000C1E0000}"/>
    <cellStyle name="Normal 2 2 2 3 2 3 2 2 2 3 2" xfId="16043" xr:uid="{00000000-0005-0000-0000-00000D1E0000}"/>
    <cellStyle name="Normal 2 2 2 3 2 3 2 2 2 3 2 2" xfId="32339" xr:uid="{00000000-0005-0000-0000-00000E1E0000}"/>
    <cellStyle name="Normal 2 2 2 3 2 3 2 2 2 3 3" xfId="24193" xr:uid="{00000000-0005-0000-0000-00000F1E0000}"/>
    <cellStyle name="Normal 2 2 2 3 2 3 2 2 2 4" xfId="10744" xr:uid="{00000000-0005-0000-0000-0000101E0000}"/>
    <cellStyle name="Normal 2 2 2 3 2 3 2 2 2 4 2" xfId="27040" xr:uid="{00000000-0005-0000-0000-0000111E0000}"/>
    <cellStyle name="Normal 2 2 2 3 2 3 2 2 2 5" xfId="18894" xr:uid="{00000000-0005-0000-0000-0000121E0000}"/>
    <cellStyle name="Normal 2 2 2 3 2 3 2 2 3" xfId="3862" xr:uid="{00000000-0005-0000-0000-0000131E0000}"/>
    <cellStyle name="Normal 2 2 2 3 2 3 2 2 3 2" xfId="12008" xr:uid="{00000000-0005-0000-0000-0000141E0000}"/>
    <cellStyle name="Normal 2 2 2 3 2 3 2 2 3 2 2" xfId="28304" xr:uid="{00000000-0005-0000-0000-0000151E0000}"/>
    <cellStyle name="Normal 2 2 2 3 2 3 2 2 3 3" xfId="20158" xr:uid="{00000000-0005-0000-0000-0000161E0000}"/>
    <cellStyle name="Normal 2 2 2 3 2 3 2 2 4" xfId="6487" xr:uid="{00000000-0005-0000-0000-0000171E0000}"/>
    <cellStyle name="Normal 2 2 2 3 2 3 2 2 4 2" xfId="14633" xr:uid="{00000000-0005-0000-0000-0000181E0000}"/>
    <cellStyle name="Normal 2 2 2 3 2 3 2 2 4 2 2" xfId="30929" xr:uid="{00000000-0005-0000-0000-0000191E0000}"/>
    <cellStyle name="Normal 2 2 2 3 2 3 2 2 4 3" xfId="22783" xr:uid="{00000000-0005-0000-0000-00001A1E0000}"/>
    <cellStyle name="Normal 2 2 2 3 2 3 2 2 5" xfId="9334" xr:uid="{00000000-0005-0000-0000-00001B1E0000}"/>
    <cellStyle name="Normal 2 2 2 3 2 3 2 2 5 2" xfId="25630" xr:uid="{00000000-0005-0000-0000-00001C1E0000}"/>
    <cellStyle name="Normal 2 2 2 3 2 3 2 2 6" xfId="17484" xr:uid="{00000000-0005-0000-0000-00001D1E0000}"/>
    <cellStyle name="Normal 2 2 2 3 2 3 2 3" xfId="1893" xr:uid="{00000000-0005-0000-0000-00001E1E0000}"/>
    <cellStyle name="Normal 2 2 2 3 2 3 2 3 2" xfId="4471" xr:uid="{00000000-0005-0000-0000-00001F1E0000}"/>
    <cellStyle name="Normal 2 2 2 3 2 3 2 3 2 2" xfId="12617" xr:uid="{00000000-0005-0000-0000-0000201E0000}"/>
    <cellStyle name="Normal 2 2 2 3 2 3 2 3 2 2 2" xfId="28913" xr:uid="{00000000-0005-0000-0000-0000211E0000}"/>
    <cellStyle name="Normal 2 2 2 3 2 3 2 3 2 3" xfId="20767" xr:uid="{00000000-0005-0000-0000-0000221E0000}"/>
    <cellStyle name="Normal 2 2 2 3 2 3 2 3 3" xfId="7192" xr:uid="{00000000-0005-0000-0000-0000231E0000}"/>
    <cellStyle name="Normal 2 2 2 3 2 3 2 3 3 2" xfId="15338" xr:uid="{00000000-0005-0000-0000-0000241E0000}"/>
    <cellStyle name="Normal 2 2 2 3 2 3 2 3 3 2 2" xfId="31634" xr:uid="{00000000-0005-0000-0000-0000251E0000}"/>
    <cellStyle name="Normal 2 2 2 3 2 3 2 3 3 3" xfId="23488" xr:uid="{00000000-0005-0000-0000-0000261E0000}"/>
    <cellStyle name="Normal 2 2 2 3 2 3 2 3 4" xfId="10039" xr:uid="{00000000-0005-0000-0000-0000271E0000}"/>
    <cellStyle name="Normal 2 2 2 3 2 3 2 3 4 2" xfId="26335" xr:uid="{00000000-0005-0000-0000-0000281E0000}"/>
    <cellStyle name="Normal 2 2 2 3 2 3 2 3 5" xfId="18189" xr:uid="{00000000-0005-0000-0000-0000291E0000}"/>
    <cellStyle name="Normal 2 2 2 3 2 3 2 4" xfId="3253" xr:uid="{00000000-0005-0000-0000-00002A1E0000}"/>
    <cellStyle name="Normal 2 2 2 3 2 3 2 4 2" xfId="11399" xr:uid="{00000000-0005-0000-0000-00002B1E0000}"/>
    <cellStyle name="Normal 2 2 2 3 2 3 2 4 2 2" xfId="27695" xr:uid="{00000000-0005-0000-0000-00002C1E0000}"/>
    <cellStyle name="Normal 2 2 2 3 2 3 2 4 3" xfId="19549" xr:uid="{00000000-0005-0000-0000-00002D1E0000}"/>
    <cellStyle name="Normal 2 2 2 3 2 3 2 5" xfId="5782" xr:uid="{00000000-0005-0000-0000-00002E1E0000}"/>
    <cellStyle name="Normal 2 2 2 3 2 3 2 5 2" xfId="13928" xr:uid="{00000000-0005-0000-0000-00002F1E0000}"/>
    <cellStyle name="Normal 2 2 2 3 2 3 2 5 2 2" xfId="30224" xr:uid="{00000000-0005-0000-0000-0000301E0000}"/>
    <cellStyle name="Normal 2 2 2 3 2 3 2 5 3" xfId="22078" xr:uid="{00000000-0005-0000-0000-0000311E0000}"/>
    <cellStyle name="Normal 2 2 2 3 2 3 2 6" xfId="8629" xr:uid="{00000000-0005-0000-0000-0000321E0000}"/>
    <cellStyle name="Normal 2 2 2 3 2 3 2 6 2" xfId="24925" xr:uid="{00000000-0005-0000-0000-0000331E0000}"/>
    <cellStyle name="Normal 2 2 2 3 2 3 2 7" xfId="16779" xr:uid="{00000000-0005-0000-0000-0000341E0000}"/>
    <cellStyle name="Normal 2 2 2 3 2 3 3" xfId="844" xr:uid="{00000000-0005-0000-0000-0000351E0000}"/>
    <cellStyle name="Normal 2 2 2 3 2 3 3 2" xfId="2254" xr:uid="{00000000-0005-0000-0000-0000361E0000}"/>
    <cellStyle name="Normal 2 2 2 3 2 3 3 2 2" xfId="4784" xr:uid="{00000000-0005-0000-0000-0000371E0000}"/>
    <cellStyle name="Normal 2 2 2 3 2 3 3 2 2 2" xfId="12930" xr:uid="{00000000-0005-0000-0000-0000381E0000}"/>
    <cellStyle name="Normal 2 2 2 3 2 3 3 2 2 2 2" xfId="29226" xr:uid="{00000000-0005-0000-0000-0000391E0000}"/>
    <cellStyle name="Normal 2 2 2 3 2 3 3 2 2 3" xfId="21080" xr:uid="{00000000-0005-0000-0000-00003A1E0000}"/>
    <cellStyle name="Normal 2 2 2 3 2 3 3 2 3" xfId="7553" xr:uid="{00000000-0005-0000-0000-00003B1E0000}"/>
    <cellStyle name="Normal 2 2 2 3 2 3 3 2 3 2" xfId="15699" xr:uid="{00000000-0005-0000-0000-00003C1E0000}"/>
    <cellStyle name="Normal 2 2 2 3 2 3 3 2 3 2 2" xfId="31995" xr:uid="{00000000-0005-0000-0000-00003D1E0000}"/>
    <cellStyle name="Normal 2 2 2 3 2 3 3 2 3 3" xfId="23849" xr:uid="{00000000-0005-0000-0000-00003E1E0000}"/>
    <cellStyle name="Normal 2 2 2 3 2 3 3 2 4" xfId="10400" xr:uid="{00000000-0005-0000-0000-00003F1E0000}"/>
    <cellStyle name="Normal 2 2 2 3 2 3 3 2 4 2" xfId="26696" xr:uid="{00000000-0005-0000-0000-0000401E0000}"/>
    <cellStyle name="Normal 2 2 2 3 2 3 3 2 5" xfId="18550" xr:uid="{00000000-0005-0000-0000-0000411E0000}"/>
    <cellStyle name="Normal 2 2 2 3 2 3 3 3" xfId="3566" xr:uid="{00000000-0005-0000-0000-0000421E0000}"/>
    <cellStyle name="Normal 2 2 2 3 2 3 3 3 2" xfId="11712" xr:uid="{00000000-0005-0000-0000-0000431E0000}"/>
    <cellStyle name="Normal 2 2 2 3 2 3 3 3 2 2" xfId="28008" xr:uid="{00000000-0005-0000-0000-0000441E0000}"/>
    <cellStyle name="Normal 2 2 2 3 2 3 3 3 3" xfId="19862" xr:uid="{00000000-0005-0000-0000-0000451E0000}"/>
    <cellStyle name="Normal 2 2 2 3 2 3 3 4" xfId="6143" xr:uid="{00000000-0005-0000-0000-0000461E0000}"/>
    <cellStyle name="Normal 2 2 2 3 2 3 3 4 2" xfId="14289" xr:uid="{00000000-0005-0000-0000-0000471E0000}"/>
    <cellStyle name="Normal 2 2 2 3 2 3 3 4 2 2" xfId="30585" xr:uid="{00000000-0005-0000-0000-0000481E0000}"/>
    <cellStyle name="Normal 2 2 2 3 2 3 3 4 3" xfId="22439" xr:uid="{00000000-0005-0000-0000-0000491E0000}"/>
    <cellStyle name="Normal 2 2 2 3 2 3 3 5" xfId="8990" xr:uid="{00000000-0005-0000-0000-00004A1E0000}"/>
    <cellStyle name="Normal 2 2 2 3 2 3 3 5 2" xfId="25286" xr:uid="{00000000-0005-0000-0000-00004B1E0000}"/>
    <cellStyle name="Normal 2 2 2 3 2 3 3 6" xfId="17140" xr:uid="{00000000-0005-0000-0000-00004C1E0000}"/>
    <cellStyle name="Normal 2 2 2 3 2 3 4" xfId="1549" xr:uid="{00000000-0005-0000-0000-00004D1E0000}"/>
    <cellStyle name="Normal 2 2 2 3 2 3 4 2" xfId="4175" xr:uid="{00000000-0005-0000-0000-00004E1E0000}"/>
    <cellStyle name="Normal 2 2 2 3 2 3 4 2 2" xfId="12321" xr:uid="{00000000-0005-0000-0000-00004F1E0000}"/>
    <cellStyle name="Normal 2 2 2 3 2 3 4 2 2 2" xfId="28617" xr:uid="{00000000-0005-0000-0000-0000501E0000}"/>
    <cellStyle name="Normal 2 2 2 3 2 3 4 2 3" xfId="20471" xr:uid="{00000000-0005-0000-0000-0000511E0000}"/>
    <cellStyle name="Normal 2 2 2 3 2 3 4 3" xfId="6848" xr:uid="{00000000-0005-0000-0000-0000521E0000}"/>
    <cellStyle name="Normal 2 2 2 3 2 3 4 3 2" xfId="14994" xr:uid="{00000000-0005-0000-0000-0000531E0000}"/>
    <cellStyle name="Normal 2 2 2 3 2 3 4 3 2 2" xfId="31290" xr:uid="{00000000-0005-0000-0000-0000541E0000}"/>
    <cellStyle name="Normal 2 2 2 3 2 3 4 3 3" xfId="23144" xr:uid="{00000000-0005-0000-0000-0000551E0000}"/>
    <cellStyle name="Normal 2 2 2 3 2 3 4 4" xfId="9695" xr:uid="{00000000-0005-0000-0000-0000561E0000}"/>
    <cellStyle name="Normal 2 2 2 3 2 3 4 4 2" xfId="25991" xr:uid="{00000000-0005-0000-0000-0000571E0000}"/>
    <cellStyle name="Normal 2 2 2 3 2 3 4 5" xfId="17845" xr:uid="{00000000-0005-0000-0000-0000581E0000}"/>
    <cellStyle name="Normal 2 2 2 3 2 3 5" xfId="2957" xr:uid="{00000000-0005-0000-0000-0000591E0000}"/>
    <cellStyle name="Normal 2 2 2 3 2 3 5 2" xfId="11103" xr:uid="{00000000-0005-0000-0000-00005A1E0000}"/>
    <cellStyle name="Normal 2 2 2 3 2 3 5 2 2" xfId="27399" xr:uid="{00000000-0005-0000-0000-00005B1E0000}"/>
    <cellStyle name="Normal 2 2 2 3 2 3 5 3" xfId="19253" xr:uid="{00000000-0005-0000-0000-00005C1E0000}"/>
    <cellStyle name="Normal 2 2 2 3 2 3 6" xfId="5438" xr:uid="{00000000-0005-0000-0000-00005D1E0000}"/>
    <cellStyle name="Normal 2 2 2 3 2 3 6 2" xfId="13584" xr:uid="{00000000-0005-0000-0000-00005E1E0000}"/>
    <cellStyle name="Normal 2 2 2 3 2 3 6 2 2" xfId="29880" xr:uid="{00000000-0005-0000-0000-00005F1E0000}"/>
    <cellStyle name="Normal 2 2 2 3 2 3 6 3" xfId="21734" xr:uid="{00000000-0005-0000-0000-0000601E0000}"/>
    <cellStyle name="Normal 2 2 2 3 2 3 7" xfId="8285" xr:uid="{00000000-0005-0000-0000-0000611E0000}"/>
    <cellStyle name="Normal 2 2 2 3 2 3 7 2" xfId="24581" xr:uid="{00000000-0005-0000-0000-0000621E0000}"/>
    <cellStyle name="Normal 2 2 2 3 2 3 8" xfId="16435" xr:uid="{00000000-0005-0000-0000-0000631E0000}"/>
    <cellStyle name="Normal 2 2 2 3 2 4" xfId="220" xr:uid="{00000000-0005-0000-0000-0000641E0000}"/>
    <cellStyle name="Normal 2 2 2 3 2 4 2" xfId="564" xr:uid="{00000000-0005-0000-0000-0000651E0000}"/>
    <cellStyle name="Normal 2 2 2 3 2 4 2 2" xfId="1270" xr:uid="{00000000-0005-0000-0000-0000661E0000}"/>
    <cellStyle name="Normal 2 2 2 3 2 4 2 2 2" xfId="2680" xr:uid="{00000000-0005-0000-0000-0000671E0000}"/>
    <cellStyle name="Normal 2 2 2 3 2 4 2 2 2 2" xfId="5154" xr:uid="{00000000-0005-0000-0000-0000681E0000}"/>
    <cellStyle name="Normal 2 2 2 3 2 4 2 2 2 2 2" xfId="13300" xr:uid="{00000000-0005-0000-0000-0000691E0000}"/>
    <cellStyle name="Normal 2 2 2 3 2 4 2 2 2 2 2 2" xfId="29596" xr:uid="{00000000-0005-0000-0000-00006A1E0000}"/>
    <cellStyle name="Normal 2 2 2 3 2 4 2 2 2 2 3" xfId="21450" xr:uid="{00000000-0005-0000-0000-00006B1E0000}"/>
    <cellStyle name="Normal 2 2 2 3 2 4 2 2 2 3" xfId="7979" xr:uid="{00000000-0005-0000-0000-00006C1E0000}"/>
    <cellStyle name="Normal 2 2 2 3 2 4 2 2 2 3 2" xfId="16125" xr:uid="{00000000-0005-0000-0000-00006D1E0000}"/>
    <cellStyle name="Normal 2 2 2 3 2 4 2 2 2 3 2 2" xfId="32421" xr:uid="{00000000-0005-0000-0000-00006E1E0000}"/>
    <cellStyle name="Normal 2 2 2 3 2 4 2 2 2 3 3" xfId="24275" xr:uid="{00000000-0005-0000-0000-00006F1E0000}"/>
    <cellStyle name="Normal 2 2 2 3 2 4 2 2 2 4" xfId="10826" xr:uid="{00000000-0005-0000-0000-0000701E0000}"/>
    <cellStyle name="Normal 2 2 2 3 2 4 2 2 2 4 2" xfId="27122" xr:uid="{00000000-0005-0000-0000-0000711E0000}"/>
    <cellStyle name="Normal 2 2 2 3 2 4 2 2 2 5" xfId="18976" xr:uid="{00000000-0005-0000-0000-0000721E0000}"/>
    <cellStyle name="Normal 2 2 2 3 2 4 2 2 3" xfId="3936" xr:uid="{00000000-0005-0000-0000-0000731E0000}"/>
    <cellStyle name="Normal 2 2 2 3 2 4 2 2 3 2" xfId="12082" xr:uid="{00000000-0005-0000-0000-0000741E0000}"/>
    <cellStyle name="Normal 2 2 2 3 2 4 2 2 3 2 2" xfId="28378" xr:uid="{00000000-0005-0000-0000-0000751E0000}"/>
    <cellStyle name="Normal 2 2 2 3 2 4 2 2 3 3" xfId="20232" xr:uid="{00000000-0005-0000-0000-0000761E0000}"/>
    <cellStyle name="Normal 2 2 2 3 2 4 2 2 4" xfId="6569" xr:uid="{00000000-0005-0000-0000-0000771E0000}"/>
    <cellStyle name="Normal 2 2 2 3 2 4 2 2 4 2" xfId="14715" xr:uid="{00000000-0005-0000-0000-0000781E0000}"/>
    <cellStyle name="Normal 2 2 2 3 2 4 2 2 4 2 2" xfId="31011" xr:uid="{00000000-0005-0000-0000-0000791E0000}"/>
    <cellStyle name="Normal 2 2 2 3 2 4 2 2 4 3" xfId="22865" xr:uid="{00000000-0005-0000-0000-00007A1E0000}"/>
    <cellStyle name="Normal 2 2 2 3 2 4 2 2 5" xfId="9416" xr:uid="{00000000-0005-0000-0000-00007B1E0000}"/>
    <cellStyle name="Normal 2 2 2 3 2 4 2 2 5 2" xfId="25712" xr:uid="{00000000-0005-0000-0000-00007C1E0000}"/>
    <cellStyle name="Normal 2 2 2 3 2 4 2 2 6" xfId="17566" xr:uid="{00000000-0005-0000-0000-00007D1E0000}"/>
    <cellStyle name="Normal 2 2 2 3 2 4 2 3" xfId="1975" xr:uid="{00000000-0005-0000-0000-00007E1E0000}"/>
    <cellStyle name="Normal 2 2 2 3 2 4 2 3 2" xfId="4545" xr:uid="{00000000-0005-0000-0000-00007F1E0000}"/>
    <cellStyle name="Normal 2 2 2 3 2 4 2 3 2 2" xfId="12691" xr:uid="{00000000-0005-0000-0000-0000801E0000}"/>
    <cellStyle name="Normal 2 2 2 3 2 4 2 3 2 2 2" xfId="28987" xr:uid="{00000000-0005-0000-0000-0000811E0000}"/>
    <cellStyle name="Normal 2 2 2 3 2 4 2 3 2 3" xfId="20841" xr:uid="{00000000-0005-0000-0000-0000821E0000}"/>
    <cellStyle name="Normal 2 2 2 3 2 4 2 3 3" xfId="7274" xr:uid="{00000000-0005-0000-0000-0000831E0000}"/>
    <cellStyle name="Normal 2 2 2 3 2 4 2 3 3 2" xfId="15420" xr:uid="{00000000-0005-0000-0000-0000841E0000}"/>
    <cellStyle name="Normal 2 2 2 3 2 4 2 3 3 2 2" xfId="31716" xr:uid="{00000000-0005-0000-0000-0000851E0000}"/>
    <cellStyle name="Normal 2 2 2 3 2 4 2 3 3 3" xfId="23570" xr:uid="{00000000-0005-0000-0000-0000861E0000}"/>
    <cellStyle name="Normal 2 2 2 3 2 4 2 3 4" xfId="10121" xr:uid="{00000000-0005-0000-0000-0000871E0000}"/>
    <cellStyle name="Normal 2 2 2 3 2 4 2 3 4 2" xfId="26417" xr:uid="{00000000-0005-0000-0000-0000881E0000}"/>
    <cellStyle name="Normal 2 2 2 3 2 4 2 3 5" xfId="18271" xr:uid="{00000000-0005-0000-0000-0000891E0000}"/>
    <cellStyle name="Normal 2 2 2 3 2 4 2 4" xfId="3327" xr:uid="{00000000-0005-0000-0000-00008A1E0000}"/>
    <cellStyle name="Normal 2 2 2 3 2 4 2 4 2" xfId="11473" xr:uid="{00000000-0005-0000-0000-00008B1E0000}"/>
    <cellStyle name="Normal 2 2 2 3 2 4 2 4 2 2" xfId="27769" xr:uid="{00000000-0005-0000-0000-00008C1E0000}"/>
    <cellStyle name="Normal 2 2 2 3 2 4 2 4 3" xfId="19623" xr:uid="{00000000-0005-0000-0000-00008D1E0000}"/>
    <cellStyle name="Normal 2 2 2 3 2 4 2 5" xfId="5864" xr:uid="{00000000-0005-0000-0000-00008E1E0000}"/>
    <cellStyle name="Normal 2 2 2 3 2 4 2 5 2" xfId="14010" xr:uid="{00000000-0005-0000-0000-00008F1E0000}"/>
    <cellStyle name="Normal 2 2 2 3 2 4 2 5 2 2" xfId="30306" xr:uid="{00000000-0005-0000-0000-0000901E0000}"/>
    <cellStyle name="Normal 2 2 2 3 2 4 2 5 3" xfId="22160" xr:uid="{00000000-0005-0000-0000-0000911E0000}"/>
    <cellStyle name="Normal 2 2 2 3 2 4 2 6" xfId="8711" xr:uid="{00000000-0005-0000-0000-0000921E0000}"/>
    <cellStyle name="Normal 2 2 2 3 2 4 2 6 2" xfId="25007" xr:uid="{00000000-0005-0000-0000-0000931E0000}"/>
    <cellStyle name="Normal 2 2 2 3 2 4 2 7" xfId="16861" xr:uid="{00000000-0005-0000-0000-0000941E0000}"/>
    <cellStyle name="Normal 2 2 2 3 2 4 3" xfId="926" xr:uid="{00000000-0005-0000-0000-0000951E0000}"/>
    <cellStyle name="Normal 2 2 2 3 2 4 3 2" xfId="2336" xr:uid="{00000000-0005-0000-0000-0000961E0000}"/>
    <cellStyle name="Normal 2 2 2 3 2 4 3 2 2" xfId="4858" xr:uid="{00000000-0005-0000-0000-0000971E0000}"/>
    <cellStyle name="Normal 2 2 2 3 2 4 3 2 2 2" xfId="13004" xr:uid="{00000000-0005-0000-0000-0000981E0000}"/>
    <cellStyle name="Normal 2 2 2 3 2 4 3 2 2 2 2" xfId="29300" xr:uid="{00000000-0005-0000-0000-0000991E0000}"/>
    <cellStyle name="Normal 2 2 2 3 2 4 3 2 2 3" xfId="21154" xr:uid="{00000000-0005-0000-0000-00009A1E0000}"/>
    <cellStyle name="Normal 2 2 2 3 2 4 3 2 3" xfId="7635" xr:uid="{00000000-0005-0000-0000-00009B1E0000}"/>
    <cellStyle name="Normal 2 2 2 3 2 4 3 2 3 2" xfId="15781" xr:uid="{00000000-0005-0000-0000-00009C1E0000}"/>
    <cellStyle name="Normal 2 2 2 3 2 4 3 2 3 2 2" xfId="32077" xr:uid="{00000000-0005-0000-0000-00009D1E0000}"/>
    <cellStyle name="Normal 2 2 2 3 2 4 3 2 3 3" xfId="23931" xr:uid="{00000000-0005-0000-0000-00009E1E0000}"/>
    <cellStyle name="Normal 2 2 2 3 2 4 3 2 4" xfId="10482" xr:uid="{00000000-0005-0000-0000-00009F1E0000}"/>
    <cellStyle name="Normal 2 2 2 3 2 4 3 2 4 2" xfId="26778" xr:uid="{00000000-0005-0000-0000-0000A01E0000}"/>
    <cellStyle name="Normal 2 2 2 3 2 4 3 2 5" xfId="18632" xr:uid="{00000000-0005-0000-0000-0000A11E0000}"/>
    <cellStyle name="Normal 2 2 2 3 2 4 3 3" xfId="3640" xr:uid="{00000000-0005-0000-0000-0000A21E0000}"/>
    <cellStyle name="Normal 2 2 2 3 2 4 3 3 2" xfId="11786" xr:uid="{00000000-0005-0000-0000-0000A31E0000}"/>
    <cellStyle name="Normal 2 2 2 3 2 4 3 3 2 2" xfId="28082" xr:uid="{00000000-0005-0000-0000-0000A41E0000}"/>
    <cellStyle name="Normal 2 2 2 3 2 4 3 3 3" xfId="19936" xr:uid="{00000000-0005-0000-0000-0000A51E0000}"/>
    <cellStyle name="Normal 2 2 2 3 2 4 3 4" xfId="6225" xr:uid="{00000000-0005-0000-0000-0000A61E0000}"/>
    <cellStyle name="Normal 2 2 2 3 2 4 3 4 2" xfId="14371" xr:uid="{00000000-0005-0000-0000-0000A71E0000}"/>
    <cellStyle name="Normal 2 2 2 3 2 4 3 4 2 2" xfId="30667" xr:uid="{00000000-0005-0000-0000-0000A81E0000}"/>
    <cellStyle name="Normal 2 2 2 3 2 4 3 4 3" xfId="22521" xr:uid="{00000000-0005-0000-0000-0000A91E0000}"/>
    <cellStyle name="Normal 2 2 2 3 2 4 3 5" xfId="9072" xr:uid="{00000000-0005-0000-0000-0000AA1E0000}"/>
    <cellStyle name="Normal 2 2 2 3 2 4 3 5 2" xfId="25368" xr:uid="{00000000-0005-0000-0000-0000AB1E0000}"/>
    <cellStyle name="Normal 2 2 2 3 2 4 3 6" xfId="17222" xr:uid="{00000000-0005-0000-0000-0000AC1E0000}"/>
    <cellStyle name="Normal 2 2 2 3 2 4 4" xfId="1631" xr:uid="{00000000-0005-0000-0000-0000AD1E0000}"/>
    <cellStyle name="Normal 2 2 2 3 2 4 4 2" xfId="4249" xr:uid="{00000000-0005-0000-0000-0000AE1E0000}"/>
    <cellStyle name="Normal 2 2 2 3 2 4 4 2 2" xfId="12395" xr:uid="{00000000-0005-0000-0000-0000AF1E0000}"/>
    <cellStyle name="Normal 2 2 2 3 2 4 4 2 2 2" xfId="28691" xr:uid="{00000000-0005-0000-0000-0000B01E0000}"/>
    <cellStyle name="Normal 2 2 2 3 2 4 4 2 3" xfId="20545" xr:uid="{00000000-0005-0000-0000-0000B11E0000}"/>
    <cellStyle name="Normal 2 2 2 3 2 4 4 3" xfId="6930" xr:uid="{00000000-0005-0000-0000-0000B21E0000}"/>
    <cellStyle name="Normal 2 2 2 3 2 4 4 3 2" xfId="15076" xr:uid="{00000000-0005-0000-0000-0000B31E0000}"/>
    <cellStyle name="Normal 2 2 2 3 2 4 4 3 2 2" xfId="31372" xr:uid="{00000000-0005-0000-0000-0000B41E0000}"/>
    <cellStyle name="Normal 2 2 2 3 2 4 4 3 3" xfId="23226" xr:uid="{00000000-0005-0000-0000-0000B51E0000}"/>
    <cellStyle name="Normal 2 2 2 3 2 4 4 4" xfId="9777" xr:uid="{00000000-0005-0000-0000-0000B61E0000}"/>
    <cellStyle name="Normal 2 2 2 3 2 4 4 4 2" xfId="26073" xr:uid="{00000000-0005-0000-0000-0000B71E0000}"/>
    <cellStyle name="Normal 2 2 2 3 2 4 4 5" xfId="17927" xr:uid="{00000000-0005-0000-0000-0000B81E0000}"/>
    <cellStyle name="Normal 2 2 2 3 2 4 5" xfId="3031" xr:uid="{00000000-0005-0000-0000-0000B91E0000}"/>
    <cellStyle name="Normal 2 2 2 3 2 4 5 2" xfId="11177" xr:uid="{00000000-0005-0000-0000-0000BA1E0000}"/>
    <cellStyle name="Normal 2 2 2 3 2 4 5 2 2" xfId="27473" xr:uid="{00000000-0005-0000-0000-0000BB1E0000}"/>
    <cellStyle name="Normal 2 2 2 3 2 4 5 3" xfId="19327" xr:uid="{00000000-0005-0000-0000-0000BC1E0000}"/>
    <cellStyle name="Normal 2 2 2 3 2 4 6" xfId="5520" xr:uid="{00000000-0005-0000-0000-0000BD1E0000}"/>
    <cellStyle name="Normal 2 2 2 3 2 4 6 2" xfId="13666" xr:uid="{00000000-0005-0000-0000-0000BE1E0000}"/>
    <cellStyle name="Normal 2 2 2 3 2 4 6 2 2" xfId="29962" xr:uid="{00000000-0005-0000-0000-0000BF1E0000}"/>
    <cellStyle name="Normal 2 2 2 3 2 4 6 3" xfId="21816" xr:uid="{00000000-0005-0000-0000-0000C01E0000}"/>
    <cellStyle name="Normal 2 2 2 3 2 4 7" xfId="8367" xr:uid="{00000000-0005-0000-0000-0000C11E0000}"/>
    <cellStyle name="Normal 2 2 2 3 2 4 7 2" xfId="24663" xr:uid="{00000000-0005-0000-0000-0000C21E0000}"/>
    <cellStyle name="Normal 2 2 2 3 2 4 8" xfId="16517" xr:uid="{00000000-0005-0000-0000-0000C31E0000}"/>
    <cellStyle name="Normal 2 2 2 3 2 5" xfId="302" xr:uid="{00000000-0005-0000-0000-0000C41E0000}"/>
    <cellStyle name="Normal 2 2 2 3 2 5 2" xfId="646" xr:uid="{00000000-0005-0000-0000-0000C51E0000}"/>
    <cellStyle name="Normal 2 2 2 3 2 5 2 2" xfId="1352" xr:uid="{00000000-0005-0000-0000-0000C61E0000}"/>
    <cellStyle name="Normal 2 2 2 3 2 5 2 2 2" xfId="2762" xr:uid="{00000000-0005-0000-0000-0000C71E0000}"/>
    <cellStyle name="Normal 2 2 2 3 2 5 2 2 2 2" xfId="5228" xr:uid="{00000000-0005-0000-0000-0000C81E0000}"/>
    <cellStyle name="Normal 2 2 2 3 2 5 2 2 2 2 2" xfId="13374" xr:uid="{00000000-0005-0000-0000-0000C91E0000}"/>
    <cellStyle name="Normal 2 2 2 3 2 5 2 2 2 2 2 2" xfId="29670" xr:uid="{00000000-0005-0000-0000-0000CA1E0000}"/>
    <cellStyle name="Normal 2 2 2 3 2 5 2 2 2 2 3" xfId="21524" xr:uid="{00000000-0005-0000-0000-0000CB1E0000}"/>
    <cellStyle name="Normal 2 2 2 3 2 5 2 2 2 3" xfId="8061" xr:uid="{00000000-0005-0000-0000-0000CC1E0000}"/>
    <cellStyle name="Normal 2 2 2 3 2 5 2 2 2 3 2" xfId="16207" xr:uid="{00000000-0005-0000-0000-0000CD1E0000}"/>
    <cellStyle name="Normal 2 2 2 3 2 5 2 2 2 3 2 2" xfId="32503" xr:uid="{00000000-0005-0000-0000-0000CE1E0000}"/>
    <cellStyle name="Normal 2 2 2 3 2 5 2 2 2 3 3" xfId="24357" xr:uid="{00000000-0005-0000-0000-0000CF1E0000}"/>
    <cellStyle name="Normal 2 2 2 3 2 5 2 2 2 4" xfId="10908" xr:uid="{00000000-0005-0000-0000-0000D01E0000}"/>
    <cellStyle name="Normal 2 2 2 3 2 5 2 2 2 4 2" xfId="27204" xr:uid="{00000000-0005-0000-0000-0000D11E0000}"/>
    <cellStyle name="Normal 2 2 2 3 2 5 2 2 2 5" xfId="19058" xr:uid="{00000000-0005-0000-0000-0000D21E0000}"/>
    <cellStyle name="Normal 2 2 2 3 2 5 2 2 3" xfId="4010" xr:uid="{00000000-0005-0000-0000-0000D31E0000}"/>
    <cellStyle name="Normal 2 2 2 3 2 5 2 2 3 2" xfId="12156" xr:uid="{00000000-0005-0000-0000-0000D41E0000}"/>
    <cellStyle name="Normal 2 2 2 3 2 5 2 2 3 2 2" xfId="28452" xr:uid="{00000000-0005-0000-0000-0000D51E0000}"/>
    <cellStyle name="Normal 2 2 2 3 2 5 2 2 3 3" xfId="20306" xr:uid="{00000000-0005-0000-0000-0000D61E0000}"/>
    <cellStyle name="Normal 2 2 2 3 2 5 2 2 4" xfId="6651" xr:uid="{00000000-0005-0000-0000-0000D71E0000}"/>
    <cellStyle name="Normal 2 2 2 3 2 5 2 2 4 2" xfId="14797" xr:uid="{00000000-0005-0000-0000-0000D81E0000}"/>
    <cellStyle name="Normal 2 2 2 3 2 5 2 2 4 2 2" xfId="31093" xr:uid="{00000000-0005-0000-0000-0000D91E0000}"/>
    <cellStyle name="Normal 2 2 2 3 2 5 2 2 4 3" xfId="22947" xr:uid="{00000000-0005-0000-0000-0000DA1E0000}"/>
    <cellStyle name="Normal 2 2 2 3 2 5 2 2 5" xfId="9498" xr:uid="{00000000-0005-0000-0000-0000DB1E0000}"/>
    <cellStyle name="Normal 2 2 2 3 2 5 2 2 5 2" xfId="25794" xr:uid="{00000000-0005-0000-0000-0000DC1E0000}"/>
    <cellStyle name="Normal 2 2 2 3 2 5 2 2 6" xfId="17648" xr:uid="{00000000-0005-0000-0000-0000DD1E0000}"/>
    <cellStyle name="Normal 2 2 2 3 2 5 2 3" xfId="2057" xr:uid="{00000000-0005-0000-0000-0000DE1E0000}"/>
    <cellStyle name="Normal 2 2 2 3 2 5 2 3 2" xfId="4619" xr:uid="{00000000-0005-0000-0000-0000DF1E0000}"/>
    <cellStyle name="Normal 2 2 2 3 2 5 2 3 2 2" xfId="12765" xr:uid="{00000000-0005-0000-0000-0000E01E0000}"/>
    <cellStyle name="Normal 2 2 2 3 2 5 2 3 2 2 2" xfId="29061" xr:uid="{00000000-0005-0000-0000-0000E11E0000}"/>
    <cellStyle name="Normal 2 2 2 3 2 5 2 3 2 3" xfId="20915" xr:uid="{00000000-0005-0000-0000-0000E21E0000}"/>
    <cellStyle name="Normal 2 2 2 3 2 5 2 3 3" xfId="7356" xr:uid="{00000000-0005-0000-0000-0000E31E0000}"/>
    <cellStyle name="Normal 2 2 2 3 2 5 2 3 3 2" xfId="15502" xr:uid="{00000000-0005-0000-0000-0000E41E0000}"/>
    <cellStyle name="Normal 2 2 2 3 2 5 2 3 3 2 2" xfId="31798" xr:uid="{00000000-0005-0000-0000-0000E51E0000}"/>
    <cellStyle name="Normal 2 2 2 3 2 5 2 3 3 3" xfId="23652" xr:uid="{00000000-0005-0000-0000-0000E61E0000}"/>
    <cellStyle name="Normal 2 2 2 3 2 5 2 3 4" xfId="10203" xr:uid="{00000000-0005-0000-0000-0000E71E0000}"/>
    <cellStyle name="Normal 2 2 2 3 2 5 2 3 4 2" xfId="26499" xr:uid="{00000000-0005-0000-0000-0000E81E0000}"/>
    <cellStyle name="Normal 2 2 2 3 2 5 2 3 5" xfId="18353" xr:uid="{00000000-0005-0000-0000-0000E91E0000}"/>
    <cellStyle name="Normal 2 2 2 3 2 5 2 4" xfId="3401" xr:uid="{00000000-0005-0000-0000-0000EA1E0000}"/>
    <cellStyle name="Normal 2 2 2 3 2 5 2 4 2" xfId="11547" xr:uid="{00000000-0005-0000-0000-0000EB1E0000}"/>
    <cellStyle name="Normal 2 2 2 3 2 5 2 4 2 2" xfId="27843" xr:uid="{00000000-0005-0000-0000-0000EC1E0000}"/>
    <cellStyle name="Normal 2 2 2 3 2 5 2 4 3" xfId="19697" xr:uid="{00000000-0005-0000-0000-0000ED1E0000}"/>
    <cellStyle name="Normal 2 2 2 3 2 5 2 5" xfId="5946" xr:uid="{00000000-0005-0000-0000-0000EE1E0000}"/>
    <cellStyle name="Normal 2 2 2 3 2 5 2 5 2" xfId="14092" xr:uid="{00000000-0005-0000-0000-0000EF1E0000}"/>
    <cellStyle name="Normal 2 2 2 3 2 5 2 5 2 2" xfId="30388" xr:uid="{00000000-0005-0000-0000-0000F01E0000}"/>
    <cellStyle name="Normal 2 2 2 3 2 5 2 5 3" xfId="22242" xr:uid="{00000000-0005-0000-0000-0000F11E0000}"/>
    <cellStyle name="Normal 2 2 2 3 2 5 2 6" xfId="8793" xr:uid="{00000000-0005-0000-0000-0000F21E0000}"/>
    <cellStyle name="Normal 2 2 2 3 2 5 2 6 2" xfId="25089" xr:uid="{00000000-0005-0000-0000-0000F31E0000}"/>
    <cellStyle name="Normal 2 2 2 3 2 5 2 7" xfId="16943" xr:uid="{00000000-0005-0000-0000-0000F41E0000}"/>
    <cellStyle name="Normal 2 2 2 3 2 5 3" xfId="1008" xr:uid="{00000000-0005-0000-0000-0000F51E0000}"/>
    <cellStyle name="Normal 2 2 2 3 2 5 3 2" xfId="2418" xr:uid="{00000000-0005-0000-0000-0000F61E0000}"/>
    <cellStyle name="Normal 2 2 2 3 2 5 3 2 2" xfId="4932" xr:uid="{00000000-0005-0000-0000-0000F71E0000}"/>
    <cellStyle name="Normal 2 2 2 3 2 5 3 2 2 2" xfId="13078" xr:uid="{00000000-0005-0000-0000-0000F81E0000}"/>
    <cellStyle name="Normal 2 2 2 3 2 5 3 2 2 2 2" xfId="29374" xr:uid="{00000000-0005-0000-0000-0000F91E0000}"/>
    <cellStyle name="Normal 2 2 2 3 2 5 3 2 2 3" xfId="21228" xr:uid="{00000000-0005-0000-0000-0000FA1E0000}"/>
    <cellStyle name="Normal 2 2 2 3 2 5 3 2 3" xfId="7717" xr:uid="{00000000-0005-0000-0000-0000FB1E0000}"/>
    <cellStyle name="Normal 2 2 2 3 2 5 3 2 3 2" xfId="15863" xr:uid="{00000000-0005-0000-0000-0000FC1E0000}"/>
    <cellStyle name="Normal 2 2 2 3 2 5 3 2 3 2 2" xfId="32159" xr:uid="{00000000-0005-0000-0000-0000FD1E0000}"/>
    <cellStyle name="Normal 2 2 2 3 2 5 3 2 3 3" xfId="24013" xr:uid="{00000000-0005-0000-0000-0000FE1E0000}"/>
    <cellStyle name="Normal 2 2 2 3 2 5 3 2 4" xfId="10564" xr:uid="{00000000-0005-0000-0000-0000FF1E0000}"/>
    <cellStyle name="Normal 2 2 2 3 2 5 3 2 4 2" xfId="26860" xr:uid="{00000000-0005-0000-0000-0000001F0000}"/>
    <cellStyle name="Normal 2 2 2 3 2 5 3 2 5" xfId="18714" xr:uid="{00000000-0005-0000-0000-0000011F0000}"/>
    <cellStyle name="Normal 2 2 2 3 2 5 3 3" xfId="3714" xr:uid="{00000000-0005-0000-0000-0000021F0000}"/>
    <cellStyle name="Normal 2 2 2 3 2 5 3 3 2" xfId="11860" xr:uid="{00000000-0005-0000-0000-0000031F0000}"/>
    <cellStyle name="Normal 2 2 2 3 2 5 3 3 2 2" xfId="28156" xr:uid="{00000000-0005-0000-0000-0000041F0000}"/>
    <cellStyle name="Normal 2 2 2 3 2 5 3 3 3" xfId="20010" xr:uid="{00000000-0005-0000-0000-0000051F0000}"/>
    <cellStyle name="Normal 2 2 2 3 2 5 3 4" xfId="6307" xr:uid="{00000000-0005-0000-0000-0000061F0000}"/>
    <cellStyle name="Normal 2 2 2 3 2 5 3 4 2" xfId="14453" xr:uid="{00000000-0005-0000-0000-0000071F0000}"/>
    <cellStyle name="Normal 2 2 2 3 2 5 3 4 2 2" xfId="30749" xr:uid="{00000000-0005-0000-0000-0000081F0000}"/>
    <cellStyle name="Normal 2 2 2 3 2 5 3 4 3" xfId="22603" xr:uid="{00000000-0005-0000-0000-0000091F0000}"/>
    <cellStyle name="Normal 2 2 2 3 2 5 3 5" xfId="9154" xr:uid="{00000000-0005-0000-0000-00000A1F0000}"/>
    <cellStyle name="Normal 2 2 2 3 2 5 3 5 2" xfId="25450" xr:uid="{00000000-0005-0000-0000-00000B1F0000}"/>
    <cellStyle name="Normal 2 2 2 3 2 5 3 6" xfId="17304" xr:uid="{00000000-0005-0000-0000-00000C1F0000}"/>
    <cellStyle name="Normal 2 2 2 3 2 5 4" xfId="1713" xr:uid="{00000000-0005-0000-0000-00000D1F0000}"/>
    <cellStyle name="Normal 2 2 2 3 2 5 4 2" xfId="4323" xr:uid="{00000000-0005-0000-0000-00000E1F0000}"/>
    <cellStyle name="Normal 2 2 2 3 2 5 4 2 2" xfId="12469" xr:uid="{00000000-0005-0000-0000-00000F1F0000}"/>
    <cellStyle name="Normal 2 2 2 3 2 5 4 2 2 2" xfId="28765" xr:uid="{00000000-0005-0000-0000-0000101F0000}"/>
    <cellStyle name="Normal 2 2 2 3 2 5 4 2 3" xfId="20619" xr:uid="{00000000-0005-0000-0000-0000111F0000}"/>
    <cellStyle name="Normal 2 2 2 3 2 5 4 3" xfId="7012" xr:uid="{00000000-0005-0000-0000-0000121F0000}"/>
    <cellStyle name="Normal 2 2 2 3 2 5 4 3 2" xfId="15158" xr:uid="{00000000-0005-0000-0000-0000131F0000}"/>
    <cellStyle name="Normal 2 2 2 3 2 5 4 3 2 2" xfId="31454" xr:uid="{00000000-0005-0000-0000-0000141F0000}"/>
    <cellStyle name="Normal 2 2 2 3 2 5 4 3 3" xfId="23308" xr:uid="{00000000-0005-0000-0000-0000151F0000}"/>
    <cellStyle name="Normal 2 2 2 3 2 5 4 4" xfId="9859" xr:uid="{00000000-0005-0000-0000-0000161F0000}"/>
    <cellStyle name="Normal 2 2 2 3 2 5 4 4 2" xfId="26155" xr:uid="{00000000-0005-0000-0000-0000171F0000}"/>
    <cellStyle name="Normal 2 2 2 3 2 5 4 5" xfId="18009" xr:uid="{00000000-0005-0000-0000-0000181F0000}"/>
    <cellStyle name="Normal 2 2 2 3 2 5 5" xfId="3105" xr:uid="{00000000-0005-0000-0000-0000191F0000}"/>
    <cellStyle name="Normal 2 2 2 3 2 5 5 2" xfId="11251" xr:uid="{00000000-0005-0000-0000-00001A1F0000}"/>
    <cellStyle name="Normal 2 2 2 3 2 5 5 2 2" xfId="27547" xr:uid="{00000000-0005-0000-0000-00001B1F0000}"/>
    <cellStyle name="Normal 2 2 2 3 2 5 5 3" xfId="19401" xr:uid="{00000000-0005-0000-0000-00001C1F0000}"/>
    <cellStyle name="Normal 2 2 2 3 2 5 6" xfId="5602" xr:uid="{00000000-0005-0000-0000-00001D1F0000}"/>
    <cellStyle name="Normal 2 2 2 3 2 5 6 2" xfId="13748" xr:uid="{00000000-0005-0000-0000-00001E1F0000}"/>
    <cellStyle name="Normal 2 2 2 3 2 5 6 2 2" xfId="30044" xr:uid="{00000000-0005-0000-0000-00001F1F0000}"/>
    <cellStyle name="Normal 2 2 2 3 2 5 6 3" xfId="21898" xr:uid="{00000000-0005-0000-0000-0000201F0000}"/>
    <cellStyle name="Normal 2 2 2 3 2 5 7" xfId="8449" xr:uid="{00000000-0005-0000-0000-0000211F0000}"/>
    <cellStyle name="Normal 2 2 2 3 2 5 7 2" xfId="24745" xr:uid="{00000000-0005-0000-0000-0000221F0000}"/>
    <cellStyle name="Normal 2 2 2 3 2 5 8" xfId="16599" xr:uid="{00000000-0005-0000-0000-0000231F0000}"/>
    <cellStyle name="Normal 2 2 2 3 2 6" xfId="392" xr:uid="{00000000-0005-0000-0000-0000241F0000}"/>
    <cellStyle name="Normal 2 2 2 3 2 6 2" xfId="1098" xr:uid="{00000000-0005-0000-0000-0000251F0000}"/>
    <cellStyle name="Normal 2 2 2 3 2 6 2 2" xfId="2508" xr:uid="{00000000-0005-0000-0000-0000261F0000}"/>
    <cellStyle name="Normal 2 2 2 3 2 6 2 2 2" xfId="5006" xr:uid="{00000000-0005-0000-0000-0000271F0000}"/>
    <cellStyle name="Normal 2 2 2 3 2 6 2 2 2 2" xfId="13152" xr:uid="{00000000-0005-0000-0000-0000281F0000}"/>
    <cellStyle name="Normal 2 2 2 3 2 6 2 2 2 2 2" xfId="29448" xr:uid="{00000000-0005-0000-0000-0000291F0000}"/>
    <cellStyle name="Normal 2 2 2 3 2 6 2 2 2 3" xfId="21302" xr:uid="{00000000-0005-0000-0000-00002A1F0000}"/>
    <cellStyle name="Normal 2 2 2 3 2 6 2 2 3" xfId="7807" xr:uid="{00000000-0005-0000-0000-00002B1F0000}"/>
    <cellStyle name="Normal 2 2 2 3 2 6 2 2 3 2" xfId="15953" xr:uid="{00000000-0005-0000-0000-00002C1F0000}"/>
    <cellStyle name="Normal 2 2 2 3 2 6 2 2 3 2 2" xfId="32249" xr:uid="{00000000-0005-0000-0000-00002D1F0000}"/>
    <cellStyle name="Normal 2 2 2 3 2 6 2 2 3 3" xfId="24103" xr:uid="{00000000-0005-0000-0000-00002E1F0000}"/>
    <cellStyle name="Normal 2 2 2 3 2 6 2 2 4" xfId="10654" xr:uid="{00000000-0005-0000-0000-00002F1F0000}"/>
    <cellStyle name="Normal 2 2 2 3 2 6 2 2 4 2" xfId="26950" xr:uid="{00000000-0005-0000-0000-0000301F0000}"/>
    <cellStyle name="Normal 2 2 2 3 2 6 2 2 5" xfId="18804" xr:uid="{00000000-0005-0000-0000-0000311F0000}"/>
    <cellStyle name="Normal 2 2 2 3 2 6 2 3" xfId="3788" xr:uid="{00000000-0005-0000-0000-0000321F0000}"/>
    <cellStyle name="Normal 2 2 2 3 2 6 2 3 2" xfId="11934" xr:uid="{00000000-0005-0000-0000-0000331F0000}"/>
    <cellStyle name="Normal 2 2 2 3 2 6 2 3 2 2" xfId="28230" xr:uid="{00000000-0005-0000-0000-0000341F0000}"/>
    <cellStyle name="Normal 2 2 2 3 2 6 2 3 3" xfId="20084" xr:uid="{00000000-0005-0000-0000-0000351F0000}"/>
    <cellStyle name="Normal 2 2 2 3 2 6 2 4" xfId="6397" xr:uid="{00000000-0005-0000-0000-0000361F0000}"/>
    <cellStyle name="Normal 2 2 2 3 2 6 2 4 2" xfId="14543" xr:uid="{00000000-0005-0000-0000-0000371F0000}"/>
    <cellStyle name="Normal 2 2 2 3 2 6 2 4 2 2" xfId="30839" xr:uid="{00000000-0005-0000-0000-0000381F0000}"/>
    <cellStyle name="Normal 2 2 2 3 2 6 2 4 3" xfId="22693" xr:uid="{00000000-0005-0000-0000-0000391F0000}"/>
    <cellStyle name="Normal 2 2 2 3 2 6 2 5" xfId="9244" xr:uid="{00000000-0005-0000-0000-00003A1F0000}"/>
    <cellStyle name="Normal 2 2 2 3 2 6 2 5 2" xfId="25540" xr:uid="{00000000-0005-0000-0000-00003B1F0000}"/>
    <cellStyle name="Normal 2 2 2 3 2 6 2 6" xfId="17394" xr:uid="{00000000-0005-0000-0000-00003C1F0000}"/>
    <cellStyle name="Normal 2 2 2 3 2 6 3" xfId="1803" xr:uid="{00000000-0005-0000-0000-00003D1F0000}"/>
    <cellStyle name="Normal 2 2 2 3 2 6 3 2" xfId="4397" xr:uid="{00000000-0005-0000-0000-00003E1F0000}"/>
    <cellStyle name="Normal 2 2 2 3 2 6 3 2 2" xfId="12543" xr:uid="{00000000-0005-0000-0000-00003F1F0000}"/>
    <cellStyle name="Normal 2 2 2 3 2 6 3 2 2 2" xfId="28839" xr:uid="{00000000-0005-0000-0000-0000401F0000}"/>
    <cellStyle name="Normal 2 2 2 3 2 6 3 2 3" xfId="20693" xr:uid="{00000000-0005-0000-0000-0000411F0000}"/>
    <cellStyle name="Normal 2 2 2 3 2 6 3 3" xfId="7102" xr:uid="{00000000-0005-0000-0000-0000421F0000}"/>
    <cellStyle name="Normal 2 2 2 3 2 6 3 3 2" xfId="15248" xr:uid="{00000000-0005-0000-0000-0000431F0000}"/>
    <cellStyle name="Normal 2 2 2 3 2 6 3 3 2 2" xfId="31544" xr:uid="{00000000-0005-0000-0000-0000441F0000}"/>
    <cellStyle name="Normal 2 2 2 3 2 6 3 3 3" xfId="23398" xr:uid="{00000000-0005-0000-0000-0000451F0000}"/>
    <cellStyle name="Normal 2 2 2 3 2 6 3 4" xfId="9949" xr:uid="{00000000-0005-0000-0000-0000461F0000}"/>
    <cellStyle name="Normal 2 2 2 3 2 6 3 4 2" xfId="26245" xr:uid="{00000000-0005-0000-0000-0000471F0000}"/>
    <cellStyle name="Normal 2 2 2 3 2 6 3 5" xfId="18099" xr:uid="{00000000-0005-0000-0000-0000481F0000}"/>
    <cellStyle name="Normal 2 2 2 3 2 6 4" xfId="3179" xr:uid="{00000000-0005-0000-0000-0000491F0000}"/>
    <cellStyle name="Normal 2 2 2 3 2 6 4 2" xfId="11325" xr:uid="{00000000-0005-0000-0000-00004A1F0000}"/>
    <cellStyle name="Normal 2 2 2 3 2 6 4 2 2" xfId="27621" xr:uid="{00000000-0005-0000-0000-00004B1F0000}"/>
    <cellStyle name="Normal 2 2 2 3 2 6 4 3" xfId="19475" xr:uid="{00000000-0005-0000-0000-00004C1F0000}"/>
    <cellStyle name="Normal 2 2 2 3 2 6 5" xfId="5692" xr:uid="{00000000-0005-0000-0000-00004D1F0000}"/>
    <cellStyle name="Normal 2 2 2 3 2 6 5 2" xfId="13838" xr:uid="{00000000-0005-0000-0000-00004E1F0000}"/>
    <cellStyle name="Normal 2 2 2 3 2 6 5 2 2" xfId="30134" xr:uid="{00000000-0005-0000-0000-00004F1F0000}"/>
    <cellStyle name="Normal 2 2 2 3 2 6 5 3" xfId="21988" xr:uid="{00000000-0005-0000-0000-0000501F0000}"/>
    <cellStyle name="Normal 2 2 2 3 2 6 6" xfId="8539" xr:uid="{00000000-0005-0000-0000-0000511F0000}"/>
    <cellStyle name="Normal 2 2 2 3 2 6 6 2" xfId="24835" xr:uid="{00000000-0005-0000-0000-0000521F0000}"/>
    <cellStyle name="Normal 2 2 2 3 2 6 7" xfId="16689" xr:uid="{00000000-0005-0000-0000-0000531F0000}"/>
    <cellStyle name="Normal 2 2 2 3 2 7" xfId="754" xr:uid="{00000000-0005-0000-0000-0000541F0000}"/>
    <cellStyle name="Normal 2 2 2 3 2 7 2" xfId="2164" xr:uid="{00000000-0005-0000-0000-0000551F0000}"/>
    <cellStyle name="Normal 2 2 2 3 2 7 2 2" xfId="4710" xr:uid="{00000000-0005-0000-0000-0000561F0000}"/>
    <cellStyle name="Normal 2 2 2 3 2 7 2 2 2" xfId="12856" xr:uid="{00000000-0005-0000-0000-0000571F0000}"/>
    <cellStyle name="Normal 2 2 2 3 2 7 2 2 2 2" xfId="29152" xr:uid="{00000000-0005-0000-0000-0000581F0000}"/>
    <cellStyle name="Normal 2 2 2 3 2 7 2 2 3" xfId="21006" xr:uid="{00000000-0005-0000-0000-0000591F0000}"/>
    <cellStyle name="Normal 2 2 2 3 2 7 2 3" xfId="7463" xr:uid="{00000000-0005-0000-0000-00005A1F0000}"/>
    <cellStyle name="Normal 2 2 2 3 2 7 2 3 2" xfId="15609" xr:uid="{00000000-0005-0000-0000-00005B1F0000}"/>
    <cellStyle name="Normal 2 2 2 3 2 7 2 3 2 2" xfId="31905" xr:uid="{00000000-0005-0000-0000-00005C1F0000}"/>
    <cellStyle name="Normal 2 2 2 3 2 7 2 3 3" xfId="23759" xr:uid="{00000000-0005-0000-0000-00005D1F0000}"/>
    <cellStyle name="Normal 2 2 2 3 2 7 2 4" xfId="10310" xr:uid="{00000000-0005-0000-0000-00005E1F0000}"/>
    <cellStyle name="Normal 2 2 2 3 2 7 2 4 2" xfId="26606" xr:uid="{00000000-0005-0000-0000-00005F1F0000}"/>
    <cellStyle name="Normal 2 2 2 3 2 7 2 5" xfId="18460" xr:uid="{00000000-0005-0000-0000-0000601F0000}"/>
    <cellStyle name="Normal 2 2 2 3 2 7 3" xfId="3492" xr:uid="{00000000-0005-0000-0000-0000611F0000}"/>
    <cellStyle name="Normal 2 2 2 3 2 7 3 2" xfId="11638" xr:uid="{00000000-0005-0000-0000-0000621F0000}"/>
    <cellStyle name="Normal 2 2 2 3 2 7 3 2 2" xfId="27934" xr:uid="{00000000-0005-0000-0000-0000631F0000}"/>
    <cellStyle name="Normal 2 2 2 3 2 7 3 3" xfId="19788" xr:uid="{00000000-0005-0000-0000-0000641F0000}"/>
    <cellStyle name="Normal 2 2 2 3 2 7 4" xfId="6053" xr:uid="{00000000-0005-0000-0000-0000651F0000}"/>
    <cellStyle name="Normal 2 2 2 3 2 7 4 2" xfId="14199" xr:uid="{00000000-0005-0000-0000-0000661F0000}"/>
    <cellStyle name="Normal 2 2 2 3 2 7 4 2 2" xfId="30495" xr:uid="{00000000-0005-0000-0000-0000671F0000}"/>
    <cellStyle name="Normal 2 2 2 3 2 7 4 3" xfId="22349" xr:uid="{00000000-0005-0000-0000-0000681F0000}"/>
    <cellStyle name="Normal 2 2 2 3 2 7 5" xfId="8900" xr:uid="{00000000-0005-0000-0000-0000691F0000}"/>
    <cellStyle name="Normal 2 2 2 3 2 7 5 2" xfId="25196" xr:uid="{00000000-0005-0000-0000-00006A1F0000}"/>
    <cellStyle name="Normal 2 2 2 3 2 7 6" xfId="17050" xr:uid="{00000000-0005-0000-0000-00006B1F0000}"/>
    <cellStyle name="Normal 2 2 2 3 2 8" xfId="1459" xr:uid="{00000000-0005-0000-0000-00006C1F0000}"/>
    <cellStyle name="Normal 2 2 2 3 2 8 2" xfId="4101" xr:uid="{00000000-0005-0000-0000-00006D1F0000}"/>
    <cellStyle name="Normal 2 2 2 3 2 8 2 2" xfId="12247" xr:uid="{00000000-0005-0000-0000-00006E1F0000}"/>
    <cellStyle name="Normal 2 2 2 3 2 8 2 2 2" xfId="28543" xr:uid="{00000000-0005-0000-0000-00006F1F0000}"/>
    <cellStyle name="Normal 2 2 2 3 2 8 2 3" xfId="20397" xr:uid="{00000000-0005-0000-0000-0000701F0000}"/>
    <cellStyle name="Normal 2 2 2 3 2 8 3" xfId="6758" xr:uid="{00000000-0005-0000-0000-0000711F0000}"/>
    <cellStyle name="Normal 2 2 2 3 2 8 3 2" xfId="14904" xr:uid="{00000000-0005-0000-0000-0000721F0000}"/>
    <cellStyle name="Normal 2 2 2 3 2 8 3 2 2" xfId="31200" xr:uid="{00000000-0005-0000-0000-0000731F0000}"/>
    <cellStyle name="Normal 2 2 2 3 2 8 3 3" xfId="23054" xr:uid="{00000000-0005-0000-0000-0000741F0000}"/>
    <cellStyle name="Normal 2 2 2 3 2 8 4" xfId="9605" xr:uid="{00000000-0005-0000-0000-0000751F0000}"/>
    <cellStyle name="Normal 2 2 2 3 2 8 4 2" xfId="25901" xr:uid="{00000000-0005-0000-0000-0000761F0000}"/>
    <cellStyle name="Normal 2 2 2 3 2 8 5" xfId="17755" xr:uid="{00000000-0005-0000-0000-0000771F0000}"/>
    <cellStyle name="Normal 2 2 2 3 2 9" xfId="2883" xr:uid="{00000000-0005-0000-0000-0000781F0000}"/>
    <cellStyle name="Normal 2 2 2 3 2 9 2" xfId="11029" xr:uid="{00000000-0005-0000-0000-0000791F0000}"/>
    <cellStyle name="Normal 2 2 2 3 2 9 2 2" xfId="27325" xr:uid="{00000000-0005-0000-0000-00007A1F0000}"/>
    <cellStyle name="Normal 2 2 2 3 2 9 3" xfId="19179" xr:uid="{00000000-0005-0000-0000-00007B1F0000}"/>
    <cellStyle name="Normal 2 2 2 3 3" xfId="70" xr:uid="{00000000-0005-0000-0000-00007C1F0000}"/>
    <cellStyle name="Normal 2 2 2 3 3 10" xfId="8217" xr:uid="{00000000-0005-0000-0000-00007D1F0000}"/>
    <cellStyle name="Normal 2 2 2 3 3 10 2" xfId="24513" xr:uid="{00000000-0005-0000-0000-00007E1F0000}"/>
    <cellStyle name="Normal 2 2 2 3 3 11" xfId="16367" xr:uid="{00000000-0005-0000-0000-00007F1F0000}"/>
    <cellStyle name="Normal 2 2 2 3 3 2" xfId="160" xr:uid="{00000000-0005-0000-0000-0000801F0000}"/>
    <cellStyle name="Normal 2 2 2 3 3 2 2" xfId="504" xr:uid="{00000000-0005-0000-0000-0000811F0000}"/>
    <cellStyle name="Normal 2 2 2 3 3 2 2 2" xfId="1210" xr:uid="{00000000-0005-0000-0000-0000821F0000}"/>
    <cellStyle name="Normal 2 2 2 3 3 2 2 2 2" xfId="2620" xr:uid="{00000000-0005-0000-0000-0000831F0000}"/>
    <cellStyle name="Normal 2 2 2 3 3 2 2 2 2 2" xfId="5098" xr:uid="{00000000-0005-0000-0000-0000841F0000}"/>
    <cellStyle name="Normal 2 2 2 3 3 2 2 2 2 2 2" xfId="13244" xr:uid="{00000000-0005-0000-0000-0000851F0000}"/>
    <cellStyle name="Normal 2 2 2 3 3 2 2 2 2 2 2 2" xfId="29540" xr:uid="{00000000-0005-0000-0000-0000861F0000}"/>
    <cellStyle name="Normal 2 2 2 3 3 2 2 2 2 2 3" xfId="21394" xr:uid="{00000000-0005-0000-0000-0000871F0000}"/>
    <cellStyle name="Normal 2 2 2 3 3 2 2 2 2 3" xfId="7919" xr:uid="{00000000-0005-0000-0000-0000881F0000}"/>
    <cellStyle name="Normal 2 2 2 3 3 2 2 2 2 3 2" xfId="16065" xr:uid="{00000000-0005-0000-0000-0000891F0000}"/>
    <cellStyle name="Normal 2 2 2 3 3 2 2 2 2 3 2 2" xfId="32361" xr:uid="{00000000-0005-0000-0000-00008A1F0000}"/>
    <cellStyle name="Normal 2 2 2 3 3 2 2 2 2 3 3" xfId="24215" xr:uid="{00000000-0005-0000-0000-00008B1F0000}"/>
    <cellStyle name="Normal 2 2 2 3 3 2 2 2 2 4" xfId="10766" xr:uid="{00000000-0005-0000-0000-00008C1F0000}"/>
    <cellStyle name="Normal 2 2 2 3 3 2 2 2 2 4 2" xfId="27062" xr:uid="{00000000-0005-0000-0000-00008D1F0000}"/>
    <cellStyle name="Normal 2 2 2 3 3 2 2 2 2 5" xfId="18916" xr:uid="{00000000-0005-0000-0000-00008E1F0000}"/>
    <cellStyle name="Normal 2 2 2 3 3 2 2 2 3" xfId="3880" xr:uid="{00000000-0005-0000-0000-00008F1F0000}"/>
    <cellStyle name="Normal 2 2 2 3 3 2 2 2 3 2" xfId="12026" xr:uid="{00000000-0005-0000-0000-0000901F0000}"/>
    <cellStyle name="Normal 2 2 2 3 3 2 2 2 3 2 2" xfId="28322" xr:uid="{00000000-0005-0000-0000-0000911F0000}"/>
    <cellStyle name="Normal 2 2 2 3 3 2 2 2 3 3" xfId="20176" xr:uid="{00000000-0005-0000-0000-0000921F0000}"/>
    <cellStyle name="Normal 2 2 2 3 3 2 2 2 4" xfId="6509" xr:uid="{00000000-0005-0000-0000-0000931F0000}"/>
    <cellStyle name="Normal 2 2 2 3 3 2 2 2 4 2" xfId="14655" xr:uid="{00000000-0005-0000-0000-0000941F0000}"/>
    <cellStyle name="Normal 2 2 2 3 3 2 2 2 4 2 2" xfId="30951" xr:uid="{00000000-0005-0000-0000-0000951F0000}"/>
    <cellStyle name="Normal 2 2 2 3 3 2 2 2 4 3" xfId="22805" xr:uid="{00000000-0005-0000-0000-0000961F0000}"/>
    <cellStyle name="Normal 2 2 2 3 3 2 2 2 5" xfId="9356" xr:uid="{00000000-0005-0000-0000-0000971F0000}"/>
    <cellStyle name="Normal 2 2 2 3 3 2 2 2 5 2" xfId="25652" xr:uid="{00000000-0005-0000-0000-0000981F0000}"/>
    <cellStyle name="Normal 2 2 2 3 3 2 2 2 6" xfId="17506" xr:uid="{00000000-0005-0000-0000-0000991F0000}"/>
    <cellStyle name="Normal 2 2 2 3 3 2 2 3" xfId="1915" xr:uid="{00000000-0005-0000-0000-00009A1F0000}"/>
    <cellStyle name="Normal 2 2 2 3 3 2 2 3 2" xfId="4489" xr:uid="{00000000-0005-0000-0000-00009B1F0000}"/>
    <cellStyle name="Normal 2 2 2 3 3 2 2 3 2 2" xfId="12635" xr:uid="{00000000-0005-0000-0000-00009C1F0000}"/>
    <cellStyle name="Normal 2 2 2 3 3 2 2 3 2 2 2" xfId="28931" xr:uid="{00000000-0005-0000-0000-00009D1F0000}"/>
    <cellStyle name="Normal 2 2 2 3 3 2 2 3 2 3" xfId="20785" xr:uid="{00000000-0005-0000-0000-00009E1F0000}"/>
    <cellStyle name="Normal 2 2 2 3 3 2 2 3 3" xfId="7214" xr:uid="{00000000-0005-0000-0000-00009F1F0000}"/>
    <cellStyle name="Normal 2 2 2 3 3 2 2 3 3 2" xfId="15360" xr:uid="{00000000-0005-0000-0000-0000A01F0000}"/>
    <cellStyle name="Normal 2 2 2 3 3 2 2 3 3 2 2" xfId="31656" xr:uid="{00000000-0005-0000-0000-0000A11F0000}"/>
    <cellStyle name="Normal 2 2 2 3 3 2 2 3 3 3" xfId="23510" xr:uid="{00000000-0005-0000-0000-0000A21F0000}"/>
    <cellStyle name="Normal 2 2 2 3 3 2 2 3 4" xfId="10061" xr:uid="{00000000-0005-0000-0000-0000A31F0000}"/>
    <cellStyle name="Normal 2 2 2 3 3 2 2 3 4 2" xfId="26357" xr:uid="{00000000-0005-0000-0000-0000A41F0000}"/>
    <cellStyle name="Normal 2 2 2 3 3 2 2 3 5" xfId="18211" xr:uid="{00000000-0005-0000-0000-0000A51F0000}"/>
    <cellStyle name="Normal 2 2 2 3 3 2 2 4" xfId="3271" xr:uid="{00000000-0005-0000-0000-0000A61F0000}"/>
    <cellStyle name="Normal 2 2 2 3 3 2 2 4 2" xfId="11417" xr:uid="{00000000-0005-0000-0000-0000A71F0000}"/>
    <cellStyle name="Normal 2 2 2 3 3 2 2 4 2 2" xfId="27713" xr:uid="{00000000-0005-0000-0000-0000A81F0000}"/>
    <cellStyle name="Normal 2 2 2 3 3 2 2 4 3" xfId="19567" xr:uid="{00000000-0005-0000-0000-0000A91F0000}"/>
    <cellStyle name="Normal 2 2 2 3 3 2 2 5" xfId="5804" xr:uid="{00000000-0005-0000-0000-0000AA1F0000}"/>
    <cellStyle name="Normal 2 2 2 3 3 2 2 5 2" xfId="13950" xr:uid="{00000000-0005-0000-0000-0000AB1F0000}"/>
    <cellStyle name="Normal 2 2 2 3 3 2 2 5 2 2" xfId="30246" xr:uid="{00000000-0005-0000-0000-0000AC1F0000}"/>
    <cellStyle name="Normal 2 2 2 3 3 2 2 5 3" xfId="22100" xr:uid="{00000000-0005-0000-0000-0000AD1F0000}"/>
    <cellStyle name="Normal 2 2 2 3 3 2 2 6" xfId="8651" xr:uid="{00000000-0005-0000-0000-0000AE1F0000}"/>
    <cellStyle name="Normal 2 2 2 3 3 2 2 6 2" xfId="24947" xr:uid="{00000000-0005-0000-0000-0000AF1F0000}"/>
    <cellStyle name="Normal 2 2 2 3 3 2 2 7" xfId="16801" xr:uid="{00000000-0005-0000-0000-0000B01F0000}"/>
    <cellStyle name="Normal 2 2 2 3 3 2 3" xfId="866" xr:uid="{00000000-0005-0000-0000-0000B11F0000}"/>
    <cellStyle name="Normal 2 2 2 3 3 2 3 2" xfId="2276" xr:uid="{00000000-0005-0000-0000-0000B21F0000}"/>
    <cellStyle name="Normal 2 2 2 3 3 2 3 2 2" xfId="4802" xr:uid="{00000000-0005-0000-0000-0000B31F0000}"/>
    <cellStyle name="Normal 2 2 2 3 3 2 3 2 2 2" xfId="12948" xr:uid="{00000000-0005-0000-0000-0000B41F0000}"/>
    <cellStyle name="Normal 2 2 2 3 3 2 3 2 2 2 2" xfId="29244" xr:uid="{00000000-0005-0000-0000-0000B51F0000}"/>
    <cellStyle name="Normal 2 2 2 3 3 2 3 2 2 3" xfId="21098" xr:uid="{00000000-0005-0000-0000-0000B61F0000}"/>
    <cellStyle name="Normal 2 2 2 3 3 2 3 2 3" xfId="7575" xr:uid="{00000000-0005-0000-0000-0000B71F0000}"/>
    <cellStyle name="Normal 2 2 2 3 3 2 3 2 3 2" xfId="15721" xr:uid="{00000000-0005-0000-0000-0000B81F0000}"/>
    <cellStyle name="Normal 2 2 2 3 3 2 3 2 3 2 2" xfId="32017" xr:uid="{00000000-0005-0000-0000-0000B91F0000}"/>
    <cellStyle name="Normal 2 2 2 3 3 2 3 2 3 3" xfId="23871" xr:uid="{00000000-0005-0000-0000-0000BA1F0000}"/>
    <cellStyle name="Normal 2 2 2 3 3 2 3 2 4" xfId="10422" xr:uid="{00000000-0005-0000-0000-0000BB1F0000}"/>
    <cellStyle name="Normal 2 2 2 3 3 2 3 2 4 2" xfId="26718" xr:uid="{00000000-0005-0000-0000-0000BC1F0000}"/>
    <cellStyle name="Normal 2 2 2 3 3 2 3 2 5" xfId="18572" xr:uid="{00000000-0005-0000-0000-0000BD1F0000}"/>
    <cellStyle name="Normal 2 2 2 3 3 2 3 3" xfId="3584" xr:uid="{00000000-0005-0000-0000-0000BE1F0000}"/>
    <cellStyle name="Normal 2 2 2 3 3 2 3 3 2" xfId="11730" xr:uid="{00000000-0005-0000-0000-0000BF1F0000}"/>
    <cellStyle name="Normal 2 2 2 3 3 2 3 3 2 2" xfId="28026" xr:uid="{00000000-0005-0000-0000-0000C01F0000}"/>
    <cellStyle name="Normal 2 2 2 3 3 2 3 3 3" xfId="19880" xr:uid="{00000000-0005-0000-0000-0000C11F0000}"/>
    <cellStyle name="Normal 2 2 2 3 3 2 3 4" xfId="6165" xr:uid="{00000000-0005-0000-0000-0000C21F0000}"/>
    <cellStyle name="Normal 2 2 2 3 3 2 3 4 2" xfId="14311" xr:uid="{00000000-0005-0000-0000-0000C31F0000}"/>
    <cellStyle name="Normal 2 2 2 3 3 2 3 4 2 2" xfId="30607" xr:uid="{00000000-0005-0000-0000-0000C41F0000}"/>
    <cellStyle name="Normal 2 2 2 3 3 2 3 4 3" xfId="22461" xr:uid="{00000000-0005-0000-0000-0000C51F0000}"/>
    <cellStyle name="Normal 2 2 2 3 3 2 3 5" xfId="9012" xr:uid="{00000000-0005-0000-0000-0000C61F0000}"/>
    <cellStyle name="Normal 2 2 2 3 3 2 3 5 2" xfId="25308" xr:uid="{00000000-0005-0000-0000-0000C71F0000}"/>
    <cellStyle name="Normal 2 2 2 3 3 2 3 6" xfId="17162" xr:uid="{00000000-0005-0000-0000-0000C81F0000}"/>
    <cellStyle name="Normal 2 2 2 3 3 2 4" xfId="1571" xr:uid="{00000000-0005-0000-0000-0000C91F0000}"/>
    <cellStyle name="Normal 2 2 2 3 3 2 4 2" xfId="4193" xr:uid="{00000000-0005-0000-0000-0000CA1F0000}"/>
    <cellStyle name="Normal 2 2 2 3 3 2 4 2 2" xfId="12339" xr:uid="{00000000-0005-0000-0000-0000CB1F0000}"/>
    <cellStyle name="Normal 2 2 2 3 3 2 4 2 2 2" xfId="28635" xr:uid="{00000000-0005-0000-0000-0000CC1F0000}"/>
    <cellStyle name="Normal 2 2 2 3 3 2 4 2 3" xfId="20489" xr:uid="{00000000-0005-0000-0000-0000CD1F0000}"/>
    <cellStyle name="Normal 2 2 2 3 3 2 4 3" xfId="6870" xr:uid="{00000000-0005-0000-0000-0000CE1F0000}"/>
    <cellStyle name="Normal 2 2 2 3 3 2 4 3 2" xfId="15016" xr:uid="{00000000-0005-0000-0000-0000CF1F0000}"/>
    <cellStyle name="Normal 2 2 2 3 3 2 4 3 2 2" xfId="31312" xr:uid="{00000000-0005-0000-0000-0000D01F0000}"/>
    <cellStyle name="Normal 2 2 2 3 3 2 4 3 3" xfId="23166" xr:uid="{00000000-0005-0000-0000-0000D11F0000}"/>
    <cellStyle name="Normal 2 2 2 3 3 2 4 4" xfId="9717" xr:uid="{00000000-0005-0000-0000-0000D21F0000}"/>
    <cellStyle name="Normal 2 2 2 3 3 2 4 4 2" xfId="26013" xr:uid="{00000000-0005-0000-0000-0000D31F0000}"/>
    <cellStyle name="Normal 2 2 2 3 3 2 4 5" xfId="17867" xr:uid="{00000000-0005-0000-0000-0000D41F0000}"/>
    <cellStyle name="Normal 2 2 2 3 3 2 5" xfId="2975" xr:uid="{00000000-0005-0000-0000-0000D51F0000}"/>
    <cellStyle name="Normal 2 2 2 3 3 2 5 2" xfId="11121" xr:uid="{00000000-0005-0000-0000-0000D61F0000}"/>
    <cellStyle name="Normal 2 2 2 3 3 2 5 2 2" xfId="27417" xr:uid="{00000000-0005-0000-0000-0000D71F0000}"/>
    <cellStyle name="Normal 2 2 2 3 3 2 5 3" xfId="19271" xr:uid="{00000000-0005-0000-0000-0000D81F0000}"/>
    <cellStyle name="Normal 2 2 2 3 3 2 6" xfId="5460" xr:uid="{00000000-0005-0000-0000-0000D91F0000}"/>
    <cellStyle name="Normal 2 2 2 3 3 2 6 2" xfId="13606" xr:uid="{00000000-0005-0000-0000-0000DA1F0000}"/>
    <cellStyle name="Normal 2 2 2 3 3 2 6 2 2" xfId="29902" xr:uid="{00000000-0005-0000-0000-0000DB1F0000}"/>
    <cellStyle name="Normal 2 2 2 3 3 2 6 3" xfId="21756" xr:uid="{00000000-0005-0000-0000-0000DC1F0000}"/>
    <cellStyle name="Normal 2 2 2 3 3 2 7" xfId="8307" xr:uid="{00000000-0005-0000-0000-0000DD1F0000}"/>
    <cellStyle name="Normal 2 2 2 3 3 2 7 2" xfId="24603" xr:uid="{00000000-0005-0000-0000-0000DE1F0000}"/>
    <cellStyle name="Normal 2 2 2 3 3 2 8" xfId="16457" xr:uid="{00000000-0005-0000-0000-0000DF1F0000}"/>
    <cellStyle name="Normal 2 2 2 3 3 3" xfId="238" xr:uid="{00000000-0005-0000-0000-0000E01F0000}"/>
    <cellStyle name="Normal 2 2 2 3 3 3 2" xfId="582" xr:uid="{00000000-0005-0000-0000-0000E11F0000}"/>
    <cellStyle name="Normal 2 2 2 3 3 3 2 2" xfId="1288" xr:uid="{00000000-0005-0000-0000-0000E21F0000}"/>
    <cellStyle name="Normal 2 2 2 3 3 3 2 2 2" xfId="2698" xr:uid="{00000000-0005-0000-0000-0000E31F0000}"/>
    <cellStyle name="Normal 2 2 2 3 3 3 2 2 2 2" xfId="5172" xr:uid="{00000000-0005-0000-0000-0000E41F0000}"/>
    <cellStyle name="Normal 2 2 2 3 3 3 2 2 2 2 2" xfId="13318" xr:uid="{00000000-0005-0000-0000-0000E51F0000}"/>
    <cellStyle name="Normal 2 2 2 3 3 3 2 2 2 2 2 2" xfId="29614" xr:uid="{00000000-0005-0000-0000-0000E61F0000}"/>
    <cellStyle name="Normal 2 2 2 3 3 3 2 2 2 2 3" xfId="21468" xr:uid="{00000000-0005-0000-0000-0000E71F0000}"/>
    <cellStyle name="Normal 2 2 2 3 3 3 2 2 2 3" xfId="7997" xr:uid="{00000000-0005-0000-0000-0000E81F0000}"/>
    <cellStyle name="Normal 2 2 2 3 3 3 2 2 2 3 2" xfId="16143" xr:uid="{00000000-0005-0000-0000-0000E91F0000}"/>
    <cellStyle name="Normal 2 2 2 3 3 3 2 2 2 3 2 2" xfId="32439" xr:uid="{00000000-0005-0000-0000-0000EA1F0000}"/>
    <cellStyle name="Normal 2 2 2 3 3 3 2 2 2 3 3" xfId="24293" xr:uid="{00000000-0005-0000-0000-0000EB1F0000}"/>
    <cellStyle name="Normal 2 2 2 3 3 3 2 2 2 4" xfId="10844" xr:uid="{00000000-0005-0000-0000-0000EC1F0000}"/>
    <cellStyle name="Normal 2 2 2 3 3 3 2 2 2 4 2" xfId="27140" xr:uid="{00000000-0005-0000-0000-0000ED1F0000}"/>
    <cellStyle name="Normal 2 2 2 3 3 3 2 2 2 5" xfId="18994" xr:uid="{00000000-0005-0000-0000-0000EE1F0000}"/>
    <cellStyle name="Normal 2 2 2 3 3 3 2 2 3" xfId="3954" xr:uid="{00000000-0005-0000-0000-0000EF1F0000}"/>
    <cellStyle name="Normal 2 2 2 3 3 3 2 2 3 2" xfId="12100" xr:uid="{00000000-0005-0000-0000-0000F01F0000}"/>
    <cellStyle name="Normal 2 2 2 3 3 3 2 2 3 2 2" xfId="28396" xr:uid="{00000000-0005-0000-0000-0000F11F0000}"/>
    <cellStyle name="Normal 2 2 2 3 3 3 2 2 3 3" xfId="20250" xr:uid="{00000000-0005-0000-0000-0000F21F0000}"/>
    <cellStyle name="Normal 2 2 2 3 3 3 2 2 4" xfId="6587" xr:uid="{00000000-0005-0000-0000-0000F31F0000}"/>
    <cellStyle name="Normal 2 2 2 3 3 3 2 2 4 2" xfId="14733" xr:uid="{00000000-0005-0000-0000-0000F41F0000}"/>
    <cellStyle name="Normal 2 2 2 3 3 3 2 2 4 2 2" xfId="31029" xr:uid="{00000000-0005-0000-0000-0000F51F0000}"/>
    <cellStyle name="Normal 2 2 2 3 3 3 2 2 4 3" xfId="22883" xr:uid="{00000000-0005-0000-0000-0000F61F0000}"/>
    <cellStyle name="Normal 2 2 2 3 3 3 2 2 5" xfId="9434" xr:uid="{00000000-0005-0000-0000-0000F71F0000}"/>
    <cellStyle name="Normal 2 2 2 3 3 3 2 2 5 2" xfId="25730" xr:uid="{00000000-0005-0000-0000-0000F81F0000}"/>
    <cellStyle name="Normal 2 2 2 3 3 3 2 2 6" xfId="17584" xr:uid="{00000000-0005-0000-0000-0000F91F0000}"/>
    <cellStyle name="Normal 2 2 2 3 3 3 2 3" xfId="1993" xr:uid="{00000000-0005-0000-0000-0000FA1F0000}"/>
    <cellStyle name="Normal 2 2 2 3 3 3 2 3 2" xfId="4563" xr:uid="{00000000-0005-0000-0000-0000FB1F0000}"/>
    <cellStyle name="Normal 2 2 2 3 3 3 2 3 2 2" xfId="12709" xr:uid="{00000000-0005-0000-0000-0000FC1F0000}"/>
    <cellStyle name="Normal 2 2 2 3 3 3 2 3 2 2 2" xfId="29005" xr:uid="{00000000-0005-0000-0000-0000FD1F0000}"/>
    <cellStyle name="Normal 2 2 2 3 3 3 2 3 2 3" xfId="20859" xr:uid="{00000000-0005-0000-0000-0000FE1F0000}"/>
    <cellStyle name="Normal 2 2 2 3 3 3 2 3 3" xfId="7292" xr:uid="{00000000-0005-0000-0000-0000FF1F0000}"/>
    <cellStyle name="Normal 2 2 2 3 3 3 2 3 3 2" xfId="15438" xr:uid="{00000000-0005-0000-0000-000000200000}"/>
    <cellStyle name="Normal 2 2 2 3 3 3 2 3 3 2 2" xfId="31734" xr:uid="{00000000-0005-0000-0000-000001200000}"/>
    <cellStyle name="Normal 2 2 2 3 3 3 2 3 3 3" xfId="23588" xr:uid="{00000000-0005-0000-0000-000002200000}"/>
    <cellStyle name="Normal 2 2 2 3 3 3 2 3 4" xfId="10139" xr:uid="{00000000-0005-0000-0000-000003200000}"/>
    <cellStyle name="Normal 2 2 2 3 3 3 2 3 4 2" xfId="26435" xr:uid="{00000000-0005-0000-0000-000004200000}"/>
    <cellStyle name="Normal 2 2 2 3 3 3 2 3 5" xfId="18289" xr:uid="{00000000-0005-0000-0000-000005200000}"/>
    <cellStyle name="Normal 2 2 2 3 3 3 2 4" xfId="3345" xr:uid="{00000000-0005-0000-0000-000006200000}"/>
    <cellStyle name="Normal 2 2 2 3 3 3 2 4 2" xfId="11491" xr:uid="{00000000-0005-0000-0000-000007200000}"/>
    <cellStyle name="Normal 2 2 2 3 3 3 2 4 2 2" xfId="27787" xr:uid="{00000000-0005-0000-0000-000008200000}"/>
    <cellStyle name="Normal 2 2 2 3 3 3 2 4 3" xfId="19641" xr:uid="{00000000-0005-0000-0000-000009200000}"/>
    <cellStyle name="Normal 2 2 2 3 3 3 2 5" xfId="5882" xr:uid="{00000000-0005-0000-0000-00000A200000}"/>
    <cellStyle name="Normal 2 2 2 3 3 3 2 5 2" xfId="14028" xr:uid="{00000000-0005-0000-0000-00000B200000}"/>
    <cellStyle name="Normal 2 2 2 3 3 3 2 5 2 2" xfId="30324" xr:uid="{00000000-0005-0000-0000-00000C200000}"/>
    <cellStyle name="Normal 2 2 2 3 3 3 2 5 3" xfId="22178" xr:uid="{00000000-0005-0000-0000-00000D200000}"/>
    <cellStyle name="Normal 2 2 2 3 3 3 2 6" xfId="8729" xr:uid="{00000000-0005-0000-0000-00000E200000}"/>
    <cellStyle name="Normal 2 2 2 3 3 3 2 6 2" xfId="25025" xr:uid="{00000000-0005-0000-0000-00000F200000}"/>
    <cellStyle name="Normal 2 2 2 3 3 3 2 7" xfId="16879" xr:uid="{00000000-0005-0000-0000-000010200000}"/>
    <cellStyle name="Normal 2 2 2 3 3 3 3" xfId="944" xr:uid="{00000000-0005-0000-0000-000011200000}"/>
    <cellStyle name="Normal 2 2 2 3 3 3 3 2" xfId="2354" xr:uid="{00000000-0005-0000-0000-000012200000}"/>
    <cellStyle name="Normal 2 2 2 3 3 3 3 2 2" xfId="4876" xr:uid="{00000000-0005-0000-0000-000013200000}"/>
    <cellStyle name="Normal 2 2 2 3 3 3 3 2 2 2" xfId="13022" xr:uid="{00000000-0005-0000-0000-000014200000}"/>
    <cellStyle name="Normal 2 2 2 3 3 3 3 2 2 2 2" xfId="29318" xr:uid="{00000000-0005-0000-0000-000015200000}"/>
    <cellStyle name="Normal 2 2 2 3 3 3 3 2 2 3" xfId="21172" xr:uid="{00000000-0005-0000-0000-000016200000}"/>
    <cellStyle name="Normal 2 2 2 3 3 3 3 2 3" xfId="7653" xr:uid="{00000000-0005-0000-0000-000017200000}"/>
    <cellStyle name="Normal 2 2 2 3 3 3 3 2 3 2" xfId="15799" xr:uid="{00000000-0005-0000-0000-000018200000}"/>
    <cellStyle name="Normal 2 2 2 3 3 3 3 2 3 2 2" xfId="32095" xr:uid="{00000000-0005-0000-0000-000019200000}"/>
    <cellStyle name="Normal 2 2 2 3 3 3 3 2 3 3" xfId="23949" xr:uid="{00000000-0005-0000-0000-00001A200000}"/>
    <cellStyle name="Normal 2 2 2 3 3 3 3 2 4" xfId="10500" xr:uid="{00000000-0005-0000-0000-00001B200000}"/>
    <cellStyle name="Normal 2 2 2 3 3 3 3 2 4 2" xfId="26796" xr:uid="{00000000-0005-0000-0000-00001C200000}"/>
    <cellStyle name="Normal 2 2 2 3 3 3 3 2 5" xfId="18650" xr:uid="{00000000-0005-0000-0000-00001D200000}"/>
    <cellStyle name="Normal 2 2 2 3 3 3 3 3" xfId="3658" xr:uid="{00000000-0005-0000-0000-00001E200000}"/>
    <cellStyle name="Normal 2 2 2 3 3 3 3 3 2" xfId="11804" xr:uid="{00000000-0005-0000-0000-00001F200000}"/>
    <cellStyle name="Normal 2 2 2 3 3 3 3 3 2 2" xfId="28100" xr:uid="{00000000-0005-0000-0000-000020200000}"/>
    <cellStyle name="Normal 2 2 2 3 3 3 3 3 3" xfId="19954" xr:uid="{00000000-0005-0000-0000-000021200000}"/>
    <cellStyle name="Normal 2 2 2 3 3 3 3 4" xfId="6243" xr:uid="{00000000-0005-0000-0000-000022200000}"/>
    <cellStyle name="Normal 2 2 2 3 3 3 3 4 2" xfId="14389" xr:uid="{00000000-0005-0000-0000-000023200000}"/>
    <cellStyle name="Normal 2 2 2 3 3 3 3 4 2 2" xfId="30685" xr:uid="{00000000-0005-0000-0000-000024200000}"/>
    <cellStyle name="Normal 2 2 2 3 3 3 3 4 3" xfId="22539" xr:uid="{00000000-0005-0000-0000-000025200000}"/>
    <cellStyle name="Normal 2 2 2 3 3 3 3 5" xfId="9090" xr:uid="{00000000-0005-0000-0000-000026200000}"/>
    <cellStyle name="Normal 2 2 2 3 3 3 3 5 2" xfId="25386" xr:uid="{00000000-0005-0000-0000-000027200000}"/>
    <cellStyle name="Normal 2 2 2 3 3 3 3 6" xfId="17240" xr:uid="{00000000-0005-0000-0000-000028200000}"/>
    <cellStyle name="Normal 2 2 2 3 3 3 4" xfId="1649" xr:uid="{00000000-0005-0000-0000-000029200000}"/>
    <cellStyle name="Normal 2 2 2 3 3 3 4 2" xfId="4267" xr:uid="{00000000-0005-0000-0000-00002A200000}"/>
    <cellStyle name="Normal 2 2 2 3 3 3 4 2 2" xfId="12413" xr:uid="{00000000-0005-0000-0000-00002B200000}"/>
    <cellStyle name="Normal 2 2 2 3 3 3 4 2 2 2" xfId="28709" xr:uid="{00000000-0005-0000-0000-00002C200000}"/>
    <cellStyle name="Normal 2 2 2 3 3 3 4 2 3" xfId="20563" xr:uid="{00000000-0005-0000-0000-00002D200000}"/>
    <cellStyle name="Normal 2 2 2 3 3 3 4 3" xfId="6948" xr:uid="{00000000-0005-0000-0000-00002E200000}"/>
    <cellStyle name="Normal 2 2 2 3 3 3 4 3 2" xfId="15094" xr:uid="{00000000-0005-0000-0000-00002F200000}"/>
    <cellStyle name="Normal 2 2 2 3 3 3 4 3 2 2" xfId="31390" xr:uid="{00000000-0005-0000-0000-000030200000}"/>
    <cellStyle name="Normal 2 2 2 3 3 3 4 3 3" xfId="23244" xr:uid="{00000000-0005-0000-0000-000031200000}"/>
    <cellStyle name="Normal 2 2 2 3 3 3 4 4" xfId="9795" xr:uid="{00000000-0005-0000-0000-000032200000}"/>
    <cellStyle name="Normal 2 2 2 3 3 3 4 4 2" xfId="26091" xr:uid="{00000000-0005-0000-0000-000033200000}"/>
    <cellStyle name="Normal 2 2 2 3 3 3 4 5" xfId="17945" xr:uid="{00000000-0005-0000-0000-000034200000}"/>
    <cellStyle name="Normal 2 2 2 3 3 3 5" xfId="3049" xr:uid="{00000000-0005-0000-0000-000035200000}"/>
    <cellStyle name="Normal 2 2 2 3 3 3 5 2" xfId="11195" xr:uid="{00000000-0005-0000-0000-000036200000}"/>
    <cellStyle name="Normal 2 2 2 3 3 3 5 2 2" xfId="27491" xr:uid="{00000000-0005-0000-0000-000037200000}"/>
    <cellStyle name="Normal 2 2 2 3 3 3 5 3" xfId="19345" xr:uid="{00000000-0005-0000-0000-000038200000}"/>
    <cellStyle name="Normal 2 2 2 3 3 3 6" xfId="5538" xr:uid="{00000000-0005-0000-0000-000039200000}"/>
    <cellStyle name="Normal 2 2 2 3 3 3 6 2" xfId="13684" xr:uid="{00000000-0005-0000-0000-00003A200000}"/>
    <cellStyle name="Normal 2 2 2 3 3 3 6 2 2" xfId="29980" xr:uid="{00000000-0005-0000-0000-00003B200000}"/>
    <cellStyle name="Normal 2 2 2 3 3 3 6 3" xfId="21834" xr:uid="{00000000-0005-0000-0000-00003C200000}"/>
    <cellStyle name="Normal 2 2 2 3 3 3 7" xfId="8385" xr:uid="{00000000-0005-0000-0000-00003D200000}"/>
    <cellStyle name="Normal 2 2 2 3 3 3 7 2" xfId="24681" xr:uid="{00000000-0005-0000-0000-00003E200000}"/>
    <cellStyle name="Normal 2 2 2 3 3 3 8" xfId="16535" xr:uid="{00000000-0005-0000-0000-00003F200000}"/>
    <cellStyle name="Normal 2 2 2 3 3 4" xfId="324" xr:uid="{00000000-0005-0000-0000-000040200000}"/>
    <cellStyle name="Normal 2 2 2 3 3 4 2" xfId="668" xr:uid="{00000000-0005-0000-0000-000041200000}"/>
    <cellStyle name="Normal 2 2 2 3 3 4 2 2" xfId="1374" xr:uid="{00000000-0005-0000-0000-000042200000}"/>
    <cellStyle name="Normal 2 2 2 3 3 4 2 2 2" xfId="2784" xr:uid="{00000000-0005-0000-0000-000043200000}"/>
    <cellStyle name="Normal 2 2 2 3 3 4 2 2 2 2" xfId="5246" xr:uid="{00000000-0005-0000-0000-000044200000}"/>
    <cellStyle name="Normal 2 2 2 3 3 4 2 2 2 2 2" xfId="13392" xr:uid="{00000000-0005-0000-0000-000045200000}"/>
    <cellStyle name="Normal 2 2 2 3 3 4 2 2 2 2 2 2" xfId="29688" xr:uid="{00000000-0005-0000-0000-000046200000}"/>
    <cellStyle name="Normal 2 2 2 3 3 4 2 2 2 2 3" xfId="21542" xr:uid="{00000000-0005-0000-0000-000047200000}"/>
    <cellStyle name="Normal 2 2 2 3 3 4 2 2 2 3" xfId="8083" xr:uid="{00000000-0005-0000-0000-000048200000}"/>
    <cellStyle name="Normal 2 2 2 3 3 4 2 2 2 3 2" xfId="16229" xr:uid="{00000000-0005-0000-0000-000049200000}"/>
    <cellStyle name="Normal 2 2 2 3 3 4 2 2 2 3 2 2" xfId="32525" xr:uid="{00000000-0005-0000-0000-00004A200000}"/>
    <cellStyle name="Normal 2 2 2 3 3 4 2 2 2 3 3" xfId="24379" xr:uid="{00000000-0005-0000-0000-00004B200000}"/>
    <cellStyle name="Normal 2 2 2 3 3 4 2 2 2 4" xfId="10930" xr:uid="{00000000-0005-0000-0000-00004C200000}"/>
    <cellStyle name="Normal 2 2 2 3 3 4 2 2 2 4 2" xfId="27226" xr:uid="{00000000-0005-0000-0000-00004D200000}"/>
    <cellStyle name="Normal 2 2 2 3 3 4 2 2 2 5" xfId="19080" xr:uid="{00000000-0005-0000-0000-00004E200000}"/>
    <cellStyle name="Normal 2 2 2 3 3 4 2 2 3" xfId="4028" xr:uid="{00000000-0005-0000-0000-00004F200000}"/>
    <cellStyle name="Normal 2 2 2 3 3 4 2 2 3 2" xfId="12174" xr:uid="{00000000-0005-0000-0000-000050200000}"/>
    <cellStyle name="Normal 2 2 2 3 3 4 2 2 3 2 2" xfId="28470" xr:uid="{00000000-0005-0000-0000-000051200000}"/>
    <cellStyle name="Normal 2 2 2 3 3 4 2 2 3 3" xfId="20324" xr:uid="{00000000-0005-0000-0000-000052200000}"/>
    <cellStyle name="Normal 2 2 2 3 3 4 2 2 4" xfId="6673" xr:uid="{00000000-0005-0000-0000-000053200000}"/>
    <cellStyle name="Normal 2 2 2 3 3 4 2 2 4 2" xfId="14819" xr:uid="{00000000-0005-0000-0000-000054200000}"/>
    <cellStyle name="Normal 2 2 2 3 3 4 2 2 4 2 2" xfId="31115" xr:uid="{00000000-0005-0000-0000-000055200000}"/>
    <cellStyle name="Normal 2 2 2 3 3 4 2 2 4 3" xfId="22969" xr:uid="{00000000-0005-0000-0000-000056200000}"/>
    <cellStyle name="Normal 2 2 2 3 3 4 2 2 5" xfId="9520" xr:uid="{00000000-0005-0000-0000-000057200000}"/>
    <cellStyle name="Normal 2 2 2 3 3 4 2 2 5 2" xfId="25816" xr:uid="{00000000-0005-0000-0000-000058200000}"/>
    <cellStyle name="Normal 2 2 2 3 3 4 2 2 6" xfId="17670" xr:uid="{00000000-0005-0000-0000-000059200000}"/>
    <cellStyle name="Normal 2 2 2 3 3 4 2 3" xfId="2079" xr:uid="{00000000-0005-0000-0000-00005A200000}"/>
    <cellStyle name="Normal 2 2 2 3 3 4 2 3 2" xfId="4637" xr:uid="{00000000-0005-0000-0000-00005B200000}"/>
    <cellStyle name="Normal 2 2 2 3 3 4 2 3 2 2" xfId="12783" xr:uid="{00000000-0005-0000-0000-00005C200000}"/>
    <cellStyle name="Normal 2 2 2 3 3 4 2 3 2 2 2" xfId="29079" xr:uid="{00000000-0005-0000-0000-00005D200000}"/>
    <cellStyle name="Normal 2 2 2 3 3 4 2 3 2 3" xfId="20933" xr:uid="{00000000-0005-0000-0000-00005E200000}"/>
    <cellStyle name="Normal 2 2 2 3 3 4 2 3 3" xfId="7378" xr:uid="{00000000-0005-0000-0000-00005F200000}"/>
    <cellStyle name="Normal 2 2 2 3 3 4 2 3 3 2" xfId="15524" xr:uid="{00000000-0005-0000-0000-000060200000}"/>
    <cellStyle name="Normal 2 2 2 3 3 4 2 3 3 2 2" xfId="31820" xr:uid="{00000000-0005-0000-0000-000061200000}"/>
    <cellStyle name="Normal 2 2 2 3 3 4 2 3 3 3" xfId="23674" xr:uid="{00000000-0005-0000-0000-000062200000}"/>
    <cellStyle name="Normal 2 2 2 3 3 4 2 3 4" xfId="10225" xr:uid="{00000000-0005-0000-0000-000063200000}"/>
    <cellStyle name="Normal 2 2 2 3 3 4 2 3 4 2" xfId="26521" xr:uid="{00000000-0005-0000-0000-000064200000}"/>
    <cellStyle name="Normal 2 2 2 3 3 4 2 3 5" xfId="18375" xr:uid="{00000000-0005-0000-0000-000065200000}"/>
    <cellStyle name="Normal 2 2 2 3 3 4 2 4" xfId="3419" xr:uid="{00000000-0005-0000-0000-000066200000}"/>
    <cellStyle name="Normal 2 2 2 3 3 4 2 4 2" xfId="11565" xr:uid="{00000000-0005-0000-0000-000067200000}"/>
    <cellStyle name="Normal 2 2 2 3 3 4 2 4 2 2" xfId="27861" xr:uid="{00000000-0005-0000-0000-000068200000}"/>
    <cellStyle name="Normal 2 2 2 3 3 4 2 4 3" xfId="19715" xr:uid="{00000000-0005-0000-0000-000069200000}"/>
    <cellStyle name="Normal 2 2 2 3 3 4 2 5" xfId="5968" xr:uid="{00000000-0005-0000-0000-00006A200000}"/>
    <cellStyle name="Normal 2 2 2 3 3 4 2 5 2" xfId="14114" xr:uid="{00000000-0005-0000-0000-00006B200000}"/>
    <cellStyle name="Normal 2 2 2 3 3 4 2 5 2 2" xfId="30410" xr:uid="{00000000-0005-0000-0000-00006C200000}"/>
    <cellStyle name="Normal 2 2 2 3 3 4 2 5 3" xfId="22264" xr:uid="{00000000-0005-0000-0000-00006D200000}"/>
    <cellStyle name="Normal 2 2 2 3 3 4 2 6" xfId="8815" xr:uid="{00000000-0005-0000-0000-00006E200000}"/>
    <cellStyle name="Normal 2 2 2 3 3 4 2 6 2" xfId="25111" xr:uid="{00000000-0005-0000-0000-00006F200000}"/>
    <cellStyle name="Normal 2 2 2 3 3 4 2 7" xfId="16965" xr:uid="{00000000-0005-0000-0000-000070200000}"/>
    <cellStyle name="Normal 2 2 2 3 3 4 3" xfId="1030" xr:uid="{00000000-0005-0000-0000-000071200000}"/>
    <cellStyle name="Normal 2 2 2 3 3 4 3 2" xfId="2440" xr:uid="{00000000-0005-0000-0000-000072200000}"/>
    <cellStyle name="Normal 2 2 2 3 3 4 3 2 2" xfId="4950" xr:uid="{00000000-0005-0000-0000-000073200000}"/>
    <cellStyle name="Normal 2 2 2 3 3 4 3 2 2 2" xfId="13096" xr:uid="{00000000-0005-0000-0000-000074200000}"/>
    <cellStyle name="Normal 2 2 2 3 3 4 3 2 2 2 2" xfId="29392" xr:uid="{00000000-0005-0000-0000-000075200000}"/>
    <cellStyle name="Normal 2 2 2 3 3 4 3 2 2 3" xfId="21246" xr:uid="{00000000-0005-0000-0000-000076200000}"/>
    <cellStyle name="Normal 2 2 2 3 3 4 3 2 3" xfId="7739" xr:uid="{00000000-0005-0000-0000-000077200000}"/>
    <cellStyle name="Normal 2 2 2 3 3 4 3 2 3 2" xfId="15885" xr:uid="{00000000-0005-0000-0000-000078200000}"/>
    <cellStyle name="Normal 2 2 2 3 3 4 3 2 3 2 2" xfId="32181" xr:uid="{00000000-0005-0000-0000-000079200000}"/>
    <cellStyle name="Normal 2 2 2 3 3 4 3 2 3 3" xfId="24035" xr:uid="{00000000-0005-0000-0000-00007A200000}"/>
    <cellStyle name="Normal 2 2 2 3 3 4 3 2 4" xfId="10586" xr:uid="{00000000-0005-0000-0000-00007B200000}"/>
    <cellStyle name="Normal 2 2 2 3 3 4 3 2 4 2" xfId="26882" xr:uid="{00000000-0005-0000-0000-00007C200000}"/>
    <cellStyle name="Normal 2 2 2 3 3 4 3 2 5" xfId="18736" xr:uid="{00000000-0005-0000-0000-00007D200000}"/>
    <cellStyle name="Normal 2 2 2 3 3 4 3 3" xfId="3732" xr:uid="{00000000-0005-0000-0000-00007E200000}"/>
    <cellStyle name="Normal 2 2 2 3 3 4 3 3 2" xfId="11878" xr:uid="{00000000-0005-0000-0000-00007F200000}"/>
    <cellStyle name="Normal 2 2 2 3 3 4 3 3 2 2" xfId="28174" xr:uid="{00000000-0005-0000-0000-000080200000}"/>
    <cellStyle name="Normal 2 2 2 3 3 4 3 3 3" xfId="20028" xr:uid="{00000000-0005-0000-0000-000081200000}"/>
    <cellStyle name="Normal 2 2 2 3 3 4 3 4" xfId="6329" xr:uid="{00000000-0005-0000-0000-000082200000}"/>
    <cellStyle name="Normal 2 2 2 3 3 4 3 4 2" xfId="14475" xr:uid="{00000000-0005-0000-0000-000083200000}"/>
    <cellStyle name="Normal 2 2 2 3 3 4 3 4 2 2" xfId="30771" xr:uid="{00000000-0005-0000-0000-000084200000}"/>
    <cellStyle name="Normal 2 2 2 3 3 4 3 4 3" xfId="22625" xr:uid="{00000000-0005-0000-0000-000085200000}"/>
    <cellStyle name="Normal 2 2 2 3 3 4 3 5" xfId="9176" xr:uid="{00000000-0005-0000-0000-000086200000}"/>
    <cellStyle name="Normal 2 2 2 3 3 4 3 5 2" xfId="25472" xr:uid="{00000000-0005-0000-0000-000087200000}"/>
    <cellStyle name="Normal 2 2 2 3 3 4 3 6" xfId="17326" xr:uid="{00000000-0005-0000-0000-000088200000}"/>
    <cellStyle name="Normal 2 2 2 3 3 4 4" xfId="1735" xr:uid="{00000000-0005-0000-0000-000089200000}"/>
    <cellStyle name="Normal 2 2 2 3 3 4 4 2" xfId="4341" xr:uid="{00000000-0005-0000-0000-00008A200000}"/>
    <cellStyle name="Normal 2 2 2 3 3 4 4 2 2" xfId="12487" xr:uid="{00000000-0005-0000-0000-00008B200000}"/>
    <cellStyle name="Normal 2 2 2 3 3 4 4 2 2 2" xfId="28783" xr:uid="{00000000-0005-0000-0000-00008C200000}"/>
    <cellStyle name="Normal 2 2 2 3 3 4 4 2 3" xfId="20637" xr:uid="{00000000-0005-0000-0000-00008D200000}"/>
    <cellStyle name="Normal 2 2 2 3 3 4 4 3" xfId="7034" xr:uid="{00000000-0005-0000-0000-00008E200000}"/>
    <cellStyle name="Normal 2 2 2 3 3 4 4 3 2" xfId="15180" xr:uid="{00000000-0005-0000-0000-00008F200000}"/>
    <cellStyle name="Normal 2 2 2 3 3 4 4 3 2 2" xfId="31476" xr:uid="{00000000-0005-0000-0000-000090200000}"/>
    <cellStyle name="Normal 2 2 2 3 3 4 4 3 3" xfId="23330" xr:uid="{00000000-0005-0000-0000-000091200000}"/>
    <cellStyle name="Normal 2 2 2 3 3 4 4 4" xfId="9881" xr:uid="{00000000-0005-0000-0000-000092200000}"/>
    <cellStyle name="Normal 2 2 2 3 3 4 4 4 2" xfId="26177" xr:uid="{00000000-0005-0000-0000-000093200000}"/>
    <cellStyle name="Normal 2 2 2 3 3 4 4 5" xfId="18031" xr:uid="{00000000-0005-0000-0000-000094200000}"/>
    <cellStyle name="Normal 2 2 2 3 3 4 5" xfId="3123" xr:uid="{00000000-0005-0000-0000-000095200000}"/>
    <cellStyle name="Normal 2 2 2 3 3 4 5 2" xfId="11269" xr:uid="{00000000-0005-0000-0000-000096200000}"/>
    <cellStyle name="Normal 2 2 2 3 3 4 5 2 2" xfId="27565" xr:uid="{00000000-0005-0000-0000-000097200000}"/>
    <cellStyle name="Normal 2 2 2 3 3 4 5 3" xfId="19419" xr:uid="{00000000-0005-0000-0000-000098200000}"/>
    <cellStyle name="Normal 2 2 2 3 3 4 6" xfId="5624" xr:uid="{00000000-0005-0000-0000-000099200000}"/>
    <cellStyle name="Normal 2 2 2 3 3 4 6 2" xfId="13770" xr:uid="{00000000-0005-0000-0000-00009A200000}"/>
    <cellStyle name="Normal 2 2 2 3 3 4 6 2 2" xfId="30066" xr:uid="{00000000-0005-0000-0000-00009B200000}"/>
    <cellStyle name="Normal 2 2 2 3 3 4 6 3" xfId="21920" xr:uid="{00000000-0005-0000-0000-00009C200000}"/>
    <cellStyle name="Normal 2 2 2 3 3 4 7" xfId="8471" xr:uid="{00000000-0005-0000-0000-00009D200000}"/>
    <cellStyle name="Normal 2 2 2 3 3 4 7 2" xfId="24767" xr:uid="{00000000-0005-0000-0000-00009E200000}"/>
    <cellStyle name="Normal 2 2 2 3 3 4 8" xfId="16621" xr:uid="{00000000-0005-0000-0000-00009F200000}"/>
    <cellStyle name="Normal 2 2 2 3 3 5" xfId="414" xr:uid="{00000000-0005-0000-0000-0000A0200000}"/>
    <cellStyle name="Normal 2 2 2 3 3 5 2" xfId="1120" xr:uid="{00000000-0005-0000-0000-0000A1200000}"/>
    <cellStyle name="Normal 2 2 2 3 3 5 2 2" xfId="2530" xr:uid="{00000000-0005-0000-0000-0000A2200000}"/>
    <cellStyle name="Normal 2 2 2 3 3 5 2 2 2" xfId="5024" xr:uid="{00000000-0005-0000-0000-0000A3200000}"/>
    <cellStyle name="Normal 2 2 2 3 3 5 2 2 2 2" xfId="13170" xr:uid="{00000000-0005-0000-0000-0000A4200000}"/>
    <cellStyle name="Normal 2 2 2 3 3 5 2 2 2 2 2" xfId="29466" xr:uid="{00000000-0005-0000-0000-0000A5200000}"/>
    <cellStyle name="Normal 2 2 2 3 3 5 2 2 2 3" xfId="21320" xr:uid="{00000000-0005-0000-0000-0000A6200000}"/>
    <cellStyle name="Normal 2 2 2 3 3 5 2 2 3" xfId="7829" xr:uid="{00000000-0005-0000-0000-0000A7200000}"/>
    <cellStyle name="Normal 2 2 2 3 3 5 2 2 3 2" xfId="15975" xr:uid="{00000000-0005-0000-0000-0000A8200000}"/>
    <cellStyle name="Normal 2 2 2 3 3 5 2 2 3 2 2" xfId="32271" xr:uid="{00000000-0005-0000-0000-0000A9200000}"/>
    <cellStyle name="Normal 2 2 2 3 3 5 2 2 3 3" xfId="24125" xr:uid="{00000000-0005-0000-0000-0000AA200000}"/>
    <cellStyle name="Normal 2 2 2 3 3 5 2 2 4" xfId="10676" xr:uid="{00000000-0005-0000-0000-0000AB200000}"/>
    <cellStyle name="Normal 2 2 2 3 3 5 2 2 4 2" xfId="26972" xr:uid="{00000000-0005-0000-0000-0000AC200000}"/>
    <cellStyle name="Normal 2 2 2 3 3 5 2 2 5" xfId="18826" xr:uid="{00000000-0005-0000-0000-0000AD200000}"/>
    <cellStyle name="Normal 2 2 2 3 3 5 2 3" xfId="3806" xr:uid="{00000000-0005-0000-0000-0000AE200000}"/>
    <cellStyle name="Normal 2 2 2 3 3 5 2 3 2" xfId="11952" xr:uid="{00000000-0005-0000-0000-0000AF200000}"/>
    <cellStyle name="Normal 2 2 2 3 3 5 2 3 2 2" xfId="28248" xr:uid="{00000000-0005-0000-0000-0000B0200000}"/>
    <cellStyle name="Normal 2 2 2 3 3 5 2 3 3" xfId="20102" xr:uid="{00000000-0005-0000-0000-0000B1200000}"/>
    <cellStyle name="Normal 2 2 2 3 3 5 2 4" xfId="6419" xr:uid="{00000000-0005-0000-0000-0000B2200000}"/>
    <cellStyle name="Normal 2 2 2 3 3 5 2 4 2" xfId="14565" xr:uid="{00000000-0005-0000-0000-0000B3200000}"/>
    <cellStyle name="Normal 2 2 2 3 3 5 2 4 2 2" xfId="30861" xr:uid="{00000000-0005-0000-0000-0000B4200000}"/>
    <cellStyle name="Normal 2 2 2 3 3 5 2 4 3" xfId="22715" xr:uid="{00000000-0005-0000-0000-0000B5200000}"/>
    <cellStyle name="Normal 2 2 2 3 3 5 2 5" xfId="9266" xr:uid="{00000000-0005-0000-0000-0000B6200000}"/>
    <cellStyle name="Normal 2 2 2 3 3 5 2 5 2" xfId="25562" xr:uid="{00000000-0005-0000-0000-0000B7200000}"/>
    <cellStyle name="Normal 2 2 2 3 3 5 2 6" xfId="17416" xr:uid="{00000000-0005-0000-0000-0000B8200000}"/>
    <cellStyle name="Normal 2 2 2 3 3 5 3" xfId="1825" xr:uid="{00000000-0005-0000-0000-0000B9200000}"/>
    <cellStyle name="Normal 2 2 2 3 3 5 3 2" xfId="4415" xr:uid="{00000000-0005-0000-0000-0000BA200000}"/>
    <cellStyle name="Normal 2 2 2 3 3 5 3 2 2" xfId="12561" xr:uid="{00000000-0005-0000-0000-0000BB200000}"/>
    <cellStyle name="Normal 2 2 2 3 3 5 3 2 2 2" xfId="28857" xr:uid="{00000000-0005-0000-0000-0000BC200000}"/>
    <cellStyle name="Normal 2 2 2 3 3 5 3 2 3" xfId="20711" xr:uid="{00000000-0005-0000-0000-0000BD200000}"/>
    <cellStyle name="Normal 2 2 2 3 3 5 3 3" xfId="7124" xr:uid="{00000000-0005-0000-0000-0000BE200000}"/>
    <cellStyle name="Normal 2 2 2 3 3 5 3 3 2" xfId="15270" xr:uid="{00000000-0005-0000-0000-0000BF200000}"/>
    <cellStyle name="Normal 2 2 2 3 3 5 3 3 2 2" xfId="31566" xr:uid="{00000000-0005-0000-0000-0000C0200000}"/>
    <cellStyle name="Normal 2 2 2 3 3 5 3 3 3" xfId="23420" xr:uid="{00000000-0005-0000-0000-0000C1200000}"/>
    <cellStyle name="Normal 2 2 2 3 3 5 3 4" xfId="9971" xr:uid="{00000000-0005-0000-0000-0000C2200000}"/>
    <cellStyle name="Normal 2 2 2 3 3 5 3 4 2" xfId="26267" xr:uid="{00000000-0005-0000-0000-0000C3200000}"/>
    <cellStyle name="Normal 2 2 2 3 3 5 3 5" xfId="18121" xr:uid="{00000000-0005-0000-0000-0000C4200000}"/>
    <cellStyle name="Normal 2 2 2 3 3 5 4" xfId="3197" xr:uid="{00000000-0005-0000-0000-0000C5200000}"/>
    <cellStyle name="Normal 2 2 2 3 3 5 4 2" xfId="11343" xr:uid="{00000000-0005-0000-0000-0000C6200000}"/>
    <cellStyle name="Normal 2 2 2 3 3 5 4 2 2" xfId="27639" xr:uid="{00000000-0005-0000-0000-0000C7200000}"/>
    <cellStyle name="Normal 2 2 2 3 3 5 4 3" xfId="19493" xr:uid="{00000000-0005-0000-0000-0000C8200000}"/>
    <cellStyle name="Normal 2 2 2 3 3 5 5" xfId="5714" xr:uid="{00000000-0005-0000-0000-0000C9200000}"/>
    <cellStyle name="Normal 2 2 2 3 3 5 5 2" xfId="13860" xr:uid="{00000000-0005-0000-0000-0000CA200000}"/>
    <cellStyle name="Normal 2 2 2 3 3 5 5 2 2" xfId="30156" xr:uid="{00000000-0005-0000-0000-0000CB200000}"/>
    <cellStyle name="Normal 2 2 2 3 3 5 5 3" xfId="22010" xr:uid="{00000000-0005-0000-0000-0000CC200000}"/>
    <cellStyle name="Normal 2 2 2 3 3 5 6" xfId="8561" xr:uid="{00000000-0005-0000-0000-0000CD200000}"/>
    <cellStyle name="Normal 2 2 2 3 3 5 6 2" xfId="24857" xr:uid="{00000000-0005-0000-0000-0000CE200000}"/>
    <cellStyle name="Normal 2 2 2 3 3 5 7" xfId="16711" xr:uid="{00000000-0005-0000-0000-0000CF200000}"/>
    <cellStyle name="Normal 2 2 2 3 3 6" xfId="776" xr:uid="{00000000-0005-0000-0000-0000D0200000}"/>
    <cellStyle name="Normal 2 2 2 3 3 6 2" xfId="2186" xr:uid="{00000000-0005-0000-0000-0000D1200000}"/>
    <cellStyle name="Normal 2 2 2 3 3 6 2 2" xfId="4728" xr:uid="{00000000-0005-0000-0000-0000D2200000}"/>
    <cellStyle name="Normal 2 2 2 3 3 6 2 2 2" xfId="12874" xr:uid="{00000000-0005-0000-0000-0000D3200000}"/>
    <cellStyle name="Normal 2 2 2 3 3 6 2 2 2 2" xfId="29170" xr:uid="{00000000-0005-0000-0000-0000D4200000}"/>
    <cellStyle name="Normal 2 2 2 3 3 6 2 2 3" xfId="21024" xr:uid="{00000000-0005-0000-0000-0000D5200000}"/>
    <cellStyle name="Normal 2 2 2 3 3 6 2 3" xfId="7485" xr:uid="{00000000-0005-0000-0000-0000D6200000}"/>
    <cellStyle name="Normal 2 2 2 3 3 6 2 3 2" xfId="15631" xr:uid="{00000000-0005-0000-0000-0000D7200000}"/>
    <cellStyle name="Normal 2 2 2 3 3 6 2 3 2 2" xfId="31927" xr:uid="{00000000-0005-0000-0000-0000D8200000}"/>
    <cellStyle name="Normal 2 2 2 3 3 6 2 3 3" xfId="23781" xr:uid="{00000000-0005-0000-0000-0000D9200000}"/>
    <cellStyle name="Normal 2 2 2 3 3 6 2 4" xfId="10332" xr:uid="{00000000-0005-0000-0000-0000DA200000}"/>
    <cellStyle name="Normal 2 2 2 3 3 6 2 4 2" xfId="26628" xr:uid="{00000000-0005-0000-0000-0000DB200000}"/>
    <cellStyle name="Normal 2 2 2 3 3 6 2 5" xfId="18482" xr:uid="{00000000-0005-0000-0000-0000DC200000}"/>
    <cellStyle name="Normal 2 2 2 3 3 6 3" xfId="3510" xr:uid="{00000000-0005-0000-0000-0000DD200000}"/>
    <cellStyle name="Normal 2 2 2 3 3 6 3 2" xfId="11656" xr:uid="{00000000-0005-0000-0000-0000DE200000}"/>
    <cellStyle name="Normal 2 2 2 3 3 6 3 2 2" xfId="27952" xr:uid="{00000000-0005-0000-0000-0000DF200000}"/>
    <cellStyle name="Normal 2 2 2 3 3 6 3 3" xfId="19806" xr:uid="{00000000-0005-0000-0000-0000E0200000}"/>
    <cellStyle name="Normal 2 2 2 3 3 6 4" xfId="6075" xr:uid="{00000000-0005-0000-0000-0000E1200000}"/>
    <cellStyle name="Normal 2 2 2 3 3 6 4 2" xfId="14221" xr:uid="{00000000-0005-0000-0000-0000E2200000}"/>
    <cellStyle name="Normal 2 2 2 3 3 6 4 2 2" xfId="30517" xr:uid="{00000000-0005-0000-0000-0000E3200000}"/>
    <cellStyle name="Normal 2 2 2 3 3 6 4 3" xfId="22371" xr:uid="{00000000-0005-0000-0000-0000E4200000}"/>
    <cellStyle name="Normal 2 2 2 3 3 6 5" xfId="8922" xr:uid="{00000000-0005-0000-0000-0000E5200000}"/>
    <cellStyle name="Normal 2 2 2 3 3 6 5 2" xfId="25218" xr:uid="{00000000-0005-0000-0000-0000E6200000}"/>
    <cellStyle name="Normal 2 2 2 3 3 6 6" xfId="17072" xr:uid="{00000000-0005-0000-0000-0000E7200000}"/>
    <cellStyle name="Normal 2 2 2 3 3 7" xfId="1481" xr:uid="{00000000-0005-0000-0000-0000E8200000}"/>
    <cellStyle name="Normal 2 2 2 3 3 7 2" xfId="4119" xr:uid="{00000000-0005-0000-0000-0000E9200000}"/>
    <cellStyle name="Normal 2 2 2 3 3 7 2 2" xfId="12265" xr:uid="{00000000-0005-0000-0000-0000EA200000}"/>
    <cellStyle name="Normal 2 2 2 3 3 7 2 2 2" xfId="28561" xr:uid="{00000000-0005-0000-0000-0000EB200000}"/>
    <cellStyle name="Normal 2 2 2 3 3 7 2 3" xfId="20415" xr:uid="{00000000-0005-0000-0000-0000EC200000}"/>
    <cellStyle name="Normal 2 2 2 3 3 7 3" xfId="6780" xr:uid="{00000000-0005-0000-0000-0000ED200000}"/>
    <cellStyle name="Normal 2 2 2 3 3 7 3 2" xfId="14926" xr:uid="{00000000-0005-0000-0000-0000EE200000}"/>
    <cellStyle name="Normal 2 2 2 3 3 7 3 2 2" xfId="31222" xr:uid="{00000000-0005-0000-0000-0000EF200000}"/>
    <cellStyle name="Normal 2 2 2 3 3 7 3 3" xfId="23076" xr:uid="{00000000-0005-0000-0000-0000F0200000}"/>
    <cellStyle name="Normal 2 2 2 3 3 7 4" xfId="9627" xr:uid="{00000000-0005-0000-0000-0000F1200000}"/>
    <cellStyle name="Normal 2 2 2 3 3 7 4 2" xfId="25923" xr:uid="{00000000-0005-0000-0000-0000F2200000}"/>
    <cellStyle name="Normal 2 2 2 3 3 7 5" xfId="17777" xr:uid="{00000000-0005-0000-0000-0000F3200000}"/>
    <cellStyle name="Normal 2 2 2 3 3 8" xfId="2901" xr:uid="{00000000-0005-0000-0000-0000F4200000}"/>
    <cellStyle name="Normal 2 2 2 3 3 8 2" xfId="11047" xr:uid="{00000000-0005-0000-0000-0000F5200000}"/>
    <cellStyle name="Normal 2 2 2 3 3 8 2 2" xfId="27343" xr:uid="{00000000-0005-0000-0000-0000F6200000}"/>
    <cellStyle name="Normal 2 2 2 3 3 8 3" xfId="19197" xr:uid="{00000000-0005-0000-0000-0000F7200000}"/>
    <cellStyle name="Normal 2 2 2 3 3 9" xfId="5370" xr:uid="{00000000-0005-0000-0000-0000F8200000}"/>
    <cellStyle name="Normal 2 2 2 3 3 9 2" xfId="13516" xr:uid="{00000000-0005-0000-0000-0000F9200000}"/>
    <cellStyle name="Normal 2 2 2 3 3 9 2 2" xfId="29812" xr:uid="{00000000-0005-0000-0000-0000FA200000}"/>
    <cellStyle name="Normal 2 2 2 3 3 9 3" xfId="21666" xr:uid="{00000000-0005-0000-0000-0000FB200000}"/>
    <cellStyle name="Normal 2 2 2 3 4" xfId="116" xr:uid="{00000000-0005-0000-0000-0000FC200000}"/>
    <cellStyle name="Normal 2 2 2 3 4 2" xfId="460" xr:uid="{00000000-0005-0000-0000-0000FD200000}"/>
    <cellStyle name="Normal 2 2 2 3 4 2 2" xfId="1166" xr:uid="{00000000-0005-0000-0000-0000FE200000}"/>
    <cellStyle name="Normal 2 2 2 3 4 2 2 2" xfId="2576" xr:uid="{00000000-0005-0000-0000-0000FF200000}"/>
    <cellStyle name="Normal 2 2 2 3 4 2 2 2 2" xfId="5062" xr:uid="{00000000-0005-0000-0000-000000210000}"/>
    <cellStyle name="Normal 2 2 2 3 4 2 2 2 2 2" xfId="13208" xr:uid="{00000000-0005-0000-0000-000001210000}"/>
    <cellStyle name="Normal 2 2 2 3 4 2 2 2 2 2 2" xfId="29504" xr:uid="{00000000-0005-0000-0000-000002210000}"/>
    <cellStyle name="Normal 2 2 2 3 4 2 2 2 2 3" xfId="21358" xr:uid="{00000000-0005-0000-0000-000003210000}"/>
    <cellStyle name="Normal 2 2 2 3 4 2 2 2 3" xfId="7875" xr:uid="{00000000-0005-0000-0000-000004210000}"/>
    <cellStyle name="Normal 2 2 2 3 4 2 2 2 3 2" xfId="16021" xr:uid="{00000000-0005-0000-0000-000005210000}"/>
    <cellStyle name="Normal 2 2 2 3 4 2 2 2 3 2 2" xfId="32317" xr:uid="{00000000-0005-0000-0000-000006210000}"/>
    <cellStyle name="Normal 2 2 2 3 4 2 2 2 3 3" xfId="24171" xr:uid="{00000000-0005-0000-0000-000007210000}"/>
    <cellStyle name="Normal 2 2 2 3 4 2 2 2 4" xfId="10722" xr:uid="{00000000-0005-0000-0000-000008210000}"/>
    <cellStyle name="Normal 2 2 2 3 4 2 2 2 4 2" xfId="27018" xr:uid="{00000000-0005-0000-0000-000009210000}"/>
    <cellStyle name="Normal 2 2 2 3 4 2 2 2 5" xfId="18872" xr:uid="{00000000-0005-0000-0000-00000A210000}"/>
    <cellStyle name="Normal 2 2 2 3 4 2 2 3" xfId="3844" xr:uid="{00000000-0005-0000-0000-00000B210000}"/>
    <cellStyle name="Normal 2 2 2 3 4 2 2 3 2" xfId="11990" xr:uid="{00000000-0005-0000-0000-00000C210000}"/>
    <cellStyle name="Normal 2 2 2 3 4 2 2 3 2 2" xfId="28286" xr:uid="{00000000-0005-0000-0000-00000D210000}"/>
    <cellStyle name="Normal 2 2 2 3 4 2 2 3 3" xfId="20140" xr:uid="{00000000-0005-0000-0000-00000E210000}"/>
    <cellStyle name="Normal 2 2 2 3 4 2 2 4" xfId="6465" xr:uid="{00000000-0005-0000-0000-00000F210000}"/>
    <cellStyle name="Normal 2 2 2 3 4 2 2 4 2" xfId="14611" xr:uid="{00000000-0005-0000-0000-000010210000}"/>
    <cellStyle name="Normal 2 2 2 3 4 2 2 4 2 2" xfId="30907" xr:uid="{00000000-0005-0000-0000-000011210000}"/>
    <cellStyle name="Normal 2 2 2 3 4 2 2 4 3" xfId="22761" xr:uid="{00000000-0005-0000-0000-000012210000}"/>
    <cellStyle name="Normal 2 2 2 3 4 2 2 5" xfId="9312" xr:uid="{00000000-0005-0000-0000-000013210000}"/>
    <cellStyle name="Normal 2 2 2 3 4 2 2 5 2" xfId="25608" xr:uid="{00000000-0005-0000-0000-000014210000}"/>
    <cellStyle name="Normal 2 2 2 3 4 2 2 6" xfId="17462" xr:uid="{00000000-0005-0000-0000-000015210000}"/>
    <cellStyle name="Normal 2 2 2 3 4 2 3" xfId="1871" xr:uid="{00000000-0005-0000-0000-000016210000}"/>
    <cellStyle name="Normal 2 2 2 3 4 2 3 2" xfId="4453" xr:uid="{00000000-0005-0000-0000-000017210000}"/>
    <cellStyle name="Normal 2 2 2 3 4 2 3 2 2" xfId="12599" xr:uid="{00000000-0005-0000-0000-000018210000}"/>
    <cellStyle name="Normal 2 2 2 3 4 2 3 2 2 2" xfId="28895" xr:uid="{00000000-0005-0000-0000-000019210000}"/>
    <cellStyle name="Normal 2 2 2 3 4 2 3 2 3" xfId="20749" xr:uid="{00000000-0005-0000-0000-00001A210000}"/>
    <cellStyle name="Normal 2 2 2 3 4 2 3 3" xfId="7170" xr:uid="{00000000-0005-0000-0000-00001B210000}"/>
    <cellStyle name="Normal 2 2 2 3 4 2 3 3 2" xfId="15316" xr:uid="{00000000-0005-0000-0000-00001C210000}"/>
    <cellStyle name="Normal 2 2 2 3 4 2 3 3 2 2" xfId="31612" xr:uid="{00000000-0005-0000-0000-00001D210000}"/>
    <cellStyle name="Normal 2 2 2 3 4 2 3 3 3" xfId="23466" xr:uid="{00000000-0005-0000-0000-00001E210000}"/>
    <cellStyle name="Normal 2 2 2 3 4 2 3 4" xfId="10017" xr:uid="{00000000-0005-0000-0000-00001F210000}"/>
    <cellStyle name="Normal 2 2 2 3 4 2 3 4 2" xfId="26313" xr:uid="{00000000-0005-0000-0000-000020210000}"/>
    <cellStyle name="Normal 2 2 2 3 4 2 3 5" xfId="18167" xr:uid="{00000000-0005-0000-0000-000021210000}"/>
    <cellStyle name="Normal 2 2 2 3 4 2 4" xfId="3235" xr:uid="{00000000-0005-0000-0000-000022210000}"/>
    <cellStyle name="Normal 2 2 2 3 4 2 4 2" xfId="11381" xr:uid="{00000000-0005-0000-0000-000023210000}"/>
    <cellStyle name="Normal 2 2 2 3 4 2 4 2 2" xfId="27677" xr:uid="{00000000-0005-0000-0000-000024210000}"/>
    <cellStyle name="Normal 2 2 2 3 4 2 4 3" xfId="19531" xr:uid="{00000000-0005-0000-0000-000025210000}"/>
    <cellStyle name="Normal 2 2 2 3 4 2 5" xfId="5760" xr:uid="{00000000-0005-0000-0000-000026210000}"/>
    <cellStyle name="Normal 2 2 2 3 4 2 5 2" xfId="13906" xr:uid="{00000000-0005-0000-0000-000027210000}"/>
    <cellStyle name="Normal 2 2 2 3 4 2 5 2 2" xfId="30202" xr:uid="{00000000-0005-0000-0000-000028210000}"/>
    <cellStyle name="Normal 2 2 2 3 4 2 5 3" xfId="22056" xr:uid="{00000000-0005-0000-0000-000029210000}"/>
    <cellStyle name="Normal 2 2 2 3 4 2 6" xfId="8607" xr:uid="{00000000-0005-0000-0000-00002A210000}"/>
    <cellStyle name="Normal 2 2 2 3 4 2 6 2" xfId="24903" xr:uid="{00000000-0005-0000-0000-00002B210000}"/>
    <cellStyle name="Normal 2 2 2 3 4 2 7" xfId="16757" xr:uid="{00000000-0005-0000-0000-00002C210000}"/>
    <cellStyle name="Normal 2 2 2 3 4 3" xfId="822" xr:uid="{00000000-0005-0000-0000-00002D210000}"/>
    <cellStyle name="Normal 2 2 2 3 4 3 2" xfId="2232" xr:uid="{00000000-0005-0000-0000-00002E210000}"/>
    <cellStyle name="Normal 2 2 2 3 4 3 2 2" xfId="4766" xr:uid="{00000000-0005-0000-0000-00002F210000}"/>
    <cellStyle name="Normal 2 2 2 3 4 3 2 2 2" xfId="12912" xr:uid="{00000000-0005-0000-0000-000030210000}"/>
    <cellStyle name="Normal 2 2 2 3 4 3 2 2 2 2" xfId="29208" xr:uid="{00000000-0005-0000-0000-000031210000}"/>
    <cellStyle name="Normal 2 2 2 3 4 3 2 2 3" xfId="21062" xr:uid="{00000000-0005-0000-0000-000032210000}"/>
    <cellStyle name="Normal 2 2 2 3 4 3 2 3" xfId="7531" xr:uid="{00000000-0005-0000-0000-000033210000}"/>
    <cellStyle name="Normal 2 2 2 3 4 3 2 3 2" xfId="15677" xr:uid="{00000000-0005-0000-0000-000034210000}"/>
    <cellStyle name="Normal 2 2 2 3 4 3 2 3 2 2" xfId="31973" xr:uid="{00000000-0005-0000-0000-000035210000}"/>
    <cellStyle name="Normal 2 2 2 3 4 3 2 3 3" xfId="23827" xr:uid="{00000000-0005-0000-0000-000036210000}"/>
    <cellStyle name="Normal 2 2 2 3 4 3 2 4" xfId="10378" xr:uid="{00000000-0005-0000-0000-000037210000}"/>
    <cellStyle name="Normal 2 2 2 3 4 3 2 4 2" xfId="26674" xr:uid="{00000000-0005-0000-0000-000038210000}"/>
    <cellStyle name="Normal 2 2 2 3 4 3 2 5" xfId="18528" xr:uid="{00000000-0005-0000-0000-000039210000}"/>
    <cellStyle name="Normal 2 2 2 3 4 3 3" xfId="3548" xr:uid="{00000000-0005-0000-0000-00003A210000}"/>
    <cellStyle name="Normal 2 2 2 3 4 3 3 2" xfId="11694" xr:uid="{00000000-0005-0000-0000-00003B210000}"/>
    <cellStyle name="Normal 2 2 2 3 4 3 3 2 2" xfId="27990" xr:uid="{00000000-0005-0000-0000-00003C210000}"/>
    <cellStyle name="Normal 2 2 2 3 4 3 3 3" xfId="19844" xr:uid="{00000000-0005-0000-0000-00003D210000}"/>
    <cellStyle name="Normal 2 2 2 3 4 3 4" xfId="6121" xr:uid="{00000000-0005-0000-0000-00003E210000}"/>
    <cellStyle name="Normal 2 2 2 3 4 3 4 2" xfId="14267" xr:uid="{00000000-0005-0000-0000-00003F210000}"/>
    <cellStyle name="Normal 2 2 2 3 4 3 4 2 2" xfId="30563" xr:uid="{00000000-0005-0000-0000-000040210000}"/>
    <cellStyle name="Normal 2 2 2 3 4 3 4 3" xfId="22417" xr:uid="{00000000-0005-0000-0000-000041210000}"/>
    <cellStyle name="Normal 2 2 2 3 4 3 5" xfId="8968" xr:uid="{00000000-0005-0000-0000-000042210000}"/>
    <cellStyle name="Normal 2 2 2 3 4 3 5 2" xfId="25264" xr:uid="{00000000-0005-0000-0000-000043210000}"/>
    <cellStyle name="Normal 2 2 2 3 4 3 6" xfId="17118" xr:uid="{00000000-0005-0000-0000-000044210000}"/>
    <cellStyle name="Normal 2 2 2 3 4 4" xfId="1527" xr:uid="{00000000-0005-0000-0000-000045210000}"/>
    <cellStyle name="Normal 2 2 2 3 4 4 2" xfId="4157" xr:uid="{00000000-0005-0000-0000-000046210000}"/>
    <cellStyle name="Normal 2 2 2 3 4 4 2 2" xfId="12303" xr:uid="{00000000-0005-0000-0000-000047210000}"/>
    <cellStyle name="Normal 2 2 2 3 4 4 2 2 2" xfId="28599" xr:uid="{00000000-0005-0000-0000-000048210000}"/>
    <cellStyle name="Normal 2 2 2 3 4 4 2 3" xfId="20453" xr:uid="{00000000-0005-0000-0000-000049210000}"/>
    <cellStyle name="Normal 2 2 2 3 4 4 3" xfId="6826" xr:uid="{00000000-0005-0000-0000-00004A210000}"/>
    <cellStyle name="Normal 2 2 2 3 4 4 3 2" xfId="14972" xr:uid="{00000000-0005-0000-0000-00004B210000}"/>
    <cellStyle name="Normal 2 2 2 3 4 4 3 2 2" xfId="31268" xr:uid="{00000000-0005-0000-0000-00004C210000}"/>
    <cellStyle name="Normal 2 2 2 3 4 4 3 3" xfId="23122" xr:uid="{00000000-0005-0000-0000-00004D210000}"/>
    <cellStyle name="Normal 2 2 2 3 4 4 4" xfId="9673" xr:uid="{00000000-0005-0000-0000-00004E210000}"/>
    <cellStyle name="Normal 2 2 2 3 4 4 4 2" xfId="25969" xr:uid="{00000000-0005-0000-0000-00004F210000}"/>
    <cellStyle name="Normal 2 2 2 3 4 4 5" xfId="17823" xr:uid="{00000000-0005-0000-0000-000050210000}"/>
    <cellStyle name="Normal 2 2 2 3 4 5" xfId="2939" xr:uid="{00000000-0005-0000-0000-000051210000}"/>
    <cellStyle name="Normal 2 2 2 3 4 5 2" xfId="11085" xr:uid="{00000000-0005-0000-0000-000052210000}"/>
    <cellStyle name="Normal 2 2 2 3 4 5 2 2" xfId="27381" xr:uid="{00000000-0005-0000-0000-000053210000}"/>
    <cellStyle name="Normal 2 2 2 3 4 5 3" xfId="19235" xr:uid="{00000000-0005-0000-0000-000054210000}"/>
    <cellStyle name="Normal 2 2 2 3 4 6" xfId="5416" xr:uid="{00000000-0005-0000-0000-000055210000}"/>
    <cellStyle name="Normal 2 2 2 3 4 6 2" xfId="13562" xr:uid="{00000000-0005-0000-0000-000056210000}"/>
    <cellStyle name="Normal 2 2 2 3 4 6 2 2" xfId="29858" xr:uid="{00000000-0005-0000-0000-000057210000}"/>
    <cellStyle name="Normal 2 2 2 3 4 6 3" xfId="21712" xr:uid="{00000000-0005-0000-0000-000058210000}"/>
    <cellStyle name="Normal 2 2 2 3 4 7" xfId="8263" xr:uid="{00000000-0005-0000-0000-000059210000}"/>
    <cellStyle name="Normal 2 2 2 3 4 7 2" xfId="24559" xr:uid="{00000000-0005-0000-0000-00005A210000}"/>
    <cellStyle name="Normal 2 2 2 3 4 8" xfId="16413" xr:uid="{00000000-0005-0000-0000-00005B210000}"/>
    <cellStyle name="Normal 2 2 2 3 5" xfId="202" xr:uid="{00000000-0005-0000-0000-00005C210000}"/>
    <cellStyle name="Normal 2 2 2 3 5 2" xfId="546" xr:uid="{00000000-0005-0000-0000-00005D210000}"/>
    <cellStyle name="Normal 2 2 2 3 5 2 2" xfId="1252" xr:uid="{00000000-0005-0000-0000-00005E210000}"/>
    <cellStyle name="Normal 2 2 2 3 5 2 2 2" xfId="2662" xr:uid="{00000000-0005-0000-0000-00005F210000}"/>
    <cellStyle name="Normal 2 2 2 3 5 2 2 2 2" xfId="5136" xr:uid="{00000000-0005-0000-0000-000060210000}"/>
    <cellStyle name="Normal 2 2 2 3 5 2 2 2 2 2" xfId="13282" xr:uid="{00000000-0005-0000-0000-000061210000}"/>
    <cellStyle name="Normal 2 2 2 3 5 2 2 2 2 2 2" xfId="29578" xr:uid="{00000000-0005-0000-0000-000062210000}"/>
    <cellStyle name="Normal 2 2 2 3 5 2 2 2 2 3" xfId="21432" xr:uid="{00000000-0005-0000-0000-000063210000}"/>
    <cellStyle name="Normal 2 2 2 3 5 2 2 2 3" xfId="7961" xr:uid="{00000000-0005-0000-0000-000064210000}"/>
    <cellStyle name="Normal 2 2 2 3 5 2 2 2 3 2" xfId="16107" xr:uid="{00000000-0005-0000-0000-000065210000}"/>
    <cellStyle name="Normal 2 2 2 3 5 2 2 2 3 2 2" xfId="32403" xr:uid="{00000000-0005-0000-0000-000066210000}"/>
    <cellStyle name="Normal 2 2 2 3 5 2 2 2 3 3" xfId="24257" xr:uid="{00000000-0005-0000-0000-000067210000}"/>
    <cellStyle name="Normal 2 2 2 3 5 2 2 2 4" xfId="10808" xr:uid="{00000000-0005-0000-0000-000068210000}"/>
    <cellStyle name="Normal 2 2 2 3 5 2 2 2 4 2" xfId="27104" xr:uid="{00000000-0005-0000-0000-000069210000}"/>
    <cellStyle name="Normal 2 2 2 3 5 2 2 2 5" xfId="18958" xr:uid="{00000000-0005-0000-0000-00006A210000}"/>
    <cellStyle name="Normal 2 2 2 3 5 2 2 3" xfId="3918" xr:uid="{00000000-0005-0000-0000-00006B210000}"/>
    <cellStyle name="Normal 2 2 2 3 5 2 2 3 2" xfId="12064" xr:uid="{00000000-0005-0000-0000-00006C210000}"/>
    <cellStyle name="Normal 2 2 2 3 5 2 2 3 2 2" xfId="28360" xr:uid="{00000000-0005-0000-0000-00006D210000}"/>
    <cellStyle name="Normal 2 2 2 3 5 2 2 3 3" xfId="20214" xr:uid="{00000000-0005-0000-0000-00006E210000}"/>
    <cellStyle name="Normal 2 2 2 3 5 2 2 4" xfId="6551" xr:uid="{00000000-0005-0000-0000-00006F210000}"/>
    <cellStyle name="Normal 2 2 2 3 5 2 2 4 2" xfId="14697" xr:uid="{00000000-0005-0000-0000-000070210000}"/>
    <cellStyle name="Normal 2 2 2 3 5 2 2 4 2 2" xfId="30993" xr:uid="{00000000-0005-0000-0000-000071210000}"/>
    <cellStyle name="Normal 2 2 2 3 5 2 2 4 3" xfId="22847" xr:uid="{00000000-0005-0000-0000-000072210000}"/>
    <cellStyle name="Normal 2 2 2 3 5 2 2 5" xfId="9398" xr:uid="{00000000-0005-0000-0000-000073210000}"/>
    <cellStyle name="Normal 2 2 2 3 5 2 2 5 2" xfId="25694" xr:uid="{00000000-0005-0000-0000-000074210000}"/>
    <cellStyle name="Normal 2 2 2 3 5 2 2 6" xfId="17548" xr:uid="{00000000-0005-0000-0000-000075210000}"/>
    <cellStyle name="Normal 2 2 2 3 5 2 3" xfId="1957" xr:uid="{00000000-0005-0000-0000-000076210000}"/>
    <cellStyle name="Normal 2 2 2 3 5 2 3 2" xfId="4527" xr:uid="{00000000-0005-0000-0000-000077210000}"/>
    <cellStyle name="Normal 2 2 2 3 5 2 3 2 2" xfId="12673" xr:uid="{00000000-0005-0000-0000-000078210000}"/>
    <cellStyle name="Normal 2 2 2 3 5 2 3 2 2 2" xfId="28969" xr:uid="{00000000-0005-0000-0000-000079210000}"/>
    <cellStyle name="Normal 2 2 2 3 5 2 3 2 3" xfId="20823" xr:uid="{00000000-0005-0000-0000-00007A210000}"/>
    <cellStyle name="Normal 2 2 2 3 5 2 3 3" xfId="7256" xr:uid="{00000000-0005-0000-0000-00007B210000}"/>
    <cellStyle name="Normal 2 2 2 3 5 2 3 3 2" xfId="15402" xr:uid="{00000000-0005-0000-0000-00007C210000}"/>
    <cellStyle name="Normal 2 2 2 3 5 2 3 3 2 2" xfId="31698" xr:uid="{00000000-0005-0000-0000-00007D210000}"/>
    <cellStyle name="Normal 2 2 2 3 5 2 3 3 3" xfId="23552" xr:uid="{00000000-0005-0000-0000-00007E210000}"/>
    <cellStyle name="Normal 2 2 2 3 5 2 3 4" xfId="10103" xr:uid="{00000000-0005-0000-0000-00007F210000}"/>
    <cellStyle name="Normal 2 2 2 3 5 2 3 4 2" xfId="26399" xr:uid="{00000000-0005-0000-0000-000080210000}"/>
    <cellStyle name="Normal 2 2 2 3 5 2 3 5" xfId="18253" xr:uid="{00000000-0005-0000-0000-000081210000}"/>
    <cellStyle name="Normal 2 2 2 3 5 2 4" xfId="3309" xr:uid="{00000000-0005-0000-0000-000082210000}"/>
    <cellStyle name="Normal 2 2 2 3 5 2 4 2" xfId="11455" xr:uid="{00000000-0005-0000-0000-000083210000}"/>
    <cellStyle name="Normal 2 2 2 3 5 2 4 2 2" xfId="27751" xr:uid="{00000000-0005-0000-0000-000084210000}"/>
    <cellStyle name="Normal 2 2 2 3 5 2 4 3" xfId="19605" xr:uid="{00000000-0005-0000-0000-000085210000}"/>
    <cellStyle name="Normal 2 2 2 3 5 2 5" xfId="5846" xr:uid="{00000000-0005-0000-0000-000086210000}"/>
    <cellStyle name="Normal 2 2 2 3 5 2 5 2" xfId="13992" xr:uid="{00000000-0005-0000-0000-000087210000}"/>
    <cellStyle name="Normal 2 2 2 3 5 2 5 2 2" xfId="30288" xr:uid="{00000000-0005-0000-0000-000088210000}"/>
    <cellStyle name="Normal 2 2 2 3 5 2 5 3" xfId="22142" xr:uid="{00000000-0005-0000-0000-000089210000}"/>
    <cellStyle name="Normal 2 2 2 3 5 2 6" xfId="8693" xr:uid="{00000000-0005-0000-0000-00008A210000}"/>
    <cellStyle name="Normal 2 2 2 3 5 2 6 2" xfId="24989" xr:uid="{00000000-0005-0000-0000-00008B210000}"/>
    <cellStyle name="Normal 2 2 2 3 5 2 7" xfId="16843" xr:uid="{00000000-0005-0000-0000-00008C210000}"/>
    <cellStyle name="Normal 2 2 2 3 5 3" xfId="908" xr:uid="{00000000-0005-0000-0000-00008D210000}"/>
    <cellStyle name="Normal 2 2 2 3 5 3 2" xfId="2318" xr:uid="{00000000-0005-0000-0000-00008E210000}"/>
    <cellStyle name="Normal 2 2 2 3 5 3 2 2" xfId="4840" xr:uid="{00000000-0005-0000-0000-00008F210000}"/>
    <cellStyle name="Normal 2 2 2 3 5 3 2 2 2" xfId="12986" xr:uid="{00000000-0005-0000-0000-000090210000}"/>
    <cellStyle name="Normal 2 2 2 3 5 3 2 2 2 2" xfId="29282" xr:uid="{00000000-0005-0000-0000-000091210000}"/>
    <cellStyle name="Normal 2 2 2 3 5 3 2 2 3" xfId="21136" xr:uid="{00000000-0005-0000-0000-000092210000}"/>
    <cellStyle name="Normal 2 2 2 3 5 3 2 3" xfId="7617" xr:uid="{00000000-0005-0000-0000-000093210000}"/>
    <cellStyle name="Normal 2 2 2 3 5 3 2 3 2" xfId="15763" xr:uid="{00000000-0005-0000-0000-000094210000}"/>
    <cellStyle name="Normal 2 2 2 3 5 3 2 3 2 2" xfId="32059" xr:uid="{00000000-0005-0000-0000-000095210000}"/>
    <cellStyle name="Normal 2 2 2 3 5 3 2 3 3" xfId="23913" xr:uid="{00000000-0005-0000-0000-000096210000}"/>
    <cellStyle name="Normal 2 2 2 3 5 3 2 4" xfId="10464" xr:uid="{00000000-0005-0000-0000-000097210000}"/>
    <cellStyle name="Normal 2 2 2 3 5 3 2 4 2" xfId="26760" xr:uid="{00000000-0005-0000-0000-000098210000}"/>
    <cellStyle name="Normal 2 2 2 3 5 3 2 5" xfId="18614" xr:uid="{00000000-0005-0000-0000-000099210000}"/>
    <cellStyle name="Normal 2 2 2 3 5 3 3" xfId="3622" xr:uid="{00000000-0005-0000-0000-00009A210000}"/>
    <cellStyle name="Normal 2 2 2 3 5 3 3 2" xfId="11768" xr:uid="{00000000-0005-0000-0000-00009B210000}"/>
    <cellStyle name="Normal 2 2 2 3 5 3 3 2 2" xfId="28064" xr:uid="{00000000-0005-0000-0000-00009C210000}"/>
    <cellStyle name="Normal 2 2 2 3 5 3 3 3" xfId="19918" xr:uid="{00000000-0005-0000-0000-00009D210000}"/>
    <cellStyle name="Normal 2 2 2 3 5 3 4" xfId="6207" xr:uid="{00000000-0005-0000-0000-00009E210000}"/>
    <cellStyle name="Normal 2 2 2 3 5 3 4 2" xfId="14353" xr:uid="{00000000-0005-0000-0000-00009F210000}"/>
    <cellStyle name="Normal 2 2 2 3 5 3 4 2 2" xfId="30649" xr:uid="{00000000-0005-0000-0000-0000A0210000}"/>
    <cellStyle name="Normal 2 2 2 3 5 3 4 3" xfId="22503" xr:uid="{00000000-0005-0000-0000-0000A1210000}"/>
    <cellStyle name="Normal 2 2 2 3 5 3 5" xfId="9054" xr:uid="{00000000-0005-0000-0000-0000A2210000}"/>
    <cellStyle name="Normal 2 2 2 3 5 3 5 2" xfId="25350" xr:uid="{00000000-0005-0000-0000-0000A3210000}"/>
    <cellStyle name="Normal 2 2 2 3 5 3 6" xfId="17204" xr:uid="{00000000-0005-0000-0000-0000A4210000}"/>
    <cellStyle name="Normal 2 2 2 3 5 4" xfId="1613" xr:uid="{00000000-0005-0000-0000-0000A5210000}"/>
    <cellStyle name="Normal 2 2 2 3 5 4 2" xfId="4231" xr:uid="{00000000-0005-0000-0000-0000A6210000}"/>
    <cellStyle name="Normal 2 2 2 3 5 4 2 2" xfId="12377" xr:uid="{00000000-0005-0000-0000-0000A7210000}"/>
    <cellStyle name="Normal 2 2 2 3 5 4 2 2 2" xfId="28673" xr:uid="{00000000-0005-0000-0000-0000A8210000}"/>
    <cellStyle name="Normal 2 2 2 3 5 4 2 3" xfId="20527" xr:uid="{00000000-0005-0000-0000-0000A9210000}"/>
    <cellStyle name="Normal 2 2 2 3 5 4 3" xfId="6912" xr:uid="{00000000-0005-0000-0000-0000AA210000}"/>
    <cellStyle name="Normal 2 2 2 3 5 4 3 2" xfId="15058" xr:uid="{00000000-0005-0000-0000-0000AB210000}"/>
    <cellStyle name="Normal 2 2 2 3 5 4 3 2 2" xfId="31354" xr:uid="{00000000-0005-0000-0000-0000AC210000}"/>
    <cellStyle name="Normal 2 2 2 3 5 4 3 3" xfId="23208" xr:uid="{00000000-0005-0000-0000-0000AD210000}"/>
    <cellStyle name="Normal 2 2 2 3 5 4 4" xfId="9759" xr:uid="{00000000-0005-0000-0000-0000AE210000}"/>
    <cellStyle name="Normal 2 2 2 3 5 4 4 2" xfId="26055" xr:uid="{00000000-0005-0000-0000-0000AF210000}"/>
    <cellStyle name="Normal 2 2 2 3 5 4 5" xfId="17909" xr:uid="{00000000-0005-0000-0000-0000B0210000}"/>
    <cellStyle name="Normal 2 2 2 3 5 5" xfId="3013" xr:uid="{00000000-0005-0000-0000-0000B1210000}"/>
    <cellStyle name="Normal 2 2 2 3 5 5 2" xfId="11159" xr:uid="{00000000-0005-0000-0000-0000B2210000}"/>
    <cellStyle name="Normal 2 2 2 3 5 5 2 2" xfId="27455" xr:uid="{00000000-0005-0000-0000-0000B3210000}"/>
    <cellStyle name="Normal 2 2 2 3 5 5 3" xfId="19309" xr:uid="{00000000-0005-0000-0000-0000B4210000}"/>
    <cellStyle name="Normal 2 2 2 3 5 6" xfId="5502" xr:uid="{00000000-0005-0000-0000-0000B5210000}"/>
    <cellStyle name="Normal 2 2 2 3 5 6 2" xfId="13648" xr:uid="{00000000-0005-0000-0000-0000B6210000}"/>
    <cellStyle name="Normal 2 2 2 3 5 6 2 2" xfId="29944" xr:uid="{00000000-0005-0000-0000-0000B7210000}"/>
    <cellStyle name="Normal 2 2 2 3 5 6 3" xfId="21798" xr:uid="{00000000-0005-0000-0000-0000B8210000}"/>
    <cellStyle name="Normal 2 2 2 3 5 7" xfId="8349" xr:uid="{00000000-0005-0000-0000-0000B9210000}"/>
    <cellStyle name="Normal 2 2 2 3 5 7 2" xfId="24645" xr:uid="{00000000-0005-0000-0000-0000BA210000}"/>
    <cellStyle name="Normal 2 2 2 3 5 8" xfId="16499" xr:uid="{00000000-0005-0000-0000-0000BB210000}"/>
    <cellStyle name="Normal 2 2 2 3 6" xfId="280" xr:uid="{00000000-0005-0000-0000-0000BC210000}"/>
    <cellStyle name="Normal 2 2 2 3 6 2" xfId="624" xr:uid="{00000000-0005-0000-0000-0000BD210000}"/>
    <cellStyle name="Normal 2 2 2 3 6 2 2" xfId="1330" xr:uid="{00000000-0005-0000-0000-0000BE210000}"/>
    <cellStyle name="Normal 2 2 2 3 6 2 2 2" xfId="2740" xr:uid="{00000000-0005-0000-0000-0000BF210000}"/>
    <cellStyle name="Normal 2 2 2 3 6 2 2 2 2" xfId="5210" xr:uid="{00000000-0005-0000-0000-0000C0210000}"/>
    <cellStyle name="Normal 2 2 2 3 6 2 2 2 2 2" xfId="13356" xr:uid="{00000000-0005-0000-0000-0000C1210000}"/>
    <cellStyle name="Normal 2 2 2 3 6 2 2 2 2 2 2" xfId="29652" xr:uid="{00000000-0005-0000-0000-0000C2210000}"/>
    <cellStyle name="Normal 2 2 2 3 6 2 2 2 2 3" xfId="21506" xr:uid="{00000000-0005-0000-0000-0000C3210000}"/>
    <cellStyle name="Normal 2 2 2 3 6 2 2 2 3" xfId="8039" xr:uid="{00000000-0005-0000-0000-0000C4210000}"/>
    <cellStyle name="Normal 2 2 2 3 6 2 2 2 3 2" xfId="16185" xr:uid="{00000000-0005-0000-0000-0000C5210000}"/>
    <cellStyle name="Normal 2 2 2 3 6 2 2 2 3 2 2" xfId="32481" xr:uid="{00000000-0005-0000-0000-0000C6210000}"/>
    <cellStyle name="Normal 2 2 2 3 6 2 2 2 3 3" xfId="24335" xr:uid="{00000000-0005-0000-0000-0000C7210000}"/>
    <cellStyle name="Normal 2 2 2 3 6 2 2 2 4" xfId="10886" xr:uid="{00000000-0005-0000-0000-0000C8210000}"/>
    <cellStyle name="Normal 2 2 2 3 6 2 2 2 4 2" xfId="27182" xr:uid="{00000000-0005-0000-0000-0000C9210000}"/>
    <cellStyle name="Normal 2 2 2 3 6 2 2 2 5" xfId="19036" xr:uid="{00000000-0005-0000-0000-0000CA210000}"/>
    <cellStyle name="Normal 2 2 2 3 6 2 2 3" xfId="3992" xr:uid="{00000000-0005-0000-0000-0000CB210000}"/>
    <cellStyle name="Normal 2 2 2 3 6 2 2 3 2" xfId="12138" xr:uid="{00000000-0005-0000-0000-0000CC210000}"/>
    <cellStyle name="Normal 2 2 2 3 6 2 2 3 2 2" xfId="28434" xr:uid="{00000000-0005-0000-0000-0000CD210000}"/>
    <cellStyle name="Normal 2 2 2 3 6 2 2 3 3" xfId="20288" xr:uid="{00000000-0005-0000-0000-0000CE210000}"/>
    <cellStyle name="Normal 2 2 2 3 6 2 2 4" xfId="6629" xr:uid="{00000000-0005-0000-0000-0000CF210000}"/>
    <cellStyle name="Normal 2 2 2 3 6 2 2 4 2" xfId="14775" xr:uid="{00000000-0005-0000-0000-0000D0210000}"/>
    <cellStyle name="Normal 2 2 2 3 6 2 2 4 2 2" xfId="31071" xr:uid="{00000000-0005-0000-0000-0000D1210000}"/>
    <cellStyle name="Normal 2 2 2 3 6 2 2 4 3" xfId="22925" xr:uid="{00000000-0005-0000-0000-0000D2210000}"/>
    <cellStyle name="Normal 2 2 2 3 6 2 2 5" xfId="9476" xr:uid="{00000000-0005-0000-0000-0000D3210000}"/>
    <cellStyle name="Normal 2 2 2 3 6 2 2 5 2" xfId="25772" xr:uid="{00000000-0005-0000-0000-0000D4210000}"/>
    <cellStyle name="Normal 2 2 2 3 6 2 2 6" xfId="17626" xr:uid="{00000000-0005-0000-0000-0000D5210000}"/>
    <cellStyle name="Normal 2 2 2 3 6 2 3" xfId="2035" xr:uid="{00000000-0005-0000-0000-0000D6210000}"/>
    <cellStyle name="Normal 2 2 2 3 6 2 3 2" xfId="4601" xr:uid="{00000000-0005-0000-0000-0000D7210000}"/>
    <cellStyle name="Normal 2 2 2 3 6 2 3 2 2" xfId="12747" xr:uid="{00000000-0005-0000-0000-0000D8210000}"/>
    <cellStyle name="Normal 2 2 2 3 6 2 3 2 2 2" xfId="29043" xr:uid="{00000000-0005-0000-0000-0000D9210000}"/>
    <cellStyle name="Normal 2 2 2 3 6 2 3 2 3" xfId="20897" xr:uid="{00000000-0005-0000-0000-0000DA210000}"/>
    <cellStyle name="Normal 2 2 2 3 6 2 3 3" xfId="7334" xr:uid="{00000000-0005-0000-0000-0000DB210000}"/>
    <cellStyle name="Normal 2 2 2 3 6 2 3 3 2" xfId="15480" xr:uid="{00000000-0005-0000-0000-0000DC210000}"/>
    <cellStyle name="Normal 2 2 2 3 6 2 3 3 2 2" xfId="31776" xr:uid="{00000000-0005-0000-0000-0000DD210000}"/>
    <cellStyle name="Normal 2 2 2 3 6 2 3 3 3" xfId="23630" xr:uid="{00000000-0005-0000-0000-0000DE210000}"/>
    <cellStyle name="Normal 2 2 2 3 6 2 3 4" xfId="10181" xr:uid="{00000000-0005-0000-0000-0000DF210000}"/>
    <cellStyle name="Normal 2 2 2 3 6 2 3 4 2" xfId="26477" xr:uid="{00000000-0005-0000-0000-0000E0210000}"/>
    <cellStyle name="Normal 2 2 2 3 6 2 3 5" xfId="18331" xr:uid="{00000000-0005-0000-0000-0000E1210000}"/>
    <cellStyle name="Normal 2 2 2 3 6 2 4" xfId="3383" xr:uid="{00000000-0005-0000-0000-0000E2210000}"/>
    <cellStyle name="Normal 2 2 2 3 6 2 4 2" xfId="11529" xr:uid="{00000000-0005-0000-0000-0000E3210000}"/>
    <cellStyle name="Normal 2 2 2 3 6 2 4 2 2" xfId="27825" xr:uid="{00000000-0005-0000-0000-0000E4210000}"/>
    <cellStyle name="Normal 2 2 2 3 6 2 4 3" xfId="19679" xr:uid="{00000000-0005-0000-0000-0000E5210000}"/>
    <cellStyle name="Normal 2 2 2 3 6 2 5" xfId="5924" xr:uid="{00000000-0005-0000-0000-0000E6210000}"/>
    <cellStyle name="Normal 2 2 2 3 6 2 5 2" xfId="14070" xr:uid="{00000000-0005-0000-0000-0000E7210000}"/>
    <cellStyle name="Normal 2 2 2 3 6 2 5 2 2" xfId="30366" xr:uid="{00000000-0005-0000-0000-0000E8210000}"/>
    <cellStyle name="Normal 2 2 2 3 6 2 5 3" xfId="22220" xr:uid="{00000000-0005-0000-0000-0000E9210000}"/>
    <cellStyle name="Normal 2 2 2 3 6 2 6" xfId="8771" xr:uid="{00000000-0005-0000-0000-0000EA210000}"/>
    <cellStyle name="Normal 2 2 2 3 6 2 6 2" xfId="25067" xr:uid="{00000000-0005-0000-0000-0000EB210000}"/>
    <cellStyle name="Normal 2 2 2 3 6 2 7" xfId="16921" xr:uid="{00000000-0005-0000-0000-0000EC210000}"/>
    <cellStyle name="Normal 2 2 2 3 6 3" xfId="986" xr:uid="{00000000-0005-0000-0000-0000ED210000}"/>
    <cellStyle name="Normal 2 2 2 3 6 3 2" xfId="2396" xr:uid="{00000000-0005-0000-0000-0000EE210000}"/>
    <cellStyle name="Normal 2 2 2 3 6 3 2 2" xfId="4914" xr:uid="{00000000-0005-0000-0000-0000EF210000}"/>
    <cellStyle name="Normal 2 2 2 3 6 3 2 2 2" xfId="13060" xr:uid="{00000000-0005-0000-0000-0000F0210000}"/>
    <cellStyle name="Normal 2 2 2 3 6 3 2 2 2 2" xfId="29356" xr:uid="{00000000-0005-0000-0000-0000F1210000}"/>
    <cellStyle name="Normal 2 2 2 3 6 3 2 2 3" xfId="21210" xr:uid="{00000000-0005-0000-0000-0000F2210000}"/>
    <cellStyle name="Normal 2 2 2 3 6 3 2 3" xfId="7695" xr:uid="{00000000-0005-0000-0000-0000F3210000}"/>
    <cellStyle name="Normal 2 2 2 3 6 3 2 3 2" xfId="15841" xr:uid="{00000000-0005-0000-0000-0000F4210000}"/>
    <cellStyle name="Normal 2 2 2 3 6 3 2 3 2 2" xfId="32137" xr:uid="{00000000-0005-0000-0000-0000F5210000}"/>
    <cellStyle name="Normal 2 2 2 3 6 3 2 3 3" xfId="23991" xr:uid="{00000000-0005-0000-0000-0000F6210000}"/>
    <cellStyle name="Normal 2 2 2 3 6 3 2 4" xfId="10542" xr:uid="{00000000-0005-0000-0000-0000F7210000}"/>
    <cellStyle name="Normal 2 2 2 3 6 3 2 4 2" xfId="26838" xr:uid="{00000000-0005-0000-0000-0000F8210000}"/>
    <cellStyle name="Normal 2 2 2 3 6 3 2 5" xfId="18692" xr:uid="{00000000-0005-0000-0000-0000F9210000}"/>
    <cellStyle name="Normal 2 2 2 3 6 3 3" xfId="3696" xr:uid="{00000000-0005-0000-0000-0000FA210000}"/>
    <cellStyle name="Normal 2 2 2 3 6 3 3 2" xfId="11842" xr:uid="{00000000-0005-0000-0000-0000FB210000}"/>
    <cellStyle name="Normal 2 2 2 3 6 3 3 2 2" xfId="28138" xr:uid="{00000000-0005-0000-0000-0000FC210000}"/>
    <cellStyle name="Normal 2 2 2 3 6 3 3 3" xfId="19992" xr:uid="{00000000-0005-0000-0000-0000FD210000}"/>
    <cellStyle name="Normal 2 2 2 3 6 3 4" xfId="6285" xr:uid="{00000000-0005-0000-0000-0000FE210000}"/>
    <cellStyle name="Normal 2 2 2 3 6 3 4 2" xfId="14431" xr:uid="{00000000-0005-0000-0000-0000FF210000}"/>
    <cellStyle name="Normal 2 2 2 3 6 3 4 2 2" xfId="30727" xr:uid="{00000000-0005-0000-0000-000000220000}"/>
    <cellStyle name="Normal 2 2 2 3 6 3 4 3" xfId="22581" xr:uid="{00000000-0005-0000-0000-000001220000}"/>
    <cellStyle name="Normal 2 2 2 3 6 3 5" xfId="9132" xr:uid="{00000000-0005-0000-0000-000002220000}"/>
    <cellStyle name="Normal 2 2 2 3 6 3 5 2" xfId="25428" xr:uid="{00000000-0005-0000-0000-000003220000}"/>
    <cellStyle name="Normal 2 2 2 3 6 3 6" xfId="17282" xr:uid="{00000000-0005-0000-0000-000004220000}"/>
    <cellStyle name="Normal 2 2 2 3 6 4" xfId="1691" xr:uid="{00000000-0005-0000-0000-000005220000}"/>
    <cellStyle name="Normal 2 2 2 3 6 4 2" xfId="4305" xr:uid="{00000000-0005-0000-0000-000006220000}"/>
    <cellStyle name="Normal 2 2 2 3 6 4 2 2" xfId="12451" xr:uid="{00000000-0005-0000-0000-000007220000}"/>
    <cellStyle name="Normal 2 2 2 3 6 4 2 2 2" xfId="28747" xr:uid="{00000000-0005-0000-0000-000008220000}"/>
    <cellStyle name="Normal 2 2 2 3 6 4 2 3" xfId="20601" xr:uid="{00000000-0005-0000-0000-000009220000}"/>
    <cellStyle name="Normal 2 2 2 3 6 4 3" xfId="6990" xr:uid="{00000000-0005-0000-0000-00000A220000}"/>
    <cellStyle name="Normal 2 2 2 3 6 4 3 2" xfId="15136" xr:uid="{00000000-0005-0000-0000-00000B220000}"/>
    <cellStyle name="Normal 2 2 2 3 6 4 3 2 2" xfId="31432" xr:uid="{00000000-0005-0000-0000-00000C220000}"/>
    <cellStyle name="Normal 2 2 2 3 6 4 3 3" xfId="23286" xr:uid="{00000000-0005-0000-0000-00000D220000}"/>
    <cellStyle name="Normal 2 2 2 3 6 4 4" xfId="9837" xr:uid="{00000000-0005-0000-0000-00000E220000}"/>
    <cellStyle name="Normal 2 2 2 3 6 4 4 2" xfId="26133" xr:uid="{00000000-0005-0000-0000-00000F220000}"/>
    <cellStyle name="Normal 2 2 2 3 6 4 5" xfId="17987" xr:uid="{00000000-0005-0000-0000-000010220000}"/>
    <cellStyle name="Normal 2 2 2 3 6 5" xfId="3087" xr:uid="{00000000-0005-0000-0000-000011220000}"/>
    <cellStyle name="Normal 2 2 2 3 6 5 2" xfId="11233" xr:uid="{00000000-0005-0000-0000-000012220000}"/>
    <cellStyle name="Normal 2 2 2 3 6 5 2 2" xfId="27529" xr:uid="{00000000-0005-0000-0000-000013220000}"/>
    <cellStyle name="Normal 2 2 2 3 6 5 3" xfId="19383" xr:uid="{00000000-0005-0000-0000-000014220000}"/>
    <cellStyle name="Normal 2 2 2 3 6 6" xfId="5580" xr:uid="{00000000-0005-0000-0000-000015220000}"/>
    <cellStyle name="Normal 2 2 2 3 6 6 2" xfId="13726" xr:uid="{00000000-0005-0000-0000-000016220000}"/>
    <cellStyle name="Normal 2 2 2 3 6 6 2 2" xfId="30022" xr:uid="{00000000-0005-0000-0000-000017220000}"/>
    <cellStyle name="Normal 2 2 2 3 6 6 3" xfId="21876" xr:uid="{00000000-0005-0000-0000-000018220000}"/>
    <cellStyle name="Normal 2 2 2 3 6 7" xfId="8427" xr:uid="{00000000-0005-0000-0000-000019220000}"/>
    <cellStyle name="Normal 2 2 2 3 6 7 2" xfId="24723" xr:uid="{00000000-0005-0000-0000-00001A220000}"/>
    <cellStyle name="Normal 2 2 2 3 6 8" xfId="16577" xr:uid="{00000000-0005-0000-0000-00001B220000}"/>
    <cellStyle name="Normal 2 2 2 3 7" xfId="370" xr:uid="{00000000-0005-0000-0000-00001C220000}"/>
    <cellStyle name="Normal 2 2 2 3 7 2" xfId="1076" xr:uid="{00000000-0005-0000-0000-00001D220000}"/>
    <cellStyle name="Normal 2 2 2 3 7 2 2" xfId="2486" xr:uid="{00000000-0005-0000-0000-00001E220000}"/>
    <cellStyle name="Normal 2 2 2 3 7 2 2 2" xfId="4988" xr:uid="{00000000-0005-0000-0000-00001F220000}"/>
    <cellStyle name="Normal 2 2 2 3 7 2 2 2 2" xfId="13134" xr:uid="{00000000-0005-0000-0000-000020220000}"/>
    <cellStyle name="Normal 2 2 2 3 7 2 2 2 2 2" xfId="29430" xr:uid="{00000000-0005-0000-0000-000021220000}"/>
    <cellStyle name="Normal 2 2 2 3 7 2 2 2 3" xfId="21284" xr:uid="{00000000-0005-0000-0000-000022220000}"/>
    <cellStyle name="Normal 2 2 2 3 7 2 2 3" xfId="7785" xr:uid="{00000000-0005-0000-0000-000023220000}"/>
    <cellStyle name="Normal 2 2 2 3 7 2 2 3 2" xfId="15931" xr:uid="{00000000-0005-0000-0000-000024220000}"/>
    <cellStyle name="Normal 2 2 2 3 7 2 2 3 2 2" xfId="32227" xr:uid="{00000000-0005-0000-0000-000025220000}"/>
    <cellStyle name="Normal 2 2 2 3 7 2 2 3 3" xfId="24081" xr:uid="{00000000-0005-0000-0000-000026220000}"/>
    <cellStyle name="Normal 2 2 2 3 7 2 2 4" xfId="10632" xr:uid="{00000000-0005-0000-0000-000027220000}"/>
    <cellStyle name="Normal 2 2 2 3 7 2 2 4 2" xfId="26928" xr:uid="{00000000-0005-0000-0000-000028220000}"/>
    <cellStyle name="Normal 2 2 2 3 7 2 2 5" xfId="18782" xr:uid="{00000000-0005-0000-0000-000029220000}"/>
    <cellStyle name="Normal 2 2 2 3 7 2 3" xfId="3770" xr:uid="{00000000-0005-0000-0000-00002A220000}"/>
    <cellStyle name="Normal 2 2 2 3 7 2 3 2" xfId="11916" xr:uid="{00000000-0005-0000-0000-00002B220000}"/>
    <cellStyle name="Normal 2 2 2 3 7 2 3 2 2" xfId="28212" xr:uid="{00000000-0005-0000-0000-00002C220000}"/>
    <cellStyle name="Normal 2 2 2 3 7 2 3 3" xfId="20066" xr:uid="{00000000-0005-0000-0000-00002D220000}"/>
    <cellStyle name="Normal 2 2 2 3 7 2 4" xfId="6375" xr:uid="{00000000-0005-0000-0000-00002E220000}"/>
    <cellStyle name="Normal 2 2 2 3 7 2 4 2" xfId="14521" xr:uid="{00000000-0005-0000-0000-00002F220000}"/>
    <cellStyle name="Normal 2 2 2 3 7 2 4 2 2" xfId="30817" xr:uid="{00000000-0005-0000-0000-000030220000}"/>
    <cellStyle name="Normal 2 2 2 3 7 2 4 3" xfId="22671" xr:uid="{00000000-0005-0000-0000-000031220000}"/>
    <cellStyle name="Normal 2 2 2 3 7 2 5" xfId="9222" xr:uid="{00000000-0005-0000-0000-000032220000}"/>
    <cellStyle name="Normal 2 2 2 3 7 2 5 2" xfId="25518" xr:uid="{00000000-0005-0000-0000-000033220000}"/>
    <cellStyle name="Normal 2 2 2 3 7 2 6" xfId="17372" xr:uid="{00000000-0005-0000-0000-000034220000}"/>
    <cellStyle name="Normal 2 2 2 3 7 3" xfId="1781" xr:uid="{00000000-0005-0000-0000-000035220000}"/>
    <cellStyle name="Normal 2 2 2 3 7 3 2" xfId="4379" xr:uid="{00000000-0005-0000-0000-000036220000}"/>
    <cellStyle name="Normal 2 2 2 3 7 3 2 2" xfId="12525" xr:uid="{00000000-0005-0000-0000-000037220000}"/>
    <cellStyle name="Normal 2 2 2 3 7 3 2 2 2" xfId="28821" xr:uid="{00000000-0005-0000-0000-000038220000}"/>
    <cellStyle name="Normal 2 2 2 3 7 3 2 3" xfId="20675" xr:uid="{00000000-0005-0000-0000-000039220000}"/>
    <cellStyle name="Normal 2 2 2 3 7 3 3" xfId="7080" xr:uid="{00000000-0005-0000-0000-00003A220000}"/>
    <cellStyle name="Normal 2 2 2 3 7 3 3 2" xfId="15226" xr:uid="{00000000-0005-0000-0000-00003B220000}"/>
    <cellStyle name="Normal 2 2 2 3 7 3 3 2 2" xfId="31522" xr:uid="{00000000-0005-0000-0000-00003C220000}"/>
    <cellStyle name="Normal 2 2 2 3 7 3 3 3" xfId="23376" xr:uid="{00000000-0005-0000-0000-00003D220000}"/>
    <cellStyle name="Normal 2 2 2 3 7 3 4" xfId="9927" xr:uid="{00000000-0005-0000-0000-00003E220000}"/>
    <cellStyle name="Normal 2 2 2 3 7 3 4 2" xfId="26223" xr:uid="{00000000-0005-0000-0000-00003F220000}"/>
    <cellStyle name="Normal 2 2 2 3 7 3 5" xfId="18077" xr:uid="{00000000-0005-0000-0000-000040220000}"/>
    <cellStyle name="Normal 2 2 2 3 7 4" xfId="3161" xr:uid="{00000000-0005-0000-0000-000041220000}"/>
    <cellStyle name="Normal 2 2 2 3 7 4 2" xfId="11307" xr:uid="{00000000-0005-0000-0000-000042220000}"/>
    <cellStyle name="Normal 2 2 2 3 7 4 2 2" xfId="27603" xr:uid="{00000000-0005-0000-0000-000043220000}"/>
    <cellStyle name="Normal 2 2 2 3 7 4 3" xfId="19457" xr:uid="{00000000-0005-0000-0000-000044220000}"/>
    <cellStyle name="Normal 2 2 2 3 7 5" xfId="5670" xr:uid="{00000000-0005-0000-0000-000045220000}"/>
    <cellStyle name="Normal 2 2 2 3 7 5 2" xfId="13816" xr:uid="{00000000-0005-0000-0000-000046220000}"/>
    <cellStyle name="Normal 2 2 2 3 7 5 2 2" xfId="30112" xr:uid="{00000000-0005-0000-0000-000047220000}"/>
    <cellStyle name="Normal 2 2 2 3 7 5 3" xfId="21966" xr:uid="{00000000-0005-0000-0000-000048220000}"/>
    <cellStyle name="Normal 2 2 2 3 7 6" xfId="8517" xr:uid="{00000000-0005-0000-0000-000049220000}"/>
    <cellStyle name="Normal 2 2 2 3 7 6 2" xfId="24813" xr:uid="{00000000-0005-0000-0000-00004A220000}"/>
    <cellStyle name="Normal 2 2 2 3 7 7" xfId="16667" xr:uid="{00000000-0005-0000-0000-00004B220000}"/>
    <cellStyle name="Normal 2 2 2 3 8" xfId="732" xr:uid="{00000000-0005-0000-0000-00004C220000}"/>
    <cellStyle name="Normal 2 2 2 3 8 2" xfId="2142" xr:uid="{00000000-0005-0000-0000-00004D220000}"/>
    <cellStyle name="Normal 2 2 2 3 8 2 2" xfId="4692" xr:uid="{00000000-0005-0000-0000-00004E220000}"/>
    <cellStyle name="Normal 2 2 2 3 8 2 2 2" xfId="12838" xr:uid="{00000000-0005-0000-0000-00004F220000}"/>
    <cellStyle name="Normal 2 2 2 3 8 2 2 2 2" xfId="29134" xr:uid="{00000000-0005-0000-0000-000050220000}"/>
    <cellStyle name="Normal 2 2 2 3 8 2 2 3" xfId="20988" xr:uid="{00000000-0005-0000-0000-000051220000}"/>
    <cellStyle name="Normal 2 2 2 3 8 2 3" xfId="7441" xr:uid="{00000000-0005-0000-0000-000052220000}"/>
    <cellStyle name="Normal 2 2 2 3 8 2 3 2" xfId="15587" xr:uid="{00000000-0005-0000-0000-000053220000}"/>
    <cellStyle name="Normal 2 2 2 3 8 2 3 2 2" xfId="31883" xr:uid="{00000000-0005-0000-0000-000054220000}"/>
    <cellStyle name="Normal 2 2 2 3 8 2 3 3" xfId="23737" xr:uid="{00000000-0005-0000-0000-000055220000}"/>
    <cellStyle name="Normal 2 2 2 3 8 2 4" xfId="10288" xr:uid="{00000000-0005-0000-0000-000056220000}"/>
    <cellStyle name="Normal 2 2 2 3 8 2 4 2" xfId="26584" xr:uid="{00000000-0005-0000-0000-000057220000}"/>
    <cellStyle name="Normal 2 2 2 3 8 2 5" xfId="18438" xr:uid="{00000000-0005-0000-0000-000058220000}"/>
    <cellStyle name="Normal 2 2 2 3 8 3" xfId="3474" xr:uid="{00000000-0005-0000-0000-000059220000}"/>
    <cellStyle name="Normal 2 2 2 3 8 3 2" xfId="11620" xr:uid="{00000000-0005-0000-0000-00005A220000}"/>
    <cellStyle name="Normal 2 2 2 3 8 3 2 2" xfId="27916" xr:uid="{00000000-0005-0000-0000-00005B220000}"/>
    <cellStyle name="Normal 2 2 2 3 8 3 3" xfId="19770" xr:uid="{00000000-0005-0000-0000-00005C220000}"/>
    <cellStyle name="Normal 2 2 2 3 8 4" xfId="6031" xr:uid="{00000000-0005-0000-0000-00005D220000}"/>
    <cellStyle name="Normal 2 2 2 3 8 4 2" xfId="14177" xr:uid="{00000000-0005-0000-0000-00005E220000}"/>
    <cellStyle name="Normal 2 2 2 3 8 4 2 2" xfId="30473" xr:uid="{00000000-0005-0000-0000-00005F220000}"/>
    <cellStyle name="Normal 2 2 2 3 8 4 3" xfId="22327" xr:uid="{00000000-0005-0000-0000-000060220000}"/>
    <cellStyle name="Normal 2 2 2 3 8 5" xfId="8878" xr:uid="{00000000-0005-0000-0000-000061220000}"/>
    <cellStyle name="Normal 2 2 2 3 8 5 2" xfId="25174" xr:uid="{00000000-0005-0000-0000-000062220000}"/>
    <cellStyle name="Normal 2 2 2 3 8 6" xfId="17028" xr:uid="{00000000-0005-0000-0000-000063220000}"/>
    <cellStyle name="Normal 2 2 2 3 9" xfId="1437" xr:uid="{00000000-0005-0000-0000-000064220000}"/>
    <cellStyle name="Normal 2 2 2 3 9 2" xfId="4083" xr:uid="{00000000-0005-0000-0000-000065220000}"/>
    <cellStyle name="Normal 2 2 2 3 9 2 2" xfId="12229" xr:uid="{00000000-0005-0000-0000-000066220000}"/>
    <cellStyle name="Normal 2 2 2 3 9 2 2 2" xfId="28525" xr:uid="{00000000-0005-0000-0000-000067220000}"/>
    <cellStyle name="Normal 2 2 2 3 9 2 3" xfId="20379" xr:uid="{00000000-0005-0000-0000-000068220000}"/>
    <cellStyle name="Normal 2 2 2 3 9 3" xfId="6736" xr:uid="{00000000-0005-0000-0000-000069220000}"/>
    <cellStyle name="Normal 2 2 2 3 9 3 2" xfId="14882" xr:uid="{00000000-0005-0000-0000-00006A220000}"/>
    <cellStyle name="Normal 2 2 2 3 9 3 2 2" xfId="31178" xr:uid="{00000000-0005-0000-0000-00006B220000}"/>
    <cellStyle name="Normal 2 2 2 3 9 3 3" xfId="23032" xr:uid="{00000000-0005-0000-0000-00006C220000}"/>
    <cellStyle name="Normal 2 2 2 3 9 4" xfId="9583" xr:uid="{00000000-0005-0000-0000-00006D220000}"/>
    <cellStyle name="Normal 2 2 2 3 9 4 2" xfId="25879" xr:uid="{00000000-0005-0000-0000-00006E220000}"/>
    <cellStyle name="Normal 2 2 2 3 9 5" xfId="17733" xr:uid="{00000000-0005-0000-0000-00006F220000}"/>
    <cellStyle name="Normal 2 2 2 4" xfId="37" xr:uid="{00000000-0005-0000-0000-000070220000}"/>
    <cellStyle name="Normal 2 2 2 4 10" xfId="5337" xr:uid="{00000000-0005-0000-0000-000071220000}"/>
    <cellStyle name="Normal 2 2 2 4 10 2" xfId="13483" xr:uid="{00000000-0005-0000-0000-000072220000}"/>
    <cellStyle name="Normal 2 2 2 4 10 2 2" xfId="29779" xr:uid="{00000000-0005-0000-0000-000073220000}"/>
    <cellStyle name="Normal 2 2 2 4 10 3" xfId="21633" xr:uid="{00000000-0005-0000-0000-000074220000}"/>
    <cellStyle name="Normal 2 2 2 4 11" xfId="8184" xr:uid="{00000000-0005-0000-0000-000075220000}"/>
    <cellStyle name="Normal 2 2 2 4 11 2" xfId="24480" xr:uid="{00000000-0005-0000-0000-000076220000}"/>
    <cellStyle name="Normal 2 2 2 4 12" xfId="16334" xr:uid="{00000000-0005-0000-0000-000077220000}"/>
    <cellStyle name="Normal 2 2 2 4 2" xfId="81" xr:uid="{00000000-0005-0000-0000-000078220000}"/>
    <cellStyle name="Normal 2 2 2 4 2 10" xfId="8228" xr:uid="{00000000-0005-0000-0000-000079220000}"/>
    <cellStyle name="Normal 2 2 2 4 2 10 2" xfId="24524" xr:uid="{00000000-0005-0000-0000-00007A220000}"/>
    <cellStyle name="Normal 2 2 2 4 2 11" xfId="16378" xr:uid="{00000000-0005-0000-0000-00007B220000}"/>
    <cellStyle name="Normal 2 2 2 4 2 2" xfId="171" xr:uid="{00000000-0005-0000-0000-00007C220000}"/>
    <cellStyle name="Normal 2 2 2 4 2 2 2" xfId="515" xr:uid="{00000000-0005-0000-0000-00007D220000}"/>
    <cellStyle name="Normal 2 2 2 4 2 2 2 2" xfId="1221" xr:uid="{00000000-0005-0000-0000-00007E220000}"/>
    <cellStyle name="Normal 2 2 2 4 2 2 2 2 2" xfId="2631" xr:uid="{00000000-0005-0000-0000-00007F220000}"/>
    <cellStyle name="Normal 2 2 2 4 2 2 2 2 2 2" xfId="5107" xr:uid="{00000000-0005-0000-0000-000080220000}"/>
    <cellStyle name="Normal 2 2 2 4 2 2 2 2 2 2 2" xfId="13253" xr:uid="{00000000-0005-0000-0000-000081220000}"/>
    <cellStyle name="Normal 2 2 2 4 2 2 2 2 2 2 2 2" xfId="29549" xr:uid="{00000000-0005-0000-0000-000082220000}"/>
    <cellStyle name="Normal 2 2 2 4 2 2 2 2 2 2 3" xfId="21403" xr:uid="{00000000-0005-0000-0000-000083220000}"/>
    <cellStyle name="Normal 2 2 2 4 2 2 2 2 2 3" xfId="7930" xr:uid="{00000000-0005-0000-0000-000084220000}"/>
    <cellStyle name="Normal 2 2 2 4 2 2 2 2 2 3 2" xfId="16076" xr:uid="{00000000-0005-0000-0000-000085220000}"/>
    <cellStyle name="Normal 2 2 2 4 2 2 2 2 2 3 2 2" xfId="32372" xr:uid="{00000000-0005-0000-0000-000086220000}"/>
    <cellStyle name="Normal 2 2 2 4 2 2 2 2 2 3 3" xfId="24226" xr:uid="{00000000-0005-0000-0000-000087220000}"/>
    <cellStyle name="Normal 2 2 2 4 2 2 2 2 2 4" xfId="10777" xr:uid="{00000000-0005-0000-0000-000088220000}"/>
    <cellStyle name="Normal 2 2 2 4 2 2 2 2 2 4 2" xfId="27073" xr:uid="{00000000-0005-0000-0000-000089220000}"/>
    <cellStyle name="Normal 2 2 2 4 2 2 2 2 2 5" xfId="18927" xr:uid="{00000000-0005-0000-0000-00008A220000}"/>
    <cellStyle name="Normal 2 2 2 4 2 2 2 2 3" xfId="3889" xr:uid="{00000000-0005-0000-0000-00008B220000}"/>
    <cellStyle name="Normal 2 2 2 4 2 2 2 2 3 2" xfId="12035" xr:uid="{00000000-0005-0000-0000-00008C220000}"/>
    <cellStyle name="Normal 2 2 2 4 2 2 2 2 3 2 2" xfId="28331" xr:uid="{00000000-0005-0000-0000-00008D220000}"/>
    <cellStyle name="Normal 2 2 2 4 2 2 2 2 3 3" xfId="20185" xr:uid="{00000000-0005-0000-0000-00008E220000}"/>
    <cellStyle name="Normal 2 2 2 4 2 2 2 2 4" xfId="6520" xr:uid="{00000000-0005-0000-0000-00008F220000}"/>
    <cellStyle name="Normal 2 2 2 4 2 2 2 2 4 2" xfId="14666" xr:uid="{00000000-0005-0000-0000-000090220000}"/>
    <cellStyle name="Normal 2 2 2 4 2 2 2 2 4 2 2" xfId="30962" xr:uid="{00000000-0005-0000-0000-000091220000}"/>
    <cellStyle name="Normal 2 2 2 4 2 2 2 2 4 3" xfId="22816" xr:uid="{00000000-0005-0000-0000-000092220000}"/>
    <cellStyle name="Normal 2 2 2 4 2 2 2 2 5" xfId="9367" xr:uid="{00000000-0005-0000-0000-000093220000}"/>
    <cellStyle name="Normal 2 2 2 4 2 2 2 2 5 2" xfId="25663" xr:uid="{00000000-0005-0000-0000-000094220000}"/>
    <cellStyle name="Normal 2 2 2 4 2 2 2 2 6" xfId="17517" xr:uid="{00000000-0005-0000-0000-000095220000}"/>
    <cellStyle name="Normal 2 2 2 4 2 2 2 3" xfId="1926" xr:uid="{00000000-0005-0000-0000-000096220000}"/>
    <cellStyle name="Normal 2 2 2 4 2 2 2 3 2" xfId="4498" xr:uid="{00000000-0005-0000-0000-000097220000}"/>
    <cellStyle name="Normal 2 2 2 4 2 2 2 3 2 2" xfId="12644" xr:uid="{00000000-0005-0000-0000-000098220000}"/>
    <cellStyle name="Normal 2 2 2 4 2 2 2 3 2 2 2" xfId="28940" xr:uid="{00000000-0005-0000-0000-000099220000}"/>
    <cellStyle name="Normal 2 2 2 4 2 2 2 3 2 3" xfId="20794" xr:uid="{00000000-0005-0000-0000-00009A220000}"/>
    <cellStyle name="Normal 2 2 2 4 2 2 2 3 3" xfId="7225" xr:uid="{00000000-0005-0000-0000-00009B220000}"/>
    <cellStyle name="Normal 2 2 2 4 2 2 2 3 3 2" xfId="15371" xr:uid="{00000000-0005-0000-0000-00009C220000}"/>
    <cellStyle name="Normal 2 2 2 4 2 2 2 3 3 2 2" xfId="31667" xr:uid="{00000000-0005-0000-0000-00009D220000}"/>
    <cellStyle name="Normal 2 2 2 4 2 2 2 3 3 3" xfId="23521" xr:uid="{00000000-0005-0000-0000-00009E220000}"/>
    <cellStyle name="Normal 2 2 2 4 2 2 2 3 4" xfId="10072" xr:uid="{00000000-0005-0000-0000-00009F220000}"/>
    <cellStyle name="Normal 2 2 2 4 2 2 2 3 4 2" xfId="26368" xr:uid="{00000000-0005-0000-0000-0000A0220000}"/>
    <cellStyle name="Normal 2 2 2 4 2 2 2 3 5" xfId="18222" xr:uid="{00000000-0005-0000-0000-0000A1220000}"/>
    <cellStyle name="Normal 2 2 2 4 2 2 2 4" xfId="3280" xr:uid="{00000000-0005-0000-0000-0000A2220000}"/>
    <cellStyle name="Normal 2 2 2 4 2 2 2 4 2" xfId="11426" xr:uid="{00000000-0005-0000-0000-0000A3220000}"/>
    <cellStyle name="Normal 2 2 2 4 2 2 2 4 2 2" xfId="27722" xr:uid="{00000000-0005-0000-0000-0000A4220000}"/>
    <cellStyle name="Normal 2 2 2 4 2 2 2 4 3" xfId="19576" xr:uid="{00000000-0005-0000-0000-0000A5220000}"/>
    <cellStyle name="Normal 2 2 2 4 2 2 2 5" xfId="5815" xr:uid="{00000000-0005-0000-0000-0000A6220000}"/>
    <cellStyle name="Normal 2 2 2 4 2 2 2 5 2" xfId="13961" xr:uid="{00000000-0005-0000-0000-0000A7220000}"/>
    <cellStyle name="Normal 2 2 2 4 2 2 2 5 2 2" xfId="30257" xr:uid="{00000000-0005-0000-0000-0000A8220000}"/>
    <cellStyle name="Normal 2 2 2 4 2 2 2 5 3" xfId="22111" xr:uid="{00000000-0005-0000-0000-0000A9220000}"/>
    <cellStyle name="Normal 2 2 2 4 2 2 2 6" xfId="8662" xr:uid="{00000000-0005-0000-0000-0000AA220000}"/>
    <cellStyle name="Normal 2 2 2 4 2 2 2 6 2" xfId="24958" xr:uid="{00000000-0005-0000-0000-0000AB220000}"/>
    <cellStyle name="Normal 2 2 2 4 2 2 2 7" xfId="16812" xr:uid="{00000000-0005-0000-0000-0000AC220000}"/>
    <cellStyle name="Normal 2 2 2 4 2 2 3" xfId="877" xr:uid="{00000000-0005-0000-0000-0000AD220000}"/>
    <cellStyle name="Normal 2 2 2 4 2 2 3 2" xfId="2287" xr:uid="{00000000-0005-0000-0000-0000AE220000}"/>
    <cellStyle name="Normal 2 2 2 4 2 2 3 2 2" xfId="4811" xr:uid="{00000000-0005-0000-0000-0000AF220000}"/>
    <cellStyle name="Normal 2 2 2 4 2 2 3 2 2 2" xfId="12957" xr:uid="{00000000-0005-0000-0000-0000B0220000}"/>
    <cellStyle name="Normal 2 2 2 4 2 2 3 2 2 2 2" xfId="29253" xr:uid="{00000000-0005-0000-0000-0000B1220000}"/>
    <cellStyle name="Normal 2 2 2 4 2 2 3 2 2 3" xfId="21107" xr:uid="{00000000-0005-0000-0000-0000B2220000}"/>
    <cellStyle name="Normal 2 2 2 4 2 2 3 2 3" xfId="7586" xr:uid="{00000000-0005-0000-0000-0000B3220000}"/>
    <cellStyle name="Normal 2 2 2 4 2 2 3 2 3 2" xfId="15732" xr:uid="{00000000-0005-0000-0000-0000B4220000}"/>
    <cellStyle name="Normal 2 2 2 4 2 2 3 2 3 2 2" xfId="32028" xr:uid="{00000000-0005-0000-0000-0000B5220000}"/>
    <cellStyle name="Normal 2 2 2 4 2 2 3 2 3 3" xfId="23882" xr:uid="{00000000-0005-0000-0000-0000B6220000}"/>
    <cellStyle name="Normal 2 2 2 4 2 2 3 2 4" xfId="10433" xr:uid="{00000000-0005-0000-0000-0000B7220000}"/>
    <cellStyle name="Normal 2 2 2 4 2 2 3 2 4 2" xfId="26729" xr:uid="{00000000-0005-0000-0000-0000B8220000}"/>
    <cellStyle name="Normal 2 2 2 4 2 2 3 2 5" xfId="18583" xr:uid="{00000000-0005-0000-0000-0000B9220000}"/>
    <cellStyle name="Normal 2 2 2 4 2 2 3 3" xfId="3593" xr:uid="{00000000-0005-0000-0000-0000BA220000}"/>
    <cellStyle name="Normal 2 2 2 4 2 2 3 3 2" xfId="11739" xr:uid="{00000000-0005-0000-0000-0000BB220000}"/>
    <cellStyle name="Normal 2 2 2 4 2 2 3 3 2 2" xfId="28035" xr:uid="{00000000-0005-0000-0000-0000BC220000}"/>
    <cellStyle name="Normal 2 2 2 4 2 2 3 3 3" xfId="19889" xr:uid="{00000000-0005-0000-0000-0000BD220000}"/>
    <cellStyle name="Normal 2 2 2 4 2 2 3 4" xfId="6176" xr:uid="{00000000-0005-0000-0000-0000BE220000}"/>
    <cellStyle name="Normal 2 2 2 4 2 2 3 4 2" xfId="14322" xr:uid="{00000000-0005-0000-0000-0000BF220000}"/>
    <cellStyle name="Normal 2 2 2 4 2 2 3 4 2 2" xfId="30618" xr:uid="{00000000-0005-0000-0000-0000C0220000}"/>
    <cellStyle name="Normal 2 2 2 4 2 2 3 4 3" xfId="22472" xr:uid="{00000000-0005-0000-0000-0000C1220000}"/>
    <cellStyle name="Normal 2 2 2 4 2 2 3 5" xfId="9023" xr:uid="{00000000-0005-0000-0000-0000C2220000}"/>
    <cellStyle name="Normal 2 2 2 4 2 2 3 5 2" xfId="25319" xr:uid="{00000000-0005-0000-0000-0000C3220000}"/>
    <cellStyle name="Normal 2 2 2 4 2 2 3 6" xfId="17173" xr:uid="{00000000-0005-0000-0000-0000C4220000}"/>
    <cellStyle name="Normal 2 2 2 4 2 2 4" xfId="1582" xr:uid="{00000000-0005-0000-0000-0000C5220000}"/>
    <cellStyle name="Normal 2 2 2 4 2 2 4 2" xfId="4202" xr:uid="{00000000-0005-0000-0000-0000C6220000}"/>
    <cellStyle name="Normal 2 2 2 4 2 2 4 2 2" xfId="12348" xr:uid="{00000000-0005-0000-0000-0000C7220000}"/>
    <cellStyle name="Normal 2 2 2 4 2 2 4 2 2 2" xfId="28644" xr:uid="{00000000-0005-0000-0000-0000C8220000}"/>
    <cellStyle name="Normal 2 2 2 4 2 2 4 2 3" xfId="20498" xr:uid="{00000000-0005-0000-0000-0000C9220000}"/>
    <cellStyle name="Normal 2 2 2 4 2 2 4 3" xfId="6881" xr:uid="{00000000-0005-0000-0000-0000CA220000}"/>
    <cellStyle name="Normal 2 2 2 4 2 2 4 3 2" xfId="15027" xr:uid="{00000000-0005-0000-0000-0000CB220000}"/>
    <cellStyle name="Normal 2 2 2 4 2 2 4 3 2 2" xfId="31323" xr:uid="{00000000-0005-0000-0000-0000CC220000}"/>
    <cellStyle name="Normal 2 2 2 4 2 2 4 3 3" xfId="23177" xr:uid="{00000000-0005-0000-0000-0000CD220000}"/>
    <cellStyle name="Normal 2 2 2 4 2 2 4 4" xfId="9728" xr:uid="{00000000-0005-0000-0000-0000CE220000}"/>
    <cellStyle name="Normal 2 2 2 4 2 2 4 4 2" xfId="26024" xr:uid="{00000000-0005-0000-0000-0000CF220000}"/>
    <cellStyle name="Normal 2 2 2 4 2 2 4 5" xfId="17878" xr:uid="{00000000-0005-0000-0000-0000D0220000}"/>
    <cellStyle name="Normal 2 2 2 4 2 2 5" xfId="2984" xr:uid="{00000000-0005-0000-0000-0000D1220000}"/>
    <cellStyle name="Normal 2 2 2 4 2 2 5 2" xfId="11130" xr:uid="{00000000-0005-0000-0000-0000D2220000}"/>
    <cellStyle name="Normal 2 2 2 4 2 2 5 2 2" xfId="27426" xr:uid="{00000000-0005-0000-0000-0000D3220000}"/>
    <cellStyle name="Normal 2 2 2 4 2 2 5 3" xfId="19280" xr:uid="{00000000-0005-0000-0000-0000D4220000}"/>
    <cellStyle name="Normal 2 2 2 4 2 2 6" xfId="5471" xr:uid="{00000000-0005-0000-0000-0000D5220000}"/>
    <cellStyle name="Normal 2 2 2 4 2 2 6 2" xfId="13617" xr:uid="{00000000-0005-0000-0000-0000D6220000}"/>
    <cellStyle name="Normal 2 2 2 4 2 2 6 2 2" xfId="29913" xr:uid="{00000000-0005-0000-0000-0000D7220000}"/>
    <cellStyle name="Normal 2 2 2 4 2 2 6 3" xfId="21767" xr:uid="{00000000-0005-0000-0000-0000D8220000}"/>
    <cellStyle name="Normal 2 2 2 4 2 2 7" xfId="8318" xr:uid="{00000000-0005-0000-0000-0000D9220000}"/>
    <cellStyle name="Normal 2 2 2 4 2 2 7 2" xfId="24614" xr:uid="{00000000-0005-0000-0000-0000DA220000}"/>
    <cellStyle name="Normal 2 2 2 4 2 2 8" xfId="16468" xr:uid="{00000000-0005-0000-0000-0000DB220000}"/>
    <cellStyle name="Normal 2 2 2 4 2 3" xfId="247" xr:uid="{00000000-0005-0000-0000-0000DC220000}"/>
    <cellStyle name="Normal 2 2 2 4 2 3 2" xfId="591" xr:uid="{00000000-0005-0000-0000-0000DD220000}"/>
    <cellStyle name="Normal 2 2 2 4 2 3 2 2" xfId="1297" xr:uid="{00000000-0005-0000-0000-0000DE220000}"/>
    <cellStyle name="Normal 2 2 2 4 2 3 2 2 2" xfId="2707" xr:uid="{00000000-0005-0000-0000-0000DF220000}"/>
    <cellStyle name="Normal 2 2 2 4 2 3 2 2 2 2" xfId="5181" xr:uid="{00000000-0005-0000-0000-0000E0220000}"/>
    <cellStyle name="Normal 2 2 2 4 2 3 2 2 2 2 2" xfId="13327" xr:uid="{00000000-0005-0000-0000-0000E1220000}"/>
    <cellStyle name="Normal 2 2 2 4 2 3 2 2 2 2 2 2" xfId="29623" xr:uid="{00000000-0005-0000-0000-0000E2220000}"/>
    <cellStyle name="Normal 2 2 2 4 2 3 2 2 2 2 3" xfId="21477" xr:uid="{00000000-0005-0000-0000-0000E3220000}"/>
    <cellStyle name="Normal 2 2 2 4 2 3 2 2 2 3" xfId="8006" xr:uid="{00000000-0005-0000-0000-0000E4220000}"/>
    <cellStyle name="Normal 2 2 2 4 2 3 2 2 2 3 2" xfId="16152" xr:uid="{00000000-0005-0000-0000-0000E5220000}"/>
    <cellStyle name="Normal 2 2 2 4 2 3 2 2 2 3 2 2" xfId="32448" xr:uid="{00000000-0005-0000-0000-0000E6220000}"/>
    <cellStyle name="Normal 2 2 2 4 2 3 2 2 2 3 3" xfId="24302" xr:uid="{00000000-0005-0000-0000-0000E7220000}"/>
    <cellStyle name="Normal 2 2 2 4 2 3 2 2 2 4" xfId="10853" xr:uid="{00000000-0005-0000-0000-0000E8220000}"/>
    <cellStyle name="Normal 2 2 2 4 2 3 2 2 2 4 2" xfId="27149" xr:uid="{00000000-0005-0000-0000-0000E9220000}"/>
    <cellStyle name="Normal 2 2 2 4 2 3 2 2 2 5" xfId="19003" xr:uid="{00000000-0005-0000-0000-0000EA220000}"/>
    <cellStyle name="Normal 2 2 2 4 2 3 2 2 3" xfId="3963" xr:uid="{00000000-0005-0000-0000-0000EB220000}"/>
    <cellStyle name="Normal 2 2 2 4 2 3 2 2 3 2" xfId="12109" xr:uid="{00000000-0005-0000-0000-0000EC220000}"/>
    <cellStyle name="Normal 2 2 2 4 2 3 2 2 3 2 2" xfId="28405" xr:uid="{00000000-0005-0000-0000-0000ED220000}"/>
    <cellStyle name="Normal 2 2 2 4 2 3 2 2 3 3" xfId="20259" xr:uid="{00000000-0005-0000-0000-0000EE220000}"/>
    <cellStyle name="Normal 2 2 2 4 2 3 2 2 4" xfId="6596" xr:uid="{00000000-0005-0000-0000-0000EF220000}"/>
    <cellStyle name="Normal 2 2 2 4 2 3 2 2 4 2" xfId="14742" xr:uid="{00000000-0005-0000-0000-0000F0220000}"/>
    <cellStyle name="Normal 2 2 2 4 2 3 2 2 4 2 2" xfId="31038" xr:uid="{00000000-0005-0000-0000-0000F1220000}"/>
    <cellStyle name="Normal 2 2 2 4 2 3 2 2 4 3" xfId="22892" xr:uid="{00000000-0005-0000-0000-0000F2220000}"/>
    <cellStyle name="Normal 2 2 2 4 2 3 2 2 5" xfId="9443" xr:uid="{00000000-0005-0000-0000-0000F3220000}"/>
    <cellStyle name="Normal 2 2 2 4 2 3 2 2 5 2" xfId="25739" xr:uid="{00000000-0005-0000-0000-0000F4220000}"/>
    <cellStyle name="Normal 2 2 2 4 2 3 2 2 6" xfId="17593" xr:uid="{00000000-0005-0000-0000-0000F5220000}"/>
    <cellStyle name="Normal 2 2 2 4 2 3 2 3" xfId="2002" xr:uid="{00000000-0005-0000-0000-0000F6220000}"/>
    <cellStyle name="Normal 2 2 2 4 2 3 2 3 2" xfId="4572" xr:uid="{00000000-0005-0000-0000-0000F7220000}"/>
    <cellStyle name="Normal 2 2 2 4 2 3 2 3 2 2" xfId="12718" xr:uid="{00000000-0005-0000-0000-0000F8220000}"/>
    <cellStyle name="Normal 2 2 2 4 2 3 2 3 2 2 2" xfId="29014" xr:uid="{00000000-0005-0000-0000-0000F9220000}"/>
    <cellStyle name="Normal 2 2 2 4 2 3 2 3 2 3" xfId="20868" xr:uid="{00000000-0005-0000-0000-0000FA220000}"/>
    <cellStyle name="Normal 2 2 2 4 2 3 2 3 3" xfId="7301" xr:uid="{00000000-0005-0000-0000-0000FB220000}"/>
    <cellStyle name="Normal 2 2 2 4 2 3 2 3 3 2" xfId="15447" xr:uid="{00000000-0005-0000-0000-0000FC220000}"/>
    <cellStyle name="Normal 2 2 2 4 2 3 2 3 3 2 2" xfId="31743" xr:uid="{00000000-0005-0000-0000-0000FD220000}"/>
    <cellStyle name="Normal 2 2 2 4 2 3 2 3 3 3" xfId="23597" xr:uid="{00000000-0005-0000-0000-0000FE220000}"/>
    <cellStyle name="Normal 2 2 2 4 2 3 2 3 4" xfId="10148" xr:uid="{00000000-0005-0000-0000-0000FF220000}"/>
    <cellStyle name="Normal 2 2 2 4 2 3 2 3 4 2" xfId="26444" xr:uid="{00000000-0005-0000-0000-000000230000}"/>
    <cellStyle name="Normal 2 2 2 4 2 3 2 3 5" xfId="18298" xr:uid="{00000000-0005-0000-0000-000001230000}"/>
    <cellStyle name="Normal 2 2 2 4 2 3 2 4" xfId="3354" xr:uid="{00000000-0005-0000-0000-000002230000}"/>
    <cellStyle name="Normal 2 2 2 4 2 3 2 4 2" xfId="11500" xr:uid="{00000000-0005-0000-0000-000003230000}"/>
    <cellStyle name="Normal 2 2 2 4 2 3 2 4 2 2" xfId="27796" xr:uid="{00000000-0005-0000-0000-000004230000}"/>
    <cellStyle name="Normal 2 2 2 4 2 3 2 4 3" xfId="19650" xr:uid="{00000000-0005-0000-0000-000005230000}"/>
    <cellStyle name="Normal 2 2 2 4 2 3 2 5" xfId="5891" xr:uid="{00000000-0005-0000-0000-000006230000}"/>
    <cellStyle name="Normal 2 2 2 4 2 3 2 5 2" xfId="14037" xr:uid="{00000000-0005-0000-0000-000007230000}"/>
    <cellStyle name="Normal 2 2 2 4 2 3 2 5 2 2" xfId="30333" xr:uid="{00000000-0005-0000-0000-000008230000}"/>
    <cellStyle name="Normal 2 2 2 4 2 3 2 5 3" xfId="22187" xr:uid="{00000000-0005-0000-0000-000009230000}"/>
    <cellStyle name="Normal 2 2 2 4 2 3 2 6" xfId="8738" xr:uid="{00000000-0005-0000-0000-00000A230000}"/>
    <cellStyle name="Normal 2 2 2 4 2 3 2 6 2" xfId="25034" xr:uid="{00000000-0005-0000-0000-00000B230000}"/>
    <cellStyle name="Normal 2 2 2 4 2 3 2 7" xfId="16888" xr:uid="{00000000-0005-0000-0000-00000C230000}"/>
    <cellStyle name="Normal 2 2 2 4 2 3 3" xfId="953" xr:uid="{00000000-0005-0000-0000-00000D230000}"/>
    <cellStyle name="Normal 2 2 2 4 2 3 3 2" xfId="2363" xr:uid="{00000000-0005-0000-0000-00000E230000}"/>
    <cellStyle name="Normal 2 2 2 4 2 3 3 2 2" xfId="4885" xr:uid="{00000000-0005-0000-0000-00000F230000}"/>
    <cellStyle name="Normal 2 2 2 4 2 3 3 2 2 2" xfId="13031" xr:uid="{00000000-0005-0000-0000-000010230000}"/>
    <cellStyle name="Normal 2 2 2 4 2 3 3 2 2 2 2" xfId="29327" xr:uid="{00000000-0005-0000-0000-000011230000}"/>
    <cellStyle name="Normal 2 2 2 4 2 3 3 2 2 3" xfId="21181" xr:uid="{00000000-0005-0000-0000-000012230000}"/>
    <cellStyle name="Normal 2 2 2 4 2 3 3 2 3" xfId="7662" xr:uid="{00000000-0005-0000-0000-000013230000}"/>
    <cellStyle name="Normal 2 2 2 4 2 3 3 2 3 2" xfId="15808" xr:uid="{00000000-0005-0000-0000-000014230000}"/>
    <cellStyle name="Normal 2 2 2 4 2 3 3 2 3 2 2" xfId="32104" xr:uid="{00000000-0005-0000-0000-000015230000}"/>
    <cellStyle name="Normal 2 2 2 4 2 3 3 2 3 3" xfId="23958" xr:uid="{00000000-0005-0000-0000-000016230000}"/>
    <cellStyle name="Normal 2 2 2 4 2 3 3 2 4" xfId="10509" xr:uid="{00000000-0005-0000-0000-000017230000}"/>
    <cellStyle name="Normal 2 2 2 4 2 3 3 2 4 2" xfId="26805" xr:uid="{00000000-0005-0000-0000-000018230000}"/>
    <cellStyle name="Normal 2 2 2 4 2 3 3 2 5" xfId="18659" xr:uid="{00000000-0005-0000-0000-000019230000}"/>
    <cellStyle name="Normal 2 2 2 4 2 3 3 3" xfId="3667" xr:uid="{00000000-0005-0000-0000-00001A230000}"/>
    <cellStyle name="Normal 2 2 2 4 2 3 3 3 2" xfId="11813" xr:uid="{00000000-0005-0000-0000-00001B230000}"/>
    <cellStyle name="Normal 2 2 2 4 2 3 3 3 2 2" xfId="28109" xr:uid="{00000000-0005-0000-0000-00001C230000}"/>
    <cellStyle name="Normal 2 2 2 4 2 3 3 3 3" xfId="19963" xr:uid="{00000000-0005-0000-0000-00001D230000}"/>
    <cellStyle name="Normal 2 2 2 4 2 3 3 4" xfId="6252" xr:uid="{00000000-0005-0000-0000-00001E230000}"/>
    <cellStyle name="Normal 2 2 2 4 2 3 3 4 2" xfId="14398" xr:uid="{00000000-0005-0000-0000-00001F230000}"/>
    <cellStyle name="Normal 2 2 2 4 2 3 3 4 2 2" xfId="30694" xr:uid="{00000000-0005-0000-0000-000020230000}"/>
    <cellStyle name="Normal 2 2 2 4 2 3 3 4 3" xfId="22548" xr:uid="{00000000-0005-0000-0000-000021230000}"/>
    <cellStyle name="Normal 2 2 2 4 2 3 3 5" xfId="9099" xr:uid="{00000000-0005-0000-0000-000022230000}"/>
    <cellStyle name="Normal 2 2 2 4 2 3 3 5 2" xfId="25395" xr:uid="{00000000-0005-0000-0000-000023230000}"/>
    <cellStyle name="Normal 2 2 2 4 2 3 3 6" xfId="17249" xr:uid="{00000000-0005-0000-0000-000024230000}"/>
    <cellStyle name="Normal 2 2 2 4 2 3 4" xfId="1658" xr:uid="{00000000-0005-0000-0000-000025230000}"/>
    <cellStyle name="Normal 2 2 2 4 2 3 4 2" xfId="4276" xr:uid="{00000000-0005-0000-0000-000026230000}"/>
    <cellStyle name="Normal 2 2 2 4 2 3 4 2 2" xfId="12422" xr:uid="{00000000-0005-0000-0000-000027230000}"/>
    <cellStyle name="Normal 2 2 2 4 2 3 4 2 2 2" xfId="28718" xr:uid="{00000000-0005-0000-0000-000028230000}"/>
    <cellStyle name="Normal 2 2 2 4 2 3 4 2 3" xfId="20572" xr:uid="{00000000-0005-0000-0000-000029230000}"/>
    <cellStyle name="Normal 2 2 2 4 2 3 4 3" xfId="6957" xr:uid="{00000000-0005-0000-0000-00002A230000}"/>
    <cellStyle name="Normal 2 2 2 4 2 3 4 3 2" xfId="15103" xr:uid="{00000000-0005-0000-0000-00002B230000}"/>
    <cellStyle name="Normal 2 2 2 4 2 3 4 3 2 2" xfId="31399" xr:uid="{00000000-0005-0000-0000-00002C230000}"/>
    <cellStyle name="Normal 2 2 2 4 2 3 4 3 3" xfId="23253" xr:uid="{00000000-0005-0000-0000-00002D230000}"/>
    <cellStyle name="Normal 2 2 2 4 2 3 4 4" xfId="9804" xr:uid="{00000000-0005-0000-0000-00002E230000}"/>
    <cellStyle name="Normal 2 2 2 4 2 3 4 4 2" xfId="26100" xr:uid="{00000000-0005-0000-0000-00002F230000}"/>
    <cellStyle name="Normal 2 2 2 4 2 3 4 5" xfId="17954" xr:uid="{00000000-0005-0000-0000-000030230000}"/>
    <cellStyle name="Normal 2 2 2 4 2 3 5" xfId="3058" xr:uid="{00000000-0005-0000-0000-000031230000}"/>
    <cellStyle name="Normal 2 2 2 4 2 3 5 2" xfId="11204" xr:uid="{00000000-0005-0000-0000-000032230000}"/>
    <cellStyle name="Normal 2 2 2 4 2 3 5 2 2" xfId="27500" xr:uid="{00000000-0005-0000-0000-000033230000}"/>
    <cellStyle name="Normal 2 2 2 4 2 3 5 3" xfId="19354" xr:uid="{00000000-0005-0000-0000-000034230000}"/>
    <cellStyle name="Normal 2 2 2 4 2 3 6" xfId="5547" xr:uid="{00000000-0005-0000-0000-000035230000}"/>
    <cellStyle name="Normal 2 2 2 4 2 3 6 2" xfId="13693" xr:uid="{00000000-0005-0000-0000-000036230000}"/>
    <cellStyle name="Normal 2 2 2 4 2 3 6 2 2" xfId="29989" xr:uid="{00000000-0005-0000-0000-000037230000}"/>
    <cellStyle name="Normal 2 2 2 4 2 3 6 3" xfId="21843" xr:uid="{00000000-0005-0000-0000-000038230000}"/>
    <cellStyle name="Normal 2 2 2 4 2 3 7" xfId="8394" xr:uid="{00000000-0005-0000-0000-000039230000}"/>
    <cellStyle name="Normal 2 2 2 4 2 3 7 2" xfId="24690" xr:uid="{00000000-0005-0000-0000-00003A230000}"/>
    <cellStyle name="Normal 2 2 2 4 2 3 8" xfId="16544" xr:uid="{00000000-0005-0000-0000-00003B230000}"/>
    <cellStyle name="Normal 2 2 2 4 2 4" xfId="335" xr:uid="{00000000-0005-0000-0000-00003C230000}"/>
    <cellStyle name="Normal 2 2 2 4 2 4 2" xfId="679" xr:uid="{00000000-0005-0000-0000-00003D230000}"/>
    <cellStyle name="Normal 2 2 2 4 2 4 2 2" xfId="1385" xr:uid="{00000000-0005-0000-0000-00003E230000}"/>
    <cellStyle name="Normal 2 2 2 4 2 4 2 2 2" xfId="2795" xr:uid="{00000000-0005-0000-0000-00003F230000}"/>
    <cellStyle name="Normal 2 2 2 4 2 4 2 2 2 2" xfId="5255" xr:uid="{00000000-0005-0000-0000-000040230000}"/>
    <cellStyle name="Normal 2 2 2 4 2 4 2 2 2 2 2" xfId="13401" xr:uid="{00000000-0005-0000-0000-000041230000}"/>
    <cellStyle name="Normal 2 2 2 4 2 4 2 2 2 2 2 2" xfId="29697" xr:uid="{00000000-0005-0000-0000-000042230000}"/>
    <cellStyle name="Normal 2 2 2 4 2 4 2 2 2 2 3" xfId="21551" xr:uid="{00000000-0005-0000-0000-000043230000}"/>
    <cellStyle name="Normal 2 2 2 4 2 4 2 2 2 3" xfId="8094" xr:uid="{00000000-0005-0000-0000-000044230000}"/>
    <cellStyle name="Normal 2 2 2 4 2 4 2 2 2 3 2" xfId="16240" xr:uid="{00000000-0005-0000-0000-000045230000}"/>
    <cellStyle name="Normal 2 2 2 4 2 4 2 2 2 3 2 2" xfId="32536" xr:uid="{00000000-0005-0000-0000-000046230000}"/>
    <cellStyle name="Normal 2 2 2 4 2 4 2 2 2 3 3" xfId="24390" xr:uid="{00000000-0005-0000-0000-000047230000}"/>
    <cellStyle name="Normal 2 2 2 4 2 4 2 2 2 4" xfId="10941" xr:uid="{00000000-0005-0000-0000-000048230000}"/>
    <cellStyle name="Normal 2 2 2 4 2 4 2 2 2 4 2" xfId="27237" xr:uid="{00000000-0005-0000-0000-000049230000}"/>
    <cellStyle name="Normal 2 2 2 4 2 4 2 2 2 5" xfId="19091" xr:uid="{00000000-0005-0000-0000-00004A230000}"/>
    <cellStyle name="Normal 2 2 2 4 2 4 2 2 3" xfId="4037" xr:uid="{00000000-0005-0000-0000-00004B230000}"/>
    <cellStyle name="Normal 2 2 2 4 2 4 2 2 3 2" xfId="12183" xr:uid="{00000000-0005-0000-0000-00004C230000}"/>
    <cellStyle name="Normal 2 2 2 4 2 4 2 2 3 2 2" xfId="28479" xr:uid="{00000000-0005-0000-0000-00004D230000}"/>
    <cellStyle name="Normal 2 2 2 4 2 4 2 2 3 3" xfId="20333" xr:uid="{00000000-0005-0000-0000-00004E230000}"/>
    <cellStyle name="Normal 2 2 2 4 2 4 2 2 4" xfId="6684" xr:uid="{00000000-0005-0000-0000-00004F230000}"/>
    <cellStyle name="Normal 2 2 2 4 2 4 2 2 4 2" xfId="14830" xr:uid="{00000000-0005-0000-0000-000050230000}"/>
    <cellStyle name="Normal 2 2 2 4 2 4 2 2 4 2 2" xfId="31126" xr:uid="{00000000-0005-0000-0000-000051230000}"/>
    <cellStyle name="Normal 2 2 2 4 2 4 2 2 4 3" xfId="22980" xr:uid="{00000000-0005-0000-0000-000052230000}"/>
    <cellStyle name="Normal 2 2 2 4 2 4 2 2 5" xfId="9531" xr:uid="{00000000-0005-0000-0000-000053230000}"/>
    <cellStyle name="Normal 2 2 2 4 2 4 2 2 5 2" xfId="25827" xr:uid="{00000000-0005-0000-0000-000054230000}"/>
    <cellStyle name="Normal 2 2 2 4 2 4 2 2 6" xfId="17681" xr:uid="{00000000-0005-0000-0000-000055230000}"/>
    <cellStyle name="Normal 2 2 2 4 2 4 2 3" xfId="2090" xr:uid="{00000000-0005-0000-0000-000056230000}"/>
    <cellStyle name="Normal 2 2 2 4 2 4 2 3 2" xfId="4646" xr:uid="{00000000-0005-0000-0000-000057230000}"/>
    <cellStyle name="Normal 2 2 2 4 2 4 2 3 2 2" xfId="12792" xr:uid="{00000000-0005-0000-0000-000058230000}"/>
    <cellStyle name="Normal 2 2 2 4 2 4 2 3 2 2 2" xfId="29088" xr:uid="{00000000-0005-0000-0000-000059230000}"/>
    <cellStyle name="Normal 2 2 2 4 2 4 2 3 2 3" xfId="20942" xr:uid="{00000000-0005-0000-0000-00005A230000}"/>
    <cellStyle name="Normal 2 2 2 4 2 4 2 3 3" xfId="7389" xr:uid="{00000000-0005-0000-0000-00005B230000}"/>
    <cellStyle name="Normal 2 2 2 4 2 4 2 3 3 2" xfId="15535" xr:uid="{00000000-0005-0000-0000-00005C230000}"/>
    <cellStyle name="Normal 2 2 2 4 2 4 2 3 3 2 2" xfId="31831" xr:uid="{00000000-0005-0000-0000-00005D230000}"/>
    <cellStyle name="Normal 2 2 2 4 2 4 2 3 3 3" xfId="23685" xr:uid="{00000000-0005-0000-0000-00005E230000}"/>
    <cellStyle name="Normal 2 2 2 4 2 4 2 3 4" xfId="10236" xr:uid="{00000000-0005-0000-0000-00005F230000}"/>
    <cellStyle name="Normal 2 2 2 4 2 4 2 3 4 2" xfId="26532" xr:uid="{00000000-0005-0000-0000-000060230000}"/>
    <cellStyle name="Normal 2 2 2 4 2 4 2 3 5" xfId="18386" xr:uid="{00000000-0005-0000-0000-000061230000}"/>
    <cellStyle name="Normal 2 2 2 4 2 4 2 4" xfId="3428" xr:uid="{00000000-0005-0000-0000-000062230000}"/>
    <cellStyle name="Normal 2 2 2 4 2 4 2 4 2" xfId="11574" xr:uid="{00000000-0005-0000-0000-000063230000}"/>
    <cellStyle name="Normal 2 2 2 4 2 4 2 4 2 2" xfId="27870" xr:uid="{00000000-0005-0000-0000-000064230000}"/>
    <cellStyle name="Normal 2 2 2 4 2 4 2 4 3" xfId="19724" xr:uid="{00000000-0005-0000-0000-000065230000}"/>
    <cellStyle name="Normal 2 2 2 4 2 4 2 5" xfId="5979" xr:uid="{00000000-0005-0000-0000-000066230000}"/>
    <cellStyle name="Normal 2 2 2 4 2 4 2 5 2" xfId="14125" xr:uid="{00000000-0005-0000-0000-000067230000}"/>
    <cellStyle name="Normal 2 2 2 4 2 4 2 5 2 2" xfId="30421" xr:uid="{00000000-0005-0000-0000-000068230000}"/>
    <cellStyle name="Normal 2 2 2 4 2 4 2 5 3" xfId="22275" xr:uid="{00000000-0005-0000-0000-000069230000}"/>
    <cellStyle name="Normal 2 2 2 4 2 4 2 6" xfId="8826" xr:uid="{00000000-0005-0000-0000-00006A230000}"/>
    <cellStyle name="Normal 2 2 2 4 2 4 2 6 2" xfId="25122" xr:uid="{00000000-0005-0000-0000-00006B230000}"/>
    <cellStyle name="Normal 2 2 2 4 2 4 2 7" xfId="16976" xr:uid="{00000000-0005-0000-0000-00006C230000}"/>
    <cellStyle name="Normal 2 2 2 4 2 4 3" xfId="1041" xr:uid="{00000000-0005-0000-0000-00006D230000}"/>
    <cellStyle name="Normal 2 2 2 4 2 4 3 2" xfId="2451" xr:uid="{00000000-0005-0000-0000-00006E230000}"/>
    <cellStyle name="Normal 2 2 2 4 2 4 3 2 2" xfId="4959" xr:uid="{00000000-0005-0000-0000-00006F230000}"/>
    <cellStyle name="Normal 2 2 2 4 2 4 3 2 2 2" xfId="13105" xr:uid="{00000000-0005-0000-0000-000070230000}"/>
    <cellStyle name="Normal 2 2 2 4 2 4 3 2 2 2 2" xfId="29401" xr:uid="{00000000-0005-0000-0000-000071230000}"/>
    <cellStyle name="Normal 2 2 2 4 2 4 3 2 2 3" xfId="21255" xr:uid="{00000000-0005-0000-0000-000072230000}"/>
    <cellStyle name="Normal 2 2 2 4 2 4 3 2 3" xfId="7750" xr:uid="{00000000-0005-0000-0000-000073230000}"/>
    <cellStyle name="Normal 2 2 2 4 2 4 3 2 3 2" xfId="15896" xr:uid="{00000000-0005-0000-0000-000074230000}"/>
    <cellStyle name="Normal 2 2 2 4 2 4 3 2 3 2 2" xfId="32192" xr:uid="{00000000-0005-0000-0000-000075230000}"/>
    <cellStyle name="Normal 2 2 2 4 2 4 3 2 3 3" xfId="24046" xr:uid="{00000000-0005-0000-0000-000076230000}"/>
    <cellStyle name="Normal 2 2 2 4 2 4 3 2 4" xfId="10597" xr:uid="{00000000-0005-0000-0000-000077230000}"/>
    <cellStyle name="Normal 2 2 2 4 2 4 3 2 4 2" xfId="26893" xr:uid="{00000000-0005-0000-0000-000078230000}"/>
    <cellStyle name="Normal 2 2 2 4 2 4 3 2 5" xfId="18747" xr:uid="{00000000-0005-0000-0000-000079230000}"/>
    <cellStyle name="Normal 2 2 2 4 2 4 3 3" xfId="3741" xr:uid="{00000000-0005-0000-0000-00007A230000}"/>
    <cellStyle name="Normal 2 2 2 4 2 4 3 3 2" xfId="11887" xr:uid="{00000000-0005-0000-0000-00007B230000}"/>
    <cellStyle name="Normal 2 2 2 4 2 4 3 3 2 2" xfId="28183" xr:uid="{00000000-0005-0000-0000-00007C230000}"/>
    <cellStyle name="Normal 2 2 2 4 2 4 3 3 3" xfId="20037" xr:uid="{00000000-0005-0000-0000-00007D230000}"/>
    <cellStyle name="Normal 2 2 2 4 2 4 3 4" xfId="6340" xr:uid="{00000000-0005-0000-0000-00007E230000}"/>
    <cellStyle name="Normal 2 2 2 4 2 4 3 4 2" xfId="14486" xr:uid="{00000000-0005-0000-0000-00007F230000}"/>
    <cellStyle name="Normal 2 2 2 4 2 4 3 4 2 2" xfId="30782" xr:uid="{00000000-0005-0000-0000-000080230000}"/>
    <cellStyle name="Normal 2 2 2 4 2 4 3 4 3" xfId="22636" xr:uid="{00000000-0005-0000-0000-000081230000}"/>
    <cellStyle name="Normal 2 2 2 4 2 4 3 5" xfId="9187" xr:uid="{00000000-0005-0000-0000-000082230000}"/>
    <cellStyle name="Normal 2 2 2 4 2 4 3 5 2" xfId="25483" xr:uid="{00000000-0005-0000-0000-000083230000}"/>
    <cellStyle name="Normal 2 2 2 4 2 4 3 6" xfId="17337" xr:uid="{00000000-0005-0000-0000-000084230000}"/>
    <cellStyle name="Normal 2 2 2 4 2 4 4" xfId="1746" xr:uid="{00000000-0005-0000-0000-000085230000}"/>
    <cellStyle name="Normal 2 2 2 4 2 4 4 2" xfId="4350" xr:uid="{00000000-0005-0000-0000-000086230000}"/>
    <cellStyle name="Normal 2 2 2 4 2 4 4 2 2" xfId="12496" xr:uid="{00000000-0005-0000-0000-000087230000}"/>
    <cellStyle name="Normal 2 2 2 4 2 4 4 2 2 2" xfId="28792" xr:uid="{00000000-0005-0000-0000-000088230000}"/>
    <cellStyle name="Normal 2 2 2 4 2 4 4 2 3" xfId="20646" xr:uid="{00000000-0005-0000-0000-000089230000}"/>
    <cellStyle name="Normal 2 2 2 4 2 4 4 3" xfId="7045" xr:uid="{00000000-0005-0000-0000-00008A230000}"/>
    <cellStyle name="Normal 2 2 2 4 2 4 4 3 2" xfId="15191" xr:uid="{00000000-0005-0000-0000-00008B230000}"/>
    <cellStyle name="Normal 2 2 2 4 2 4 4 3 2 2" xfId="31487" xr:uid="{00000000-0005-0000-0000-00008C230000}"/>
    <cellStyle name="Normal 2 2 2 4 2 4 4 3 3" xfId="23341" xr:uid="{00000000-0005-0000-0000-00008D230000}"/>
    <cellStyle name="Normal 2 2 2 4 2 4 4 4" xfId="9892" xr:uid="{00000000-0005-0000-0000-00008E230000}"/>
    <cellStyle name="Normal 2 2 2 4 2 4 4 4 2" xfId="26188" xr:uid="{00000000-0005-0000-0000-00008F230000}"/>
    <cellStyle name="Normal 2 2 2 4 2 4 4 5" xfId="18042" xr:uid="{00000000-0005-0000-0000-000090230000}"/>
    <cellStyle name="Normal 2 2 2 4 2 4 5" xfId="3132" xr:uid="{00000000-0005-0000-0000-000091230000}"/>
    <cellStyle name="Normal 2 2 2 4 2 4 5 2" xfId="11278" xr:uid="{00000000-0005-0000-0000-000092230000}"/>
    <cellStyle name="Normal 2 2 2 4 2 4 5 2 2" xfId="27574" xr:uid="{00000000-0005-0000-0000-000093230000}"/>
    <cellStyle name="Normal 2 2 2 4 2 4 5 3" xfId="19428" xr:uid="{00000000-0005-0000-0000-000094230000}"/>
    <cellStyle name="Normal 2 2 2 4 2 4 6" xfId="5635" xr:uid="{00000000-0005-0000-0000-000095230000}"/>
    <cellStyle name="Normal 2 2 2 4 2 4 6 2" xfId="13781" xr:uid="{00000000-0005-0000-0000-000096230000}"/>
    <cellStyle name="Normal 2 2 2 4 2 4 6 2 2" xfId="30077" xr:uid="{00000000-0005-0000-0000-000097230000}"/>
    <cellStyle name="Normal 2 2 2 4 2 4 6 3" xfId="21931" xr:uid="{00000000-0005-0000-0000-000098230000}"/>
    <cellStyle name="Normal 2 2 2 4 2 4 7" xfId="8482" xr:uid="{00000000-0005-0000-0000-000099230000}"/>
    <cellStyle name="Normal 2 2 2 4 2 4 7 2" xfId="24778" xr:uid="{00000000-0005-0000-0000-00009A230000}"/>
    <cellStyle name="Normal 2 2 2 4 2 4 8" xfId="16632" xr:uid="{00000000-0005-0000-0000-00009B230000}"/>
    <cellStyle name="Normal 2 2 2 4 2 5" xfId="425" xr:uid="{00000000-0005-0000-0000-00009C230000}"/>
    <cellStyle name="Normal 2 2 2 4 2 5 2" xfId="1131" xr:uid="{00000000-0005-0000-0000-00009D230000}"/>
    <cellStyle name="Normal 2 2 2 4 2 5 2 2" xfId="2541" xr:uid="{00000000-0005-0000-0000-00009E230000}"/>
    <cellStyle name="Normal 2 2 2 4 2 5 2 2 2" xfId="5033" xr:uid="{00000000-0005-0000-0000-00009F230000}"/>
    <cellStyle name="Normal 2 2 2 4 2 5 2 2 2 2" xfId="13179" xr:uid="{00000000-0005-0000-0000-0000A0230000}"/>
    <cellStyle name="Normal 2 2 2 4 2 5 2 2 2 2 2" xfId="29475" xr:uid="{00000000-0005-0000-0000-0000A1230000}"/>
    <cellStyle name="Normal 2 2 2 4 2 5 2 2 2 3" xfId="21329" xr:uid="{00000000-0005-0000-0000-0000A2230000}"/>
    <cellStyle name="Normal 2 2 2 4 2 5 2 2 3" xfId="7840" xr:uid="{00000000-0005-0000-0000-0000A3230000}"/>
    <cellStyle name="Normal 2 2 2 4 2 5 2 2 3 2" xfId="15986" xr:uid="{00000000-0005-0000-0000-0000A4230000}"/>
    <cellStyle name="Normal 2 2 2 4 2 5 2 2 3 2 2" xfId="32282" xr:uid="{00000000-0005-0000-0000-0000A5230000}"/>
    <cellStyle name="Normal 2 2 2 4 2 5 2 2 3 3" xfId="24136" xr:uid="{00000000-0005-0000-0000-0000A6230000}"/>
    <cellStyle name="Normal 2 2 2 4 2 5 2 2 4" xfId="10687" xr:uid="{00000000-0005-0000-0000-0000A7230000}"/>
    <cellStyle name="Normal 2 2 2 4 2 5 2 2 4 2" xfId="26983" xr:uid="{00000000-0005-0000-0000-0000A8230000}"/>
    <cellStyle name="Normal 2 2 2 4 2 5 2 2 5" xfId="18837" xr:uid="{00000000-0005-0000-0000-0000A9230000}"/>
    <cellStyle name="Normal 2 2 2 4 2 5 2 3" xfId="3815" xr:uid="{00000000-0005-0000-0000-0000AA230000}"/>
    <cellStyle name="Normal 2 2 2 4 2 5 2 3 2" xfId="11961" xr:uid="{00000000-0005-0000-0000-0000AB230000}"/>
    <cellStyle name="Normal 2 2 2 4 2 5 2 3 2 2" xfId="28257" xr:uid="{00000000-0005-0000-0000-0000AC230000}"/>
    <cellStyle name="Normal 2 2 2 4 2 5 2 3 3" xfId="20111" xr:uid="{00000000-0005-0000-0000-0000AD230000}"/>
    <cellStyle name="Normal 2 2 2 4 2 5 2 4" xfId="6430" xr:uid="{00000000-0005-0000-0000-0000AE230000}"/>
    <cellStyle name="Normal 2 2 2 4 2 5 2 4 2" xfId="14576" xr:uid="{00000000-0005-0000-0000-0000AF230000}"/>
    <cellStyle name="Normal 2 2 2 4 2 5 2 4 2 2" xfId="30872" xr:uid="{00000000-0005-0000-0000-0000B0230000}"/>
    <cellStyle name="Normal 2 2 2 4 2 5 2 4 3" xfId="22726" xr:uid="{00000000-0005-0000-0000-0000B1230000}"/>
    <cellStyle name="Normal 2 2 2 4 2 5 2 5" xfId="9277" xr:uid="{00000000-0005-0000-0000-0000B2230000}"/>
    <cellStyle name="Normal 2 2 2 4 2 5 2 5 2" xfId="25573" xr:uid="{00000000-0005-0000-0000-0000B3230000}"/>
    <cellStyle name="Normal 2 2 2 4 2 5 2 6" xfId="17427" xr:uid="{00000000-0005-0000-0000-0000B4230000}"/>
    <cellStyle name="Normal 2 2 2 4 2 5 3" xfId="1836" xr:uid="{00000000-0005-0000-0000-0000B5230000}"/>
    <cellStyle name="Normal 2 2 2 4 2 5 3 2" xfId="4424" xr:uid="{00000000-0005-0000-0000-0000B6230000}"/>
    <cellStyle name="Normal 2 2 2 4 2 5 3 2 2" xfId="12570" xr:uid="{00000000-0005-0000-0000-0000B7230000}"/>
    <cellStyle name="Normal 2 2 2 4 2 5 3 2 2 2" xfId="28866" xr:uid="{00000000-0005-0000-0000-0000B8230000}"/>
    <cellStyle name="Normal 2 2 2 4 2 5 3 2 3" xfId="20720" xr:uid="{00000000-0005-0000-0000-0000B9230000}"/>
    <cellStyle name="Normal 2 2 2 4 2 5 3 3" xfId="7135" xr:uid="{00000000-0005-0000-0000-0000BA230000}"/>
    <cellStyle name="Normal 2 2 2 4 2 5 3 3 2" xfId="15281" xr:uid="{00000000-0005-0000-0000-0000BB230000}"/>
    <cellStyle name="Normal 2 2 2 4 2 5 3 3 2 2" xfId="31577" xr:uid="{00000000-0005-0000-0000-0000BC230000}"/>
    <cellStyle name="Normal 2 2 2 4 2 5 3 3 3" xfId="23431" xr:uid="{00000000-0005-0000-0000-0000BD230000}"/>
    <cellStyle name="Normal 2 2 2 4 2 5 3 4" xfId="9982" xr:uid="{00000000-0005-0000-0000-0000BE230000}"/>
    <cellStyle name="Normal 2 2 2 4 2 5 3 4 2" xfId="26278" xr:uid="{00000000-0005-0000-0000-0000BF230000}"/>
    <cellStyle name="Normal 2 2 2 4 2 5 3 5" xfId="18132" xr:uid="{00000000-0005-0000-0000-0000C0230000}"/>
    <cellStyle name="Normal 2 2 2 4 2 5 4" xfId="3206" xr:uid="{00000000-0005-0000-0000-0000C1230000}"/>
    <cellStyle name="Normal 2 2 2 4 2 5 4 2" xfId="11352" xr:uid="{00000000-0005-0000-0000-0000C2230000}"/>
    <cellStyle name="Normal 2 2 2 4 2 5 4 2 2" xfId="27648" xr:uid="{00000000-0005-0000-0000-0000C3230000}"/>
    <cellStyle name="Normal 2 2 2 4 2 5 4 3" xfId="19502" xr:uid="{00000000-0005-0000-0000-0000C4230000}"/>
    <cellStyle name="Normal 2 2 2 4 2 5 5" xfId="5725" xr:uid="{00000000-0005-0000-0000-0000C5230000}"/>
    <cellStyle name="Normal 2 2 2 4 2 5 5 2" xfId="13871" xr:uid="{00000000-0005-0000-0000-0000C6230000}"/>
    <cellStyle name="Normal 2 2 2 4 2 5 5 2 2" xfId="30167" xr:uid="{00000000-0005-0000-0000-0000C7230000}"/>
    <cellStyle name="Normal 2 2 2 4 2 5 5 3" xfId="22021" xr:uid="{00000000-0005-0000-0000-0000C8230000}"/>
    <cellStyle name="Normal 2 2 2 4 2 5 6" xfId="8572" xr:uid="{00000000-0005-0000-0000-0000C9230000}"/>
    <cellStyle name="Normal 2 2 2 4 2 5 6 2" xfId="24868" xr:uid="{00000000-0005-0000-0000-0000CA230000}"/>
    <cellStyle name="Normal 2 2 2 4 2 5 7" xfId="16722" xr:uid="{00000000-0005-0000-0000-0000CB230000}"/>
    <cellStyle name="Normal 2 2 2 4 2 6" xfId="787" xr:uid="{00000000-0005-0000-0000-0000CC230000}"/>
    <cellStyle name="Normal 2 2 2 4 2 6 2" xfId="2197" xr:uid="{00000000-0005-0000-0000-0000CD230000}"/>
    <cellStyle name="Normal 2 2 2 4 2 6 2 2" xfId="4737" xr:uid="{00000000-0005-0000-0000-0000CE230000}"/>
    <cellStyle name="Normal 2 2 2 4 2 6 2 2 2" xfId="12883" xr:uid="{00000000-0005-0000-0000-0000CF230000}"/>
    <cellStyle name="Normal 2 2 2 4 2 6 2 2 2 2" xfId="29179" xr:uid="{00000000-0005-0000-0000-0000D0230000}"/>
    <cellStyle name="Normal 2 2 2 4 2 6 2 2 3" xfId="21033" xr:uid="{00000000-0005-0000-0000-0000D1230000}"/>
    <cellStyle name="Normal 2 2 2 4 2 6 2 3" xfId="7496" xr:uid="{00000000-0005-0000-0000-0000D2230000}"/>
    <cellStyle name="Normal 2 2 2 4 2 6 2 3 2" xfId="15642" xr:uid="{00000000-0005-0000-0000-0000D3230000}"/>
    <cellStyle name="Normal 2 2 2 4 2 6 2 3 2 2" xfId="31938" xr:uid="{00000000-0005-0000-0000-0000D4230000}"/>
    <cellStyle name="Normal 2 2 2 4 2 6 2 3 3" xfId="23792" xr:uid="{00000000-0005-0000-0000-0000D5230000}"/>
    <cellStyle name="Normal 2 2 2 4 2 6 2 4" xfId="10343" xr:uid="{00000000-0005-0000-0000-0000D6230000}"/>
    <cellStyle name="Normal 2 2 2 4 2 6 2 4 2" xfId="26639" xr:uid="{00000000-0005-0000-0000-0000D7230000}"/>
    <cellStyle name="Normal 2 2 2 4 2 6 2 5" xfId="18493" xr:uid="{00000000-0005-0000-0000-0000D8230000}"/>
    <cellStyle name="Normal 2 2 2 4 2 6 3" xfId="3519" xr:uid="{00000000-0005-0000-0000-0000D9230000}"/>
    <cellStyle name="Normal 2 2 2 4 2 6 3 2" xfId="11665" xr:uid="{00000000-0005-0000-0000-0000DA230000}"/>
    <cellStyle name="Normal 2 2 2 4 2 6 3 2 2" xfId="27961" xr:uid="{00000000-0005-0000-0000-0000DB230000}"/>
    <cellStyle name="Normal 2 2 2 4 2 6 3 3" xfId="19815" xr:uid="{00000000-0005-0000-0000-0000DC230000}"/>
    <cellStyle name="Normal 2 2 2 4 2 6 4" xfId="6086" xr:uid="{00000000-0005-0000-0000-0000DD230000}"/>
    <cellStyle name="Normal 2 2 2 4 2 6 4 2" xfId="14232" xr:uid="{00000000-0005-0000-0000-0000DE230000}"/>
    <cellStyle name="Normal 2 2 2 4 2 6 4 2 2" xfId="30528" xr:uid="{00000000-0005-0000-0000-0000DF230000}"/>
    <cellStyle name="Normal 2 2 2 4 2 6 4 3" xfId="22382" xr:uid="{00000000-0005-0000-0000-0000E0230000}"/>
    <cellStyle name="Normal 2 2 2 4 2 6 5" xfId="8933" xr:uid="{00000000-0005-0000-0000-0000E1230000}"/>
    <cellStyle name="Normal 2 2 2 4 2 6 5 2" xfId="25229" xr:uid="{00000000-0005-0000-0000-0000E2230000}"/>
    <cellStyle name="Normal 2 2 2 4 2 6 6" xfId="17083" xr:uid="{00000000-0005-0000-0000-0000E3230000}"/>
    <cellStyle name="Normal 2 2 2 4 2 7" xfId="1492" xr:uid="{00000000-0005-0000-0000-0000E4230000}"/>
    <cellStyle name="Normal 2 2 2 4 2 7 2" xfId="4128" xr:uid="{00000000-0005-0000-0000-0000E5230000}"/>
    <cellStyle name="Normal 2 2 2 4 2 7 2 2" xfId="12274" xr:uid="{00000000-0005-0000-0000-0000E6230000}"/>
    <cellStyle name="Normal 2 2 2 4 2 7 2 2 2" xfId="28570" xr:uid="{00000000-0005-0000-0000-0000E7230000}"/>
    <cellStyle name="Normal 2 2 2 4 2 7 2 3" xfId="20424" xr:uid="{00000000-0005-0000-0000-0000E8230000}"/>
    <cellStyle name="Normal 2 2 2 4 2 7 3" xfId="6791" xr:uid="{00000000-0005-0000-0000-0000E9230000}"/>
    <cellStyle name="Normal 2 2 2 4 2 7 3 2" xfId="14937" xr:uid="{00000000-0005-0000-0000-0000EA230000}"/>
    <cellStyle name="Normal 2 2 2 4 2 7 3 2 2" xfId="31233" xr:uid="{00000000-0005-0000-0000-0000EB230000}"/>
    <cellStyle name="Normal 2 2 2 4 2 7 3 3" xfId="23087" xr:uid="{00000000-0005-0000-0000-0000EC230000}"/>
    <cellStyle name="Normal 2 2 2 4 2 7 4" xfId="9638" xr:uid="{00000000-0005-0000-0000-0000ED230000}"/>
    <cellStyle name="Normal 2 2 2 4 2 7 4 2" xfId="25934" xr:uid="{00000000-0005-0000-0000-0000EE230000}"/>
    <cellStyle name="Normal 2 2 2 4 2 7 5" xfId="17788" xr:uid="{00000000-0005-0000-0000-0000EF230000}"/>
    <cellStyle name="Normal 2 2 2 4 2 8" xfId="2910" xr:uid="{00000000-0005-0000-0000-0000F0230000}"/>
    <cellStyle name="Normal 2 2 2 4 2 8 2" xfId="11056" xr:uid="{00000000-0005-0000-0000-0000F1230000}"/>
    <cellStyle name="Normal 2 2 2 4 2 8 2 2" xfId="27352" xr:uid="{00000000-0005-0000-0000-0000F2230000}"/>
    <cellStyle name="Normal 2 2 2 4 2 8 3" xfId="19206" xr:uid="{00000000-0005-0000-0000-0000F3230000}"/>
    <cellStyle name="Normal 2 2 2 4 2 9" xfId="5381" xr:uid="{00000000-0005-0000-0000-0000F4230000}"/>
    <cellStyle name="Normal 2 2 2 4 2 9 2" xfId="13527" xr:uid="{00000000-0005-0000-0000-0000F5230000}"/>
    <cellStyle name="Normal 2 2 2 4 2 9 2 2" xfId="29823" xr:uid="{00000000-0005-0000-0000-0000F6230000}"/>
    <cellStyle name="Normal 2 2 2 4 2 9 3" xfId="21677" xr:uid="{00000000-0005-0000-0000-0000F7230000}"/>
    <cellStyle name="Normal 2 2 2 4 3" xfId="127" xr:uid="{00000000-0005-0000-0000-0000F8230000}"/>
    <cellStyle name="Normal 2 2 2 4 3 2" xfId="471" xr:uid="{00000000-0005-0000-0000-0000F9230000}"/>
    <cellStyle name="Normal 2 2 2 4 3 2 2" xfId="1177" xr:uid="{00000000-0005-0000-0000-0000FA230000}"/>
    <cellStyle name="Normal 2 2 2 4 3 2 2 2" xfId="2587" xr:uid="{00000000-0005-0000-0000-0000FB230000}"/>
    <cellStyle name="Normal 2 2 2 4 3 2 2 2 2" xfId="5071" xr:uid="{00000000-0005-0000-0000-0000FC230000}"/>
    <cellStyle name="Normal 2 2 2 4 3 2 2 2 2 2" xfId="13217" xr:uid="{00000000-0005-0000-0000-0000FD230000}"/>
    <cellStyle name="Normal 2 2 2 4 3 2 2 2 2 2 2" xfId="29513" xr:uid="{00000000-0005-0000-0000-0000FE230000}"/>
    <cellStyle name="Normal 2 2 2 4 3 2 2 2 2 3" xfId="21367" xr:uid="{00000000-0005-0000-0000-0000FF230000}"/>
    <cellStyle name="Normal 2 2 2 4 3 2 2 2 3" xfId="7886" xr:uid="{00000000-0005-0000-0000-000000240000}"/>
    <cellStyle name="Normal 2 2 2 4 3 2 2 2 3 2" xfId="16032" xr:uid="{00000000-0005-0000-0000-000001240000}"/>
    <cellStyle name="Normal 2 2 2 4 3 2 2 2 3 2 2" xfId="32328" xr:uid="{00000000-0005-0000-0000-000002240000}"/>
    <cellStyle name="Normal 2 2 2 4 3 2 2 2 3 3" xfId="24182" xr:uid="{00000000-0005-0000-0000-000003240000}"/>
    <cellStyle name="Normal 2 2 2 4 3 2 2 2 4" xfId="10733" xr:uid="{00000000-0005-0000-0000-000004240000}"/>
    <cellStyle name="Normal 2 2 2 4 3 2 2 2 4 2" xfId="27029" xr:uid="{00000000-0005-0000-0000-000005240000}"/>
    <cellStyle name="Normal 2 2 2 4 3 2 2 2 5" xfId="18883" xr:uid="{00000000-0005-0000-0000-000006240000}"/>
    <cellStyle name="Normal 2 2 2 4 3 2 2 3" xfId="3853" xr:uid="{00000000-0005-0000-0000-000007240000}"/>
    <cellStyle name="Normal 2 2 2 4 3 2 2 3 2" xfId="11999" xr:uid="{00000000-0005-0000-0000-000008240000}"/>
    <cellStyle name="Normal 2 2 2 4 3 2 2 3 2 2" xfId="28295" xr:uid="{00000000-0005-0000-0000-000009240000}"/>
    <cellStyle name="Normal 2 2 2 4 3 2 2 3 3" xfId="20149" xr:uid="{00000000-0005-0000-0000-00000A240000}"/>
    <cellStyle name="Normal 2 2 2 4 3 2 2 4" xfId="6476" xr:uid="{00000000-0005-0000-0000-00000B240000}"/>
    <cellStyle name="Normal 2 2 2 4 3 2 2 4 2" xfId="14622" xr:uid="{00000000-0005-0000-0000-00000C240000}"/>
    <cellStyle name="Normal 2 2 2 4 3 2 2 4 2 2" xfId="30918" xr:uid="{00000000-0005-0000-0000-00000D240000}"/>
    <cellStyle name="Normal 2 2 2 4 3 2 2 4 3" xfId="22772" xr:uid="{00000000-0005-0000-0000-00000E240000}"/>
    <cellStyle name="Normal 2 2 2 4 3 2 2 5" xfId="9323" xr:uid="{00000000-0005-0000-0000-00000F240000}"/>
    <cellStyle name="Normal 2 2 2 4 3 2 2 5 2" xfId="25619" xr:uid="{00000000-0005-0000-0000-000010240000}"/>
    <cellStyle name="Normal 2 2 2 4 3 2 2 6" xfId="17473" xr:uid="{00000000-0005-0000-0000-000011240000}"/>
    <cellStyle name="Normal 2 2 2 4 3 2 3" xfId="1882" xr:uid="{00000000-0005-0000-0000-000012240000}"/>
    <cellStyle name="Normal 2 2 2 4 3 2 3 2" xfId="4462" xr:uid="{00000000-0005-0000-0000-000013240000}"/>
    <cellStyle name="Normal 2 2 2 4 3 2 3 2 2" xfId="12608" xr:uid="{00000000-0005-0000-0000-000014240000}"/>
    <cellStyle name="Normal 2 2 2 4 3 2 3 2 2 2" xfId="28904" xr:uid="{00000000-0005-0000-0000-000015240000}"/>
    <cellStyle name="Normal 2 2 2 4 3 2 3 2 3" xfId="20758" xr:uid="{00000000-0005-0000-0000-000016240000}"/>
    <cellStyle name="Normal 2 2 2 4 3 2 3 3" xfId="7181" xr:uid="{00000000-0005-0000-0000-000017240000}"/>
    <cellStyle name="Normal 2 2 2 4 3 2 3 3 2" xfId="15327" xr:uid="{00000000-0005-0000-0000-000018240000}"/>
    <cellStyle name="Normal 2 2 2 4 3 2 3 3 2 2" xfId="31623" xr:uid="{00000000-0005-0000-0000-000019240000}"/>
    <cellStyle name="Normal 2 2 2 4 3 2 3 3 3" xfId="23477" xr:uid="{00000000-0005-0000-0000-00001A240000}"/>
    <cellStyle name="Normal 2 2 2 4 3 2 3 4" xfId="10028" xr:uid="{00000000-0005-0000-0000-00001B240000}"/>
    <cellStyle name="Normal 2 2 2 4 3 2 3 4 2" xfId="26324" xr:uid="{00000000-0005-0000-0000-00001C240000}"/>
    <cellStyle name="Normal 2 2 2 4 3 2 3 5" xfId="18178" xr:uid="{00000000-0005-0000-0000-00001D240000}"/>
    <cellStyle name="Normal 2 2 2 4 3 2 4" xfId="3244" xr:uid="{00000000-0005-0000-0000-00001E240000}"/>
    <cellStyle name="Normal 2 2 2 4 3 2 4 2" xfId="11390" xr:uid="{00000000-0005-0000-0000-00001F240000}"/>
    <cellStyle name="Normal 2 2 2 4 3 2 4 2 2" xfId="27686" xr:uid="{00000000-0005-0000-0000-000020240000}"/>
    <cellStyle name="Normal 2 2 2 4 3 2 4 3" xfId="19540" xr:uid="{00000000-0005-0000-0000-000021240000}"/>
    <cellStyle name="Normal 2 2 2 4 3 2 5" xfId="5771" xr:uid="{00000000-0005-0000-0000-000022240000}"/>
    <cellStyle name="Normal 2 2 2 4 3 2 5 2" xfId="13917" xr:uid="{00000000-0005-0000-0000-000023240000}"/>
    <cellStyle name="Normal 2 2 2 4 3 2 5 2 2" xfId="30213" xr:uid="{00000000-0005-0000-0000-000024240000}"/>
    <cellStyle name="Normal 2 2 2 4 3 2 5 3" xfId="22067" xr:uid="{00000000-0005-0000-0000-000025240000}"/>
    <cellStyle name="Normal 2 2 2 4 3 2 6" xfId="8618" xr:uid="{00000000-0005-0000-0000-000026240000}"/>
    <cellStyle name="Normal 2 2 2 4 3 2 6 2" xfId="24914" xr:uid="{00000000-0005-0000-0000-000027240000}"/>
    <cellStyle name="Normal 2 2 2 4 3 2 7" xfId="16768" xr:uid="{00000000-0005-0000-0000-000028240000}"/>
    <cellStyle name="Normal 2 2 2 4 3 3" xfId="833" xr:uid="{00000000-0005-0000-0000-000029240000}"/>
    <cellStyle name="Normal 2 2 2 4 3 3 2" xfId="2243" xr:uid="{00000000-0005-0000-0000-00002A240000}"/>
    <cellStyle name="Normal 2 2 2 4 3 3 2 2" xfId="4775" xr:uid="{00000000-0005-0000-0000-00002B240000}"/>
    <cellStyle name="Normal 2 2 2 4 3 3 2 2 2" xfId="12921" xr:uid="{00000000-0005-0000-0000-00002C240000}"/>
    <cellStyle name="Normal 2 2 2 4 3 3 2 2 2 2" xfId="29217" xr:uid="{00000000-0005-0000-0000-00002D240000}"/>
    <cellStyle name="Normal 2 2 2 4 3 3 2 2 3" xfId="21071" xr:uid="{00000000-0005-0000-0000-00002E240000}"/>
    <cellStyle name="Normal 2 2 2 4 3 3 2 3" xfId="7542" xr:uid="{00000000-0005-0000-0000-00002F240000}"/>
    <cellStyle name="Normal 2 2 2 4 3 3 2 3 2" xfId="15688" xr:uid="{00000000-0005-0000-0000-000030240000}"/>
    <cellStyle name="Normal 2 2 2 4 3 3 2 3 2 2" xfId="31984" xr:uid="{00000000-0005-0000-0000-000031240000}"/>
    <cellStyle name="Normal 2 2 2 4 3 3 2 3 3" xfId="23838" xr:uid="{00000000-0005-0000-0000-000032240000}"/>
    <cellStyle name="Normal 2 2 2 4 3 3 2 4" xfId="10389" xr:uid="{00000000-0005-0000-0000-000033240000}"/>
    <cellStyle name="Normal 2 2 2 4 3 3 2 4 2" xfId="26685" xr:uid="{00000000-0005-0000-0000-000034240000}"/>
    <cellStyle name="Normal 2 2 2 4 3 3 2 5" xfId="18539" xr:uid="{00000000-0005-0000-0000-000035240000}"/>
    <cellStyle name="Normal 2 2 2 4 3 3 3" xfId="3557" xr:uid="{00000000-0005-0000-0000-000036240000}"/>
    <cellStyle name="Normal 2 2 2 4 3 3 3 2" xfId="11703" xr:uid="{00000000-0005-0000-0000-000037240000}"/>
    <cellStyle name="Normal 2 2 2 4 3 3 3 2 2" xfId="27999" xr:uid="{00000000-0005-0000-0000-000038240000}"/>
    <cellStyle name="Normal 2 2 2 4 3 3 3 3" xfId="19853" xr:uid="{00000000-0005-0000-0000-000039240000}"/>
    <cellStyle name="Normal 2 2 2 4 3 3 4" xfId="6132" xr:uid="{00000000-0005-0000-0000-00003A240000}"/>
    <cellStyle name="Normal 2 2 2 4 3 3 4 2" xfId="14278" xr:uid="{00000000-0005-0000-0000-00003B240000}"/>
    <cellStyle name="Normal 2 2 2 4 3 3 4 2 2" xfId="30574" xr:uid="{00000000-0005-0000-0000-00003C240000}"/>
    <cellStyle name="Normal 2 2 2 4 3 3 4 3" xfId="22428" xr:uid="{00000000-0005-0000-0000-00003D240000}"/>
    <cellStyle name="Normal 2 2 2 4 3 3 5" xfId="8979" xr:uid="{00000000-0005-0000-0000-00003E240000}"/>
    <cellStyle name="Normal 2 2 2 4 3 3 5 2" xfId="25275" xr:uid="{00000000-0005-0000-0000-00003F240000}"/>
    <cellStyle name="Normal 2 2 2 4 3 3 6" xfId="17129" xr:uid="{00000000-0005-0000-0000-000040240000}"/>
    <cellStyle name="Normal 2 2 2 4 3 4" xfId="1538" xr:uid="{00000000-0005-0000-0000-000041240000}"/>
    <cellStyle name="Normal 2 2 2 4 3 4 2" xfId="4166" xr:uid="{00000000-0005-0000-0000-000042240000}"/>
    <cellStyle name="Normal 2 2 2 4 3 4 2 2" xfId="12312" xr:uid="{00000000-0005-0000-0000-000043240000}"/>
    <cellStyle name="Normal 2 2 2 4 3 4 2 2 2" xfId="28608" xr:uid="{00000000-0005-0000-0000-000044240000}"/>
    <cellStyle name="Normal 2 2 2 4 3 4 2 3" xfId="20462" xr:uid="{00000000-0005-0000-0000-000045240000}"/>
    <cellStyle name="Normal 2 2 2 4 3 4 3" xfId="6837" xr:uid="{00000000-0005-0000-0000-000046240000}"/>
    <cellStyle name="Normal 2 2 2 4 3 4 3 2" xfId="14983" xr:uid="{00000000-0005-0000-0000-000047240000}"/>
    <cellStyle name="Normal 2 2 2 4 3 4 3 2 2" xfId="31279" xr:uid="{00000000-0005-0000-0000-000048240000}"/>
    <cellStyle name="Normal 2 2 2 4 3 4 3 3" xfId="23133" xr:uid="{00000000-0005-0000-0000-000049240000}"/>
    <cellStyle name="Normal 2 2 2 4 3 4 4" xfId="9684" xr:uid="{00000000-0005-0000-0000-00004A240000}"/>
    <cellStyle name="Normal 2 2 2 4 3 4 4 2" xfId="25980" xr:uid="{00000000-0005-0000-0000-00004B240000}"/>
    <cellStyle name="Normal 2 2 2 4 3 4 5" xfId="17834" xr:uid="{00000000-0005-0000-0000-00004C240000}"/>
    <cellStyle name="Normal 2 2 2 4 3 5" xfId="2948" xr:uid="{00000000-0005-0000-0000-00004D240000}"/>
    <cellStyle name="Normal 2 2 2 4 3 5 2" xfId="11094" xr:uid="{00000000-0005-0000-0000-00004E240000}"/>
    <cellStyle name="Normal 2 2 2 4 3 5 2 2" xfId="27390" xr:uid="{00000000-0005-0000-0000-00004F240000}"/>
    <cellStyle name="Normal 2 2 2 4 3 5 3" xfId="19244" xr:uid="{00000000-0005-0000-0000-000050240000}"/>
    <cellStyle name="Normal 2 2 2 4 3 6" xfId="5427" xr:uid="{00000000-0005-0000-0000-000051240000}"/>
    <cellStyle name="Normal 2 2 2 4 3 6 2" xfId="13573" xr:uid="{00000000-0005-0000-0000-000052240000}"/>
    <cellStyle name="Normal 2 2 2 4 3 6 2 2" xfId="29869" xr:uid="{00000000-0005-0000-0000-000053240000}"/>
    <cellStyle name="Normal 2 2 2 4 3 6 3" xfId="21723" xr:uid="{00000000-0005-0000-0000-000054240000}"/>
    <cellStyle name="Normal 2 2 2 4 3 7" xfId="8274" xr:uid="{00000000-0005-0000-0000-000055240000}"/>
    <cellStyle name="Normal 2 2 2 4 3 7 2" xfId="24570" xr:uid="{00000000-0005-0000-0000-000056240000}"/>
    <cellStyle name="Normal 2 2 2 4 3 8" xfId="16424" xr:uid="{00000000-0005-0000-0000-000057240000}"/>
    <cellStyle name="Normal 2 2 2 4 4" xfId="211" xr:uid="{00000000-0005-0000-0000-000058240000}"/>
    <cellStyle name="Normal 2 2 2 4 4 2" xfId="555" xr:uid="{00000000-0005-0000-0000-000059240000}"/>
    <cellStyle name="Normal 2 2 2 4 4 2 2" xfId="1261" xr:uid="{00000000-0005-0000-0000-00005A240000}"/>
    <cellStyle name="Normal 2 2 2 4 4 2 2 2" xfId="2671" xr:uid="{00000000-0005-0000-0000-00005B240000}"/>
    <cellStyle name="Normal 2 2 2 4 4 2 2 2 2" xfId="5145" xr:uid="{00000000-0005-0000-0000-00005C240000}"/>
    <cellStyle name="Normal 2 2 2 4 4 2 2 2 2 2" xfId="13291" xr:uid="{00000000-0005-0000-0000-00005D240000}"/>
    <cellStyle name="Normal 2 2 2 4 4 2 2 2 2 2 2" xfId="29587" xr:uid="{00000000-0005-0000-0000-00005E240000}"/>
    <cellStyle name="Normal 2 2 2 4 4 2 2 2 2 3" xfId="21441" xr:uid="{00000000-0005-0000-0000-00005F240000}"/>
    <cellStyle name="Normal 2 2 2 4 4 2 2 2 3" xfId="7970" xr:uid="{00000000-0005-0000-0000-000060240000}"/>
    <cellStyle name="Normal 2 2 2 4 4 2 2 2 3 2" xfId="16116" xr:uid="{00000000-0005-0000-0000-000061240000}"/>
    <cellStyle name="Normal 2 2 2 4 4 2 2 2 3 2 2" xfId="32412" xr:uid="{00000000-0005-0000-0000-000062240000}"/>
    <cellStyle name="Normal 2 2 2 4 4 2 2 2 3 3" xfId="24266" xr:uid="{00000000-0005-0000-0000-000063240000}"/>
    <cellStyle name="Normal 2 2 2 4 4 2 2 2 4" xfId="10817" xr:uid="{00000000-0005-0000-0000-000064240000}"/>
    <cellStyle name="Normal 2 2 2 4 4 2 2 2 4 2" xfId="27113" xr:uid="{00000000-0005-0000-0000-000065240000}"/>
    <cellStyle name="Normal 2 2 2 4 4 2 2 2 5" xfId="18967" xr:uid="{00000000-0005-0000-0000-000066240000}"/>
    <cellStyle name="Normal 2 2 2 4 4 2 2 3" xfId="3927" xr:uid="{00000000-0005-0000-0000-000067240000}"/>
    <cellStyle name="Normal 2 2 2 4 4 2 2 3 2" xfId="12073" xr:uid="{00000000-0005-0000-0000-000068240000}"/>
    <cellStyle name="Normal 2 2 2 4 4 2 2 3 2 2" xfId="28369" xr:uid="{00000000-0005-0000-0000-000069240000}"/>
    <cellStyle name="Normal 2 2 2 4 4 2 2 3 3" xfId="20223" xr:uid="{00000000-0005-0000-0000-00006A240000}"/>
    <cellStyle name="Normal 2 2 2 4 4 2 2 4" xfId="6560" xr:uid="{00000000-0005-0000-0000-00006B240000}"/>
    <cellStyle name="Normal 2 2 2 4 4 2 2 4 2" xfId="14706" xr:uid="{00000000-0005-0000-0000-00006C240000}"/>
    <cellStyle name="Normal 2 2 2 4 4 2 2 4 2 2" xfId="31002" xr:uid="{00000000-0005-0000-0000-00006D240000}"/>
    <cellStyle name="Normal 2 2 2 4 4 2 2 4 3" xfId="22856" xr:uid="{00000000-0005-0000-0000-00006E240000}"/>
    <cellStyle name="Normal 2 2 2 4 4 2 2 5" xfId="9407" xr:uid="{00000000-0005-0000-0000-00006F240000}"/>
    <cellStyle name="Normal 2 2 2 4 4 2 2 5 2" xfId="25703" xr:uid="{00000000-0005-0000-0000-000070240000}"/>
    <cellStyle name="Normal 2 2 2 4 4 2 2 6" xfId="17557" xr:uid="{00000000-0005-0000-0000-000071240000}"/>
    <cellStyle name="Normal 2 2 2 4 4 2 3" xfId="1966" xr:uid="{00000000-0005-0000-0000-000072240000}"/>
    <cellStyle name="Normal 2 2 2 4 4 2 3 2" xfId="4536" xr:uid="{00000000-0005-0000-0000-000073240000}"/>
    <cellStyle name="Normal 2 2 2 4 4 2 3 2 2" xfId="12682" xr:uid="{00000000-0005-0000-0000-000074240000}"/>
    <cellStyle name="Normal 2 2 2 4 4 2 3 2 2 2" xfId="28978" xr:uid="{00000000-0005-0000-0000-000075240000}"/>
    <cellStyle name="Normal 2 2 2 4 4 2 3 2 3" xfId="20832" xr:uid="{00000000-0005-0000-0000-000076240000}"/>
    <cellStyle name="Normal 2 2 2 4 4 2 3 3" xfId="7265" xr:uid="{00000000-0005-0000-0000-000077240000}"/>
    <cellStyle name="Normal 2 2 2 4 4 2 3 3 2" xfId="15411" xr:uid="{00000000-0005-0000-0000-000078240000}"/>
    <cellStyle name="Normal 2 2 2 4 4 2 3 3 2 2" xfId="31707" xr:uid="{00000000-0005-0000-0000-000079240000}"/>
    <cellStyle name="Normal 2 2 2 4 4 2 3 3 3" xfId="23561" xr:uid="{00000000-0005-0000-0000-00007A240000}"/>
    <cellStyle name="Normal 2 2 2 4 4 2 3 4" xfId="10112" xr:uid="{00000000-0005-0000-0000-00007B240000}"/>
    <cellStyle name="Normal 2 2 2 4 4 2 3 4 2" xfId="26408" xr:uid="{00000000-0005-0000-0000-00007C240000}"/>
    <cellStyle name="Normal 2 2 2 4 4 2 3 5" xfId="18262" xr:uid="{00000000-0005-0000-0000-00007D240000}"/>
    <cellStyle name="Normal 2 2 2 4 4 2 4" xfId="3318" xr:uid="{00000000-0005-0000-0000-00007E240000}"/>
    <cellStyle name="Normal 2 2 2 4 4 2 4 2" xfId="11464" xr:uid="{00000000-0005-0000-0000-00007F240000}"/>
    <cellStyle name="Normal 2 2 2 4 4 2 4 2 2" xfId="27760" xr:uid="{00000000-0005-0000-0000-000080240000}"/>
    <cellStyle name="Normal 2 2 2 4 4 2 4 3" xfId="19614" xr:uid="{00000000-0005-0000-0000-000081240000}"/>
    <cellStyle name="Normal 2 2 2 4 4 2 5" xfId="5855" xr:uid="{00000000-0005-0000-0000-000082240000}"/>
    <cellStyle name="Normal 2 2 2 4 4 2 5 2" xfId="14001" xr:uid="{00000000-0005-0000-0000-000083240000}"/>
    <cellStyle name="Normal 2 2 2 4 4 2 5 2 2" xfId="30297" xr:uid="{00000000-0005-0000-0000-000084240000}"/>
    <cellStyle name="Normal 2 2 2 4 4 2 5 3" xfId="22151" xr:uid="{00000000-0005-0000-0000-000085240000}"/>
    <cellStyle name="Normal 2 2 2 4 4 2 6" xfId="8702" xr:uid="{00000000-0005-0000-0000-000086240000}"/>
    <cellStyle name="Normal 2 2 2 4 4 2 6 2" xfId="24998" xr:uid="{00000000-0005-0000-0000-000087240000}"/>
    <cellStyle name="Normal 2 2 2 4 4 2 7" xfId="16852" xr:uid="{00000000-0005-0000-0000-000088240000}"/>
    <cellStyle name="Normal 2 2 2 4 4 3" xfId="917" xr:uid="{00000000-0005-0000-0000-000089240000}"/>
    <cellStyle name="Normal 2 2 2 4 4 3 2" xfId="2327" xr:uid="{00000000-0005-0000-0000-00008A240000}"/>
    <cellStyle name="Normal 2 2 2 4 4 3 2 2" xfId="4849" xr:uid="{00000000-0005-0000-0000-00008B240000}"/>
    <cellStyle name="Normal 2 2 2 4 4 3 2 2 2" xfId="12995" xr:uid="{00000000-0005-0000-0000-00008C240000}"/>
    <cellStyle name="Normal 2 2 2 4 4 3 2 2 2 2" xfId="29291" xr:uid="{00000000-0005-0000-0000-00008D240000}"/>
    <cellStyle name="Normal 2 2 2 4 4 3 2 2 3" xfId="21145" xr:uid="{00000000-0005-0000-0000-00008E240000}"/>
    <cellStyle name="Normal 2 2 2 4 4 3 2 3" xfId="7626" xr:uid="{00000000-0005-0000-0000-00008F240000}"/>
    <cellStyle name="Normal 2 2 2 4 4 3 2 3 2" xfId="15772" xr:uid="{00000000-0005-0000-0000-000090240000}"/>
    <cellStyle name="Normal 2 2 2 4 4 3 2 3 2 2" xfId="32068" xr:uid="{00000000-0005-0000-0000-000091240000}"/>
    <cellStyle name="Normal 2 2 2 4 4 3 2 3 3" xfId="23922" xr:uid="{00000000-0005-0000-0000-000092240000}"/>
    <cellStyle name="Normal 2 2 2 4 4 3 2 4" xfId="10473" xr:uid="{00000000-0005-0000-0000-000093240000}"/>
    <cellStyle name="Normal 2 2 2 4 4 3 2 4 2" xfId="26769" xr:uid="{00000000-0005-0000-0000-000094240000}"/>
    <cellStyle name="Normal 2 2 2 4 4 3 2 5" xfId="18623" xr:uid="{00000000-0005-0000-0000-000095240000}"/>
    <cellStyle name="Normal 2 2 2 4 4 3 3" xfId="3631" xr:uid="{00000000-0005-0000-0000-000096240000}"/>
    <cellStyle name="Normal 2 2 2 4 4 3 3 2" xfId="11777" xr:uid="{00000000-0005-0000-0000-000097240000}"/>
    <cellStyle name="Normal 2 2 2 4 4 3 3 2 2" xfId="28073" xr:uid="{00000000-0005-0000-0000-000098240000}"/>
    <cellStyle name="Normal 2 2 2 4 4 3 3 3" xfId="19927" xr:uid="{00000000-0005-0000-0000-000099240000}"/>
    <cellStyle name="Normal 2 2 2 4 4 3 4" xfId="6216" xr:uid="{00000000-0005-0000-0000-00009A240000}"/>
    <cellStyle name="Normal 2 2 2 4 4 3 4 2" xfId="14362" xr:uid="{00000000-0005-0000-0000-00009B240000}"/>
    <cellStyle name="Normal 2 2 2 4 4 3 4 2 2" xfId="30658" xr:uid="{00000000-0005-0000-0000-00009C240000}"/>
    <cellStyle name="Normal 2 2 2 4 4 3 4 3" xfId="22512" xr:uid="{00000000-0005-0000-0000-00009D240000}"/>
    <cellStyle name="Normal 2 2 2 4 4 3 5" xfId="9063" xr:uid="{00000000-0005-0000-0000-00009E240000}"/>
    <cellStyle name="Normal 2 2 2 4 4 3 5 2" xfId="25359" xr:uid="{00000000-0005-0000-0000-00009F240000}"/>
    <cellStyle name="Normal 2 2 2 4 4 3 6" xfId="17213" xr:uid="{00000000-0005-0000-0000-0000A0240000}"/>
    <cellStyle name="Normal 2 2 2 4 4 4" xfId="1622" xr:uid="{00000000-0005-0000-0000-0000A1240000}"/>
    <cellStyle name="Normal 2 2 2 4 4 4 2" xfId="4240" xr:uid="{00000000-0005-0000-0000-0000A2240000}"/>
    <cellStyle name="Normal 2 2 2 4 4 4 2 2" xfId="12386" xr:uid="{00000000-0005-0000-0000-0000A3240000}"/>
    <cellStyle name="Normal 2 2 2 4 4 4 2 2 2" xfId="28682" xr:uid="{00000000-0005-0000-0000-0000A4240000}"/>
    <cellStyle name="Normal 2 2 2 4 4 4 2 3" xfId="20536" xr:uid="{00000000-0005-0000-0000-0000A5240000}"/>
    <cellStyle name="Normal 2 2 2 4 4 4 3" xfId="6921" xr:uid="{00000000-0005-0000-0000-0000A6240000}"/>
    <cellStyle name="Normal 2 2 2 4 4 4 3 2" xfId="15067" xr:uid="{00000000-0005-0000-0000-0000A7240000}"/>
    <cellStyle name="Normal 2 2 2 4 4 4 3 2 2" xfId="31363" xr:uid="{00000000-0005-0000-0000-0000A8240000}"/>
    <cellStyle name="Normal 2 2 2 4 4 4 3 3" xfId="23217" xr:uid="{00000000-0005-0000-0000-0000A9240000}"/>
    <cellStyle name="Normal 2 2 2 4 4 4 4" xfId="9768" xr:uid="{00000000-0005-0000-0000-0000AA240000}"/>
    <cellStyle name="Normal 2 2 2 4 4 4 4 2" xfId="26064" xr:uid="{00000000-0005-0000-0000-0000AB240000}"/>
    <cellStyle name="Normal 2 2 2 4 4 4 5" xfId="17918" xr:uid="{00000000-0005-0000-0000-0000AC240000}"/>
    <cellStyle name="Normal 2 2 2 4 4 5" xfId="3022" xr:uid="{00000000-0005-0000-0000-0000AD240000}"/>
    <cellStyle name="Normal 2 2 2 4 4 5 2" xfId="11168" xr:uid="{00000000-0005-0000-0000-0000AE240000}"/>
    <cellStyle name="Normal 2 2 2 4 4 5 2 2" xfId="27464" xr:uid="{00000000-0005-0000-0000-0000AF240000}"/>
    <cellStyle name="Normal 2 2 2 4 4 5 3" xfId="19318" xr:uid="{00000000-0005-0000-0000-0000B0240000}"/>
    <cellStyle name="Normal 2 2 2 4 4 6" xfId="5511" xr:uid="{00000000-0005-0000-0000-0000B1240000}"/>
    <cellStyle name="Normal 2 2 2 4 4 6 2" xfId="13657" xr:uid="{00000000-0005-0000-0000-0000B2240000}"/>
    <cellStyle name="Normal 2 2 2 4 4 6 2 2" xfId="29953" xr:uid="{00000000-0005-0000-0000-0000B3240000}"/>
    <cellStyle name="Normal 2 2 2 4 4 6 3" xfId="21807" xr:uid="{00000000-0005-0000-0000-0000B4240000}"/>
    <cellStyle name="Normal 2 2 2 4 4 7" xfId="8358" xr:uid="{00000000-0005-0000-0000-0000B5240000}"/>
    <cellStyle name="Normal 2 2 2 4 4 7 2" xfId="24654" xr:uid="{00000000-0005-0000-0000-0000B6240000}"/>
    <cellStyle name="Normal 2 2 2 4 4 8" xfId="16508" xr:uid="{00000000-0005-0000-0000-0000B7240000}"/>
    <cellStyle name="Normal 2 2 2 4 5" xfId="291" xr:uid="{00000000-0005-0000-0000-0000B8240000}"/>
    <cellStyle name="Normal 2 2 2 4 5 2" xfId="635" xr:uid="{00000000-0005-0000-0000-0000B9240000}"/>
    <cellStyle name="Normal 2 2 2 4 5 2 2" xfId="1341" xr:uid="{00000000-0005-0000-0000-0000BA240000}"/>
    <cellStyle name="Normal 2 2 2 4 5 2 2 2" xfId="2751" xr:uid="{00000000-0005-0000-0000-0000BB240000}"/>
    <cellStyle name="Normal 2 2 2 4 5 2 2 2 2" xfId="5219" xr:uid="{00000000-0005-0000-0000-0000BC240000}"/>
    <cellStyle name="Normal 2 2 2 4 5 2 2 2 2 2" xfId="13365" xr:uid="{00000000-0005-0000-0000-0000BD240000}"/>
    <cellStyle name="Normal 2 2 2 4 5 2 2 2 2 2 2" xfId="29661" xr:uid="{00000000-0005-0000-0000-0000BE240000}"/>
    <cellStyle name="Normal 2 2 2 4 5 2 2 2 2 3" xfId="21515" xr:uid="{00000000-0005-0000-0000-0000BF240000}"/>
    <cellStyle name="Normal 2 2 2 4 5 2 2 2 3" xfId="8050" xr:uid="{00000000-0005-0000-0000-0000C0240000}"/>
    <cellStyle name="Normal 2 2 2 4 5 2 2 2 3 2" xfId="16196" xr:uid="{00000000-0005-0000-0000-0000C1240000}"/>
    <cellStyle name="Normal 2 2 2 4 5 2 2 2 3 2 2" xfId="32492" xr:uid="{00000000-0005-0000-0000-0000C2240000}"/>
    <cellStyle name="Normal 2 2 2 4 5 2 2 2 3 3" xfId="24346" xr:uid="{00000000-0005-0000-0000-0000C3240000}"/>
    <cellStyle name="Normal 2 2 2 4 5 2 2 2 4" xfId="10897" xr:uid="{00000000-0005-0000-0000-0000C4240000}"/>
    <cellStyle name="Normal 2 2 2 4 5 2 2 2 4 2" xfId="27193" xr:uid="{00000000-0005-0000-0000-0000C5240000}"/>
    <cellStyle name="Normal 2 2 2 4 5 2 2 2 5" xfId="19047" xr:uid="{00000000-0005-0000-0000-0000C6240000}"/>
    <cellStyle name="Normal 2 2 2 4 5 2 2 3" xfId="4001" xr:uid="{00000000-0005-0000-0000-0000C7240000}"/>
    <cellStyle name="Normal 2 2 2 4 5 2 2 3 2" xfId="12147" xr:uid="{00000000-0005-0000-0000-0000C8240000}"/>
    <cellStyle name="Normal 2 2 2 4 5 2 2 3 2 2" xfId="28443" xr:uid="{00000000-0005-0000-0000-0000C9240000}"/>
    <cellStyle name="Normal 2 2 2 4 5 2 2 3 3" xfId="20297" xr:uid="{00000000-0005-0000-0000-0000CA240000}"/>
    <cellStyle name="Normal 2 2 2 4 5 2 2 4" xfId="6640" xr:uid="{00000000-0005-0000-0000-0000CB240000}"/>
    <cellStyle name="Normal 2 2 2 4 5 2 2 4 2" xfId="14786" xr:uid="{00000000-0005-0000-0000-0000CC240000}"/>
    <cellStyle name="Normal 2 2 2 4 5 2 2 4 2 2" xfId="31082" xr:uid="{00000000-0005-0000-0000-0000CD240000}"/>
    <cellStyle name="Normal 2 2 2 4 5 2 2 4 3" xfId="22936" xr:uid="{00000000-0005-0000-0000-0000CE240000}"/>
    <cellStyle name="Normal 2 2 2 4 5 2 2 5" xfId="9487" xr:uid="{00000000-0005-0000-0000-0000CF240000}"/>
    <cellStyle name="Normal 2 2 2 4 5 2 2 5 2" xfId="25783" xr:uid="{00000000-0005-0000-0000-0000D0240000}"/>
    <cellStyle name="Normal 2 2 2 4 5 2 2 6" xfId="17637" xr:uid="{00000000-0005-0000-0000-0000D1240000}"/>
    <cellStyle name="Normal 2 2 2 4 5 2 3" xfId="2046" xr:uid="{00000000-0005-0000-0000-0000D2240000}"/>
    <cellStyle name="Normal 2 2 2 4 5 2 3 2" xfId="4610" xr:uid="{00000000-0005-0000-0000-0000D3240000}"/>
    <cellStyle name="Normal 2 2 2 4 5 2 3 2 2" xfId="12756" xr:uid="{00000000-0005-0000-0000-0000D4240000}"/>
    <cellStyle name="Normal 2 2 2 4 5 2 3 2 2 2" xfId="29052" xr:uid="{00000000-0005-0000-0000-0000D5240000}"/>
    <cellStyle name="Normal 2 2 2 4 5 2 3 2 3" xfId="20906" xr:uid="{00000000-0005-0000-0000-0000D6240000}"/>
    <cellStyle name="Normal 2 2 2 4 5 2 3 3" xfId="7345" xr:uid="{00000000-0005-0000-0000-0000D7240000}"/>
    <cellStyle name="Normal 2 2 2 4 5 2 3 3 2" xfId="15491" xr:uid="{00000000-0005-0000-0000-0000D8240000}"/>
    <cellStyle name="Normal 2 2 2 4 5 2 3 3 2 2" xfId="31787" xr:uid="{00000000-0005-0000-0000-0000D9240000}"/>
    <cellStyle name="Normal 2 2 2 4 5 2 3 3 3" xfId="23641" xr:uid="{00000000-0005-0000-0000-0000DA240000}"/>
    <cellStyle name="Normal 2 2 2 4 5 2 3 4" xfId="10192" xr:uid="{00000000-0005-0000-0000-0000DB240000}"/>
    <cellStyle name="Normal 2 2 2 4 5 2 3 4 2" xfId="26488" xr:uid="{00000000-0005-0000-0000-0000DC240000}"/>
    <cellStyle name="Normal 2 2 2 4 5 2 3 5" xfId="18342" xr:uid="{00000000-0005-0000-0000-0000DD240000}"/>
    <cellStyle name="Normal 2 2 2 4 5 2 4" xfId="3392" xr:uid="{00000000-0005-0000-0000-0000DE240000}"/>
    <cellStyle name="Normal 2 2 2 4 5 2 4 2" xfId="11538" xr:uid="{00000000-0005-0000-0000-0000DF240000}"/>
    <cellStyle name="Normal 2 2 2 4 5 2 4 2 2" xfId="27834" xr:uid="{00000000-0005-0000-0000-0000E0240000}"/>
    <cellStyle name="Normal 2 2 2 4 5 2 4 3" xfId="19688" xr:uid="{00000000-0005-0000-0000-0000E1240000}"/>
    <cellStyle name="Normal 2 2 2 4 5 2 5" xfId="5935" xr:uid="{00000000-0005-0000-0000-0000E2240000}"/>
    <cellStyle name="Normal 2 2 2 4 5 2 5 2" xfId="14081" xr:uid="{00000000-0005-0000-0000-0000E3240000}"/>
    <cellStyle name="Normal 2 2 2 4 5 2 5 2 2" xfId="30377" xr:uid="{00000000-0005-0000-0000-0000E4240000}"/>
    <cellStyle name="Normal 2 2 2 4 5 2 5 3" xfId="22231" xr:uid="{00000000-0005-0000-0000-0000E5240000}"/>
    <cellStyle name="Normal 2 2 2 4 5 2 6" xfId="8782" xr:uid="{00000000-0005-0000-0000-0000E6240000}"/>
    <cellStyle name="Normal 2 2 2 4 5 2 6 2" xfId="25078" xr:uid="{00000000-0005-0000-0000-0000E7240000}"/>
    <cellStyle name="Normal 2 2 2 4 5 2 7" xfId="16932" xr:uid="{00000000-0005-0000-0000-0000E8240000}"/>
    <cellStyle name="Normal 2 2 2 4 5 3" xfId="997" xr:uid="{00000000-0005-0000-0000-0000E9240000}"/>
    <cellStyle name="Normal 2 2 2 4 5 3 2" xfId="2407" xr:uid="{00000000-0005-0000-0000-0000EA240000}"/>
    <cellStyle name="Normal 2 2 2 4 5 3 2 2" xfId="4923" xr:uid="{00000000-0005-0000-0000-0000EB240000}"/>
    <cellStyle name="Normal 2 2 2 4 5 3 2 2 2" xfId="13069" xr:uid="{00000000-0005-0000-0000-0000EC240000}"/>
    <cellStyle name="Normal 2 2 2 4 5 3 2 2 2 2" xfId="29365" xr:uid="{00000000-0005-0000-0000-0000ED240000}"/>
    <cellStyle name="Normal 2 2 2 4 5 3 2 2 3" xfId="21219" xr:uid="{00000000-0005-0000-0000-0000EE240000}"/>
    <cellStyle name="Normal 2 2 2 4 5 3 2 3" xfId="7706" xr:uid="{00000000-0005-0000-0000-0000EF240000}"/>
    <cellStyle name="Normal 2 2 2 4 5 3 2 3 2" xfId="15852" xr:uid="{00000000-0005-0000-0000-0000F0240000}"/>
    <cellStyle name="Normal 2 2 2 4 5 3 2 3 2 2" xfId="32148" xr:uid="{00000000-0005-0000-0000-0000F1240000}"/>
    <cellStyle name="Normal 2 2 2 4 5 3 2 3 3" xfId="24002" xr:uid="{00000000-0005-0000-0000-0000F2240000}"/>
    <cellStyle name="Normal 2 2 2 4 5 3 2 4" xfId="10553" xr:uid="{00000000-0005-0000-0000-0000F3240000}"/>
    <cellStyle name="Normal 2 2 2 4 5 3 2 4 2" xfId="26849" xr:uid="{00000000-0005-0000-0000-0000F4240000}"/>
    <cellStyle name="Normal 2 2 2 4 5 3 2 5" xfId="18703" xr:uid="{00000000-0005-0000-0000-0000F5240000}"/>
    <cellStyle name="Normal 2 2 2 4 5 3 3" xfId="3705" xr:uid="{00000000-0005-0000-0000-0000F6240000}"/>
    <cellStyle name="Normal 2 2 2 4 5 3 3 2" xfId="11851" xr:uid="{00000000-0005-0000-0000-0000F7240000}"/>
    <cellStyle name="Normal 2 2 2 4 5 3 3 2 2" xfId="28147" xr:uid="{00000000-0005-0000-0000-0000F8240000}"/>
    <cellStyle name="Normal 2 2 2 4 5 3 3 3" xfId="20001" xr:uid="{00000000-0005-0000-0000-0000F9240000}"/>
    <cellStyle name="Normal 2 2 2 4 5 3 4" xfId="6296" xr:uid="{00000000-0005-0000-0000-0000FA240000}"/>
    <cellStyle name="Normal 2 2 2 4 5 3 4 2" xfId="14442" xr:uid="{00000000-0005-0000-0000-0000FB240000}"/>
    <cellStyle name="Normal 2 2 2 4 5 3 4 2 2" xfId="30738" xr:uid="{00000000-0005-0000-0000-0000FC240000}"/>
    <cellStyle name="Normal 2 2 2 4 5 3 4 3" xfId="22592" xr:uid="{00000000-0005-0000-0000-0000FD240000}"/>
    <cellStyle name="Normal 2 2 2 4 5 3 5" xfId="9143" xr:uid="{00000000-0005-0000-0000-0000FE240000}"/>
    <cellStyle name="Normal 2 2 2 4 5 3 5 2" xfId="25439" xr:uid="{00000000-0005-0000-0000-0000FF240000}"/>
    <cellStyle name="Normal 2 2 2 4 5 3 6" xfId="17293" xr:uid="{00000000-0005-0000-0000-000000250000}"/>
    <cellStyle name="Normal 2 2 2 4 5 4" xfId="1702" xr:uid="{00000000-0005-0000-0000-000001250000}"/>
    <cellStyle name="Normal 2 2 2 4 5 4 2" xfId="4314" xr:uid="{00000000-0005-0000-0000-000002250000}"/>
    <cellStyle name="Normal 2 2 2 4 5 4 2 2" xfId="12460" xr:uid="{00000000-0005-0000-0000-000003250000}"/>
    <cellStyle name="Normal 2 2 2 4 5 4 2 2 2" xfId="28756" xr:uid="{00000000-0005-0000-0000-000004250000}"/>
    <cellStyle name="Normal 2 2 2 4 5 4 2 3" xfId="20610" xr:uid="{00000000-0005-0000-0000-000005250000}"/>
    <cellStyle name="Normal 2 2 2 4 5 4 3" xfId="7001" xr:uid="{00000000-0005-0000-0000-000006250000}"/>
    <cellStyle name="Normal 2 2 2 4 5 4 3 2" xfId="15147" xr:uid="{00000000-0005-0000-0000-000007250000}"/>
    <cellStyle name="Normal 2 2 2 4 5 4 3 2 2" xfId="31443" xr:uid="{00000000-0005-0000-0000-000008250000}"/>
    <cellStyle name="Normal 2 2 2 4 5 4 3 3" xfId="23297" xr:uid="{00000000-0005-0000-0000-000009250000}"/>
    <cellStyle name="Normal 2 2 2 4 5 4 4" xfId="9848" xr:uid="{00000000-0005-0000-0000-00000A250000}"/>
    <cellStyle name="Normal 2 2 2 4 5 4 4 2" xfId="26144" xr:uid="{00000000-0005-0000-0000-00000B250000}"/>
    <cellStyle name="Normal 2 2 2 4 5 4 5" xfId="17998" xr:uid="{00000000-0005-0000-0000-00000C250000}"/>
    <cellStyle name="Normal 2 2 2 4 5 5" xfId="3096" xr:uid="{00000000-0005-0000-0000-00000D250000}"/>
    <cellStyle name="Normal 2 2 2 4 5 5 2" xfId="11242" xr:uid="{00000000-0005-0000-0000-00000E250000}"/>
    <cellStyle name="Normal 2 2 2 4 5 5 2 2" xfId="27538" xr:uid="{00000000-0005-0000-0000-00000F250000}"/>
    <cellStyle name="Normal 2 2 2 4 5 5 3" xfId="19392" xr:uid="{00000000-0005-0000-0000-000010250000}"/>
    <cellStyle name="Normal 2 2 2 4 5 6" xfId="5591" xr:uid="{00000000-0005-0000-0000-000011250000}"/>
    <cellStyle name="Normal 2 2 2 4 5 6 2" xfId="13737" xr:uid="{00000000-0005-0000-0000-000012250000}"/>
    <cellStyle name="Normal 2 2 2 4 5 6 2 2" xfId="30033" xr:uid="{00000000-0005-0000-0000-000013250000}"/>
    <cellStyle name="Normal 2 2 2 4 5 6 3" xfId="21887" xr:uid="{00000000-0005-0000-0000-000014250000}"/>
    <cellStyle name="Normal 2 2 2 4 5 7" xfId="8438" xr:uid="{00000000-0005-0000-0000-000015250000}"/>
    <cellStyle name="Normal 2 2 2 4 5 7 2" xfId="24734" xr:uid="{00000000-0005-0000-0000-000016250000}"/>
    <cellStyle name="Normal 2 2 2 4 5 8" xfId="16588" xr:uid="{00000000-0005-0000-0000-000017250000}"/>
    <cellStyle name="Normal 2 2 2 4 6" xfId="381" xr:uid="{00000000-0005-0000-0000-000018250000}"/>
    <cellStyle name="Normal 2 2 2 4 6 2" xfId="1087" xr:uid="{00000000-0005-0000-0000-000019250000}"/>
    <cellStyle name="Normal 2 2 2 4 6 2 2" xfId="2497" xr:uid="{00000000-0005-0000-0000-00001A250000}"/>
    <cellStyle name="Normal 2 2 2 4 6 2 2 2" xfId="4997" xr:uid="{00000000-0005-0000-0000-00001B250000}"/>
    <cellStyle name="Normal 2 2 2 4 6 2 2 2 2" xfId="13143" xr:uid="{00000000-0005-0000-0000-00001C250000}"/>
    <cellStyle name="Normal 2 2 2 4 6 2 2 2 2 2" xfId="29439" xr:uid="{00000000-0005-0000-0000-00001D250000}"/>
    <cellStyle name="Normal 2 2 2 4 6 2 2 2 3" xfId="21293" xr:uid="{00000000-0005-0000-0000-00001E250000}"/>
    <cellStyle name="Normal 2 2 2 4 6 2 2 3" xfId="7796" xr:uid="{00000000-0005-0000-0000-00001F250000}"/>
    <cellStyle name="Normal 2 2 2 4 6 2 2 3 2" xfId="15942" xr:uid="{00000000-0005-0000-0000-000020250000}"/>
    <cellStyle name="Normal 2 2 2 4 6 2 2 3 2 2" xfId="32238" xr:uid="{00000000-0005-0000-0000-000021250000}"/>
    <cellStyle name="Normal 2 2 2 4 6 2 2 3 3" xfId="24092" xr:uid="{00000000-0005-0000-0000-000022250000}"/>
    <cellStyle name="Normal 2 2 2 4 6 2 2 4" xfId="10643" xr:uid="{00000000-0005-0000-0000-000023250000}"/>
    <cellStyle name="Normal 2 2 2 4 6 2 2 4 2" xfId="26939" xr:uid="{00000000-0005-0000-0000-000024250000}"/>
    <cellStyle name="Normal 2 2 2 4 6 2 2 5" xfId="18793" xr:uid="{00000000-0005-0000-0000-000025250000}"/>
    <cellStyle name="Normal 2 2 2 4 6 2 3" xfId="3779" xr:uid="{00000000-0005-0000-0000-000026250000}"/>
    <cellStyle name="Normal 2 2 2 4 6 2 3 2" xfId="11925" xr:uid="{00000000-0005-0000-0000-000027250000}"/>
    <cellStyle name="Normal 2 2 2 4 6 2 3 2 2" xfId="28221" xr:uid="{00000000-0005-0000-0000-000028250000}"/>
    <cellStyle name="Normal 2 2 2 4 6 2 3 3" xfId="20075" xr:uid="{00000000-0005-0000-0000-000029250000}"/>
    <cellStyle name="Normal 2 2 2 4 6 2 4" xfId="6386" xr:uid="{00000000-0005-0000-0000-00002A250000}"/>
    <cellStyle name="Normal 2 2 2 4 6 2 4 2" xfId="14532" xr:uid="{00000000-0005-0000-0000-00002B250000}"/>
    <cellStyle name="Normal 2 2 2 4 6 2 4 2 2" xfId="30828" xr:uid="{00000000-0005-0000-0000-00002C250000}"/>
    <cellStyle name="Normal 2 2 2 4 6 2 4 3" xfId="22682" xr:uid="{00000000-0005-0000-0000-00002D250000}"/>
    <cellStyle name="Normal 2 2 2 4 6 2 5" xfId="9233" xr:uid="{00000000-0005-0000-0000-00002E250000}"/>
    <cellStyle name="Normal 2 2 2 4 6 2 5 2" xfId="25529" xr:uid="{00000000-0005-0000-0000-00002F250000}"/>
    <cellStyle name="Normal 2 2 2 4 6 2 6" xfId="17383" xr:uid="{00000000-0005-0000-0000-000030250000}"/>
    <cellStyle name="Normal 2 2 2 4 6 3" xfId="1792" xr:uid="{00000000-0005-0000-0000-000031250000}"/>
    <cellStyle name="Normal 2 2 2 4 6 3 2" xfId="4388" xr:uid="{00000000-0005-0000-0000-000032250000}"/>
    <cellStyle name="Normal 2 2 2 4 6 3 2 2" xfId="12534" xr:uid="{00000000-0005-0000-0000-000033250000}"/>
    <cellStyle name="Normal 2 2 2 4 6 3 2 2 2" xfId="28830" xr:uid="{00000000-0005-0000-0000-000034250000}"/>
    <cellStyle name="Normal 2 2 2 4 6 3 2 3" xfId="20684" xr:uid="{00000000-0005-0000-0000-000035250000}"/>
    <cellStyle name="Normal 2 2 2 4 6 3 3" xfId="7091" xr:uid="{00000000-0005-0000-0000-000036250000}"/>
    <cellStyle name="Normal 2 2 2 4 6 3 3 2" xfId="15237" xr:uid="{00000000-0005-0000-0000-000037250000}"/>
    <cellStyle name="Normal 2 2 2 4 6 3 3 2 2" xfId="31533" xr:uid="{00000000-0005-0000-0000-000038250000}"/>
    <cellStyle name="Normal 2 2 2 4 6 3 3 3" xfId="23387" xr:uid="{00000000-0005-0000-0000-000039250000}"/>
    <cellStyle name="Normal 2 2 2 4 6 3 4" xfId="9938" xr:uid="{00000000-0005-0000-0000-00003A250000}"/>
    <cellStyle name="Normal 2 2 2 4 6 3 4 2" xfId="26234" xr:uid="{00000000-0005-0000-0000-00003B250000}"/>
    <cellStyle name="Normal 2 2 2 4 6 3 5" xfId="18088" xr:uid="{00000000-0005-0000-0000-00003C250000}"/>
    <cellStyle name="Normal 2 2 2 4 6 4" xfId="3170" xr:uid="{00000000-0005-0000-0000-00003D250000}"/>
    <cellStyle name="Normal 2 2 2 4 6 4 2" xfId="11316" xr:uid="{00000000-0005-0000-0000-00003E250000}"/>
    <cellStyle name="Normal 2 2 2 4 6 4 2 2" xfId="27612" xr:uid="{00000000-0005-0000-0000-00003F250000}"/>
    <cellStyle name="Normal 2 2 2 4 6 4 3" xfId="19466" xr:uid="{00000000-0005-0000-0000-000040250000}"/>
    <cellStyle name="Normal 2 2 2 4 6 5" xfId="5681" xr:uid="{00000000-0005-0000-0000-000041250000}"/>
    <cellStyle name="Normal 2 2 2 4 6 5 2" xfId="13827" xr:uid="{00000000-0005-0000-0000-000042250000}"/>
    <cellStyle name="Normal 2 2 2 4 6 5 2 2" xfId="30123" xr:uid="{00000000-0005-0000-0000-000043250000}"/>
    <cellStyle name="Normal 2 2 2 4 6 5 3" xfId="21977" xr:uid="{00000000-0005-0000-0000-000044250000}"/>
    <cellStyle name="Normal 2 2 2 4 6 6" xfId="8528" xr:uid="{00000000-0005-0000-0000-000045250000}"/>
    <cellStyle name="Normal 2 2 2 4 6 6 2" xfId="24824" xr:uid="{00000000-0005-0000-0000-000046250000}"/>
    <cellStyle name="Normal 2 2 2 4 6 7" xfId="16678" xr:uid="{00000000-0005-0000-0000-000047250000}"/>
    <cellStyle name="Normal 2 2 2 4 7" xfId="743" xr:uid="{00000000-0005-0000-0000-000048250000}"/>
    <cellStyle name="Normal 2 2 2 4 7 2" xfId="2153" xr:uid="{00000000-0005-0000-0000-000049250000}"/>
    <cellStyle name="Normal 2 2 2 4 7 2 2" xfId="4701" xr:uid="{00000000-0005-0000-0000-00004A250000}"/>
    <cellStyle name="Normal 2 2 2 4 7 2 2 2" xfId="12847" xr:uid="{00000000-0005-0000-0000-00004B250000}"/>
    <cellStyle name="Normal 2 2 2 4 7 2 2 2 2" xfId="29143" xr:uid="{00000000-0005-0000-0000-00004C250000}"/>
    <cellStyle name="Normal 2 2 2 4 7 2 2 3" xfId="20997" xr:uid="{00000000-0005-0000-0000-00004D250000}"/>
    <cellStyle name="Normal 2 2 2 4 7 2 3" xfId="7452" xr:uid="{00000000-0005-0000-0000-00004E250000}"/>
    <cellStyle name="Normal 2 2 2 4 7 2 3 2" xfId="15598" xr:uid="{00000000-0005-0000-0000-00004F250000}"/>
    <cellStyle name="Normal 2 2 2 4 7 2 3 2 2" xfId="31894" xr:uid="{00000000-0005-0000-0000-000050250000}"/>
    <cellStyle name="Normal 2 2 2 4 7 2 3 3" xfId="23748" xr:uid="{00000000-0005-0000-0000-000051250000}"/>
    <cellStyle name="Normal 2 2 2 4 7 2 4" xfId="10299" xr:uid="{00000000-0005-0000-0000-000052250000}"/>
    <cellStyle name="Normal 2 2 2 4 7 2 4 2" xfId="26595" xr:uid="{00000000-0005-0000-0000-000053250000}"/>
    <cellStyle name="Normal 2 2 2 4 7 2 5" xfId="18449" xr:uid="{00000000-0005-0000-0000-000054250000}"/>
    <cellStyle name="Normal 2 2 2 4 7 3" xfId="3483" xr:uid="{00000000-0005-0000-0000-000055250000}"/>
    <cellStyle name="Normal 2 2 2 4 7 3 2" xfId="11629" xr:uid="{00000000-0005-0000-0000-000056250000}"/>
    <cellStyle name="Normal 2 2 2 4 7 3 2 2" xfId="27925" xr:uid="{00000000-0005-0000-0000-000057250000}"/>
    <cellStyle name="Normal 2 2 2 4 7 3 3" xfId="19779" xr:uid="{00000000-0005-0000-0000-000058250000}"/>
    <cellStyle name="Normal 2 2 2 4 7 4" xfId="6042" xr:uid="{00000000-0005-0000-0000-000059250000}"/>
    <cellStyle name="Normal 2 2 2 4 7 4 2" xfId="14188" xr:uid="{00000000-0005-0000-0000-00005A250000}"/>
    <cellStyle name="Normal 2 2 2 4 7 4 2 2" xfId="30484" xr:uid="{00000000-0005-0000-0000-00005B250000}"/>
    <cellStyle name="Normal 2 2 2 4 7 4 3" xfId="22338" xr:uid="{00000000-0005-0000-0000-00005C250000}"/>
    <cellStyle name="Normal 2 2 2 4 7 5" xfId="8889" xr:uid="{00000000-0005-0000-0000-00005D250000}"/>
    <cellStyle name="Normal 2 2 2 4 7 5 2" xfId="25185" xr:uid="{00000000-0005-0000-0000-00005E250000}"/>
    <cellStyle name="Normal 2 2 2 4 7 6" xfId="17039" xr:uid="{00000000-0005-0000-0000-00005F250000}"/>
    <cellStyle name="Normal 2 2 2 4 8" xfId="1448" xr:uid="{00000000-0005-0000-0000-000060250000}"/>
    <cellStyle name="Normal 2 2 2 4 8 2" xfId="4092" xr:uid="{00000000-0005-0000-0000-000061250000}"/>
    <cellStyle name="Normal 2 2 2 4 8 2 2" xfId="12238" xr:uid="{00000000-0005-0000-0000-000062250000}"/>
    <cellStyle name="Normal 2 2 2 4 8 2 2 2" xfId="28534" xr:uid="{00000000-0005-0000-0000-000063250000}"/>
    <cellStyle name="Normal 2 2 2 4 8 2 3" xfId="20388" xr:uid="{00000000-0005-0000-0000-000064250000}"/>
    <cellStyle name="Normal 2 2 2 4 8 3" xfId="6747" xr:uid="{00000000-0005-0000-0000-000065250000}"/>
    <cellStyle name="Normal 2 2 2 4 8 3 2" xfId="14893" xr:uid="{00000000-0005-0000-0000-000066250000}"/>
    <cellStyle name="Normal 2 2 2 4 8 3 2 2" xfId="31189" xr:uid="{00000000-0005-0000-0000-000067250000}"/>
    <cellStyle name="Normal 2 2 2 4 8 3 3" xfId="23043" xr:uid="{00000000-0005-0000-0000-000068250000}"/>
    <cellStyle name="Normal 2 2 2 4 8 4" xfId="9594" xr:uid="{00000000-0005-0000-0000-000069250000}"/>
    <cellStyle name="Normal 2 2 2 4 8 4 2" xfId="25890" xr:uid="{00000000-0005-0000-0000-00006A250000}"/>
    <cellStyle name="Normal 2 2 2 4 8 5" xfId="17744" xr:uid="{00000000-0005-0000-0000-00006B250000}"/>
    <cellStyle name="Normal 2 2 2 4 9" xfId="2874" xr:uid="{00000000-0005-0000-0000-00006C250000}"/>
    <cellStyle name="Normal 2 2 2 4 9 2" xfId="11020" xr:uid="{00000000-0005-0000-0000-00006D250000}"/>
    <cellStyle name="Normal 2 2 2 4 9 2 2" xfId="27316" xr:uid="{00000000-0005-0000-0000-00006E250000}"/>
    <cellStyle name="Normal 2 2 2 4 9 3" xfId="19170" xr:uid="{00000000-0005-0000-0000-00006F250000}"/>
    <cellStyle name="Normal 2 2 2 5" xfId="59" xr:uid="{00000000-0005-0000-0000-000070250000}"/>
    <cellStyle name="Normal 2 2 2 5 10" xfId="8206" xr:uid="{00000000-0005-0000-0000-000071250000}"/>
    <cellStyle name="Normal 2 2 2 5 10 2" xfId="24502" xr:uid="{00000000-0005-0000-0000-000072250000}"/>
    <cellStyle name="Normal 2 2 2 5 11" xfId="16356" xr:uid="{00000000-0005-0000-0000-000073250000}"/>
    <cellStyle name="Normal 2 2 2 5 2" xfId="149" xr:uid="{00000000-0005-0000-0000-000074250000}"/>
    <cellStyle name="Normal 2 2 2 5 2 2" xfId="493" xr:uid="{00000000-0005-0000-0000-000075250000}"/>
    <cellStyle name="Normal 2 2 2 5 2 2 2" xfId="1199" xr:uid="{00000000-0005-0000-0000-000076250000}"/>
    <cellStyle name="Normal 2 2 2 5 2 2 2 2" xfId="2609" xr:uid="{00000000-0005-0000-0000-000077250000}"/>
    <cellStyle name="Normal 2 2 2 5 2 2 2 2 2" xfId="5089" xr:uid="{00000000-0005-0000-0000-000078250000}"/>
    <cellStyle name="Normal 2 2 2 5 2 2 2 2 2 2" xfId="13235" xr:uid="{00000000-0005-0000-0000-000079250000}"/>
    <cellStyle name="Normal 2 2 2 5 2 2 2 2 2 2 2" xfId="29531" xr:uid="{00000000-0005-0000-0000-00007A250000}"/>
    <cellStyle name="Normal 2 2 2 5 2 2 2 2 2 3" xfId="21385" xr:uid="{00000000-0005-0000-0000-00007B250000}"/>
    <cellStyle name="Normal 2 2 2 5 2 2 2 2 3" xfId="7908" xr:uid="{00000000-0005-0000-0000-00007C250000}"/>
    <cellStyle name="Normal 2 2 2 5 2 2 2 2 3 2" xfId="16054" xr:uid="{00000000-0005-0000-0000-00007D250000}"/>
    <cellStyle name="Normal 2 2 2 5 2 2 2 2 3 2 2" xfId="32350" xr:uid="{00000000-0005-0000-0000-00007E250000}"/>
    <cellStyle name="Normal 2 2 2 5 2 2 2 2 3 3" xfId="24204" xr:uid="{00000000-0005-0000-0000-00007F250000}"/>
    <cellStyle name="Normal 2 2 2 5 2 2 2 2 4" xfId="10755" xr:uid="{00000000-0005-0000-0000-000080250000}"/>
    <cellStyle name="Normal 2 2 2 5 2 2 2 2 4 2" xfId="27051" xr:uid="{00000000-0005-0000-0000-000081250000}"/>
    <cellStyle name="Normal 2 2 2 5 2 2 2 2 5" xfId="18905" xr:uid="{00000000-0005-0000-0000-000082250000}"/>
    <cellStyle name="Normal 2 2 2 5 2 2 2 3" xfId="3871" xr:uid="{00000000-0005-0000-0000-000083250000}"/>
    <cellStyle name="Normal 2 2 2 5 2 2 2 3 2" xfId="12017" xr:uid="{00000000-0005-0000-0000-000084250000}"/>
    <cellStyle name="Normal 2 2 2 5 2 2 2 3 2 2" xfId="28313" xr:uid="{00000000-0005-0000-0000-000085250000}"/>
    <cellStyle name="Normal 2 2 2 5 2 2 2 3 3" xfId="20167" xr:uid="{00000000-0005-0000-0000-000086250000}"/>
    <cellStyle name="Normal 2 2 2 5 2 2 2 4" xfId="6498" xr:uid="{00000000-0005-0000-0000-000087250000}"/>
    <cellStyle name="Normal 2 2 2 5 2 2 2 4 2" xfId="14644" xr:uid="{00000000-0005-0000-0000-000088250000}"/>
    <cellStyle name="Normal 2 2 2 5 2 2 2 4 2 2" xfId="30940" xr:uid="{00000000-0005-0000-0000-000089250000}"/>
    <cellStyle name="Normal 2 2 2 5 2 2 2 4 3" xfId="22794" xr:uid="{00000000-0005-0000-0000-00008A250000}"/>
    <cellStyle name="Normal 2 2 2 5 2 2 2 5" xfId="9345" xr:uid="{00000000-0005-0000-0000-00008B250000}"/>
    <cellStyle name="Normal 2 2 2 5 2 2 2 5 2" xfId="25641" xr:uid="{00000000-0005-0000-0000-00008C250000}"/>
    <cellStyle name="Normal 2 2 2 5 2 2 2 6" xfId="17495" xr:uid="{00000000-0005-0000-0000-00008D250000}"/>
    <cellStyle name="Normal 2 2 2 5 2 2 3" xfId="1904" xr:uid="{00000000-0005-0000-0000-00008E250000}"/>
    <cellStyle name="Normal 2 2 2 5 2 2 3 2" xfId="4480" xr:uid="{00000000-0005-0000-0000-00008F250000}"/>
    <cellStyle name="Normal 2 2 2 5 2 2 3 2 2" xfId="12626" xr:uid="{00000000-0005-0000-0000-000090250000}"/>
    <cellStyle name="Normal 2 2 2 5 2 2 3 2 2 2" xfId="28922" xr:uid="{00000000-0005-0000-0000-000091250000}"/>
    <cellStyle name="Normal 2 2 2 5 2 2 3 2 3" xfId="20776" xr:uid="{00000000-0005-0000-0000-000092250000}"/>
    <cellStyle name="Normal 2 2 2 5 2 2 3 3" xfId="7203" xr:uid="{00000000-0005-0000-0000-000093250000}"/>
    <cellStyle name="Normal 2 2 2 5 2 2 3 3 2" xfId="15349" xr:uid="{00000000-0005-0000-0000-000094250000}"/>
    <cellStyle name="Normal 2 2 2 5 2 2 3 3 2 2" xfId="31645" xr:uid="{00000000-0005-0000-0000-000095250000}"/>
    <cellStyle name="Normal 2 2 2 5 2 2 3 3 3" xfId="23499" xr:uid="{00000000-0005-0000-0000-000096250000}"/>
    <cellStyle name="Normal 2 2 2 5 2 2 3 4" xfId="10050" xr:uid="{00000000-0005-0000-0000-000097250000}"/>
    <cellStyle name="Normal 2 2 2 5 2 2 3 4 2" xfId="26346" xr:uid="{00000000-0005-0000-0000-000098250000}"/>
    <cellStyle name="Normal 2 2 2 5 2 2 3 5" xfId="18200" xr:uid="{00000000-0005-0000-0000-000099250000}"/>
    <cellStyle name="Normal 2 2 2 5 2 2 4" xfId="3262" xr:uid="{00000000-0005-0000-0000-00009A250000}"/>
    <cellStyle name="Normal 2 2 2 5 2 2 4 2" xfId="11408" xr:uid="{00000000-0005-0000-0000-00009B250000}"/>
    <cellStyle name="Normal 2 2 2 5 2 2 4 2 2" xfId="27704" xr:uid="{00000000-0005-0000-0000-00009C250000}"/>
    <cellStyle name="Normal 2 2 2 5 2 2 4 3" xfId="19558" xr:uid="{00000000-0005-0000-0000-00009D250000}"/>
    <cellStyle name="Normal 2 2 2 5 2 2 5" xfId="5793" xr:uid="{00000000-0005-0000-0000-00009E250000}"/>
    <cellStyle name="Normal 2 2 2 5 2 2 5 2" xfId="13939" xr:uid="{00000000-0005-0000-0000-00009F250000}"/>
    <cellStyle name="Normal 2 2 2 5 2 2 5 2 2" xfId="30235" xr:uid="{00000000-0005-0000-0000-0000A0250000}"/>
    <cellStyle name="Normal 2 2 2 5 2 2 5 3" xfId="22089" xr:uid="{00000000-0005-0000-0000-0000A1250000}"/>
    <cellStyle name="Normal 2 2 2 5 2 2 6" xfId="8640" xr:uid="{00000000-0005-0000-0000-0000A2250000}"/>
    <cellStyle name="Normal 2 2 2 5 2 2 6 2" xfId="24936" xr:uid="{00000000-0005-0000-0000-0000A3250000}"/>
    <cellStyle name="Normal 2 2 2 5 2 2 7" xfId="16790" xr:uid="{00000000-0005-0000-0000-0000A4250000}"/>
    <cellStyle name="Normal 2 2 2 5 2 3" xfId="855" xr:uid="{00000000-0005-0000-0000-0000A5250000}"/>
    <cellStyle name="Normal 2 2 2 5 2 3 2" xfId="2265" xr:uid="{00000000-0005-0000-0000-0000A6250000}"/>
    <cellStyle name="Normal 2 2 2 5 2 3 2 2" xfId="4793" xr:uid="{00000000-0005-0000-0000-0000A7250000}"/>
    <cellStyle name="Normal 2 2 2 5 2 3 2 2 2" xfId="12939" xr:uid="{00000000-0005-0000-0000-0000A8250000}"/>
    <cellStyle name="Normal 2 2 2 5 2 3 2 2 2 2" xfId="29235" xr:uid="{00000000-0005-0000-0000-0000A9250000}"/>
    <cellStyle name="Normal 2 2 2 5 2 3 2 2 3" xfId="21089" xr:uid="{00000000-0005-0000-0000-0000AA250000}"/>
    <cellStyle name="Normal 2 2 2 5 2 3 2 3" xfId="7564" xr:uid="{00000000-0005-0000-0000-0000AB250000}"/>
    <cellStyle name="Normal 2 2 2 5 2 3 2 3 2" xfId="15710" xr:uid="{00000000-0005-0000-0000-0000AC250000}"/>
    <cellStyle name="Normal 2 2 2 5 2 3 2 3 2 2" xfId="32006" xr:uid="{00000000-0005-0000-0000-0000AD250000}"/>
    <cellStyle name="Normal 2 2 2 5 2 3 2 3 3" xfId="23860" xr:uid="{00000000-0005-0000-0000-0000AE250000}"/>
    <cellStyle name="Normal 2 2 2 5 2 3 2 4" xfId="10411" xr:uid="{00000000-0005-0000-0000-0000AF250000}"/>
    <cellStyle name="Normal 2 2 2 5 2 3 2 4 2" xfId="26707" xr:uid="{00000000-0005-0000-0000-0000B0250000}"/>
    <cellStyle name="Normal 2 2 2 5 2 3 2 5" xfId="18561" xr:uid="{00000000-0005-0000-0000-0000B1250000}"/>
    <cellStyle name="Normal 2 2 2 5 2 3 3" xfId="3575" xr:uid="{00000000-0005-0000-0000-0000B2250000}"/>
    <cellStyle name="Normal 2 2 2 5 2 3 3 2" xfId="11721" xr:uid="{00000000-0005-0000-0000-0000B3250000}"/>
    <cellStyle name="Normal 2 2 2 5 2 3 3 2 2" xfId="28017" xr:uid="{00000000-0005-0000-0000-0000B4250000}"/>
    <cellStyle name="Normal 2 2 2 5 2 3 3 3" xfId="19871" xr:uid="{00000000-0005-0000-0000-0000B5250000}"/>
    <cellStyle name="Normal 2 2 2 5 2 3 4" xfId="6154" xr:uid="{00000000-0005-0000-0000-0000B6250000}"/>
    <cellStyle name="Normal 2 2 2 5 2 3 4 2" xfId="14300" xr:uid="{00000000-0005-0000-0000-0000B7250000}"/>
    <cellStyle name="Normal 2 2 2 5 2 3 4 2 2" xfId="30596" xr:uid="{00000000-0005-0000-0000-0000B8250000}"/>
    <cellStyle name="Normal 2 2 2 5 2 3 4 3" xfId="22450" xr:uid="{00000000-0005-0000-0000-0000B9250000}"/>
    <cellStyle name="Normal 2 2 2 5 2 3 5" xfId="9001" xr:uid="{00000000-0005-0000-0000-0000BA250000}"/>
    <cellStyle name="Normal 2 2 2 5 2 3 5 2" xfId="25297" xr:uid="{00000000-0005-0000-0000-0000BB250000}"/>
    <cellStyle name="Normal 2 2 2 5 2 3 6" xfId="17151" xr:uid="{00000000-0005-0000-0000-0000BC250000}"/>
    <cellStyle name="Normal 2 2 2 5 2 4" xfId="1560" xr:uid="{00000000-0005-0000-0000-0000BD250000}"/>
    <cellStyle name="Normal 2 2 2 5 2 4 2" xfId="4184" xr:uid="{00000000-0005-0000-0000-0000BE250000}"/>
    <cellStyle name="Normal 2 2 2 5 2 4 2 2" xfId="12330" xr:uid="{00000000-0005-0000-0000-0000BF250000}"/>
    <cellStyle name="Normal 2 2 2 5 2 4 2 2 2" xfId="28626" xr:uid="{00000000-0005-0000-0000-0000C0250000}"/>
    <cellStyle name="Normal 2 2 2 5 2 4 2 3" xfId="20480" xr:uid="{00000000-0005-0000-0000-0000C1250000}"/>
    <cellStyle name="Normal 2 2 2 5 2 4 3" xfId="6859" xr:uid="{00000000-0005-0000-0000-0000C2250000}"/>
    <cellStyle name="Normal 2 2 2 5 2 4 3 2" xfId="15005" xr:uid="{00000000-0005-0000-0000-0000C3250000}"/>
    <cellStyle name="Normal 2 2 2 5 2 4 3 2 2" xfId="31301" xr:uid="{00000000-0005-0000-0000-0000C4250000}"/>
    <cellStyle name="Normal 2 2 2 5 2 4 3 3" xfId="23155" xr:uid="{00000000-0005-0000-0000-0000C5250000}"/>
    <cellStyle name="Normal 2 2 2 5 2 4 4" xfId="9706" xr:uid="{00000000-0005-0000-0000-0000C6250000}"/>
    <cellStyle name="Normal 2 2 2 5 2 4 4 2" xfId="26002" xr:uid="{00000000-0005-0000-0000-0000C7250000}"/>
    <cellStyle name="Normal 2 2 2 5 2 4 5" xfId="17856" xr:uid="{00000000-0005-0000-0000-0000C8250000}"/>
    <cellStyle name="Normal 2 2 2 5 2 5" xfId="2966" xr:uid="{00000000-0005-0000-0000-0000C9250000}"/>
    <cellStyle name="Normal 2 2 2 5 2 5 2" xfId="11112" xr:uid="{00000000-0005-0000-0000-0000CA250000}"/>
    <cellStyle name="Normal 2 2 2 5 2 5 2 2" xfId="27408" xr:uid="{00000000-0005-0000-0000-0000CB250000}"/>
    <cellStyle name="Normal 2 2 2 5 2 5 3" xfId="19262" xr:uid="{00000000-0005-0000-0000-0000CC250000}"/>
    <cellStyle name="Normal 2 2 2 5 2 6" xfId="5449" xr:uid="{00000000-0005-0000-0000-0000CD250000}"/>
    <cellStyle name="Normal 2 2 2 5 2 6 2" xfId="13595" xr:uid="{00000000-0005-0000-0000-0000CE250000}"/>
    <cellStyle name="Normal 2 2 2 5 2 6 2 2" xfId="29891" xr:uid="{00000000-0005-0000-0000-0000CF250000}"/>
    <cellStyle name="Normal 2 2 2 5 2 6 3" xfId="21745" xr:uid="{00000000-0005-0000-0000-0000D0250000}"/>
    <cellStyle name="Normal 2 2 2 5 2 7" xfId="8296" xr:uid="{00000000-0005-0000-0000-0000D1250000}"/>
    <cellStyle name="Normal 2 2 2 5 2 7 2" xfId="24592" xr:uid="{00000000-0005-0000-0000-0000D2250000}"/>
    <cellStyle name="Normal 2 2 2 5 2 8" xfId="16446" xr:uid="{00000000-0005-0000-0000-0000D3250000}"/>
    <cellStyle name="Normal 2 2 2 5 3" xfId="229" xr:uid="{00000000-0005-0000-0000-0000D4250000}"/>
    <cellStyle name="Normal 2 2 2 5 3 2" xfId="573" xr:uid="{00000000-0005-0000-0000-0000D5250000}"/>
    <cellStyle name="Normal 2 2 2 5 3 2 2" xfId="1279" xr:uid="{00000000-0005-0000-0000-0000D6250000}"/>
    <cellStyle name="Normal 2 2 2 5 3 2 2 2" xfId="2689" xr:uid="{00000000-0005-0000-0000-0000D7250000}"/>
    <cellStyle name="Normal 2 2 2 5 3 2 2 2 2" xfId="5163" xr:uid="{00000000-0005-0000-0000-0000D8250000}"/>
    <cellStyle name="Normal 2 2 2 5 3 2 2 2 2 2" xfId="13309" xr:uid="{00000000-0005-0000-0000-0000D9250000}"/>
    <cellStyle name="Normal 2 2 2 5 3 2 2 2 2 2 2" xfId="29605" xr:uid="{00000000-0005-0000-0000-0000DA250000}"/>
    <cellStyle name="Normal 2 2 2 5 3 2 2 2 2 3" xfId="21459" xr:uid="{00000000-0005-0000-0000-0000DB250000}"/>
    <cellStyle name="Normal 2 2 2 5 3 2 2 2 3" xfId="7988" xr:uid="{00000000-0005-0000-0000-0000DC250000}"/>
    <cellStyle name="Normal 2 2 2 5 3 2 2 2 3 2" xfId="16134" xr:uid="{00000000-0005-0000-0000-0000DD250000}"/>
    <cellStyle name="Normal 2 2 2 5 3 2 2 2 3 2 2" xfId="32430" xr:uid="{00000000-0005-0000-0000-0000DE250000}"/>
    <cellStyle name="Normal 2 2 2 5 3 2 2 2 3 3" xfId="24284" xr:uid="{00000000-0005-0000-0000-0000DF250000}"/>
    <cellStyle name="Normal 2 2 2 5 3 2 2 2 4" xfId="10835" xr:uid="{00000000-0005-0000-0000-0000E0250000}"/>
    <cellStyle name="Normal 2 2 2 5 3 2 2 2 4 2" xfId="27131" xr:uid="{00000000-0005-0000-0000-0000E1250000}"/>
    <cellStyle name="Normal 2 2 2 5 3 2 2 2 5" xfId="18985" xr:uid="{00000000-0005-0000-0000-0000E2250000}"/>
    <cellStyle name="Normal 2 2 2 5 3 2 2 3" xfId="3945" xr:uid="{00000000-0005-0000-0000-0000E3250000}"/>
    <cellStyle name="Normal 2 2 2 5 3 2 2 3 2" xfId="12091" xr:uid="{00000000-0005-0000-0000-0000E4250000}"/>
    <cellStyle name="Normal 2 2 2 5 3 2 2 3 2 2" xfId="28387" xr:uid="{00000000-0005-0000-0000-0000E5250000}"/>
    <cellStyle name="Normal 2 2 2 5 3 2 2 3 3" xfId="20241" xr:uid="{00000000-0005-0000-0000-0000E6250000}"/>
    <cellStyle name="Normal 2 2 2 5 3 2 2 4" xfId="6578" xr:uid="{00000000-0005-0000-0000-0000E7250000}"/>
    <cellStyle name="Normal 2 2 2 5 3 2 2 4 2" xfId="14724" xr:uid="{00000000-0005-0000-0000-0000E8250000}"/>
    <cellStyle name="Normal 2 2 2 5 3 2 2 4 2 2" xfId="31020" xr:uid="{00000000-0005-0000-0000-0000E9250000}"/>
    <cellStyle name="Normal 2 2 2 5 3 2 2 4 3" xfId="22874" xr:uid="{00000000-0005-0000-0000-0000EA250000}"/>
    <cellStyle name="Normal 2 2 2 5 3 2 2 5" xfId="9425" xr:uid="{00000000-0005-0000-0000-0000EB250000}"/>
    <cellStyle name="Normal 2 2 2 5 3 2 2 5 2" xfId="25721" xr:uid="{00000000-0005-0000-0000-0000EC250000}"/>
    <cellStyle name="Normal 2 2 2 5 3 2 2 6" xfId="17575" xr:uid="{00000000-0005-0000-0000-0000ED250000}"/>
    <cellStyle name="Normal 2 2 2 5 3 2 3" xfId="1984" xr:uid="{00000000-0005-0000-0000-0000EE250000}"/>
    <cellStyle name="Normal 2 2 2 5 3 2 3 2" xfId="4554" xr:uid="{00000000-0005-0000-0000-0000EF250000}"/>
    <cellStyle name="Normal 2 2 2 5 3 2 3 2 2" xfId="12700" xr:uid="{00000000-0005-0000-0000-0000F0250000}"/>
    <cellStyle name="Normal 2 2 2 5 3 2 3 2 2 2" xfId="28996" xr:uid="{00000000-0005-0000-0000-0000F1250000}"/>
    <cellStyle name="Normal 2 2 2 5 3 2 3 2 3" xfId="20850" xr:uid="{00000000-0005-0000-0000-0000F2250000}"/>
    <cellStyle name="Normal 2 2 2 5 3 2 3 3" xfId="7283" xr:uid="{00000000-0005-0000-0000-0000F3250000}"/>
    <cellStyle name="Normal 2 2 2 5 3 2 3 3 2" xfId="15429" xr:uid="{00000000-0005-0000-0000-0000F4250000}"/>
    <cellStyle name="Normal 2 2 2 5 3 2 3 3 2 2" xfId="31725" xr:uid="{00000000-0005-0000-0000-0000F5250000}"/>
    <cellStyle name="Normal 2 2 2 5 3 2 3 3 3" xfId="23579" xr:uid="{00000000-0005-0000-0000-0000F6250000}"/>
    <cellStyle name="Normal 2 2 2 5 3 2 3 4" xfId="10130" xr:uid="{00000000-0005-0000-0000-0000F7250000}"/>
    <cellStyle name="Normal 2 2 2 5 3 2 3 4 2" xfId="26426" xr:uid="{00000000-0005-0000-0000-0000F8250000}"/>
    <cellStyle name="Normal 2 2 2 5 3 2 3 5" xfId="18280" xr:uid="{00000000-0005-0000-0000-0000F9250000}"/>
    <cellStyle name="Normal 2 2 2 5 3 2 4" xfId="3336" xr:uid="{00000000-0005-0000-0000-0000FA250000}"/>
    <cellStyle name="Normal 2 2 2 5 3 2 4 2" xfId="11482" xr:uid="{00000000-0005-0000-0000-0000FB250000}"/>
    <cellStyle name="Normal 2 2 2 5 3 2 4 2 2" xfId="27778" xr:uid="{00000000-0005-0000-0000-0000FC250000}"/>
    <cellStyle name="Normal 2 2 2 5 3 2 4 3" xfId="19632" xr:uid="{00000000-0005-0000-0000-0000FD250000}"/>
    <cellStyle name="Normal 2 2 2 5 3 2 5" xfId="5873" xr:uid="{00000000-0005-0000-0000-0000FE250000}"/>
    <cellStyle name="Normal 2 2 2 5 3 2 5 2" xfId="14019" xr:uid="{00000000-0005-0000-0000-0000FF250000}"/>
    <cellStyle name="Normal 2 2 2 5 3 2 5 2 2" xfId="30315" xr:uid="{00000000-0005-0000-0000-000000260000}"/>
    <cellStyle name="Normal 2 2 2 5 3 2 5 3" xfId="22169" xr:uid="{00000000-0005-0000-0000-000001260000}"/>
    <cellStyle name="Normal 2 2 2 5 3 2 6" xfId="8720" xr:uid="{00000000-0005-0000-0000-000002260000}"/>
    <cellStyle name="Normal 2 2 2 5 3 2 6 2" xfId="25016" xr:uid="{00000000-0005-0000-0000-000003260000}"/>
    <cellStyle name="Normal 2 2 2 5 3 2 7" xfId="16870" xr:uid="{00000000-0005-0000-0000-000004260000}"/>
    <cellStyle name="Normal 2 2 2 5 3 3" xfId="935" xr:uid="{00000000-0005-0000-0000-000005260000}"/>
    <cellStyle name="Normal 2 2 2 5 3 3 2" xfId="2345" xr:uid="{00000000-0005-0000-0000-000006260000}"/>
    <cellStyle name="Normal 2 2 2 5 3 3 2 2" xfId="4867" xr:uid="{00000000-0005-0000-0000-000007260000}"/>
    <cellStyle name="Normal 2 2 2 5 3 3 2 2 2" xfId="13013" xr:uid="{00000000-0005-0000-0000-000008260000}"/>
    <cellStyle name="Normal 2 2 2 5 3 3 2 2 2 2" xfId="29309" xr:uid="{00000000-0005-0000-0000-000009260000}"/>
    <cellStyle name="Normal 2 2 2 5 3 3 2 2 3" xfId="21163" xr:uid="{00000000-0005-0000-0000-00000A260000}"/>
    <cellStyle name="Normal 2 2 2 5 3 3 2 3" xfId="7644" xr:uid="{00000000-0005-0000-0000-00000B260000}"/>
    <cellStyle name="Normal 2 2 2 5 3 3 2 3 2" xfId="15790" xr:uid="{00000000-0005-0000-0000-00000C260000}"/>
    <cellStyle name="Normal 2 2 2 5 3 3 2 3 2 2" xfId="32086" xr:uid="{00000000-0005-0000-0000-00000D260000}"/>
    <cellStyle name="Normal 2 2 2 5 3 3 2 3 3" xfId="23940" xr:uid="{00000000-0005-0000-0000-00000E260000}"/>
    <cellStyle name="Normal 2 2 2 5 3 3 2 4" xfId="10491" xr:uid="{00000000-0005-0000-0000-00000F260000}"/>
    <cellStyle name="Normal 2 2 2 5 3 3 2 4 2" xfId="26787" xr:uid="{00000000-0005-0000-0000-000010260000}"/>
    <cellStyle name="Normal 2 2 2 5 3 3 2 5" xfId="18641" xr:uid="{00000000-0005-0000-0000-000011260000}"/>
    <cellStyle name="Normal 2 2 2 5 3 3 3" xfId="3649" xr:uid="{00000000-0005-0000-0000-000012260000}"/>
    <cellStyle name="Normal 2 2 2 5 3 3 3 2" xfId="11795" xr:uid="{00000000-0005-0000-0000-000013260000}"/>
    <cellStyle name="Normal 2 2 2 5 3 3 3 2 2" xfId="28091" xr:uid="{00000000-0005-0000-0000-000014260000}"/>
    <cellStyle name="Normal 2 2 2 5 3 3 3 3" xfId="19945" xr:uid="{00000000-0005-0000-0000-000015260000}"/>
    <cellStyle name="Normal 2 2 2 5 3 3 4" xfId="6234" xr:uid="{00000000-0005-0000-0000-000016260000}"/>
    <cellStyle name="Normal 2 2 2 5 3 3 4 2" xfId="14380" xr:uid="{00000000-0005-0000-0000-000017260000}"/>
    <cellStyle name="Normal 2 2 2 5 3 3 4 2 2" xfId="30676" xr:uid="{00000000-0005-0000-0000-000018260000}"/>
    <cellStyle name="Normal 2 2 2 5 3 3 4 3" xfId="22530" xr:uid="{00000000-0005-0000-0000-000019260000}"/>
    <cellStyle name="Normal 2 2 2 5 3 3 5" xfId="9081" xr:uid="{00000000-0005-0000-0000-00001A260000}"/>
    <cellStyle name="Normal 2 2 2 5 3 3 5 2" xfId="25377" xr:uid="{00000000-0005-0000-0000-00001B260000}"/>
    <cellStyle name="Normal 2 2 2 5 3 3 6" xfId="17231" xr:uid="{00000000-0005-0000-0000-00001C260000}"/>
    <cellStyle name="Normal 2 2 2 5 3 4" xfId="1640" xr:uid="{00000000-0005-0000-0000-00001D260000}"/>
    <cellStyle name="Normal 2 2 2 5 3 4 2" xfId="4258" xr:uid="{00000000-0005-0000-0000-00001E260000}"/>
    <cellStyle name="Normal 2 2 2 5 3 4 2 2" xfId="12404" xr:uid="{00000000-0005-0000-0000-00001F260000}"/>
    <cellStyle name="Normal 2 2 2 5 3 4 2 2 2" xfId="28700" xr:uid="{00000000-0005-0000-0000-000020260000}"/>
    <cellStyle name="Normal 2 2 2 5 3 4 2 3" xfId="20554" xr:uid="{00000000-0005-0000-0000-000021260000}"/>
    <cellStyle name="Normal 2 2 2 5 3 4 3" xfId="6939" xr:uid="{00000000-0005-0000-0000-000022260000}"/>
    <cellStyle name="Normal 2 2 2 5 3 4 3 2" xfId="15085" xr:uid="{00000000-0005-0000-0000-000023260000}"/>
    <cellStyle name="Normal 2 2 2 5 3 4 3 2 2" xfId="31381" xr:uid="{00000000-0005-0000-0000-000024260000}"/>
    <cellStyle name="Normal 2 2 2 5 3 4 3 3" xfId="23235" xr:uid="{00000000-0005-0000-0000-000025260000}"/>
    <cellStyle name="Normal 2 2 2 5 3 4 4" xfId="9786" xr:uid="{00000000-0005-0000-0000-000026260000}"/>
    <cellStyle name="Normal 2 2 2 5 3 4 4 2" xfId="26082" xr:uid="{00000000-0005-0000-0000-000027260000}"/>
    <cellStyle name="Normal 2 2 2 5 3 4 5" xfId="17936" xr:uid="{00000000-0005-0000-0000-000028260000}"/>
    <cellStyle name="Normal 2 2 2 5 3 5" xfId="3040" xr:uid="{00000000-0005-0000-0000-000029260000}"/>
    <cellStyle name="Normal 2 2 2 5 3 5 2" xfId="11186" xr:uid="{00000000-0005-0000-0000-00002A260000}"/>
    <cellStyle name="Normal 2 2 2 5 3 5 2 2" xfId="27482" xr:uid="{00000000-0005-0000-0000-00002B260000}"/>
    <cellStyle name="Normal 2 2 2 5 3 5 3" xfId="19336" xr:uid="{00000000-0005-0000-0000-00002C260000}"/>
    <cellStyle name="Normal 2 2 2 5 3 6" xfId="5529" xr:uid="{00000000-0005-0000-0000-00002D260000}"/>
    <cellStyle name="Normal 2 2 2 5 3 6 2" xfId="13675" xr:uid="{00000000-0005-0000-0000-00002E260000}"/>
    <cellStyle name="Normal 2 2 2 5 3 6 2 2" xfId="29971" xr:uid="{00000000-0005-0000-0000-00002F260000}"/>
    <cellStyle name="Normal 2 2 2 5 3 6 3" xfId="21825" xr:uid="{00000000-0005-0000-0000-000030260000}"/>
    <cellStyle name="Normal 2 2 2 5 3 7" xfId="8376" xr:uid="{00000000-0005-0000-0000-000031260000}"/>
    <cellStyle name="Normal 2 2 2 5 3 7 2" xfId="24672" xr:uid="{00000000-0005-0000-0000-000032260000}"/>
    <cellStyle name="Normal 2 2 2 5 3 8" xfId="16526" xr:uid="{00000000-0005-0000-0000-000033260000}"/>
    <cellStyle name="Normal 2 2 2 5 4" xfId="313" xr:uid="{00000000-0005-0000-0000-000034260000}"/>
    <cellStyle name="Normal 2 2 2 5 4 2" xfId="657" xr:uid="{00000000-0005-0000-0000-000035260000}"/>
    <cellStyle name="Normal 2 2 2 5 4 2 2" xfId="1363" xr:uid="{00000000-0005-0000-0000-000036260000}"/>
    <cellStyle name="Normal 2 2 2 5 4 2 2 2" xfId="2773" xr:uid="{00000000-0005-0000-0000-000037260000}"/>
    <cellStyle name="Normal 2 2 2 5 4 2 2 2 2" xfId="5237" xr:uid="{00000000-0005-0000-0000-000038260000}"/>
    <cellStyle name="Normal 2 2 2 5 4 2 2 2 2 2" xfId="13383" xr:uid="{00000000-0005-0000-0000-000039260000}"/>
    <cellStyle name="Normal 2 2 2 5 4 2 2 2 2 2 2" xfId="29679" xr:uid="{00000000-0005-0000-0000-00003A260000}"/>
    <cellStyle name="Normal 2 2 2 5 4 2 2 2 2 3" xfId="21533" xr:uid="{00000000-0005-0000-0000-00003B260000}"/>
    <cellStyle name="Normal 2 2 2 5 4 2 2 2 3" xfId="8072" xr:uid="{00000000-0005-0000-0000-00003C260000}"/>
    <cellStyle name="Normal 2 2 2 5 4 2 2 2 3 2" xfId="16218" xr:uid="{00000000-0005-0000-0000-00003D260000}"/>
    <cellStyle name="Normal 2 2 2 5 4 2 2 2 3 2 2" xfId="32514" xr:uid="{00000000-0005-0000-0000-00003E260000}"/>
    <cellStyle name="Normal 2 2 2 5 4 2 2 2 3 3" xfId="24368" xr:uid="{00000000-0005-0000-0000-00003F260000}"/>
    <cellStyle name="Normal 2 2 2 5 4 2 2 2 4" xfId="10919" xr:uid="{00000000-0005-0000-0000-000040260000}"/>
    <cellStyle name="Normal 2 2 2 5 4 2 2 2 4 2" xfId="27215" xr:uid="{00000000-0005-0000-0000-000041260000}"/>
    <cellStyle name="Normal 2 2 2 5 4 2 2 2 5" xfId="19069" xr:uid="{00000000-0005-0000-0000-000042260000}"/>
    <cellStyle name="Normal 2 2 2 5 4 2 2 3" xfId="4019" xr:uid="{00000000-0005-0000-0000-000043260000}"/>
    <cellStyle name="Normal 2 2 2 5 4 2 2 3 2" xfId="12165" xr:uid="{00000000-0005-0000-0000-000044260000}"/>
    <cellStyle name="Normal 2 2 2 5 4 2 2 3 2 2" xfId="28461" xr:uid="{00000000-0005-0000-0000-000045260000}"/>
    <cellStyle name="Normal 2 2 2 5 4 2 2 3 3" xfId="20315" xr:uid="{00000000-0005-0000-0000-000046260000}"/>
    <cellStyle name="Normal 2 2 2 5 4 2 2 4" xfId="6662" xr:uid="{00000000-0005-0000-0000-000047260000}"/>
    <cellStyle name="Normal 2 2 2 5 4 2 2 4 2" xfId="14808" xr:uid="{00000000-0005-0000-0000-000048260000}"/>
    <cellStyle name="Normal 2 2 2 5 4 2 2 4 2 2" xfId="31104" xr:uid="{00000000-0005-0000-0000-000049260000}"/>
    <cellStyle name="Normal 2 2 2 5 4 2 2 4 3" xfId="22958" xr:uid="{00000000-0005-0000-0000-00004A260000}"/>
    <cellStyle name="Normal 2 2 2 5 4 2 2 5" xfId="9509" xr:uid="{00000000-0005-0000-0000-00004B260000}"/>
    <cellStyle name="Normal 2 2 2 5 4 2 2 5 2" xfId="25805" xr:uid="{00000000-0005-0000-0000-00004C260000}"/>
    <cellStyle name="Normal 2 2 2 5 4 2 2 6" xfId="17659" xr:uid="{00000000-0005-0000-0000-00004D260000}"/>
    <cellStyle name="Normal 2 2 2 5 4 2 3" xfId="2068" xr:uid="{00000000-0005-0000-0000-00004E260000}"/>
    <cellStyle name="Normal 2 2 2 5 4 2 3 2" xfId="4628" xr:uid="{00000000-0005-0000-0000-00004F260000}"/>
    <cellStyle name="Normal 2 2 2 5 4 2 3 2 2" xfId="12774" xr:uid="{00000000-0005-0000-0000-000050260000}"/>
    <cellStyle name="Normal 2 2 2 5 4 2 3 2 2 2" xfId="29070" xr:uid="{00000000-0005-0000-0000-000051260000}"/>
    <cellStyle name="Normal 2 2 2 5 4 2 3 2 3" xfId="20924" xr:uid="{00000000-0005-0000-0000-000052260000}"/>
    <cellStyle name="Normal 2 2 2 5 4 2 3 3" xfId="7367" xr:uid="{00000000-0005-0000-0000-000053260000}"/>
    <cellStyle name="Normal 2 2 2 5 4 2 3 3 2" xfId="15513" xr:uid="{00000000-0005-0000-0000-000054260000}"/>
    <cellStyle name="Normal 2 2 2 5 4 2 3 3 2 2" xfId="31809" xr:uid="{00000000-0005-0000-0000-000055260000}"/>
    <cellStyle name="Normal 2 2 2 5 4 2 3 3 3" xfId="23663" xr:uid="{00000000-0005-0000-0000-000056260000}"/>
    <cellStyle name="Normal 2 2 2 5 4 2 3 4" xfId="10214" xr:uid="{00000000-0005-0000-0000-000057260000}"/>
    <cellStyle name="Normal 2 2 2 5 4 2 3 4 2" xfId="26510" xr:uid="{00000000-0005-0000-0000-000058260000}"/>
    <cellStyle name="Normal 2 2 2 5 4 2 3 5" xfId="18364" xr:uid="{00000000-0005-0000-0000-000059260000}"/>
    <cellStyle name="Normal 2 2 2 5 4 2 4" xfId="3410" xr:uid="{00000000-0005-0000-0000-00005A260000}"/>
    <cellStyle name="Normal 2 2 2 5 4 2 4 2" xfId="11556" xr:uid="{00000000-0005-0000-0000-00005B260000}"/>
    <cellStyle name="Normal 2 2 2 5 4 2 4 2 2" xfId="27852" xr:uid="{00000000-0005-0000-0000-00005C260000}"/>
    <cellStyle name="Normal 2 2 2 5 4 2 4 3" xfId="19706" xr:uid="{00000000-0005-0000-0000-00005D260000}"/>
    <cellStyle name="Normal 2 2 2 5 4 2 5" xfId="5957" xr:uid="{00000000-0005-0000-0000-00005E260000}"/>
    <cellStyle name="Normal 2 2 2 5 4 2 5 2" xfId="14103" xr:uid="{00000000-0005-0000-0000-00005F260000}"/>
    <cellStyle name="Normal 2 2 2 5 4 2 5 2 2" xfId="30399" xr:uid="{00000000-0005-0000-0000-000060260000}"/>
    <cellStyle name="Normal 2 2 2 5 4 2 5 3" xfId="22253" xr:uid="{00000000-0005-0000-0000-000061260000}"/>
    <cellStyle name="Normal 2 2 2 5 4 2 6" xfId="8804" xr:uid="{00000000-0005-0000-0000-000062260000}"/>
    <cellStyle name="Normal 2 2 2 5 4 2 6 2" xfId="25100" xr:uid="{00000000-0005-0000-0000-000063260000}"/>
    <cellStyle name="Normal 2 2 2 5 4 2 7" xfId="16954" xr:uid="{00000000-0005-0000-0000-000064260000}"/>
    <cellStyle name="Normal 2 2 2 5 4 3" xfId="1019" xr:uid="{00000000-0005-0000-0000-000065260000}"/>
    <cellStyle name="Normal 2 2 2 5 4 3 2" xfId="2429" xr:uid="{00000000-0005-0000-0000-000066260000}"/>
    <cellStyle name="Normal 2 2 2 5 4 3 2 2" xfId="4941" xr:uid="{00000000-0005-0000-0000-000067260000}"/>
    <cellStyle name="Normal 2 2 2 5 4 3 2 2 2" xfId="13087" xr:uid="{00000000-0005-0000-0000-000068260000}"/>
    <cellStyle name="Normal 2 2 2 5 4 3 2 2 2 2" xfId="29383" xr:uid="{00000000-0005-0000-0000-000069260000}"/>
    <cellStyle name="Normal 2 2 2 5 4 3 2 2 3" xfId="21237" xr:uid="{00000000-0005-0000-0000-00006A260000}"/>
    <cellStyle name="Normal 2 2 2 5 4 3 2 3" xfId="7728" xr:uid="{00000000-0005-0000-0000-00006B260000}"/>
    <cellStyle name="Normal 2 2 2 5 4 3 2 3 2" xfId="15874" xr:uid="{00000000-0005-0000-0000-00006C260000}"/>
    <cellStyle name="Normal 2 2 2 5 4 3 2 3 2 2" xfId="32170" xr:uid="{00000000-0005-0000-0000-00006D260000}"/>
    <cellStyle name="Normal 2 2 2 5 4 3 2 3 3" xfId="24024" xr:uid="{00000000-0005-0000-0000-00006E260000}"/>
    <cellStyle name="Normal 2 2 2 5 4 3 2 4" xfId="10575" xr:uid="{00000000-0005-0000-0000-00006F260000}"/>
    <cellStyle name="Normal 2 2 2 5 4 3 2 4 2" xfId="26871" xr:uid="{00000000-0005-0000-0000-000070260000}"/>
    <cellStyle name="Normal 2 2 2 5 4 3 2 5" xfId="18725" xr:uid="{00000000-0005-0000-0000-000071260000}"/>
    <cellStyle name="Normal 2 2 2 5 4 3 3" xfId="3723" xr:uid="{00000000-0005-0000-0000-000072260000}"/>
    <cellStyle name="Normal 2 2 2 5 4 3 3 2" xfId="11869" xr:uid="{00000000-0005-0000-0000-000073260000}"/>
    <cellStyle name="Normal 2 2 2 5 4 3 3 2 2" xfId="28165" xr:uid="{00000000-0005-0000-0000-000074260000}"/>
    <cellStyle name="Normal 2 2 2 5 4 3 3 3" xfId="20019" xr:uid="{00000000-0005-0000-0000-000075260000}"/>
    <cellStyle name="Normal 2 2 2 5 4 3 4" xfId="6318" xr:uid="{00000000-0005-0000-0000-000076260000}"/>
    <cellStyle name="Normal 2 2 2 5 4 3 4 2" xfId="14464" xr:uid="{00000000-0005-0000-0000-000077260000}"/>
    <cellStyle name="Normal 2 2 2 5 4 3 4 2 2" xfId="30760" xr:uid="{00000000-0005-0000-0000-000078260000}"/>
    <cellStyle name="Normal 2 2 2 5 4 3 4 3" xfId="22614" xr:uid="{00000000-0005-0000-0000-000079260000}"/>
    <cellStyle name="Normal 2 2 2 5 4 3 5" xfId="9165" xr:uid="{00000000-0005-0000-0000-00007A260000}"/>
    <cellStyle name="Normal 2 2 2 5 4 3 5 2" xfId="25461" xr:uid="{00000000-0005-0000-0000-00007B260000}"/>
    <cellStyle name="Normal 2 2 2 5 4 3 6" xfId="17315" xr:uid="{00000000-0005-0000-0000-00007C260000}"/>
    <cellStyle name="Normal 2 2 2 5 4 4" xfId="1724" xr:uid="{00000000-0005-0000-0000-00007D260000}"/>
    <cellStyle name="Normal 2 2 2 5 4 4 2" xfId="4332" xr:uid="{00000000-0005-0000-0000-00007E260000}"/>
    <cellStyle name="Normal 2 2 2 5 4 4 2 2" xfId="12478" xr:uid="{00000000-0005-0000-0000-00007F260000}"/>
    <cellStyle name="Normal 2 2 2 5 4 4 2 2 2" xfId="28774" xr:uid="{00000000-0005-0000-0000-000080260000}"/>
    <cellStyle name="Normal 2 2 2 5 4 4 2 3" xfId="20628" xr:uid="{00000000-0005-0000-0000-000081260000}"/>
    <cellStyle name="Normal 2 2 2 5 4 4 3" xfId="7023" xr:uid="{00000000-0005-0000-0000-000082260000}"/>
    <cellStyle name="Normal 2 2 2 5 4 4 3 2" xfId="15169" xr:uid="{00000000-0005-0000-0000-000083260000}"/>
    <cellStyle name="Normal 2 2 2 5 4 4 3 2 2" xfId="31465" xr:uid="{00000000-0005-0000-0000-000084260000}"/>
    <cellStyle name="Normal 2 2 2 5 4 4 3 3" xfId="23319" xr:uid="{00000000-0005-0000-0000-000085260000}"/>
    <cellStyle name="Normal 2 2 2 5 4 4 4" xfId="9870" xr:uid="{00000000-0005-0000-0000-000086260000}"/>
    <cellStyle name="Normal 2 2 2 5 4 4 4 2" xfId="26166" xr:uid="{00000000-0005-0000-0000-000087260000}"/>
    <cellStyle name="Normal 2 2 2 5 4 4 5" xfId="18020" xr:uid="{00000000-0005-0000-0000-000088260000}"/>
    <cellStyle name="Normal 2 2 2 5 4 5" xfId="3114" xr:uid="{00000000-0005-0000-0000-000089260000}"/>
    <cellStyle name="Normal 2 2 2 5 4 5 2" xfId="11260" xr:uid="{00000000-0005-0000-0000-00008A260000}"/>
    <cellStyle name="Normal 2 2 2 5 4 5 2 2" xfId="27556" xr:uid="{00000000-0005-0000-0000-00008B260000}"/>
    <cellStyle name="Normal 2 2 2 5 4 5 3" xfId="19410" xr:uid="{00000000-0005-0000-0000-00008C260000}"/>
    <cellStyle name="Normal 2 2 2 5 4 6" xfId="5613" xr:uid="{00000000-0005-0000-0000-00008D260000}"/>
    <cellStyle name="Normal 2 2 2 5 4 6 2" xfId="13759" xr:uid="{00000000-0005-0000-0000-00008E260000}"/>
    <cellStyle name="Normal 2 2 2 5 4 6 2 2" xfId="30055" xr:uid="{00000000-0005-0000-0000-00008F260000}"/>
    <cellStyle name="Normal 2 2 2 5 4 6 3" xfId="21909" xr:uid="{00000000-0005-0000-0000-000090260000}"/>
    <cellStyle name="Normal 2 2 2 5 4 7" xfId="8460" xr:uid="{00000000-0005-0000-0000-000091260000}"/>
    <cellStyle name="Normal 2 2 2 5 4 7 2" xfId="24756" xr:uid="{00000000-0005-0000-0000-000092260000}"/>
    <cellStyle name="Normal 2 2 2 5 4 8" xfId="16610" xr:uid="{00000000-0005-0000-0000-000093260000}"/>
    <cellStyle name="Normal 2 2 2 5 5" xfId="403" xr:uid="{00000000-0005-0000-0000-000094260000}"/>
    <cellStyle name="Normal 2 2 2 5 5 2" xfId="1109" xr:uid="{00000000-0005-0000-0000-000095260000}"/>
    <cellStyle name="Normal 2 2 2 5 5 2 2" xfId="2519" xr:uid="{00000000-0005-0000-0000-000096260000}"/>
    <cellStyle name="Normal 2 2 2 5 5 2 2 2" xfId="5015" xr:uid="{00000000-0005-0000-0000-000097260000}"/>
    <cellStyle name="Normal 2 2 2 5 5 2 2 2 2" xfId="13161" xr:uid="{00000000-0005-0000-0000-000098260000}"/>
    <cellStyle name="Normal 2 2 2 5 5 2 2 2 2 2" xfId="29457" xr:uid="{00000000-0005-0000-0000-000099260000}"/>
    <cellStyle name="Normal 2 2 2 5 5 2 2 2 3" xfId="21311" xr:uid="{00000000-0005-0000-0000-00009A260000}"/>
    <cellStyle name="Normal 2 2 2 5 5 2 2 3" xfId="7818" xr:uid="{00000000-0005-0000-0000-00009B260000}"/>
    <cellStyle name="Normal 2 2 2 5 5 2 2 3 2" xfId="15964" xr:uid="{00000000-0005-0000-0000-00009C260000}"/>
    <cellStyle name="Normal 2 2 2 5 5 2 2 3 2 2" xfId="32260" xr:uid="{00000000-0005-0000-0000-00009D260000}"/>
    <cellStyle name="Normal 2 2 2 5 5 2 2 3 3" xfId="24114" xr:uid="{00000000-0005-0000-0000-00009E260000}"/>
    <cellStyle name="Normal 2 2 2 5 5 2 2 4" xfId="10665" xr:uid="{00000000-0005-0000-0000-00009F260000}"/>
    <cellStyle name="Normal 2 2 2 5 5 2 2 4 2" xfId="26961" xr:uid="{00000000-0005-0000-0000-0000A0260000}"/>
    <cellStyle name="Normal 2 2 2 5 5 2 2 5" xfId="18815" xr:uid="{00000000-0005-0000-0000-0000A1260000}"/>
    <cellStyle name="Normal 2 2 2 5 5 2 3" xfId="3797" xr:uid="{00000000-0005-0000-0000-0000A2260000}"/>
    <cellStyle name="Normal 2 2 2 5 5 2 3 2" xfId="11943" xr:uid="{00000000-0005-0000-0000-0000A3260000}"/>
    <cellStyle name="Normal 2 2 2 5 5 2 3 2 2" xfId="28239" xr:uid="{00000000-0005-0000-0000-0000A4260000}"/>
    <cellStyle name="Normal 2 2 2 5 5 2 3 3" xfId="20093" xr:uid="{00000000-0005-0000-0000-0000A5260000}"/>
    <cellStyle name="Normal 2 2 2 5 5 2 4" xfId="6408" xr:uid="{00000000-0005-0000-0000-0000A6260000}"/>
    <cellStyle name="Normal 2 2 2 5 5 2 4 2" xfId="14554" xr:uid="{00000000-0005-0000-0000-0000A7260000}"/>
    <cellStyle name="Normal 2 2 2 5 5 2 4 2 2" xfId="30850" xr:uid="{00000000-0005-0000-0000-0000A8260000}"/>
    <cellStyle name="Normal 2 2 2 5 5 2 4 3" xfId="22704" xr:uid="{00000000-0005-0000-0000-0000A9260000}"/>
    <cellStyle name="Normal 2 2 2 5 5 2 5" xfId="9255" xr:uid="{00000000-0005-0000-0000-0000AA260000}"/>
    <cellStyle name="Normal 2 2 2 5 5 2 5 2" xfId="25551" xr:uid="{00000000-0005-0000-0000-0000AB260000}"/>
    <cellStyle name="Normal 2 2 2 5 5 2 6" xfId="17405" xr:uid="{00000000-0005-0000-0000-0000AC260000}"/>
    <cellStyle name="Normal 2 2 2 5 5 3" xfId="1814" xr:uid="{00000000-0005-0000-0000-0000AD260000}"/>
    <cellStyle name="Normal 2 2 2 5 5 3 2" xfId="4406" xr:uid="{00000000-0005-0000-0000-0000AE260000}"/>
    <cellStyle name="Normal 2 2 2 5 5 3 2 2" xfId="12552" xr:uid="{00000000-0005-0000-0000-0000AF260000}"/>
    <cellStyle name="Normal 2 2 2 5 5 3 2 2 2" xfId="28848" xr:uid="{00000000-0005-0000-0000-0000B0260000}"/>
    <cellStyle name="Normal 2 2 2 5 5 3 2 3" xfId="20702" xr:uid="{00000000-0005-0000-0000-0000B1260000}"/>
    <cellStyle name="Normal 2 2 2 5 5 3 3" xfId="7113" xr:uid="{00000000-0005-0000-0000-0000B2260000}"/>
    <cellStyle name="Normal 2 2 2 5 5 3 3 2" xfId="15259" xr:uid="{00000000-0005-0000-0000-0000B3260000}"/>
    <cellStyle name="Normal 2 2 2 5 5 3 3 2 2" xfId="31555" xr:uid="{00000000-0005-0000-0000-0000B4260000}"/>
    <cellStyle name="Normal 2 2 2 5 5 3 3 3" xfId="23409" xr:uid="{00000000-0005-0000-0000-0000B5260000}"/>
    <cellStyle name="Normal 2 2 2 5 5 3 4" xfId="9960" xr:uid="{00000000-0005-0000-0000-0000B6260000}"/>
    <cellStyle name="Normal 2 2 2 5 5 3 4 2" xfId="26256" xr:uid="{00000000-0005-0000-0000-0000B7260000}"/>
    <cellStyle name="Normal 2 2 2 5 5 3 5" xfId="18110" xr:uid="{00000000-0005-0000-0000-0000B8260000}"/>
    <cellStyle name="Normal 2 2 2 5 5 4" xfId="3188" xr:uid="{00000000-0005-0000-0000-0000B9260000}"/>
    <cellStyle name="Normal 2 2 2 5 5 4 2" xfId="11334" xr:uid="{00000000-0005-0000-0000-0000BA260000}"/>
    <cellStyle name="Normal 2 2 2 5 5 4 2 2" xfId="27630" xr:uid="{00000000-0005-0000-0000-0000BB260000}"/>
    <cellStyle name="Normal 2 2 2 5 5 4 3" xfId="19484" xr:uid="{00000000-0005-0000-0000-0000BC260000}"/>
    <cellStyle name="Normal 2 2 2 5 5 5" xfId="5703" xr:uid="{00000000-0005-0000-0000-0000BD260000}"/>
    <cellStyle name="Normal 2 2 2 5 5 5 2" xfId="13849" xr:uid="{00000000-0005-0000-0000-0000BE260000}"/>
    <cellStyle name="Normal 2 2 2 5 5 5 2 2" xfId="30145" xr:uid="{00000000-0005-0000-0000-0000BF260000}"/>
    <cellStyle name="Normal 2 2 2 5 5 5 3" xfId="21999" xr:uid="{00000000-0005-0000-0000-0000C0260000}"/>
    <cellStyle name="Normal 2 2 2 5 5 6" xfId="8550" xr:uid="{00000000-0005-0000-0000-0000C1260000}"/>
    <cellStyle name="Normal 2 2 2 5 5 6 2" xfId="24846" xr:uid="{00000000-0005-0000-0000-0000C2260000}"/>
    <cellStyle name="Normal 2 2 2 5 5 7" xfId="16700" xr:uid="{00000000-0005-0000-0000-0000C3260000}"/>
    <cellStyle name="Normal 2 2 2 5 6" xfId="765" xr:uid="{00000000-0005-0000-0000-0000C4260000}"/>
    <cellStyle name="Normal 2 2 2 5 6 2" xfId="2175" xr:uid="{00000000-0005-0000-0000-0000C5260000}"/>
    <cellStyle name="Normal 2 2 2 5 6 2 2" xfId="4719" xr:uid="{00000000-0005-0000-0000-0000C6260000}"/>
    <cellStyle name="Normal 2 2 2 5 6 2 2 2" xfId="12865" xr:uid="{00000000-0005-0000-0000-0000C7260000}"/>
    <cellStyle name="Normal 2 2 2 5 6 2 2 2 2" xfId="29161" xr:uid="{00000000-0005-0000-0000-0000C8260000}"/>
    <cellStyle name="Normal 2 2 2 5 6 2 2 3" xfId="21015" xr:uid="{00000000-0005-0000-0000-0000C9260000}"/>
    <cellStyle name="Normal 2 2 2 5 6 2 3" xfId="7474" xr:uid="{00000000-0005-0000-0000-0000CA260000}"/>
    <cellStyle name="Normal 2 2 2 5 6 2 3 2" xfId="15620" xr:uid="{00000000-0005-0000-0000-0000CB260000}"/>
    <cellStyle name="Normal 2 2 2 5 6 2 3 2 2" xfId="31916" xr:uid="{00000000-0005-0000-0000-0000CC260000}"/>
    <cellStyle name="Normal 2 2 2 5 6 2 3 3" xfId="23770" xr:uid="{00000000-0005-0000-0000-0000CD260000}"/>
    <cellStyle name="Normal 2 2 2 5 6 2 4" xfId="10321" xr:uid="{00000000-0005-0000-0000-0000CE260000}"/>
    <cellStyle name="Normal 2 2 2 5 6 2 4 2" xfId="26617" xr:uid="{00000000-0005-0000-0000-0000CF260000}"/>
    <cellStyle name="Normal 2 2 2 5 6 2 5" xfId="18471" xr:uid="{00000000-0005-0000-0000-0000D0260000}"/>
    <cellStyle name="Normal 2 2 2 5 6 3" xfId="3501" xr:uid="{00000000-0005-0000-0000-0000D1260000}"/>
    <cellStyle name="Normal 2 2 2 5 6 3 2" xfId="11647" xr:uid="{00000000-0005-0000-0000-0000D2260000}"/>
    <cellStyle name="Normal 2 2 2 5 6 3 2 2" xfId="27943" xr:uid="{00000000-0005-0000-0000-0000D3260000}"/>
    <cellStyle name="Normal 2 2 2 5 6 3 3" xfId="19797" xr:uid="{00000000-0005-0000-0000-0000D4260000}"/>
    <cellStyle name="Normal 2 2 2 5 6 4" xfId="6064" xr:uid="{00000000-0005-0000-0000-0000D5260000}"/>
    <cellStyle name="Normal 2 2 2 5 6 4 2" xfId="14210" xr:uid="{00000000-0005-0000-0000-0000D6260000}"/>
    <cellStyle name="Normal 2 2 2 5 6 4 2 2" xfId="30506" xr:uid="{00000000-0005-0000-0000-0000D7260000}"/>
    <cellStyle name="Normal 2 2 2 5 6 4 3" xfId="22360" xr:uid="{00000000-0005-0000-0000-0000D8260000}"/>
    <cellStyle name="Normal 2 2 2 5 6 5" xfId="8911" xr:uid="{00000000-0005-0000-0000-0000D9260000}"/>
    <cellStyle name="Normal 2 2 2 5 6 5 2" xfId="25207" xr:uid="{00000000-0005-0000-0000-0000DA260000}"/>
    <cellStyle name="Normal 2 2 2 5 6 6" xfId="17061" xr:uid="{00000000-0005-0000-0000-0000DB260000}"/>
    <cellStyle name="Normal 2 2 2 5 7" xfId="1470" xr:uid="{00000000-0005-0000-0000-0000DC260000}"/>
    <cellStyle name="Normal 2 2 2 5 7 2" xfId="4110" xr:uid="{00000000-0005-0000-0000-0000DD260000}"/>
    <cellStyle name="Normal 2 2 2 5 7 2 2" xfId="12256" xr:uid="{00000000-0005-0000-0000-0000DE260000}"/>
    <cellStyle name="Normal 2 2 2 5 7 2 2 2" xfId="28552" xr:uid="{00000000-0005-0000-0000-0000DF260000}"/>
    <cellStyle name="Normal 2 2 2 5 7 2 3" xfId="20406" xr:uid="{00000000-0005-0000-0000-0000E0260000}"/>
    <cellStyle name="Normal 2 2 2 5 7 3" xfId="6769" xr:uid="{00000000-0005-0000-0000-0000E1260000}"/>
    <cellStyle name="Normal 2 2 2 5 7 3 2" xfId="14915" xr:uid="{00000000-0005-0000-0000-0000E2260000}"/>
    <cellStyle name="Normal 2 2 2 5 7 3 2 2" xfId="31211" xr:uid="{00000000-0005-0000-0000-0000E3260000}"/>
    <cellStyle name="Normal 2 2 2 5 7 3 3" xfId="23065" xr:uid="{00000000-0005-0000-0000-0000E4260000}"/>
    <cellStyle name="Normal 2 2 2 5 7 4" xfId="9616" xr:uid="{00000000-0005-0000-0000-0000E5260000}"/>
    <cellStyle name="Normal 2 2 2 5 7 4 2" xfId="25912" xr:uid="{00000000-0005-0000-0000-0000E6260000}"/>
    <cellStyle name="Normal 2 2 2 5 7 5" xfId="17766" xr:uid="{00000000-0005-0000-0000-0000E7260000}"/>
    <cellStyle name="Normal 2 2 2 5 8" xfId="2892" xr:uid="{00000000-0005-0000-0000-0000E8260000}"/>
    <cellStyle name="Normal 2 2 2 5 8 2" xfId="11038" xr:uid="{00000000-0005-0000-0000-0000E9260000}"/>
    <cellStyle name="Normal 2 2 2 5 8 2 2" xfId="27334" xr:uid="{00000000-0005-0000-0000-0000EA260000}"/>
    <cellStyle name="Normal 2 2 2 5 8 3" xfId="19188" xr:uid="{00000000-0005-0000-0000-0000EB260000}"/>
    <cellStyle name="Normal 2 2 2 5 9" xfId="5359" xr:uid="{00000000-0005-0000-0000-0000EC260000}"/>
    <cellStyle name="Normal 2 2 2 5 9 2" xfId="13505" xr:uid="{00000000-0005-0000-0000-0000ED260000}"/>
    <cellStyle name="Normal 2 2 2 5 9 2 2" xfId="29801" xr:uid="{00000000-0005-0000-0000-0000EE260000}"/>
    <cellStyle name="Normal 2 2 2 5 9 3" xfId="21655" xr:uid="{00000000-0005-0000-0000-0000EF260000}"/>
    <cellStyle name="Normal 2 2 2 6" xfId="105" xr:uid="{00000000-0005-0000-0000-0000F0260000}"/>
    <cellStyle name="Normal 2 2 2 6 2" xfId="449" xr:uid="{00000000-0005-0000-0000-0000F1260000}"/>
    <cellStyle name="Normal 2 2 2 6 2 2" xfId="1155" xr:uid="{00000000-0005-0000-0000-0000F2260000}"/>
    <cellStyle name="Normal 2 2 2 6 2 2 2" xfId="2565" xr:uid="{00000000-0005-0000-0000-0000F3260000}"/>
    <cellStyle name="Normal 2 2 2 6 2 2 2 2" xfId="5053" xr:uid="{00000000-0005-0000-0000-0000F4260000}"/>
    <cellStyle name="Normal 2 2 2 6 2 2 2 2 2" xfId="13199" xr:uid="{00000000-0005-0000-0000-0000F5260000}"/>
    <cellStyle name="Normal 2 2 2 6 2 2 2 2 2 2" xfId="29495" xr:uid="{00000000-0005-0000-0000-0000F6260000}"/>
    <cellStyle name="Normal 2 2 2 6 2 2 2 2 3" xfId="21349" xr:uid="{00000000-0005-0000-0000-0000F7260000}"/>
    <cellStyle name="Normal 2 2 2 6 2 2 2 3" xfId="7864" xr:uid="{00000000-0005-0000-0000-0000F8260000}"/>
    <cellStyle name="Normal 2 2 2 6 2 2 2 3 2" xfId="16010" xr:uid="{00000000-0005-0000-0000-0000F9260000}"/>
    <cellStyle name="Normal 2 2 2 6 2 2 2 3 2 2" xfId="32306" xr:uid="{00000000-0005-0000-0000-0000FA260000}"/>
    <cellStyle name="Normal 2 2 2 6 2 2 2 3 3" xfId="24160" xr:uid="{00000000-0005-0000-0000-0000FB260000}"/>
    <cellStyle name="Normal 2 2 2 6 2 2 2 4" xfId="10711" xr:uid="{00000000-0005-0000-0000-0000FC260000}"/>
    <cellStyle name="Normal 2 2 2 6 2 2 2 4 2" xfId="27007" xr:uid="{00000000-0005-0000-0000-0000FD260000}"/>
    <cellStyle name="Normal 2 2 2 6 2 2 2 5" xfId="18861" xr:uid="{00000000-0005-0000-0000-0000FE260000}"/>
    <cellStyle name="Normal 2 2 2 6 2 2 3" xfId="3835" xr:uid="{00000000-0005-0000-0000-0000FF260000}"/>
    <cellStyle name="Normal 2 2 2 6 2 2 3 2" xfId="11981" xr:uid="{00000000-0005-0000-0000-000000270000}"/>
    <cellStyle name="Normal 2 2 2 6 2 2 3 2 2" xfId="28277" xr:uid="{00000000-0005-0000-0000-000001270000}"/>
    <cellStyle name="Normal 2 2 2 6 2 2 3 3" xfId="20131" xr:uid="{00000000-0005-0000-0000-000002270000}"/>
    <cellStyle name="Normal 2 2 2 6 2 2 4" xfId="6454" xr:uid="{00000000-0005-0000-0000-000003270000}"/>
    <cellStyle name="Normal 2 2 2 6 2 2 4 2" xfId="14600" xr:uid="{00000000-0005-0000-0000-000004270000}"/>
    <cellStyle name="Normal 2 2 2 6 2 2 4 2 2" xfId="30896" xr:uid="{00000000-0005-0000-0000-000005270000}"/>
    <cellStyle name="Normal 2 2 2 6 2 2 4 3" xfId="22750" xr:uid="{00000000-0005-0000-0000-000006270000}"/>
    <cellStyle name="Normal 2 2 2 6 2 2 5" xfId="9301" xr:uid="{00000000-0005-0000-0000-000007270000}"/>
    <cellStyle name="Normal 2 2 2 6 2 2 5 2" xfId="25597" xr:uid="{00000000-0005-0000-0000-000008270000}"/>
    <cellStyle name="Normal 2 2 2 6 2 2 6" xfId="17451" xr:uid="{00000000-0005-0000-0000-000009270000}"/>
    <cellStyle name="Normal 2 2 2 6 2 3" xfId="1860" xr:uid="{00000000-0005-0000-0000-00000A270000}"/>
    <cellStyle name="Normal 2 2 2 6 2 3 2" xfId="4444" xr:uid="{00000000-0005-0000-0000-00000B270000}"/>
    <cellStyle name="Normal 2 2 2 6 2 3 2 2" xfId="12590" xr:uid="{00000000-0005-0000-0000-00000C270000}"/>
    <cellStyle name="Normal 2 2 2 6 2 3 2 2 2" xfId="28886" xr:uid="{00000000-0005-0000-0000-00000D270000}"/>
    <cellStyle name="Normal 2 2 2 6 2 3 2 3" xfId="20740" xr:uid="{00000000-0005-0000-0000-00000E270000}"/>
    <cellStyle name="Normal 2 2 2 6 2 3 3" xfId="7159" xr:uid="{00000000-0005-0000-0000-00000F270000}"/>
    <cellStyle name="Normal 2 2 2 6 2 3 3 2" xfId="15305" xr:uid="{00000000-0005-0000-0000-000010270000}"/>
    <cellStyle name="Normal 2 2 2 6 2 3 3 2 2" xfId="31601" xr:uid="{00000000-0005-0000-0000-000011270000}"/>
    <cellStyle name="Normal 2 2 2 6 2 3 3 3" xfId="23455" xr:uid="{00000000-0005-0000-0000-000012270000}"/>
    <cellStyle name="Normal 2 2 2 6 2 3 4" xfId="10006" xr:uid="{00000000-0005-0000-0000-000013270000}"/>
    <cellStyle name="Normal 2 2 2 6 2 3 4 2" xfId="26302" xr:uid="{00000000-0005-0000-0000-000014270000}"/>
    <cellStyle name="Normal 2 2 2 6 2 3 5" xfId="18156" xr:uid="{00000000-0005-0000-0000-000015270000}"/>
    <cellStyle name="Normal 2 2 2 6 2 4" xfId="3226" xr:uid="{00000000-0005-0000-0000-000016270000}"/>
    <cellStyle name="Normal 2 2 2 6 2 4 2" xfId="11372" xr:uid="{00000000-0005-0000-0000-000017270000}"/>
    <cellStyle name="Normal 2 2 2 6 2 4 2 2" xfId="27668" xr:uid="{00000000-0005-0000-0000-000018270000}"/>
    <cellStyle name="Normal 2 2 2 6 2 4 3" xfId="19522" xr:uid="{00000000-0005-0000-0000-000019270000}"/>
    <cellStyle name="Normal 2 2 2 6 2 5" xfId="5749" xr:uid="{00000000-0005-0000-0000-00001A270000}"/>
    <cellStyle name="Normal 2 2 2 6 2 5 2" xfId="13895" xr:uid="{00000000-0005-0000-0000-00001B270000}"/>
    <cellStyle name="Normal 2 2 2 6 2 5 2 2" xfId="30191" xr:uid="{00000000-0005-0000-0000-00001C270000}"/>
    <cellStyle name="Normal 2 2 2 6 2 5 3" xfId="22045" xr:uid="{00000000-0005-0000-0000-00001D270000}"/>
    <cellStyle name="Normal 2 2 2 6 2 6" xfId="8596" xr:uid="{00000000-0005-0000-0000-00001E270000}"/>
    <cellStyle name="Normal 2 2 2 6 2 6 2" xfId="24892" xr:uid="{00000000-0005-0000-0000-00001F270000}"/>
    <cellStyle name="Normal 2 2 2 6 2 7" xfId="16746" xr:uid="{00000000-0005-0000-0000-000020270000}"/>
    <cellStyle name="Normal 2 2 2 6 3" xfId="811" xr:uid="{00000000-0005-0000-0000-000021270000}"/>
    <cellStyle name="Normal 2 2 2 6 3 2" xfId="2221" xr:uid="{00000000-0005-0000-0000-000022270000}"/>
    <cellStyle name="Normal 2 2 2 6 3 2 2" xfId="4757" xr:uid="{00000000-0005-0000-0000-000023270000}"/>
    <cellStyle name="Normal 2 2 2 6 3 2 2 2" xfId="12903" xr:uid="{00000000-0005-0000-0000-000024270000}"/>
    <cellStyle name="Normal 2 2 2 6 3 2 2 2 2" xfId="29199" xr:uid="{00000000-0005-0000-0000-000025270000}"/>
    <cellStyle name="Normal 2 2 2 6 3 2 2 3" xfId="21053" xr:uid="{00000000-0005-0000-0000-000026270000}"/>
    <cellStyle name="Normal 2 2 2 6 3 2 3" xfId="7520" xr:uid="{00000000-0005-0000-0000-000027270000}"/>
    <cellStyle name="Normal 2 2 2 6 3 2 3 2" xfId="15666" xr:uid="{00000000-0005-0000-0000-000028270000}"/>
    <cellStyle name="Normal 2 2 2 6 3 2 3 2 2" xfId="31962" xr:uid="{00000000-0005-0000-0000-000029270000}"/>
    <cellStyle name="Normal 2 2 2 6 3 2 3 3" xfId="23816" xr:uid="{00000000-0005-0000-0000-00002A270000}"/>
    <cellStyle name="Normal 2 2 2 6 3 2 4" xfId="10367" xr:uid="{00000000-0005-0000-0000-00002B270000}"/>
    <cellStyle name="Normal 2 2 2 6 3 2 4 2" xfId="26663" xr:uid="{00000000-0005-0000-0000-00002C270000}"/>
    <cellStyle name="Normal 2 2 2 6 3 2 5" xfId="18517" xr:uid="{00000000-0005-0000-0000-00002D270000}"/>
    <cellStyle name="Normal 2 2 2 6 3 3" xfId="3539" xr:uid="{00000000-0005-0000-0000-00002E270000}"/>
    <cellStyle name="Normal 2 2 2 6 3 3 2" xfId="11685" xr:uid="{00000000-0005-0000-0000-00002F270000}"/>
    <cellStyle name="Normal 2 2 2 6 3 3 2 2" xfId="27981" xr:uid="{00000000-0005-0000-0000-000030270000}"/>
    <cellStyle name="Normal 2 2 2 6 3 3 3" xfId="19835" xr:uid="{00000000-0005-0000-0000-000031270000}"/>
    <cellStyle name="Normal 2 2 2 6 3 4" xfId="6110" xr:uid="{00000000-0005-0000-0000-000032270000}"/>
    <cellStyle name="Normal 2 2 2 6 3 4 2" xfId="14256" xr:uid="{00000000-0005-0000-0000-000033270000}"/>
    <cellStyle name="Normal 2 2 2 6 3 4 2 2" xfId="30552" xr:uid="{00000000-0005-0000-0000-000034270000}"/>
    <cellStyle name="Normal 2 2 2 6 3 4 3" xfId="22406" xr:uid="{00000000-0005-0000-0000-000035270000}"/>
    <cellStyle name="Normal 2 2 2 6 3 5" xfId="8957" xr:uid="{00000000-0005-0000-0000-000036270000}"/>
    <cellStyle name="Normal 2 2 2 6 3 5 2" xfId="25253" xr:uid="{00000000-0005-0000-0000-000037270000}"/>
    <cellStyle name="Normal 2 2 2 6 3 6" xfId="17107" xr:uid="{00000000-0005-0000-0000-000038270000}"/>
    <cellStyle name="Normal 2 2 2 6 4" xfId="1516" xr:uid="{00000000-0005-0000-0000-000039270000}"/>
    <cellStyle name="Normal 2 2 2 6 4 2" xfId="4148" xr:uid="{00000000-0005-0000-0000-00003A270000}"/>
    <cellStyle name="Normal 2 2 2 6 4 2 2" xfId="12294" xr:uid="{00000000-0005-0000-0000-00003B270000}"/>
    <cellStyle name="Normal 2 2 2 6 4 2 2 2" xfId="28590" xr:uid="{00000000-0005-0000-0000-00003C270000}"/>
    <cellStyle name="Normal 2 2 2 6 4 2 3" xfId="20444" xr:uid="{00000000-0005-0000-0000-00003D270000}"/>
    <cellStyle name="Normal 2 2 2 6 4 3" xfId="6815" xr:uid="{00000000-0005-0000-0000-00003E270000}"/>
    <cellStyle name="Normal 2 2 2 6 4 3 2" xfId="14961" xr:uid="{00000000-0005-0000-0000-00003F270000}"/>
    <cellStyle name="Normal 2 2 2 6 4 3 2 2" xfId="31257" xr:uid="{00000000-0005-0000-0000-000040270000}"/>
    <cellStyle name="Normal 2 2 2 6 4 3 3" xfId="23111" xr:uid="{00000000-0005-0000-0000-000041270000}"/>
    <cellStyle name="Normal 2 2 2 6 4 4" xfId="9662" xr:uid="{00000000-0005-0000-0000-000042270000}"/>
    <cellStyle name="Normal 2 2 2 6 4 4 2" xfId="25958" xr:uid="{00000000-0005-0000-0000-000043270000}"/>
    <cellStyle name="Normal 2 2 2 6 4 5" xfId="17812" xr:uid="{00000000-0005-0000-0000-000044270000}"/>
    <cellStyle name="Normal 2 2 2 6 5" xfId="2930" xr:uid="{00000000-0005-0000-0000-000045270000}"/>
    <cellStyle name="Normal 2 2 2 6 5 2" xfId="11076" xr:uid="{00000000-0005-0000-0000-000046270000}"/>
    <cellStyle name="Normal 2 2 2 6 5 2 2" xfId="27372" xr:uid="{00000000-0005-0000-0000-000047270000}"/>
    <cellStyle name="Normal 2 2 2 6 5 3" xfId="19226" xr:uid="{00000000-0005-0000-0000-000048270000}"/>
    <cellStyle name="Normal 2 2 2 6 6" xfId="5405" xr:uid="{00000000-0005-0000-0000-000049270000}"/>
    <cellStyle name="Normal 2 2 2 6 6 2" xfId="13551" xr:uid="{00000000-0005-0000-0000-00004A270000}"/>
    <cellStyle name="Normal 2 2 2 6 6 2 2" xfId="29847" xr:uid="{00000000-0005-0000-0000-00004B270000}"/>
    <cellStyle name="Normal 2 2 2 6 6 3" xfId="21701" xr:uid="{00000000-0005-0000-0000-00004C270000}"/>
    <cellStyle name="Normal 2 2 2 6 7" xfId="8252" xr:uid="{00000000-0005-0000-0000-00004D270000}"/>
    <cellStyle name="Normal 2 2 2 6 7 2" xfId="24548" xr:uid="{00000000-0005-0000-0000-00004E270000}"/>
    <cellStyle name="Normal 2 2 2 6 8" xfId="16402" xr:uid="{00000000-0005-0000-0000-00004F270000}"/>
    <cellStyle name="Normal 2 2 2 7" xfId="193" xr:uid="{00000000-0005-0000-0000-000050270000}"/>
    <cellStyle name="Normal 2 2 2 7 2" xfId="537" xr:uid="{00000000-0005-0000-0000-000051270000}"/>
    <cellStyle name="Normal 2 2 2 7 2 2" xfId="1243" xr:uid="{00000000-0005-0000-0000-000052270000}"/>
    <cellStyle name="Normal 2 2 2 7 2 2 2" xfId="2653" xr:uid="{00000000-0005-0000-0000-000053270000}"/>
    <cellStyle name="Normal 2 2 2 7 2 2 2 2" xfId="5127" xr:uid="{00000000-0005-0000-0000-000054270000}"/>
    <cellStyle name="Normal 2 2 2 7 2 2 2 2 2" xfId="13273" xr:uid="{00000000-0005-0000-0000-000055270000}"/>
    <cellStyle name="Normal 2 2 2 7 2 2 2 2 2 2" xfId="29569" xr:uid="{00000000-0005-0000-0000-000056270000}"/>
    <cellStyle name="Normal 2 2 2 7 2 2 2 2 3" xfId="21423" xr:uid="{00000000-0005-0000-0000-000057270000}"/>
    <cellStyle name="Normal 2 2 2 7 2 2 2 3" xfId="7952" xr:uid="{00000000-0005-0000-0000-000058270000}"/>
    <cellStyle name="Normal 2 2 2 7 2 2 2 3 2" xfId="16098" xr:uid="{00000000-0005-0000-0000-000059270000}"/>
    <cellStyle name="Normal 2 2 2 7 2 2 2 3 2 2" xfId="32394" xr:uid="{00000000-0005-0000-0000-00005A270000}"/>
    <cellStyle name="Normal 2 2 2 7 2 2 2 3 3" xfId="24248" xr:uid="{00000000-0005-0000-0000-00005B270000}"/>
    <cellStyle name="Normal 2 2 2 7 2 2 2 4" xfId="10799" xr:uid="{00000000-0005-0000-0000-00005C270000}"/>
    <cellStyle name="Normal 2 2 2 7 2 2 2 4 2" xfId="27095" xr:uid="{00000000-0005-0000-0000-00005D270000}"/>
    <cellStyle name="Normal 2 2 2 7 2 2 2 5" xfId="18949" xr:uid="{00000000-0005-0000-0000-00005E270000}"/>
    <cellStyle name="Normal 2 2 2 7 2 2 3" xfId="3909" xr:uid="{00000000-0005-0000-0000-00005F270000}"/>
    <cellStyle name="Normal 2 2 2 7 2 2 3 2" xfId="12055" xr:uid="{00000000-0005-0000-0000-000060270000}"/>
    <cellStyle name="Normal 2 2 2 7 2 2 3 2 2" xfId="28351" xr:uid="{00000000-0005-0000-0000-000061270000}"/>
    <cellStyle name="Normal 2 2 2 7 2 2 3 3" xfId="20205" xr:uid="{00000000-0005-0000-0000-000062270000}"/>
    <cellStyle name="Normal 2 2 2 7 2 2 4" xfId="6542" xr:uid="{00000000-0005-0000-0000-000063270000}"/>
    <cellStyle name="Normal 2 2 2 7 2 2 4 2" xfId="14688" xr:uid="{00000000-0005-0000-0000-000064270000}"/>
    <cellStyle name="Normal 2 2 2 7 2 2 4 2 2" xfId="30984" xr:uid="{00000000-0005-0000-0000-000065270000}"/>
    <cellStyle name="Normal 2 2 2 7 2 2 4 3" xfId="22838" xr:uid="{00000000-0005-0000-0000-000066270000}"/>
    <cellStyle name="Normal 2 2 2 7 2 2 5" xfId="9389" xr:uid="{00000000-0005-0000-0000-000067270000}"/>
    <cellStyle name="Normal 2 2 2 7 2 2 5 2" xfId="25685" xr:uid="{00000000-0005-0000-0000-000068270000}"/>
    <cellStyle name="Normal 2 2 2 7 2 2 6" xfId="17539" xr:uid="{00000000-0005-0000-0000-000069270000}"/>
    <cellStyle name="Normal 2 2 2 7 2 3" xfId="1948" xr:uid="{00000000-0005-0000-0000-00006A270000}"/>
    <cellStyle name="Normal 2 2 2 7 2 3 2" xfId="4518" xr:uid="{00000000-0005-0000-0000-00006B270000}"/>
    <cellStyle name="Normal 2 2 2 7 2 3 2 2" xfId="12664" xr:uid="{00000000-0005-0000-0000-00006C270000}"/>
    <cellStyle name="Normal 2 2 2 7 2 3 2 2 2" xfId="28960" xr:uid="{00000000-0005-0000-0000-00006D270000}"/>
    <cellStyle name="Normal 2 2 2 7 2 3 2 3" xfId="20814" xr:uid="{00000000-0005-0000-0000-00006E270000}"/>
    <cellStyle name="Normal 2 2 2 7 2 3 3" xfId="7247" xr:uid="{00000000-0005-0000-0000-00006F270000}"/>
    <cellStyle name="Normal 2 2 2 7 2 3 3 2" xfId="15393" xr:uid="{00000000-0005-0000-0000-000070270000}"/>
    <cellStyle name="Normal 2 2 2 7 2 3 3 2 2" xfId="31689" xr:uid="{00000000-0005-0000-0000-000071270000}"/>
    <cellStyle name="Normal 2 2 2 7 2 3 3 3" xfId="23543" xr:uid="{00000000-0005-0000-0000-000072270000}"/>
    <cellStyle name="Normal 2 2 2 7 2 3 4" xfId="10094" xr:uid="{00000000-0005-0000-0000-000073270000}"/>
    <cellStyle name="Normal 2 2 2 7 2 3 4 2" xfId="26390" xr:uid="{00000000-0005-0000-0000-000074270000}"/>
    <cellStyle name="Normal 2 2 2 7 2 3 5" xfId="18244" xr:uid="{00000000-0005-0000-0000-000075270000}"/>
    <cellStyle name="Normal 2 2 2 7 2 4" xfId="3300" xr:uid="{00000000-0005-0000-0000-000076270000}"/>
    <cellStyle name="Normal 2 2 2 7 2 4 2" xfId="11446" xr:uid="{00000000-0005-0000-0000-000077270000}"/>
    <cellStyle name="Normal 2 2 2 7 2 4 2 2" xfId="27742" xr:uid="{00000000-0005-0000-0000-000078270000}"/>
    <cellStyle name="Normal 2 2 2 7 2 4 3" xfId="19596" xr:uid="{00000000-0005-0000-0000-000079270000}"/>
    <cellStyle name="Normal 2 2 2 7 2 5" xfId="5837" xr:uid="{00000000-0005-0000-0000-00007A270000}"/>
    <cellStyle name="Normal 2 2 2 7 2 5 2" xfId="13983" xr:uid="{00000000-0005-0000-0000-00007B270000}"/>
    <cellStyle name="Normal 2 2 2 7 2 5 2 2" xfId="30279" xr:uid="{00000000-0005-0000-0000-00007C270000}"/>
    <cellStyle name="Normal 2 2 2 7 2 5 3" xfId="22133" xr:uid="{00000000-0005-0000-0000-00007D270000}"/>
    <cellStyle name="Normal 2 2 2 7 2 6" xfId="8684" xr:uid="{00000000-0005-0000-0000-00007E270000}"/>
    <cellStyle name="Normal 2 2 2 7 2 6 2" xfId="24980" xr:uid="{00000000-0005-0000-0000-00007F270000}"/>
    <cellStyle name="Normal 2 2 2 7 2 7" xfId="16834" xr:uid="{00000000-0005-0000-0000-000080270000}"/>
    <cellStyle name="Normal 2 2 2 7 3" xfId="899" xr:uid="{00000000-0005-0000-0000-000081270000}"/>
    <cellStyle name="Normal 2 2 2 7 3 2" xfId="2309" xr:uid="{00000000-0005-0000-0000-000082270000}"/>
    <cellStyle name="Normal 2 2 2 7 3 2 2" xfId="4831" xr:uid="{00000000-0005-0000-0000-000083270000}"/>
    <cellStyle name="Normal 2 2 2 7 3 2 2 2" xfId="12977" xr:uid="{00000000-0005-0000-0000-000084270000}"/>
    <cellStyle name="Normal 2 2 2 7 3 2 2 2 2" xfId="29273" xr:uid="{00000000-0005-0000-0000-000085270000}"/>
    <cellStyle name="Normal 2 2 2 7 3 2 2 3" xfId="21127" xr:uid="{00000000-0005-0000-0000-000086270000}"/>
    <cellStyle name="Normal 2 2 2 7 3 2 3" xfId="7608" xr:uid="{00000000-0005-0000-0000-000087270000}"/>
    <cellStyle name="Normal 2 2 2 7 3 2 3 2" xfId="15754" xr:uid="{00000000-0005-0000-0000-000088270000}"/>
    <cellStyle name="Normal 2 2 2 7 3 2 3 2 2" xfId="32050" xr:uid="{00000000-0005-0000-0000-000089270000}"/>
    <cellStyle name="Normal 2 2 2 7 3 2 3 3" xfId="23904" xr:uid="{00000000-0005-0000-0000-00008A270000}"/>
    <cellStyle name="Normal 2 2 2 7 3 2 4" xfId="10455" xr:uid="{00000000-0005-0000-0000-00008B270000}"/>
    <cellStyle name="Normal 2 2 2 7 3 2 4 2" xfId="26751" xr:uid="{00000000-0005-0000-0000-00008C270000}"/>
    <cellStyle name="Normal 2 2 2 7 3 2 5" xfId="18605" xr:uid="{00000000-0005-0000-0000-00008D270000}"/>
    <cellStyle name="Normal 2 2 2 7 3 3" xfId="3613" xr:uid="{00000000-0005-0000-0000-00008E270000}"/>
    <cellStyle name="Normal 2 2 2 7 3 3 2" xfId="11759" xr:uid="{00000000-0005-0000-0000-00008F270000}"/>
    <cellStyle name="Normal 2 2 2 7 3 3 2 2" xfId="28055" xr:uid="{00000000-0005-0000-0000-000090270000}"/>
    <cellStyle name="Normal 2 2 2 7 3 3 3" xfId="19909" xr:uid="{00000000-0005-0000-0000-000091270000}"/>
    <cellStyle name="Normal 2 2 2 7 3 4" xfId="6198" xr:uid="{00000000-0005-0000-0000-000092270000}"/>
    <cellStyle name="Normal 2 2 2 7 3 4 2" xfId="14344" xr:uid="{00000000-0005-0000-0000-000093270000}"/>
    <cellStyle name="Normal 2 2 2 7 3 4 2 2" xfId="30640" xr:uid="{00000000-0005-0000-0000-000094270000}"/>
    <cellStyle name="Normal 2 2 2 7 3 4 3" xfId="22494" xr:uid="{00000000-0005-0000-0000-000095270000}"/>
    <cellStyle name="Normal 2 2 2 7 3 5" xfId="9045" xr:uid="{00000000-0005-0000-0000-000096270000}"/>
    <cellStyle name="Normal 2 2 2 7 3 5 2" xfId="25341" xr:uid="{00000000-0005-0000-0000-000097270000}"/>
    <cellStyle name="Normal 2 2 2 7 3 6" xfId="17195" xr:uid="{00000000-0005-0000-0000-000098270000}"/>
    <cellStyle name="Normal 2 2 2 7 4" xfId="1604" xr:uid="{00000000-0005-0000-0000-000099270000}"/>
    <cellStyle name="Normal 2 2 2 7 4 2" xfId="4222" xr:uid="{00000000-0005-0000-0000-00009A270000}"/>
    <cellStyle name="Normal 2 2 2 7 4 2 2" xfId="12368" xr:uid="{00000000-0005-0000-0000-00009B270000}"/>
    <cellStyle name="Normal 2 2 2 7 4 2 2 2" xfId="28664" xr:uid="{00000000-0005-0000-0000-00009C270000}"/>
    <cellStyle name="Normal 2 2 2 7 4 2 3" xfId="20518" xr:uid="{00000000-0005-0000-0000-00009D270000}"/>
    <cellStyle name="Normal 2 2 2 7 4 3" xfId="6903" xr:uid="{00000000-0005-0000-0000-00009E270000}"/>
    <cellStyle name="Normal 2 2 2 7 4 3 2" xfId="15049" xr:uid="{00000000-0005-0000-0000-00009F270000}"/>
    <cellStyle name="Normal 2 2 2 7 4 3 2 2" xfId="31345" xr:uid="{00000000-0005-0000-0000-0000A0270000}"/>
    <cellStyle name="Normal 2 2 2 7 4 3 3" xfId="23199" xr:uid="{00000000-0005-0000-0000-0000A1270000}"/>
    <cellStyle name="Normal 2 2 2 7 4 4" xfId="9750" xr:uid="{00000000-0005-0000-0000-0000A2270000}"/>
    <cellStyle name="Normal 2 2 2 7 4 4 2" xfId="26046" xr:uid="{00000000-0005-0000-0000-0000A3270000}"/>
    <cellStyle name="Normal 2 2 2 7 4 5" xfId="17900" xr:uid="{00000000-0005-0000-0000-0000A4270000}"/>
    <cellStyle name="Normal 2 2 2 7 5" xfId="3004" xr:uid="{00000000-0005-0000-0000-0000A5270000}"/>
    <cellStyle name="Normal 2 2 2 7 5 2" xfId="11150" xr:uid="{00000000-0005-0000-0000-0000A6270000}"/>
    <cellStyle name="Normal 2 2 2 7 5 2 2" xfId="27446" xr:uid="{00000000-0005-0000-0000-0000A7270000}"/>
    <cellStyle name="Normal 2 2 2 7 5 3" xfId="19300" xr:uid="{00000000-0005-0000-0000-0000A8270000}"/>
    <cellStyle name="Normal 2 2 2 7 6" xfId="5493" xr:uid="{00000000-0005-0000-0000-0000A9270000}"/>
    <cellStyle name="Normal 2 2 2 7 6 2" xfId="13639" xr:uid="{00000000-0005-0000-0000-0000AA270000}"/>
    <cellStyle name="Normal 2 2 2 7 6 2 2" xfId="29935" xr:uid="{00000000-0005-0000-0000-0000AB270000}"/>
    <cellStyle name="Normal 2 2 2 7 6 3" xfId="21789" xr:uid="{00000000-0005-0000-0000-0000AC270000}"/>
    <cellStyle name="Normal 2 2 2 7 7" xfId="8340" xr:uid="{00000000-0005-0000-0000-0000AD270000}"/>
    <cellStyle name="Normal 2 2 2 7 7 2" xfId="24636" xr:uid="{00000000-0005-0000-0000-0000AE270000}"/>
    <cellStyle name="Normal 2 2 2 7 8" xfId="16490" xr:uid="{00000000-0005-0000-0000-0000AF270000}"/>
    <cellStyle name="Normal 2 2 2 8" xfId="269" xr:uid="{00000000-0005-0000-0000-0000B0270000}"/>
    <cellStyle name="Normal 2 2 2 8 2" xfId="613" xr:uid="{00000000-0005-0000-0000-0000B1270000}"/>
    <cellStyle name="Normal 2 2 2 8 2 2" xfId="1319" xr:uid="{00000000-0005-0000-0000-0000B2270000}"/>
    <cellStyle name="Normal 2 2 2 8 2 2 2" xfId="2729" xr:uid="{00000000-0005-0000-0000-0000B3270000}"/>
    <cellStyle name="Normal 2 2 2 8 2 2 2 2" xfId="5201" xr:uid="{00000000-0005-0000-0000-0000B4270000}"/>
    <cellStyle name="Normal 2 2 2 8 2 2 2 2 2" xfId="13347" xr:uid="{00000000-0005-0000-0000-0000B5270000}"/>
    <cellStyle name="Normal 2 2 2 8 2 2 2 2 2 2" xfId="29643" xr:uid="{00000000-0005-0000-0000-0000B6270000}"/>
    <cellStyle name="Normal 2 2 2 8 2 2 2 2 3" xfId="21497" xr:uid="{00000000-0005-0000-0000-0000B7270000}"/>
    <cellStyle name="Normal 2 2 2 8 2 2 2 3" xfId="8028" xr:uid="{00000000-0005-0000-0000-0000B8270000}"/>
    <cellStyle name="Normal 2 2 2 8 2 2 2 3 2" xfId="16174" xr:uid="{00000000-0005-0000-0000-0000B9270000}"/>
    <cellStyle name="Normal 2 2 2 8 2 2 2 3 2 2" xfId="32470" xr:uid="{00000000-0005-0000-0000-0000BA270000}"/>
    <cellStyle name="Normal 2 2 2 8 2 2 2 3 3" xfId="24324" xr:uid="{00000000-0005-0000-0000-0000BB270000}"/>
    <cellStyle name="Normal 2 2 2 8 2 2 2 4" xfId="10875" xr:uid="{00000000-0005-0000-0000-0000BC270000}"/>
    <cellStyle name="Normal 2 2 2 8 2 2 2 4 2" xfId="27171" xr:uid="{00000000-0005-0000-0000-0000BD270000}"/>
    <cellStyle name="Normal 2 2 2 8 2 2 2 5" xfId="19025" xr:uid="{00000000-0005-0000-0000-0000BE270000}"/>
    <cellStyle name="Normal 2 2 2 8 2 2 3" xfId="3983" xr:uid="{00000000-0005-0000-0000-0000BF270000}"/>
    <cellStyle name="Normal 2 2 2 8 2 2 3 2" xfId="12129" xr:uid="{00000000-0005-0000-0000-0000C0270000}"/>
    <cellStyle name="Normal 2 2 2 8 2 2 3 2 2" xfId="28425" xr:uid="{00000000-0005-0000-0000-0000C1270000}"/>
    <cellStyle name="Normal 2 2 2 8 2 2 3 3" xfId="20279" xr:uid="{00000000-0005-0000-0000-0000C2270000}"/>
    <cellStyle name="Normal 2 2 2 8 2 2 4" xfId="6618" xr:uid="{00000000-0005-0000-0000-0000C3270000}"/>
    <cellStyle name="Normal 2 2 2 8 2 2 4 2" xfId="14764" xr:uid="{00000000-0005-0000-0000-0000C4270000}"/>
    <cellStyle name="Normal 2 2 2 8 2 2 4 2 2" xfId="31060" xr:uid="{00000000-0005-0000-0000-0000C5270000}"/>
    <cellStyle name="Normal 2 2 2 8 2 2 4 3" xfId="22914" xr:uid="{00000000-0005-0000-0000-0000C6270000}"/>
    <cellStyle name="Normal 2 2 2 8 2 2 5" xfId="9465" xr:uid="{00000000-0005-0000-0000-0000C7270000}"/>
    <cellStyle name="Normal 2 2 2 8 2 2 5 2" xfId="25761" xr:uid="{00000000-0005-0000-0000-0000C8270000}"/>
    <cellStyle name="Normal 2 2 2 8 2 2 6" xfId="17615" xr:uid="{00000000-0005-0000-0000-0000C9270000}"/>
    <cellStyle name="Normal 2 2 2 8 2 3" xfId="2024" xr:uid="{00000000-0005-0000-0000-0000CA270000}"/>
    <cellStyle name="Normal 2 2 2 8 2 3 2" xfId="4592" xr:uid="{00000000-0005-0000-0000-0000CB270000}"/>
    <cellStyle name="Normal 2 2 2 8 2 3 2 2" xfId="12738" xr:uid="{00000000-0005-0000-0000-0000CC270000}"/>
    <cellStyle name="Normal 2 2 2 8 2 3 2 2 2" xfId="29034" xr:uid="{00000000-0005-0000-0000-0000CD270000}"/>
    <cellStyle name="Normal 2 2 2 8 2 3 2 3" xfId="20888" xr:uid="{00000000-0005-0000-0000-0000CE270000}"/>
    <cellStyle name="Normal 2 2 2 8 2 3 3" xfId="7323" xr:uid="{00000000-0005-0000-0000-0000CF270000}"/>
    <cellStyle name="Normal 2 2 2 8 2 3 3 2" xfId="15469" xr:uid="{00000000-0005-0000-0000-0000D0270000}"/>
    <cellStyle name="Normal 2 2 2 8 2 3 3 2 2" xfId="31765" xr:uid="{00000000-0005-0000-0000-0000D1270000}"/>
    <cellStyle name="Normal 2 2 2 8 2 3 3 3" xfId="23619" xr:uid="{00000000-0005-0000-0000-0000D2270000}"/>
    <cellStyle name="Normal 2 2 2 8 2 3 4" xfId="10170" xr:uid="{00000000-0005-0000-0000-0000D3270000}"/>
    <cellStyle name="Normal 2 2 2 8 2 3 4 2" xfId="26466" xr:uid="{00000000-0005-0000-0000-0000D4270000}"/>
    <cellStyle name="Normal 2 2 2 8 2 3 5" xfId="18320" xr:uid="{00000000-0005-0000-0000-0000D5270000}"/>
    <cellStyle name="Normal 2 2 2 8 2 4" xfId="3374" xr:uid="{00000000-0005-0000-0000-0000D6270000}"/>
    <cellStyle name="Normal 2 2 2 8 2 4 2" xfId="11520" xr:uid="{00000000-0005-0000-0000-0000D7270000}"/>
    <cellStyle name="Normal 2 2 2 8 2 4 2 2" xfId="27816" xr:uid="{00000000-0005-0000-0000-0000D8270000}"/>
    <cellStyle name="Normal 2 2 2 8 2 4 3" xfId="19670" xr:uid="{00000000-0005-0000-0000-0000D9270000}"/>
    <cellStyle name="Normal 2 2 2 8 2 5" xfId="5913" xr:uid="{00000000-0005-0000-0000-0000DA270000}"/>
    <cellStyle name="Normal 2 2 2 8 2 5 2" xfId="14059" xr:uid="{00000000-0005-0000-0000-0000DB270000}"/>
    <cellStyle name="Normal 2 2 2 8 2 5 2 2" xfId="30355" xr:uid="{00000000-0005-0000-0000-0000DC270000}"/>
    <cellStyle name="Normal 2 2 2 8 2 5 3" xfId="22209" xr:uid="{00000000-0005-0000-0000-0000DD270000}"/>
    <cellStyle name="Normal 2 2 2 8 2 6" xfId="8760" xr:uid="{00000000-0005-0000-0000-0000DE270000}"/>
    <cellStyle name="Normal 2 2 2 8 2 6 2" xfId="25056" xr:uid="{00000000-0005-0000-0000-0000DF270000}"/>
    <cellStyle name="Normal 2 2 2 8 2 7" xfId="16910" xr:uid="{00000000-0005-0000-0000-0000E0270000}"/>
    <cellStyle name="Normal 2 2 2 8 3" xfId="975" xr:uid="{00000000-0005-0000-0000-0000E1270000}"/>
    <cellStyle name="Normal 2 2 2 8 3 2" xfId="2385" xr:uid="{00000000-0005-0000-0000-0000E2270000}"/>
    <cellStyle name="Normal 2 2 2 8 3 2 2" xfId="4905" xr:uid="{00000000-0005-0000-0000-0000E3270000}"/>
    <cellStyle name="Normal 2 2 2 8 3 2 2 2" xfId="13051" xr:uid="{00000000-0005-0000-0000-0000E4270000}"/>
    <cellStyle name="Normal 2 2 2 8 3 2 2 2 2" xfId="29347" xr:uid="{00000000-0005-0000-0000-0000E5270000}"/>
    <cellStyle name="Normal 2 2 2 8 3 2 2 3" xfId="21201" xr:uid="{00000000-0005-0000-0000-0000E6270000}"/>
    <cellStyle name="Normal 2 2 2 8 3 2 3" xfId="7684" xr:uid="{00000000-0005-0000-0000-0000E7270000}"/>
    <cellStyle name="Normal 2 2 2 8 3 2 3 2" xfId="15830" xr:uid="{00000000-0005-0000-0000-0000E8270000}"/>
    <cellStyle name="Normal 2 2 2 8 3 2 3 2 2" xfId="32126" xr:uid="{00000000-0005-0000-0000-0000E9270000}"/>
    <cellStyle name="Normal 2 2 2 8 3 2 3 3" xfId="23980" xr:uid="{00000000-0005-0000-0000-0000EA270000}"/>
    <cellStyle name="Normal 2 2 2 8 3 2 4" xfId="10531" xr:uid="{00000000-0005-0000-0000-0000EB270000}"/>
    <cellStyle name="Normal 2 2 2 8 3 2 4 2" xfId="26827" xr:uid="{00000000-0005-0000-0000-0000EC270000}"/>
    <cellStyle name="Normal 2 2 2 8 3 2 5" xfId="18681" xr:uid="{00000000-0005-0000-0000-0000ED270000}"/>
    <cellStyle name="Normal 2 2 2 8 3 3" xfId="3687" xr:uid="{00000000-0005-0000-0000-0000EE270000}"/>
    <cellStyle name="Normal 2 2 2 8 3 3 2" xfId="11833" xr:uid="{00000000-0005-0000-0000-0000EF270000}"/>
    <cellStyle name="Normal 2 2 2 8 3 3 2 2" xfId="28129" xr:uid="{00000000-0005-0000-0000-0000F0270000}"/>
    <cellStyle name="Normal 2 2 2 8 3 3 3" xfId="19983" xr:uid="{00000000-0005-0000-0000-0000F1270000}"/>
    <cellStyle name="Normal 2 2 2 8 3 4" xfId="6274" xr:uid="{00000000-0005-0000-0000-0000F2270000}"/>
    <cellStyle name="Normal 2 2 2 8 3 4 2" xfId="14420" xr:uid="{00000000-0005-0000-0000-0000F3270000}"/>
    <cellStyle name="Normal 2 2 2 8 3 4 2 2" xfId="30716" xr:uid="{00000000-0005-0000-0000-0000F4270000}"/>
    <cellStyle name="Normal 2 2 2 8 3 4 3" xfId="22570" xr:uid="{00000000-0005-0000-0000-0000F5270000}"/>
    <cellStyle name="Normal 2 2 2 8 3 5" xfId="9121" xr:uid="{00000000-0005-0000-0000-0000F6270000}"/>
    <cellStyle name="Normal 2 2 2 8 3 5 2" xfId="25417" xr:uid="{00000000-0005-0000-0000-0000F7270000}"/>
    <cellStyle name="Normal 2 2 2 8 3 6" xfId="17271" xr:uid="{00000000-0005-0000-0000-0000F8270000}"/>
    <cellStyle name="Normal 2 2 2 8 4" xfId="1680" xr:uid="{00000000-0005-0000-0000-0000F9270000}"/>
    <cellStyle name="Normal 2 2 2 8 4 2" xfId="4296" xr:uid="{00000000-0005-0000-0000-0000FA270000}"/>
    <cellStyle name="Normal 2 2 2 8 4 2 2" xfId="12442" xr:uid="{00000000-0005-0000-0000-0000FB270000}"/>
    <cellStyle name="Normal 2 2 2 8 4 2 2 2" xfId="28738" xr:uid="{00000000-0005-0000-0000-0000FC270000}"/>
    <cellStyle name="Normal 2 2 2 8 4 2 3" xfId="20592" xr:uid="{00000000-0005-0000-0000-0000FD270000}"/>
    <cellStyle name="Normal 2 2 2 8 4 3" xfId="6979" xr:uid="{00000000-0005-0000-0000-0000FE270000}"/>
    <cellStyle name="Normal 2 2 2 8 4 3 2" xfId="15125" xr:uid="{00000000-0005-0000-0000-0000FF270000}"/>
    <cellStyle name="Normal 2 2 2 8 4 3 2 2" xfId="31421" xr:uid="{00000000-0005-0000-0000-000000280000}"/>
    <cellStyle name="Normal 2 2 2 8 4 3 3" xfId="23275" xr:uid="{00000000-0005-0000-0000-000001280000}"/>
    <cellStyle name="Normal 2 2 2 8 4 4" xfId="9826" xr:uid="{00000000-0005-0000-0000-000002280000}"/>
    <cellStyle name="Normal 2 2 2 8 4 4 2" xfId="26122" xr:uid="{00000000-0005-0000-0000-000003280000}"/>
    <cellStyle name="Normal 2 2 2 8 4 5" xfId="17976" xr:uid="{00000000-0005-0000-0000-000004280000}"/>
    <cellStyle name="Normal 2 2 2 8 5" xfId="3078" xr:uid="{00000000-0005-0000-0000-000005280000}"/>
    <cellStyle name="Normal 2 2 2 8 5 2" xfId="11224" xr:uid="{00000000-0005-0000-0000-000006280000}"/>
    <cellStyle name="Normal 2 2 2 8 5 2 2" xfId="27520" xr:uid="{00000000-0005-0000-0000-000007280000}"/>
    <cellStyle name="Normal 2 2 2 8 5 3" xfId="19374" xr:uid="{00000000-0005-0000-0000-000008280000}"/>
    <cellStyle name="Normal 2 2 2 8 6" xfId="5569" xr:uid="{00000000-0005-0000-0000-000009280000}"/>
    <cellStyle name="Normal 2 2 2 8 6 2" xfId="13715" xr:uid="{00000000-0005-0000-0000-00000A280000}"/>
    <cellStyle name="Normal 2 2 2 8 6 2 2" xfId="30011" xr:uid="{00000000-0005-0000-0000-00000B280000}"/>
    <cellStyle name="Normal 2 2 2 8 6 3" xfId="21865" xr:uid="{00000000-0005-0000-0000-00000C280000}"/>
    <cellStyle name="Normal 2 2 2 8 7" xfId="8416" xr:uid="{00000000-0005-0000-0000-00000D280000}"/>
    <cellStyle name="Normal 2 2 2 8 7 2" xfId="24712" xr:uid="{00000000-0005-0000-0000-00000E280000}"/>
    <cellStyle name="Normal 2 2 2 8 8" xfId="16566" xr:uid="{00000000-0005-0000-0000-00000F280000}"/>
    <cellStyle name="Normal 2 2 2 9" xfId="359" xr:uid="{00000000-0005-0000-0000-000010280000}"/>
    <cellStyle name="Normal 2 2 2 9 2" xfId="1065" xr:uid="{00000000-0005-0000-0000-000011280000}"/>
    <cellStyle name="Normal 2 2 2 9 2 2" xfId="2475" xr:uid="{00000000-0005-0000-0000-000012280000}"/>
    <cellStyle name="Normal 2 2 2 9 2 2 2" xfId="4979" xr:uid="{00000000-0005-0000-0000-000013280000}"/>
    <cellStyle name="Normal 2 2 2 9 2 2 2 2" xfId="13125" xr:uid="{00000000-0005-0000-0000-000014280000}"/>
    <cellStyle name="Normal 2 2 2 9 2 2 2 2 2" xfId="29421" xr:uid="{00000000-0005-0000-0000-000015280000}"/>
    <cellStyle name="Normal 2 2 2 9 2 2 2 3" xfId="21275" xr:uid="{00000000-0005-0000-0000-000016280000}"/>
    <cellStyle name="Normal 2 2 2 9 2 2 3" xfId="7774" xr:uid="{00000000-0005-0000-0000-000017280000}"/>
    <cellStyle name="Normal 2 2 2 9 2 2 3 2" xfId="15920" xr:uid="{00000000-0005-0000-0000-000018280000}"/>
    <cellStyle name="Normal 2 2 2 9 2 2 3 2 2" xfId="32216" xr:uid="{00000000-0005-0000-0000-000019280000}"/>
    <cellStyle name="Normal 2 2 2 9 2 2 3 3" xfId="24070" xr:uid="{00000000-0005-0000-0000-00001A280000}"/>
    <cellStyle name="Normal 2 2 2 9 2 2 4" xfId="10621" xr:uid="{00000000-0005-0000-0000-00001B280000}"/>
    <cellStyle name="Normal 2 2 2 9 2 2 4 2" xfId="26917" xr:uid="{00000000-0005-0000-0000-00001C280000}"/>
    <cellStyle name="Normal 2 2 2 9 2 2 5" xfId="18771" xr:uid="{00000000-0005-0000-0000-00001D280000}"/>
    <cellStyle name="Normal 2 2 2 9 2 3" xfId="3761" xr:uid="{00000000-0005-0000-0000-00001E280000}"/>
    <cellStyle name="Normal 2 2 2 9 2 3 2" xfId="11907" xr:uid="{00000000-0005-0000-0000-00001F280000}"/>
    <cellStyle name="Normal 2 2 2 9 2 3 2 2" xfId="28203" xr:uid="{00000000-0005-0000-0000-000020280000}"/>
    <cellStyle name="Normal 2 2 2 9 2 3 3" xfId="20057" xr:uid="{00000000-0005-0000-0000-000021280000}"/>
    <cellStyle name="Normal 2 2 2 9 2 4" xfId="6364" xr:uid="{00000000-0005-0000-0000-000022280000}"/>
    <cellStyle name="Normal 2 2 2 9 2 4 2" xfId="14510" xr:uid="{00000000-0005-0000-0000-000023280000}"/>
    <cellStyle name="Normal 2 2 2 9 2 4 2 2" xfId="30806" xr:uid="{00000000-0005-0000-0000-000024280000}"/>
    <cellStyle name="Normal 2 2 2 9 2 4 3" xfId="22660" xr:uid="{00000000-0005-0000-0000-000025280000}"/>
    <cellStyle name="Normal 2 2 2 9 2 5" xfId="9211" xr:uid="{00000000-0005-0000-0000-000026280000}"/>
    <cellStyle name="Normal 2 2 2 9 2 5 2" xfId="25507" xr:uid="{00000000-0005-0000-0000-000027280000}"/>
    <cellStyle name="Normal 2 2 2 9 2 6" xfId="17361" xr:uid="{00000000-0005-0000-0000-000028280000}"/>
    <cellStyle name="Normal 2 2 2 9 3" xfId="1770" xr:uid="{00000000-0005-0000-0000-000029280000}"/>
    <cellStyle name="Normal 2 2 2 9 3 2" xfId="4370" xr:uid="{00000000-0005-0000-0000-00002A280000}"/>
    <cellStyle name="Normal 2 2 2 9 3 2 2" xfId="12516" xr:uid="{00000000-0005-0000-0000-00002B280000}"/>
    <cellStyle name="Normal 2 2 2 9 3 2 2 2" xfId="28812" xr:uid="{00000000-0005-0000-0000-00002C280000}"/>
    <cellStyle name="Normal 2 2 2 9 3 2 3" xfId="20666" xr:uid="{00000000-0005-0000-0000-00002D280000}"/>
    <cellStyle name="Normal 2 2 2 9 3 3" xfId="7069" xr:uid="{00000000-0005-0000-0000-00002E280000}"/>
    <cellStyle name="Normal 2 2 2 9 3 3 2" xfId="15215" xr:uid="{00000000-0005-0000-0000-00002F280000}"/>
    <cellStyle name="Normal 2 2 2 9 3 3 2 2" xfId="31511" xr:uid="{00000000-0005-0000-0000-000030280000}"/>
    <cellStyle name="Normal 2 2 2 9 3 3 3" xfId="23365" xr:uid="{00000000-0005-0000-0000-000031280000}"/>
    <cellStyle name="Normal 2 2 2 9 3 4" xfId="9916" xr:uid="{00000000-0005-0000-0000-000032280000}"/>
    <cellStyle name="Normal 2 2 2 9 3 4 2" xfId="26212" xr:uid="{00000000-0005-0000-0000-000033280000}"/>
    <cellStyle name="Normal 2 2 2 9 3 5" xfId="18066" xr:uid="{00000000-0005-0000-0000-000034280000}"/>
    <cellStyle name="Normal 2 2 2 9 4" xfId="3152" xr:uid="{00000000-0005-0000-0000-000035280000}"/>
    <cellStyle name="Normal 2 2 2 9 4 2" xfId="11298" xr:uid="{00000000-0005-0000-0000-000036280000}"/>
    <cellStyle name="Normal 2 2 2 9 4 2 2" xfId="27594" xr:uid="{00000000-0005-0000-0000-000037280000}"/>
    <cellStyle name="Normal 2 2 2 9 4 3" xfId="19448" xr:uid="{00000000-0005-0000-0000-000038280000}"/>
    <cellStyle name="Normal 2 2 2 9 5" xfId="5659" xr:uid="{00000000-0005-0000-0000-000039280000}"/>
    <cellStyle name="Normal 2 2 2 9 5 2" xfId="13805" xr:uid="{00000000-0005-0000-0000-00003A280000}"/>
    <cellStyle name="Normal 2 2 2 9 5 2 2" xfId="30101" xr:uid="{00000000-0005-0000-0000-00003B280000}"/>
    <cellStyle name="Normal 2 2 2 9 5 3" xfId="21955" xr:uid="{00000000-0005-0000-0000-00003C280000}"/>
    <cellStyle name="Normal 2 2 2 9 6" xfId="8506" xr:uid="{00000000-0005-0000-0000-00003D280000}"/>
    <cellStyle name="Normal 2 2 2 9 6 2" xfId="24802" xr:uid="{00000000-0005-0000-0000-00003E280000}"/>
    <cellStyle name="Normal 2 2 2 9 7" xfId="16656" xr:uid="{00000000-0005-0000-0000-00003F280000}"/>
    <cellStyle name="Normal 2 2 3" xfId="19" xr:uid="{00000000-0005-0000-0000-000040280000}"/>
    <cellStyle name="Normal 2 2 3 10" xfId="2860" xr:uid="{00000000-0005-0000-0000-000041280000}"/>
    <cellStyle name="Normal 2 2 3 10 2" xfId="11006" xr:uid="{00000000-0005-0000-0000-000042280000}"/>
    <cellStyle name="Normal 2 2 3 10 2 2" xfId="27302" xr:uid="{00000000-0005-0000-0000-000043280000}"/>
    <cellStyle name="Normal 2 2 3 10 3" xfId="19156" xr:uid="{00000000-0005-0000-0000-000044280000}"/>
    <cellStyle name="Normal 2 2 3 11" xfId="5319" xr:uid="{00000000-0005-0000-0000-000045280000}"/>
    <cellStyle name="Normal 2 2 3 11 2" xfId="13465" xr:uid="{00000000-0005-0000-0000-000046280000}"/>
    <cellStyle name="Normal 2 2 3 11 2 2" xfId="29761" xr:uid="{00000000-0005-0000-0000-000047280000}"/>
    <cellStyle name="Normal 2 2 3 11 3" xfId="21615" xr:uid="{00000000-0005-0000-0000-000048280000}"/>
    <cellStyle name="Normal 2 2 3 12" xfId="8166" xr:uid="{00000000-0005-0000-0000-000049280000}"/>
    <cellStyle name="Normal 2 2 3 12 2" xfId="24462" xr:uid="{00000000-0005-0000-0000-00004A280000}"/>
    <cellStyle name="Normal 2 2 3 13" xfId="16316" xr:uid="{00000000-0005-0000-0000-00004B280000}"/>
    <cellStyle name="Normal 2 2 3 2" xfId="41" xr:uid="{00000000-0005-0000-0000-00004C280000}"/>
    <cellStyle name="Normal 2 2 3 2 10" xfId="5341" xr:uid="{00000000-0005-0000-0000-00004D280000}"/>
    <cellStyle name="Normal 2 2 3 2 10 2" xfId="13487" xr:uid="{00000000-0005-0000-0000-00004E280000}"/>
    <cellStyle name="Normal 2 2 3 2 10 2 2" xfId="29783" xr:uid="{00000000-0005-0000-0000-00004F280000}"/>
    <cellStyle name="Normal 2 2 3 2 10 3" xfId="21637" xr:uid="{00000000-0005-0000-0000-000050280000}"/>
    <cellStyle name="Normal 2 2 3 2 11" xfId="8188" xr:uid="{00000000-0005-0000-0000-000051280000}"/>
    <cellStyle name="Normal 2 2 3 2 11 2" xfId="24484" xr:uid="{00000000-0005-0000-0000-000052280000}"/>
    <cellStyle name="Normal 2 2 3 2 12" xfId="16338" xr:uid="{00000000-0005-0000-0000-000053280000}"/>
    <cellStyle name="Normal 2 2 3 2 2" xfId="85" xr:uid="{00000000-0005-0000-0000-000054280000}"/>
    <cellStyle name="Normal 2 2 3 2 2 10" xfId="8232" xr:uid="{00000000-0005-0000-0000-000055280000}"/>
    <cellStyle name="Normal 2 2 3 2 2 10 2" xfId="24528" xr:uid="{00000000-0005-0000-0000-000056280000}"/>
    <cellStyle name="Normal 2 2 3 2 2 11" xfId="16382" xr:uid="{00000000-0005-0000-0000-000057280000}"/>
    <cellStyle name="Normal 2 2 3 2 2 2" xfId="175" xr:uid="{00000000-0005-0000-0000-000058280000}"/>
    <cellStyle name="Normal 2 2 3 2 2 2 2" xfId="519" xr:uid="{00000000-0005-0000-0000-000059280000}"/>
    <cellStyle name="Normal 2 2 3 2 2 2 2 2" xfId="1225" xr:uid="{00000000-0005-0000-0000-00005A280000}"/>
    <cellStyle name="Normal 2 2 3 2 2 2 2 2 2" xfId="2635" xr:uid="{00000000-0005-0000-0000-00005B280000}"/>
    <cellStyle name="Normal 2 2 3 2 2 2 2 2 2 2" xfId="5111" xr:uid="{00000000-0005-0000-0000-00005C280000}"/>
    <cellStyle name="Normal 2 2 3 2 2 2 2 2 2 2 2" xfId="13257" xr:uid="{00000000-0005-0000-0000-00005D280000}"/>
    <cellStyle name="Normal 2 2 3 2 2 2 2 2 2 2 2 2" xfId="29553" xr:uid="{00000000-0005-0000-0000-00005E280000}"/>
    <cellStyle name="Normal 2 2 3 2 2 2 2 2 2 2 3" xfId="21407" xr:uid="{00000000-0005-0000-0000-00005F280000}"/>
    <cellStyle name="Normal 2 2 3 2 2 2 2 2 2 3" xfId="7934" xr:uid="{00000000-0005-0000-0000-000060280000}"/>
    <cellStyle name="Normal 2 2 3 2 2 2 2 2 2 3 2" xfId="16080" xr:uid="{00000000-0005-0000-0000-000061280000}"/>
    <cellStyle name="Normal 2 2 3 2 2 2 2 2 2 3 2 2" xfId="32376" xr:uid="{00000000-0005-0000-0000-000062280000}"/>
    <cellStyle name="Normal 2 2 3 2 2 2 2 2 2 3 3" xfId="24230" xr:uid="{00000000-0005-0000-0000-000063280000}"/>
    <cellStyle name="Normal 2 2 3 2 2 2 2 2 2 4" xfId="10781" xr:uid="{00000000-0005-0000-0000-000064280000}"/>
    <cellStyle name="Normal 2 2 3 2 2 2 2 2 2 4 2" xfId="27077" xr:uid="{00000000-0005-0000-0000-000065280000}"/>
    <cellStyle name="Normal 2 2 3 2 2 2 2 2 2 5" xfId="18931" xr:uid="{00000000-0005-0000-0000-000066280000}"/>
    <cellStyle name="Normal 2 2 3 2 2 2 2 2 3" xfId="3893" xr:uid="{00000000-0005-0000-0000-000067280000}"/>
    <cellStyle name="Normal 2 2 3 2 2 2 2 2 3 2" xfId="12039" xr:uid="{00000000-0005-0000-0000-000068280000}"/>
    <cellStyle name="Normal 2 2 3 2 2 2 2 2 3 2 2" xfId="28335" xr:uid="{00000000-0005-0000-0000-000069280000}"/>
    <cellStyle name="Normal 2 2 3 2 2 2 2 2 3 3" xfId="20189" xr:uid="{00000000-0005-0000-0000-00006A280000}"/>
    <cellStyle name="Normal 2 2 3 2 2 2 2 2 4" xfId="6524" xr:uid="{00000000-0005-0000-0000-00006B280000}"/>
    <cellStyle name="Normal 2 2 3 2 2 2 2 2 4 2" xfId="14670" xr:uid="{00000000-0005-0000-0000-00006C280000}"/>
    <cellStyle name="Normal 2 2 3 2 2 2 2 2 4 2 2" xfId="30966" xr:uid="{00000000-0005-0000-0000-00006D280000}"/>
    <cellStyle name="Normal 2 2 3 2 2 2 2 2 4 3" xfId="22820" xr:uid="{00000000-0005-0000-0000-00006E280000}"/>
    <cellStyle name="Normal 2 2 3 2 2 2 2 2 5" xfId="9371" xr:uid="{00000000-0005-0000-0000-00006F280000}"/>
    <cellStyle name="Normal 2 2 3 2 2 2 2 2 5 2" xfId="25667" xr:uid="{00000000-0005-0000-0000-000070280000}"/>
    <cellStyle name="Normal 2 2 3 2 2 2 2 2 6" xfId="17521" xr:uid="{00000000-0005-0000-0000-000071280000}"/>
    <cellStyle name="Normal 2 2 3 2 2 2 2 3" xfId="1930" xr:uid="{00000000-0005-0000-0000-000072280000}"/>
    <cellStyle name="Normal 2 2 3 2 2 2 2 3 2" xfId="4502" xr:uid="{00000000-0005-0000-0000-000073280000}"/>
    <cellStyle name="Normal 2 2 3 2 2 2 2 3 2 2" xfId="12648" xr:uid="{00000000-0005-0000-0000-000074280000}"/>
    <cellStyle name="Normal 2 2 3 2 2 2 2 3 2 2 2" xfId="28944" xr:uid="{00000000-0005-0000-0000-000075280000}"/>
    <cellStyle name="Normal 2 2 3 2 2 2 2 3 2 3" xfId="20798" xr:uid="{00000000-0005-0000-0000-000076280000}"/>
    <cellStyle name="Normal 2 2 3 2 2 2 2 3 3" xfId="7229" xr:uid="{00000000-0005-0000-0000-000077280000}"/>
    <cellStyle name="Normal 2 2 3 2 2 2 2 3 3 2" xfId="15375" xr:uid="{00000000-0005-0000-0000-000078280000}"/>
    <cellStyle name="Normal 2 2 3 2 2 2 2 3 3 2 2" xfId="31671" xr:uid="{00000000-0005-0000-0000-000079280000}"/>
    <cellStyle name="Normal 2 2 3 2 2 2 2 3 3 3" xfId="23525" xr:uid="{00000000-0005-0000-0000-00007A280000}"/>
    <cellStyle name="Normal 2 2 3 2 2 2 2 3 4" xfId="10076" xr:uid="{00000000-0005-0000-0000-00007B280000}"/>
    <cellStyle name="Normal 2 2 3 2 2 2 2 3 4 2" xfId="26372" xr:uid="{00000000-0005-0000-0000-00007C280000}"/>
    <cellStyle name="Normal 2 2 3 2 2 2 2 3 5" xfId="18226" xr:uid="{00000000-0005-0000-0000-00007D280000}"/>
    <cellStyle name="Normal 2 2 3 2 2 2 2 4" xfId="3284" xr:uid="{00000000-0005-0000-0000-00007E280000}"/>
    <cellStyle name="Normal 2 2 3 2 2 2 2 4 2" xfId="11430" xr:uid="{00000000-0005-0000-0000-00007F280000}"/>
    <cellStyle name="Normal 2 2 3 2 2 2 2 4 2 2" xfId="27726" xr:uid="{00000000-0005-0000-0000-000080280000}"/>
    <cellStyle name="Normal 2 2 3 2 2 2 2 4 3" xfId="19580" xr:uid="{00000000-0005-0000-0000-000081280000}"/>
    <cellStyle name="Normal 2 2 3 2 2 2 2 5" xfId="5819" xr:uid="{00000000-0005-0000-0000-000082280000}"/>
    <cellStyle name="Normal 2 2 3 2 2 2 2 5 2" xfId="13965" xr:uid="{00000000-0005-0000-0000-000083280000}"/>
    <cellStyle name="Normal 2 2 3 2 2 2 2 5 2 2" xfId="30261" xr:uid="{00000000-0005-0000-0000-000084280000}"/>
    <cellStyle name="Normal 2 2 3 2 2 2 2 5 3" xfId="22115" xr:uid="{00000000-0005-0000-0000-000085280000}"/>
    <cellStyle name="Normal 2 2 3 2 2 2 2 6" xfId="8666" xr:uid="{00000000-0005-0000-0000-000086280000}"/>
    <cellStyle name="Normal 2 2 3 2 2 2 2 6 2" xfId="24962" xr:uid="{00000000-0005-0000-0000-000087280000}"/>
    <cellStyle name="Normal 2 2 3 2 2 2 2 7" xfId="16816" xr:uid="{00000000-0005-0000-0000-000088280000}"/>
    <cellStyle name="Normal 2 2 3 2 2 2 3" xfId="881" xr:uid="{00000000-0005-0000-0000-000089280000}"/>
    <cellStyle name="Normal 2 2 3 2 2 2 3 2" xfId="2291" xr:uid="{00000000-0005-0000-0000-00008A280000}"/>
    <cellStyle name="Normal 2 2 3 2 2 2 3 2 2" xfId="4815" xr:uid="{00000000-0005-0000-0000-00008B280000}"/>
    <cellStyle name="Normal 2 2 3 2 2 2 3 2 2 2" xfId="12961" xr:uid="{00000000-0005-0000-0000-00008C280000}"/>
    <cellStyle name="Normal 2 2 3 2 2 2 3 2 2 2 2" xfId="29257" xr:uid="{00000000-0005-0000-0000-00008D280000}"/>
    <cellStyle name="Normal 2 2 3 2 2 2 3 2 2 3" xfId="21111" xr:uid="{00000000-0005-0000-0000-00008E280000}"/>
    <cellStyle name="Normal 2 2 3 2 2 2 3 2 3" xfId="7590" xr:uid="{00000000-0005-0000-0000-00008F280000}"/>
    <cellStyle name="Normal 2 2 3 2 2 2 3 2 3 2" xfId="15736" xr:uid="{00000000-0005-0000-0000-000090280000}"/>
    <cellStyle name="Normal 2 2 3 2 2 2 3 2 3 2 2" xfId="32032" xr:uid="{00000000-0005-0000-0000-000091280000}"/>
    <cellStyle name="Normal 2 2 3 2 2 2 3 2 3 3" xfId="23886" xr:uid="{00000000-0005-0000-0000-000092280000}"/>
    <cellStyle name="Normal 2 2 3 2 2 2 3 2 4" xfId="10437" xr:uid="{00000000-0005-0000-0000-000093280000}"/>
    <cellStyle name="Normal 2 2 3 2 2 2 3 2 4 2" xfId="26733" xr:uid="{00000000-0005-0000-0000-000094280000}"/>
    <cellStyle name="Normal 2 2 3 2 2 2 3 2 5" xfId="18587" xr:uid="{00000000-0005-0000-0000-000095280000}"/>
    <cellStyle name="Normal 2 2 3 2 2 2 3 3" xfId="3597" xr:uid="{00000000-0005-0000-0000-000096280000}"/>
    <cellStyle name="Normal 2 2 3 2 2 2 3 3 2" xfId="11743" xr:uid="{00000000-0005-0000-0000-000097280000}"/>
    <cellStyle name="Normal 2 2 3 2 2 2 3 3 2 2" xfId="28039" xr:uid="{00000000-0005-0000-0000-000098280000}"/>
    <cellStyle name="Normal 2 2 3 2 2 2 3 3 3" xfId="19893" xr:uid="{00000000-0005-0000-0000-000099280000}"/>
    <cellStyle name="Normal 2 2 3 2 2 2 3 4" xfId="6180" xr:uid="{00000000-0005-0000-0000-00009A280000}"/>
    <cellStyle name="Normal 2 2 3 2 2 2 3 4 2" xfId="14326" xr:uid="{00000000-0005-0000-0000-00009B280000}"/>
    <cellStyle name="Normal 2 2 3 2 2 2 3 4 2 2" xfId="30622" xr:uid="{00000000-0005-0000-0000-00009C280000}"/>
    <cellStyle name="Normal 2 2 3 2 2 2 3 4 3" xfId="22476" xr:uid="{00000000-0005-0000-0000-00009D280000}"/>
    <cellStyle name="Normal 2 2 3 2 2 2 3 5" xfId="9027" xr:uid="{00000000-0005-0000-0000-00009E280000}"/>
    <cellStyle name="Normal 2 2 3 2 2 2 3 5 2" xfId="25323" xr:uid="{00000000-0005-0000-0000-00009F280000}"/>
    <cellStyle name="Normal 2 2 3 2 2 2 3 6" xfId="17177" xr:uid="{00000000-0005-0000-0000-0000A0280000}"/>
    <cellStyle name="Normal 2 2 3 2 2 2 4" xfId="1586" xr:uid="{00000000-0005-0000-0000-0000A1280000}"/>
    <cellStyle name="Normal 2 2 3 2 2 2 4 2" xfId="4206" xr:uid="{00000000-0005-0000-0000-0000A2280000}"/>
    <cellStyle name="Normal 2 2 3 2 2 2 4 2 2" xfId="12352" xr:uid="{00000000-0005-0000-0000-0000A3280000}"/>
    <cellStyle name="Normal 2 2 3 2 2 2 4 2 2 2" xfId="28648" xr:uid="{00000000-0005-0000-0000-0000A4280000}"/>
    <cellStyle name="Normal 2 2 3 2 2 2 4 2 3" xfId="20502" xr:uid="{00000000-0005-0000-0000-0000A5280000}"/>
    <cellStyle name="Normal 2 2 3 2 2 2 4 3" xfId="6885" xr:uid="{00000000-0005-0000-0000-0000A6280000}"/>
    <cellStyle name="Normal 2 2 3 2 2 2 4 3 2" xfId="15031" xr:uid="{00000000-0005-0000-0000-0000A7280000}"/>
    <cellStyle name="Normal 2 2 3 2 2 2 4 3 2 2" xfId="31327" xr:uid="{00000000-0005-0000-0000-0000A8280000}"/>
    <cellStyle name="Normal 2 2 3 2 2 2 4 3 3" xfId="23181" xr:uid="{00000000-0005-0000-0000-0000A9280000}"/>
    <cellStyle name="Normal 2 2 3 2 2 2 4 4" xfId="9732" xr:uid="{00000000-0005-0000-0000-0000AA280000}"/>
    <cellStyle name="Normal 2 2 3 2 2 2 4 4 2" xfId="26028" xr:uid="{00000000-0005-0000-0000-0000AB280000}"/>
    <cellStyle name="Normal 2 2 3 2 2 2 4 5" xfId="17882" xr:uid="{00000000-0005-0000-0000-0000AC280000}"/>
    <cellStyle name="Normal 2 2 3 2 2 2 5" xfId="2988" xr:uid="{00000000-0005-0000-0000-0000AD280000}"/>
    <cellStyle name="Normal 2 2 3 2 2 2 5 2" xfId="11134" xr:uid="{00000000-0005-0000-0000-0000AE280000}"/>
    <cellStyle name="Normal 2 2 3 2 2 2 5 2 2" xfId="27430" xr:uid="{00000000-0005-0000-0000-0000AF280000}"/>
    <cellStyle name="Normal 2 2 3 2 2 2 5 3" xfId="19284" xr:uid="{00000000-0005-0000-0000-0000B0280000}"/>
    <cellStyle name="Normal 2 2 3 2 2 2 6" xfId="5475" xr:uid="{00000000-0005-0000-0000-0000B1280000}"/>
    <cellStyle name="Normal 2 2 3 2 2 2 6 2" xfId="13621" xr:uid="{00000000-0005-0000-0000-0000B2280000}"/>
    <cellStyle name="Normal 2 2 3 2 2 2 6 2 2" xfId="29917" xr:uid="{00000000-0005-0000-0000-0000B3280000}"/>
    <cellStyle name="Normal 2 2 3 2 2 2 6 3" xfId="21771" xr:uid="{00000000-0005-0000-0000-0000B4280000}"/>
    <cellStyle name="Normal 2 2 3 2 2 2 7" xfId="8322" xr:uid="{00000000-0005-0000-0000-0000B5280000}"/>
    <cellStyle name="Normal 2 2 3 2 2 2 7 2" xfId="24618" xr:uid="{00000000-0005-0000-0000-0000B6280000}"/>
    <cellStyle name="Normal 2 2 3 2 2 2 8" xfId="16472" xr:uid="{00000000-0005-0000-0000-0000B7280000}"/>
    <cellStyle name="Normal 2 2 3 2 2 3" xfId="251" xr:uid="{00000000-0005-0000-0000-0000B8280000}"/>
    <cellStyle name="Normal 2 2 3 2 2 3 2" xfId="595" xr:uid="{00000000-0005-0000-0000-0000B9280000}"/>
    <cellStyle name="Normal 2 2 3 2 2 3 2 2" xfId="1301" xr:uid="{00000000-0005-0000-0000-0000BA280000}"/>
    <cellStyle name="Normal 2 2 3 2 2 3 2 2 2" xfId="2711" xr:uid="{00000000-0005-0000-0000-0000BB280000}"/>
    <cellStyle name="Normal 2 2 3 2 2 3 2 2 2 2" xfId="5185" xr:uid="{00000000-0005-0000-0000-0000BC280000}"/>
    <cellStyle name="Normal 2 2 3 2 2 3 2 2 2 2 2" xfId="13331" xr:uid="{00000000-0005-0000-0000-0000BD280000}"/>
    <cellStyle name="Normal 2 2 3 2 2 3 2 2 2 2 2 2" xfId="29627" xr:uid="{00000000-0005-0000-0000-0000BE280000}"/>
    <cellStyle name="Normal 2 2 3 2 2 3 2 2 2 2 3" xfId="21481" xr:uid="{00000000-0005-0000-0000-0000BF280000}"/>
    <cellStyle name="Normal 2 2 3 2 2 3 2 2 2 3" xfId="8010" xr:uid="{00000000-0005-0000-0000-0000C0280000}"/>
    <cellStyle name="Normal 2 2 3 2 2 3 2 2 2 3 2" xfId="16156" xr:uid="{00000000-0005-0000-0000-0000C1280000}"/>
    <cellStyle name="Normal 2 2 3 2 2 3 2 2 2 3 2 2" xfId="32452" xr:uid="{00000000-0005-0000-0000-0000C2280000}"/>
    <cellStyle name="Normal 2 2 3 2 2 3 2 2 2 3 3" xfId="24306" xr:uid="{00000000-0005-0000-0000-0000C3280000}"/>
    <cellStyle name="Normal 2 2 3 2 2 3 2 2 2 4" xfId="10857" xr:uid="{00000000-0005-0000-0000-0000C4280000}"/>
    <cellStyle name="Normal 2 2 3 2 2 3 2 2 2 4 2" xfId="27153" xr:uid="{00000000-0005-0000-0000-0000C5280000}"/>
    <cellStyle name="Normal 2 2 3 2 2 3 2 2 2 5" xfId="19007" xr:uid="{00000000-0005-0000-0000-0000C6280000}"/>
    <cellStyle name="Normal 2 2 3 2 2 3 2 2 3" xfId="3967" xr:uid="{00000000-0005-0000-0000-0000C7280000}"/>
    <cellStyle name="Normal 2 2 3 2 2 3 2 2 3 2" xfId="12113" xr:uid="{00000000-0005-0000-0000-0000C8280000}"/>
    <cellStyle name="Normal 2 2 3 2 2 3 2 2 3 2 2" xfId="28409" xr:uid="{00000000-0005-0000-0000-0000C9280000}"/>
    <cellStyle name="Normal 2 2 3 2 2 3 2 2 3 3" xfId="20263" xr:uid="{00000000-0005-0000-0000-0000CA280000}"/>
    <cellStyle name="Normal 2 2 3 2 2 3 2 2 4" xfId="6600" xr:uid="{00000000-0005-0000-0000-0000CB280000}"/>
    <cellStyle name="Normal 2 2 3 2 2 3 2 2 4 2" xfId="14746" xr:uid="{00000000-0005-0000-0000-0000CC280000}"/>
    <cellStyle name="Normal 2 2 3 2 2 3 2 2 4 2 2" xfId="31042" xr:uid="{00000000-0005-0000-0000-0000CD280000}"/>
    <cellStyle name="Normal 2 2 3 2 2 3 2 2 4 3" xfId="22896" xr:uid="{00000000-0005-0000-0000-0000CE280000}"/>
    <cellStyle name="Normal 2 2 3 2 2 3 2 2 5" xfId="9447" xr:uid="{00000000-0005-0000-0000-0000CF280000}"/>
    <cellStyle name="Normal 2 2 3 2 2 3 2 2 5 2" xfId="25743" xr:uid="{00000000-0005-0000-0000-0000D0280000}"/>
    <cellStyle name="Normal 2 2 3 2 2 3 2 2 6" xfId="17597" xr:uid="{00000000-0005-0000-0000-0000D1280000}"/>
    <cellStyle name="Normal 2 2 3 2 2 3 2 3" xfId="2006" xr:uid="{00000000-0005-0000-0000-0000D2280000}"/>
    <cellStyle name="Normal 2 2 3 2 2 3 2 3 2" xfId="4576" xr:uid="{00000000-0005-0000-0000-0000D3280000}"/>
    <cellStyle name="Normal 2 2 3 2 2 3 2 3 2 2" xfId="12722" xr:uid="{00000000-0005-0000-0000-0000D4280000}"/>
    <cellStyle name="Normal 2 2 3 2 2 3 2 3 2 2 2" xfId="29018" xr:uid="{00000000-0005-0000-0000-0000D5280000}"/>
    <cellStyle name="Normal 2 2 3 2 2 3 2 3 2 3" xfId="20872" xr:uid="{00000000-0005-0000-0000-0000D6280000}"/>
    <cellStyle name="Normal 2 2 3 2 2 3 2 3 3" xfId="7305" xr:uid="{00000000-0005-0000-0000-0000D7280000}"/>
    <cellStyle name="Normal 2 2 3 2 2 3 2 3 3 2" xfId="15451" xr:uid="{00000000-0005-0000-0000-0000D8280000}"/>
    <cellStyle name="Normal 2 2 3 2 2 3 2 3 3 2 2" xfId="31747" xr:uid="{00000000-0005-0000-0000-0000D9280000}"/>
    <cellStyle name="Normal 2 2 3 2 2 3 2 3 3 3" xfId="23601" xr:uid="{00000000-0005-0000-0000-0000DA280000}"/>
    <cellStyle name="Normal 2 2 3 2 2 3 2 3 4" xfId="10152" xr:uid="{00000000-0005-0000-0000-0000DB280000}"/>
    <cellStyle name="Normal 2 2 3 2 2 3 2 3 4 2" xfId="26448" xr:uid="{00000000-0005-0000-0000-0000DC280000}"/>
    <cellStyle name="Normal 2 2 3 2 2 3 2 3 5" xfId="18302" xr:uid="{00000000-0005-0000-0000-0000DD280000}"/>
    <cellStyle name="Normal 2 2 3 2 2 3 2 4" xfId="3358" xr:uid="{00000000-0005-0000-0000-0000DE280000}"/>
    <cellStyle name="Normal 2 2 3 2 2 3 2 4 2" xfId="11504" xr:uid="{00000000-0005-0000-0000-0000DF280000}"/>
    <cellStyle name="Normal 2 2 3 2 2 3 2 4 2 2" xfId="27800" xr:uid="{00000000-0005-0000-0000-0000E0280000}"/>
    <cellStyle name="Normal 2 2 3 2 2 3 2 4 3" xfId="19654" xr:uid="{00000000-0005-0000-0000-0000E1280000}"/>
    <cellStyle name="Normal 2 2 3 2 2 3 2 5" xfId="5895" xr:uid="{00000000-0005-0000-0000-0000E2280000}"/>
    <cellStyle name="Normal 2 2 3 2 2 3 2 5 2" xfId="14041" xr:uid="{00000000-0005-0000-0000-0000E3280000}"/>
    <cellStyle name="Normal 2 2 3 2 2 3 2 5 2 2" xfId="30337" xr:uid="{00000000-0005-0000-0000-0000E4280000}"/>
    <cellStyle name="Normal 2 2 3 2 2 3 2 5 3" xfId="22191" xr:uid="{00000000-0005-0000-0000-0000E5280000}"/>
    <cellStyle name="Normal 2 2 3 2 2 3 2 6" xfId="8742" xr:uid="{00000000-0005-0000-0000-0000E6280000}"/>
    <cellStyle name="Normal 2 2 3 2 2 3 2 6 2" xfId="25038" xr:uid="{00000000-0005-0000-0000-0000E7280000}"/>
    <cellStyle name="Normal 2 2 3 2 2 3 2 7" xfId="16892" xr:uid="{00000000-0005-0000-0000-0000E8280000}"/>
    <cellStyle name="Normal 2 2 3 2 2 3 3" xfId="957" xr:uid="{00000000-0005-0000-0000-0000E9280000}"/>
    <cellStyle name="Normal 2 2 3 2 2 3 3 2" xfId="2367" xr:uid="{00000000-0005-0000-0000-0000EA280000}"/>
    <cellStyle name="Normal 2 2 3 2 2 3 3 2 2" xfId="4889" xr:uid="{00000000-0005-0000-0000-0000EB280000}"/>
    <cellStyle name="Normal 2 2 3 2 2 3 3 2 2 2" xfId="13035" xr:uid="{00000000-0005-0000-0000-0000EC280000}"/>
    <cellStyle name="Normal 2 2 3 2 2 3 3 2 2 2 2" xfId="29331" xr:uid="{00000000-0005-0000-0000-0000ED280000}"/>
    <cellStyle name="Normal 2 2 3 2 2 3 3 2 2 3" xfId="21185" xr:uid="{00000000-0005-0000-0000-0000EE280000}"/>
    <cellStyle name="Normal 2 2 3 2 2 3 3 2 3" xfId="7666" xr:uid="{00000000-0005-0000-0000-0000EF280000}"/>
    <cellStyle name="Normal 2 2 3 2 2 3 3 2 3 2" xfId="15812" xr:uid="{00000000-0005-0000-0000-0000F0280000}"/>
    <cellStyle name="Normal 2 2 3 2 2 3 3 2 3 2 2" xfId="32108" xr:uid="{00000000-0005-0000-0000-0000F1280000}"/>
    <cellStyle name="Normal 2 2 3 2 2 3 3 2 3 3" xfId="23962" xr:uid="{00000000-0005-0000-0000-0000F2280000}"/>
    <cellStyle name="Normal 2 2 3 2 2 3 3 2 4" xfId="10513" xr:uid="{00000000-0005-0000-0000-0000F3280000}"/>
    <cellStyle name="Normal 2 2 3 2 2 3 3 2 4 2" xfId="26809" xr:uid="{00000000-0005-0000-0000-0000F4280000}"/>
    <cellStyle name="Normal 2 2 3 2 2 3 3 2 5" xfId="18663" xr:uid="{00000000-0005-0000-0000-0000F5280000}"/>
    <cellStyle name="Normal 2 2 3 2 2 3 3 3" xfId="3671" xr:uid="{00000000-0005-0000-0000-0000F6280000}"/>
    <cellStyle name="Normal 2 2 3 2 2 3 3 3 2" xfId="11817" xr:uid="{00000000-0005-0000-0000-0000F7280000}"/>
    <cellStyle name="Normal 2 2 3 2 2 3 3 3 2 2" xfId="28113" xr:uid="{00000000-0005-0000-0000-0000F8280000}"/>
    <cellStyle name="Normal 2 2 3 2 2 3 3 3 3" xfId="19967" xr:uid="{00000000-0005-0000-0000-0000F9280000}"/>
    <cellStyle name="Normal 2 2 3 2 2 3 3 4" xfId="6256" xr:uid="{00000000-0005-0000-0000-0000FA280000}"/>
    <cellStyle name="Normal 2 2 3 2 2 3 3 4 2" xfId="14402" xr:uid="{00000000-0005-0000-0000-0000FB280000}"/>
    <cellStyle name="Normal 2 2 3 2 2 3 3 4 2 2" xfId="30698" xr:uid="{00000000-0005-0000-0000-0000FC280000}"/>
    <cellStyle name="Normal 2 2 3 2 2 3 3 4 3" xfId="22552" xr:uid="{00000000-0005-0000-0000-0000FD280000}"/>
    <cellStyle name="Normal 2 2 3 2 2 3 3 5" xfId="9103" xr:uid="{00000000-0005-0000-0000-0000FE280000}"/>
    <cellStyle name="Normal 2 2 3 2 2 3 3 5 2" xfId="25399" xr:uid="{00000000-0005-0000-0000-0000FF280000}"/>
    <cellStyle name="Normal 2 2 3 2 2 3 3 6" xfId="17253" xr:uid="{00000000-0005-0000-0000-000000290000}"/>
    <cellStyle name="Normal 2 2 3 2 2 3 4" xfId="1662" xr:uid="{00000000-0005-0000-0000-000001290000}"/>
    <cellStyle name="Normal 2 2 3 2 2 3 4 2" xfId="4280" xr:uid="{00000000-0005-0000-0000-000002290000}"/>
    <cellStyle name="Normal 2 2 3 2 2 3 4 2 2" xfId="12426" xr:uid="{00000000-0005-0000-0000-000003290000}"/>
    <cellStyle name="Normal 2 2 3 2 2 3 4 2 2 2" xfId="28722" xr:uid="{00000000-0005-0000-0000-000004290000}"/>
    <cellStyle name="Normal 2 2 3 2 2 3 4 2 3" xfId="20576" xr:uid="{00000000-0005-0000-0000-000005290000}"/>
    <cellStyle name="Normal 2 2 3 2 2 3 4 3" xfId="6961" xr:uid="{00000000-0005-0000-0000-000006290000}"/>
    <cellStyle name="Normal 2 2 3 2 2 3 4 3 2" xfId="15107" xr:uid="{00000000-0005-0000-0000-000007290000}"/>
    <cellStyle name="Normal 2 2 3 2 2 3 4 3 2 2" xfId="31403" xr:uid="{00000000-0005-0000-0000-000008290000}"/>
    <cellStyle name="Normal 2 2 3 2 2 3 4 3 3" xfId="23257" xr:uid="{00000000-0005-0000-0000-000009290000}"/>
    <cellStyle name="Normal 2 2 3 2 2 3 4 4" xfId="9808" xr:uid="{00000000-0005-0000-0000-00000A290000}"/>
    <cellStyle name="Normal 2 2 3 2 2 3 4 4 2" xfId="26104" xr:uid="{00000000-0005-0000-0000-00000B290000}"/>
    <cellStyle name="Normal 2 2 3 2 2 3 4 5" xfId="17958" xr:uid="{00000000-0005-0000-0000-00000C290000}"/>
    <cellStyle name="Normal 2 2 3 2 2 3 5" xfId="3062" xr:uid="{00000000-0005-0000-0000-00000D290000}"/>
    <cellStyle name="Normal 2 2 3 2 2 3 5 2" xfId="11208" xr:uid="{00000000-0005-0000-0000-00000E290000}"/>
    <cellStyle name="Normal 2 2 3 2 2 3 5 2 2" xfId="27504" xr:uid="{00000000-0005-0000-0000-00000F290000}"/>
    <cellStyle name="Normal 2 2 3 2 2 3 5 3" xfId="19358" xr:uid="{00000000-0005-0000-0000-000010290000}"/>
    <cellStyle name="Normal 2 2 3 2 2 3 6" xfId="5551" xr:uid="{00000000-0005-0000-0000-000011290000}"/>
    <cellStyle name="Normal 2 2 3 2 2 3 6 2" xfId="13697" xr:uid="{00000000-0005-0000-0000-000012290000}"/>
    <cellStyle name="Normal 2 2 3 2 2 3 6 2 2" xfId="29993" xr:uid="{00000000-0005-0000-0000-000013290000}"/>
    <cellStyle name="Normal 2 2 3 2 2 3 6 3" xfId="21847" xr:uid="{00000000-0005-0000-0000-000014290000}"/>
    <cellStyle name="Normal 2 2 3 2 2 3 7" xfId="8398" xr:uid="{00000000-0005-0000-0000-000015290000}"/>
    <cellStyle name="Normal 2 2 3 2 2 3 7 2" xfId="24694" xr:uid="{00000000-0005-0000-0000-000016290000}"/>
    <cellStyle name="Normal 2 2 3 2 2 3 8" xfId="16548" xr:uid="{00000000-0005-0000-0000-000017290000}"/>
    <cellStyle name="Normal 2 2 3 2 2 4" xfId="339" xr:uid="{00000000-0005-0000-0000-000018290000}"/>
    <cellStyle name="Normal 2 2 3 2 2 4 2" xfId="683" xr:uid="{00000000-0005-0000-0000-000019290000}"/>
    <cellStyle name="Normal 2 2 3 2 2 4 2 2" xfId="1389" xr:uid="{00000000-0005-0000-0000-00001A290000}"/>
    <cellStyle name="Normal 2 2 3 2 2 4 2 2 2" xfId="2799" xr:uid="{00000000-0005-0000-0000-00001B290000}"/>
    <cellStyle name="Normal 2 2 3 2 2 4 2 2 2 2" xfId="5259" xr:uid="{00000000-0005-0000-0000-00001C290000}"/>
    <cellStyle name="Normal 2 2 3 2 2 4 2 2 2 2 2" xfId="13405" xr:uid="{00000000-0005-0000-0000-00001D290000}"/>
    <cellStyle name="Normal 2 2 3 2 2 4 2 2 2 2 2 2" xfId="29701" xr:uid="{00000000-0005-0000-0000-00001E290000}"/>
    <cellStyle name="Normal 2 2 3 2 2 4 2 2 2 2 3" xfId="21555" xr:uid="{00000000-0005-0000-0000-00001F290000}"/>
    <cellStyle name="Normal 2 2 3 2 2 4 2 2 2 3" xfId="8098" xr:uid="{00000000-0005-0000-0000-000020290000}"/>
    <cellStyle name="Normal 2 2 3 2 2 4 2 2 2 3 2" xfId="16244" xr:uid="{00000000-0005-0000-0000-000021290000}"/>
    <cellStyle name="Normal 2 2 3 2 2 4 2 2 2 3 2 2" xfId="32540" xr:uid="{00000000-0005-0000-0000-000022290000}"/>
    <cellStyle name="Normal 2 2 3 2 2 4 2 2 2 3 3" xfId="24394" xr:uid="{00000000-0005-0000-0000-000023290000}"/>
    <cellStyle name="Normal 2 2 3 2 2 4 2 2 2 4" xfId="10945" xr:uid="{00000000-0005-0000-0000-000024290000}"/>
    <cellStyle name="Normal 2 2 3 2 2 4 2 2 2 4 2" xfId="27241" xr:uid="{00000000-0005-0000-0000-000025290000}"/>
    <cellStyle name="Normal 2 2 3 2 2 4 2 2 2 5" xfId="19095" xr:uid="{00000000-0005-0000-0000-000026290000}"/>
    <cellStyle name="Normal 2 2 3 2 2 4 2 2 3" xfId="4041" xr:uid="{00000000-0005-0000-0000-000027290000}"/>
    <cellStyle name="Normal 2 2 3 2 2 4 2 2 3 2" xfId="12187" xr:uid="{00000000-0005-0000-0000-000028290000}"/>
    <cellStyle name="Normal 2 2 3 2 2 4 2 2 3 2 2" xfId="28483" xr:uid="{00000000-0005-0000-0000-000029290000}"/>
    <cellStyle name="Normal 2 2 3 2 2 4 2 2 3 3" xfId="20337" xr:uid="{00000000-0005-0000-0000-00002A290000}"/>
    <cellStyle name="Normal 2 2 3 2 2 4 2 2 4" xfId="6688" xr:uid="{00000000-0005-0000-0000-00002B290000}"/>
    <cellStyle name="Normal 2 2 3 2 2 4 2 2 4 2" xfId="14834" xr:uid="{00000000-0005-0000-0000-00002C290000}"/>
    <cellStyle name="Normal 2 2 3 2 2 4 2 2 4 2 2" xfId="31130" xr:uid="{00000000-0005-0000-0000-00002D290000}"/>
    <cellStyle name="Normal 2 2 3 2 2 4 2 2 4 3" xfId="22984" xr:uid="{00000000-0005-0000-0000-00002E290000}"/>
    <cellStyle name="Normal 2 2 3 2 2 4 2 2 5" xfId="9535" xr:uid="{00000000-0005-0000-0000-00002F290000}"/>
    <cellStyle name="Normal 2 2 3 2 2 4 2 2 5 2" xfId="25831" xr:uid="{00000000-0005-0000-0000-000030290000}"/>
    <cellStyle name="Normal 2 2 3 2 2 4 2 2 6" xfId="17685" xr:uid="{00000000-0005-0000-0000-000031290000}"/>
    <cellStyle name="Normal 2 2 3 2 2 4 2 3" xfId="2094" xr:uid="{00000000-0005-0000-0000-000032290000}"/>
    <cellStyle name="Normal 2 2 3 2 2 4 2 3 2" xfId="4650" xr:uid="{00000000-0005-0000-0000-000033290000}"/>
    <cellStyle name="Normal 2 2 3 2 2 4 2 3 2 2" xfId="12796" xr:uid="{00000000-0005-0000-0000-000034290000}"/>
    <cellStyle name="Normal 2 2 3 2 2 4 2 3 2 2 2" xfId="29092" xr:uid="{00000000-0005-0000-0000-000035290000}"/>
    <cellStyle name="Normal 2 2 3 2 2 4 2 3 2 3" xfId="20946" xr:uid="{00000000-0005-0000-0000-000036290000}"/>
    <cellStyle name="Normal 2 2 3 2 2 4 2 3 3" xfId="7393" xr:uid="{00000000-0005-0000-0000-000037290000}"/>
    <cellStyle name="Normal 2 2 3 2 2 4 2 3 3 2" xfId="15539" xr:uid="{00000000-0005-0000-0000-000038290000}"/>
    <cellStyle name="Normal 2 2 3 2 2 4 2 3 3 2 2" xfId="31835" xr:uid="{00000000-0005-0000-0000-000039290000}"/>
    <cellStyle name="Normal 2 2 3 2 2 4 2 3 3 3" xfId="23689" xr:uid="{00000000-0005-0000-0000-00003A290000}"/>
    <cellStyle name="Normal 2 2 3 2 2 4 2 3 4" xfId="10240" xr:uid="{00000000-0005-0000-0000-00003B290000}"/>
    <cellStyle name="Normal 2 2 3 2 2 4 2 3 4 2" xfId="26536" xr:uid="{00000000-0005-0000-0000-00003C290000}"/>
    <cellStyle name="Normal 2 2 3 2 2 4 2 3 5" xfId="18390" xr:uid="{00000000-0005-0000-0000-00003D290000}"/>
    <cellStyle name="Normal 2 2 3 2 2 4 2 4" xfId="3432" xr:uid="{00000000-0005-0000-0000-00003E290000}"/>
    <cellStyle name="Normal 2 2 3 2 2 4 2 4 2" xfId="11578" xr:uid="{00000000-0005-0000-0000-00003F290000}"/>
    <cellStyle name="Normal 2 2 3 2 2 4 2 4 2 2" xfId="27874" xr:uid="{00000000-0005-0000-0000-000040290000}"/>
    <cellStyle name="Normal 2 2 3 2 2 4 2 4 3" xfId="19728" xr:uid="{00000000-0005-0000-0000-000041290000}"/>
    <cellStyle name="Normal 2 2 3 2 2 4 2 5" xfId="5983" xr:uid="{00000000-0005-0000-0000-000042290000}"/>
    <cellStyle name="Normal 2 2 3 2 2 4 2 5 2" xfId="14129" xr:uid="{00000000-0005-0000-0000-000043290000}"/>
    <cellStyle name="Normal 2 2 3 2 2 4 2 5 2 2" xfId="30425" xr:uid="{00000000-0005-0000-0000-000044290000}"/>
    <cellStyle name="Normal 2 2 3 2 2 4 2 5 3" xfId="22279" xr:uid="{00000000-0005-0000-0000-000045290000}"/>
    <cellStyle name="Normal 2 2 3 2 2 4 2 6" xfId="8830" xr:uid="{00000000-0005-0000-0000-000046290000}"/>
    <cellStyle name="Normal 2 2 3 2 2 4 2 6 2" xfId="25126" xr:uid="{00000000-0005-0000-0000-000047290000}"/>
    <cellStyle name="Normal 2 2 3 2 2 4 2 7" xfId="16980" xr:uid="{00000000-0005-0000-0000-000048290000}"/>
    <cellStyle name="Normal 2 2 3 2 2 4 3" xfId="1045" xr:uid="{00000000-0005-0000-0000-000049290000}"/>
    <cellStyle name="Normal 2 2 3 2 2 4 3 2" xfId="2455" xr:uid="{00000000-0005-0000-0000-00004A290000}"/>
    <cellStyle name="Normal 2 2 3 2 2 4 3 2 2" xfId="4963" xr:uid="{00000000-0005-0000-0000-00004B290000}"/>
    <cellStyle name="Normal 2 2 3 2 2 4 3 2 2 2" xfId="13109" xr:uid="{00000000-0005-0000-0000-00004C290000}"/>
    <cellStyle name="Normal 2 2 3 2 2 4 3 2 2 2 2" xfId="29405" xr:uid="{00000000-0005-0000-0000-00004D290000}"/>
    <cellStyle name="Normal 2 2 3 2 2 4 3 2 2 3" xfId="21259" xr:uid="{00000000-0005-0000-0000-00004E290000}"/>
    <cellStyle name="Normal 2 2 3 2 2 4 3 2 3" xfId="7754" xr:uid="{00000000-0005-0000-0000-00004F290000}"/>
    <cellStyle name="Normal 2 2 3 2 2 4 3 2 3 2" xfId="15900" xr:uid="{00000000-0005-0000-0000-000050290000}"/>
    <cellStyle name="Normal 2 2 3 2 2 4 3 2 3 2 2" xfId="32196" xr:uid="{00000000-0005-0000-0000-000051290000}"/>
    <cellStyle name="Normal 2 2 3 2 2 4 3 2 3 3" xfId="24050" xr:uid="{00000000-0005-0000-0000-000052290000}"/>
    <cellStyle name="Normal 2 2 3 2 2 4 3 2 4" xfId="10601" xr:uid="{00000000-0005-0000-0000-000053290000}"/>
    <cellStyle name="Normal 2 2 3 2 2 4 3 2 4 2" xfId="26897" xr:uid="{00000000-0005-0000-0000-000054290000}"/>
    <cellStyle name="Normal 2 2 3 2 2 4 3 2 5" xfId="18751" xr:uid="{00000000-0005-0000-0000-000055290000}"/>
    <cellStyle name="Normal 2 2 3 2 2 4 3 3" xfId="3745" xr:uid="{00000000-0005-0000-0000-000056290000}"/>
    <cellStyle name="Normal 2 2 3 2 2 4 3 3 2" xfId="11891" xr:uid="{00000000-0005-0000-0000-000057290000}"/>
    <cellStyle name="Normal 2 2 3 2 2 4 3 3 2 2" xfId="28187" xr:uid="{00000000-0005-0000-0000-000058290000}"/>
    <cellStyle name="Normal 2 2 3 2 2 4 3 3 3" xfId="20041" xr:uid="{00000000-0005-0000-0000-000059290000}"/>
    <cellStyle name="Normal 2 2 3 2 2 4 3 4" xfId="6344" xr:uid="{00000000-0005-0000-0000-00005A290000}"/>
    <cellStyle name="Normal 2 2 3 2 2 4 3 4 2" xfId="14490" xr:uid="{00000000-0005-0000-0000-00005B290000}"/>
    <cellStyle name="Normal 2 2 3 2 2 4 3 4 2 2" xfId="30786" xr:uid="{00000000-0005-0000-0000-00005C290000}"/>
    <cellStyle name="Normal 2 2 3 2 2 4 3 4 3" xfId="22640" xr:uid="{00000000-0005-0000-0000-00005D290000}"/>
    <cellStyle name="Normal 2 2 3 2 2 4 3 5" xfId="9191" xr:uid="{00000000-0005-0000-0000-00005E290000}"/>
    <cellStyle name="Normal 2 2 3 2 2 4 3 5 2" xfId="25487" xr:uid="{00000000-0005-0000-0000-00005F290000}"/>
    <cellStyle name="Normal 2 2 3 2 2 4 3 6" xfId="17341" xr:uid="{00000000-0005-0000-0000-000060290000}"/>
    <cellStyle name="Normal 2 2 3 2 2 4 4" xfId="1750" xr:uid="{00000000-0005-0000-0000-000061290000}"/>
    <cellStyle name="Normal 2 2 3 2 2 4 4 2" xfId="4354" xr:uid="{00000000-0005-0000-0000-000062290000}"/>
    <cellStyle name="Normal 2 2 3 2 2 4 4 2 2" xfId="12500" xr:uid="{00000000-0005-0000-0000-000063290000}"/>
    <cellStyle name="Normal 2 2 3 2 2 4 4 2 2 2" xfId="28796" xr:uid="{00000000-0005-0000-0000-000064290000}"/>
    <cellStyle name="Normal 2 2 3 2 2 4 4 2 3" xfId="20650" xr:uid="{00000000-0005-0000-0000-000065290000}"/>
    <cellStyle name="Normal 2 2 3 2 2 4 4 3" xfId="7049" xr:uid="{00000000-0005-0000-0000-000066290000}"/>
    <cellStyle name="Normal 2 2 3 2 2 4 4 3 2" xfId="15195" xr:uid="{00000000-0005-0000-0000-000067290000}"/>
    <cellStyle name="Normal 2 2 3 2 2 4 4 3 2 2" xfId="31491" xr:uid="{00000000-0005-0000-0000-000068290000}"/>
    <cellStyle name="Normal 2 2 3 2 2 4 4 3 3" xfId="23345" xr:uid="{00000000-0005-0000-0000-000069290000}"/>
    <cellStyle name="Normal 2 2 3 2 2 4 4 4" xfId="9896" xr:uid="{00000000-0005-0000-0000-00006A290000}"/>
    <cellStyle name="Normal 2 2 3 2 2 4 4 4 2" xfId="26192" xr:uid="{00000000-0005-0000-0000-00006B290000}"/>
    <cellStyle name="Normal 2 2 3 2 2 4 4 5" xfId="18046" xr:uid="{00000000-0005-0000-0000-00006C290000}"/>
    <cellStyle name="Normal 2 2 3 2 2 4 5" xfId="3136" xr:uid="{00000000-0005-0000-0000-00006D290000}"/>
    <cellStyle name="Normal 2 2 3 2 2 4 5 2" xfId="11282" xr:uid="{00000000-0005-0000-0000-00006E290000}"/>
    <cellStyle name="Normal 2 2 3 2 2 4 5 2 2" xfId="27578" xr:uid="{00000000-0005-0000-0000-00006F290000}"/>
    <cellStyle name="Normal 2 2 3 2 2 4 5 3" xfId="19432" xr:uid="{00000000-0005-0000-0000-000070290000}"/>
    <cellStyle name="Normal 2 2 3 2 2 4 6" xfId="5639" xr:uid="{00000000-0005-0000-0000-000071290000}"/>
    <cellStyle name="Normal 2 2 3 2 2 4 6 2" xfId="13785" xr:uid="{00000000-0005-0000-0000-000072290000}"/>
    <cellStyle name="Normal 2 2 3 2 2 4 6 2 2" xfId="30081" xr:uid="{00000000-0005-0000-0000-000073290000}"/>
    <cellStyle name="Normal 2 2 3 2 2 4 6 3" xfId="21935" xr:uid="{00000000-0005-0000-0000-000074290000}"/>
    <cellStyle name="Normal 2 2 3 2 2 4 7" xfId="8486" xr:uid="{00000000-0005-0000-0000-000075290000}"/>
    <cellStyle name="Normal 2 2 3 2 2 4 7 2" xfId="24782" xr:uid="{00000000-0005-0000-0000-000076290000}"/>
    <cellStyle name="Normal 2 2 3 2 2 4 8" xfId="16636" xr:uid="{00000000-0005-0000-0000-000077290000}"/>
    <cellStyle name="Normal 2 2 3 2 2 5" xfId="429" xr:uid="{00000000-0005-0000-0000-000078290000}"/>
    <cellStyle name="Normal 2 2 3 2 2 5 2" xfId="1135" xr:uid="{00000000-0005-0000-0000-000079290000}"/>
    <cellStyle name="Normal 2 2 3 2 2 5 2 2" xfId="2545" xr:uid="{00000000-0005-0000-0000-00007A290000}"/>
    <cellStyle name="Normal 2 2 3 2 2 5 2 2 2" xfId="5037" xr:uid="{00000000-0005-0000-0000-00007B290000}"/>
    <cellStyle name="Normal 2 2 3 2 2 5 2 2 2 2" xfId="13183" xr:uid="{00000000-0005-0000-0000-00007C290000}"/>
    <cellStyle name="Normal 2 2 3 2 2 5 2 2 2 2 2" xfId="29479" xr:uid="{00000000-0005-0000-0000-00007D290000}"/>
    <cellStyle name="Normal 2 2 3 2 2 5 2 2 2 3" xfId="21333" xr:uid="{00000000-0005-0000-0000-00007E290000}"/>
    <cellStyle name="Normal 2 2 3 2 2 5 2 2 3" xfId="7844" xr:uid="{00000000-0005-0000-0000-00007F290000}"/>
    <cellStyle name="Normal 2 2 3 2 2 5 2 2 3 2" xfId="15990" xr:uid="{00000000-0005-0000-0000-000080290000}"/>
    <cellStyle name="Normal 2 2 3 2 2 5 2 2 3 2 2" xfId="32286" xr:uid="{00000000-0005-0000-0000-000081290000}"/>
    <cellStyle name="Normal 2 2 3 2 2 5 2 2 3 3" xfId="24140" xr:uid="{00000000-0005-0000-0000-000082290000}"/>
    <cellStyle name="Normal 2 2 3 2 2 5 2 2 4" xfId="10691" xr:uid="{00000000-0005-0000-0000-000083290000}"/>
    <cellStyle name="Normal 2 2 3 2 2 5 2 2 4 2" xfId="26987" xr:uid="{00000000-0005-0000-0000-000084290000}"/>
    <cellStyle name="Normal 2 2 3 2 2 5 2 2 5" xfId="18841" xr:uid="{00000000-0005-0000-0000-000085290000}"/>
    <cellStyle name="Normal 2 2 3 2 2 5 2 3" xfId="3819" xr:uid="{00000000-0005-0000-0000-000086290000}"/>
    <cellStyle name="Normal 2 2 3 2 2 5 2 3 2" xfId="11965" xr:uid="{00000000-0005-0000-0000-000087290000}"/>
    <cellStyle name="Normal 2 2 3 2 2 5 2 3 2 2" xfId="28261" xr:uid="{00000000-0005-0000-0000-000088290000}"/>
    <cellStyle name="Normal 2 2 3 2 2 5 2 3 3" xfId="20115" xr:uid="{00000000-0005-0000-0000-000089290000}"/>
    <cellStyle name="Normal 2 2 3 2 2 5 2 4" xfId="6434" xr:uid="{00000000-0005-0000-0000-00008A290000}"/>
    <cellStyle name="Normal 2 2 3 2 2 5 2 4 2" xfId="14580" xr:uid="{00000000-0005-0000-0000-00008B290000}"/>
    <cellStyle name="Normal 2 2 3 2 2 5 2 4 2 2" xfId="30876" xr:uid="{00000000-0005-0000-0000-00008C290000}"/>
    <cellStyle name="Normal 2 2 3 2 2 5 2 4 3" xfId="22730" xr:uid="{00000000-0005-0000-0000-00008D290000}"/>
    <cellStyle name="Normal 2 2 3 2 2 5 2 5" xfId="9281" xr:uid="{00000000-0005-0000-0000-00008E290000}"/>
    <cellStyle name="Normal 2 2 3 2 2 5 2 5 2" xfId="25577" xr:uid="{00000000-0005-0000-0000-00008F290000}"/>
    <cellStyle name="Normal 2 2 3 2 2 5 2 6" xfId="17431" xr:uid="{00000000-0005-0000-0000-000090290000}"/>
    <cellStyle name="Normal 2 2 3 2 2 5 3" xfId="1840" xr:uid="{00000000-0005-0000-0000-000091290000}"/>
    <cellStyle name="Normal 2 2 3 2 2 5 3 2" xfId="4428" xr:uid="{00000000-0005-0000-0000-000092290000}"/>
    <cellStyle name="Normal 2 2 3 2 2 5 3 2 2" xfId="12574" xr:uid="{00000000-0005-0000-0000-000093290000}"/>
    <cellStyle name="Normal 2 2 3 2 2 5 3 2 2 2" xfId="28870" xr:uid="{00000000-0005-0000-0000-000094290000}"/>
    <cellStyle name="Normal 2 2 3 2 2 5 3 2 3" xfId="20724" xr:uid="{00000000-0005-0000-0000-000095290000}"/>
    <cellStyle name="Normal 2 2 3 2 2 5 3 3" xfId="7139" xr:uid="{00000000-0005-0000-0000-000096290000}"/>
    <cellStyle name="Normal 2 2 3 2 2 5 3 3 2" xfId="15285" xr:uid="{00000000-0005-0000-0000-000097290000}"/>
    <cellStyle name="Normal 2 2 3 2 2 5 3 3 2 2" xfId="31581" xr:uid="{00000000-0005-0000-0000-000098290000}"/>
    <cellStyle name="Normal 2 2 3 2 2 5 3 3 3" xfId="23435" xr:uid="{00000000-0005-0000-0000-000099290000}"/>
    <cellStyle name="Normal 2 2 3 2 2 5 3 4" xfId="9986" xr:uid="{00000000-0005-0000-0000-00009A290000}"/>
    <cellStyle name="Normal 2 2 3 2 2 5 3 4 2" xfId="26282" xr:uid="{00000000-0005-0000-0000-00009B290000}"/>
    <cellStyle name="Normal 2 2 3 2 2 5 3 5" xfId="18136" xr:uid="{00000000-0005-0000-0000-00009C290000}"/>
    <cellStyle name="Normal 2 2 3 2 2 5 4" xfId="3210" xr:uid="{00000000-0005-0000-0000-00009D290000}"/>
    <cellStyle name="Normal 2 2 3 2 2 5 4 2" xfId="11356" xr:uid="{00000000-0005-0000-0000-00009E290000}"/>
    <cellStyle name="Normal 2 2 3 2 2 5 4 2 2" xfId="27652" xr:uid="{00000000-0005-0000-0000-00009F290000}"/>
    <cellStyle name="Normal 2 2 3 2 2 5 4 3" xfId="19506" xr:uid="{00000000-0005-0000-0000-0000A0290000}"/>
    <cellStyle name="Normal 2 2 3 2 2 5 5" xfId="5729" xr:uid="{00000000-0005-0000-0000-0000A1290000}"/>
    <cellStyle name="Normal 2 2 3 2 2 5 5 2" xfId="13875" xr:uid="{00000000-0005-0000-0000-0000A2290000}"/>
    <cellStyle name="Normal 2 2 3 2 2 5 5 2 2" xfId="30171" xr:uid="{00000000-0005-0000-0000-0000A3290000}"/>
    <cellStyle name="Normal 2 2 3 2 2 5 5 3" xfId="22025" xr:uid="{00000000-0005-0000-0000-0000A4290000}"/>
    <cellStyle name="Normal 2 2 3 2 2 5 6" xfId="8576" xr:uid="{00000000-0005-0000-0000-0000A5290000}"/>
    <cellStyle name="Normal 2 2 3 2 2 5 6 2" xfId="24872" xr:uid="{00000000-0005-0000-0000-0000A6290000}"/>
    <cellStyle name="Normal 2 2 3 2 2 5 7" xfId="16726" xr:uid="{00000000-0005-0000-0000-0000A7290000}"/>
    <cellStyle name="Normal 2 2 3 2 2 6" xfId="791" xr:uid="{00000000-0005-0000-0000-0000A8290000}"/>
    <cellStyle name="Normal 2 2 3 2 2 6 2" xfId="2201" xr:uid="{00000000-0005-0000-0000-0000A9290000}"/>
    <cellStyle name="Normal 2 2 3 2 2 6 2 2" xfId="4741" xr:uid="{00000000-0005-0000-0000-0000AA290000}"/>
    <cellStyle name="Normal 2 2 3 2 2 6 2 2 2" xfId="12887" xr:uid="{00000000-0005-0000-0000-0000AB290000}"/>
    <cellStyle name="Normal 2 2 3 2 2 6 2 2 2 2" xfId="29183" xr:uid="{00000000-0005-0000-0000-0000AC290000}"/>
    <cellStyle name="Normal 2 2 3 2 2 6 2 2 3" xfId="21037" xr:uid="{00000000-0005-0000-0000-0000AD290000}"/>
    <cellStyle name="Normal 2 2 3 2 2 6 2 3" xfId="7500" xr:uid="{00000000-0005-0000-0000-0000AE290000}"/>
    <cellStyle name="Normal 2 2 3 2 2 6 2 3 2" xfId="15646" xr:uid="{00000000-0005-0000-0000-0000AF290000}"/>
    <cellStyle name="Normal 2 2 3 2 2 6 2 3 2 2" xfId="31942" xr:uid="{00000000-0005-0000-0000-0000B0290000}"/>
    <cellStyle name="Normal 2 2 3 2 2 6 2 3 3" xfId="23796" xr:uid="{00000000-0005-0000-0000-0000B1290000}"/>
    <cellStyle name="Normal 2 2 3 2 2 6 2 4" xfId="10347" xr:uid="{00000000-0005-0000-0000-0000B2290000}"/>
    <cellStyle name="Normal 2 2 3 2 2 6 2 4 2" xfId="26643" xr:uid="{00000000-0005-0000-0000-0000B3290000}"/>
    <cellStyle name="Normal 2 2 3 2 2 6 2 5" xfId="18497" xr:uid="{00000000-0005-0000-0000-0000B4290000}"/>
    <cellStyle name="Normal 2 2 3 2 2 6 3" xfId="3523" xr:uid="{00000000-0005-0000-0000-0000B5290000}"/>
    <cellStyle name="Normal 2 2 3 2 2 6 3 2" xfId="11669" xr:uid="{00000000-0005-0000-0000-0000B6290000}"/>
    <cellStyle name="Normal 2 2 3 2 2 6 3 2 2" xfId="27965" xr:uid="{00000000-0005-0000-0000-0000B7290000}"/>
    <cellStyle name="Normal 2 2 3 2 2 6 3 3" xfId="19819" xr:uid="{00000000-0005-0000-0000-0000B8290000}"/>
    <cellStyle name="Normal 2 2 3 2 2 6 4" xfId="6090" xr:uid="{00000000-0005-0000-0000-0000B9290000}"/>
    <cellStyle name="Normal 2 2 3 2 2 6 4 2" xfId="14236" xr:uid="{00000000-0005-0000-0000-0000BA290000}"/>
    <cellStyle name="Normal 2 2 3 2 2 6 4 2 2" xfId="30532" xr:uid="{00000000-0005-0000-0000-0000BB290000}"/>
    <cellStyle name="Normal 2 2 3 2 2 6 4 3" xfId="22386" xr:uid="{00000000-0005-0000-0000-0000BC290000}"/>
    <cellStyle name="Normal 2 2 3 2 2 6 5" xfId="8937" xr:uid="{00000000-0005-0000-0000-0000BD290000}"/>
    <cellStyle name="Normal 2 2 3 2 2 6 5 2" xfId="25233" xr:uid="{00000000-0005-0000-0000-0000BE290000}"/>
    <cellStyle name="Normal 2 2 3 2 2 6 6" xfId="17087" xr:uid="{00000000-0005-0000-0000-0000BF290000}"/>
    <cellStyle name="Normal 2 2 3 2 2 7" xfId="1496" xr:uid="{00000000-0005-0000-0000-0000C0290000}"/>
    <cellStyle name="Normal 2 2 3 2 2 7 2" xfId="4132" xr:uid="{00000000-0005-0000-0000-0000C1290000}"/>
    <cellStyle name="Normal 2 2 3 2 2 7 2 2" xfId="12278" xr:uid="{00000000-0005-0000-0000-0000C2290000}"/>
    <cellStyle name="Normal 2 2 3 2 2 7 2 2 2" xfId="28574" xr:uid="{00000000-0005-0000-0000-0000C3290000}"/>
    <cellStyle name="Normal 2 2 3 2 2 7 2 3" xfId="20428" xr:uid="{00000000-0005-0000-0000-0000C4290000}"/>
    <cellStyle name="Normal 2 2 3 2 2 7 3" xfId="6795" xr:uid="{00000000-0005-0000-0000-0000C5290000}"/>
    <cellStyle name="Normal 2 2 3 2 2 7 3 2" xfId="14941" xr:uid="{00000000-0005-0000-0000-0000C6290000}"/>
    <cellStyle name="Normal 2 2 3 2 2 7 3 2 2" xfId="31237" xr:uid="{00000000-0005-0000-0000-0000C7290000}"/>
    <cellStyle name="Normal 2 2 3 2 2 7 3 3" xfId="23091" xr:uid="{00000000-0005-0000-0000-0000C8290000}"/>
    <cellStyle name="Normal 2 2 3 2 2 7 4" xfId="9642" xr:uid="{00000000-0005-0000-0000-0000C9290000}"/>
    <cellStyle name="Normal 2 2 3 2 2 7 4 2" xfId="25938" xr:uid="{00000000-0005-0000-0000-0000CA290000}"/>
    <cellStyle name="Normal 2 2 3 2 2 7 5" xfId="17792" xr:uid="{00000000-0005-0000-0000-0000CB290000}"/>
    <cellStyle name="Normal 2 2 3 2 2 8" xfId="2914" xr:uid="{00000000-0005-0000-0000-0000CC290000}"/>
    <cellStyle name="Normal 2 2 3 2 2 8 2" xfId="11060" xr:uid="{00000000-0005-0000-0000-0000CD290000}"/>
    <cellStyle name="Normal 2 2 3 2 2 8 2 2" xfId="27356" xr:uid="{00000000-0005-0000-0000-0000CE290000}"/>
    <cellStyle name="Normal 2 2 3 2 2 8 3" xfId="19210" xr:uid="{00000000-0005-0000-0000-0000CF290000}"/>
    <cellStyle name="Normal 2 2 3 2 2 9" xfId="5385" xr:uid="{00000000-0005-0000-0000-0000D0290000}"/>
    <cellStyle name="Normal 2 2 3 2 2 9 2" xfId="13531" xr:uid="{00000000-0005-0000-0000-0000D1290000}"/>
    <cellStyle name="Normal 2 2 3 2 2 9 2 2" xfId="29827" xr:uid="{00000000-0005-0000-0000-0000D2290000}"/>
    <cellStyle name="Normal 2 2 3 2 2 9 3" xfId="21681" xr:uid="{00000000-0005-0000-0000-0000D3290000}"/>
    <cellStyle name="Normal 2 2 3 2 3" xfId="131" xr:uid="{00000000-0005-0000-0000-0000D4290000}"/>
    <cellStyle name="Normal 2 2 3 2 3 2" xfId="475" xr:uid="{00000000-0005-0000-0000-0000D5290000}"/>
    <cellStyle name="Normal 2 2 3 2 3 2 2" xfId="1181" xr:uid="{00000000-0005-0000-0000-0000D6290000}"/>
    <cellStyle name="Normal 2 2 3 2 3 2 2 2" xfId="2591" xr:uid="{00000000-0005-0000-0000-0000D7290000}"/>
    <cellStyle name="Normal 2 2 3 2 3 2 2 2 2" xfId="5075" xr:uid="{00000000-0005-0000-0000-0000D8290000}"/>
    <cellStyle name="Normal 2 2 3 2 3 2 2 2 2 2" xfId="13221" xr:uid="{00000000-0005-0000-0000-0000D9290000}"/>
    <cellStyle name="Normal 2 2 3 2 3 2 2 2 2 2 2" xfId="29517" xr:uid="{00000000-0005-0000-0000-0000DA290000}"/>
    <cellStyle name="Normal 2 2 3 2 3 2 2 2 2 3" xfId="21371" xr:uid="{00000000-0005-0000-0000-0000DB290000}"/>
    <cellStyle name="Normal 2 2 3 2 3 2 2 2 3" xfId="7890" xr:uid="{00000000-0005-0000-0000-0000DC290000}"/>
    <cellStyle name="Normal 2 2 3 2 3 2 2 2 3 2" xfId="16036" xr:uid="{00000000-0005-0000-0000-0000DD290000}"/>
    <cellStyle name="Normal 2 2 3 2 3 2 2 2 3 2 2" xfId="32332" xr:uid="{00000000-0005-0000-0000-0000DE290000}"/>
    <cellStyle name="Normal 2 2 3 2 3 2 2 2 3 3" xfId="24186" xr:uid="{00000000-0005-0000-0000-0000DF290000}"/>
    <cellStyle name="Normal 2 2 3 2 3 2 2 2 4" xfId="10737" xr:uid="{00000000-0005-0000-0000-0000E0290000}"/>
    <cellStyle name="Normal 2 2 3 2 3 2 2 2 4 2" xfId="27033" xr:uid="{00000000-0005-0000-0000-0000E1290000}"/>
    <cellStyle name="Normal 2 2 3 2 3 2 2 2 5" xfId="18887" xr:uid="{00000000-0005-0000-0000-0000E2290000}"/>
    <cellStyle name="Normal 2 2 3 2 3 2 2 3" xfId="3857" xr:uid="{00000000-0005-0000-0000-0000E3290000}"/>
    <cellStyle name="Normal 2 2 3 2 3 2 2 3 2" xfId="12003" xr:uid="{00000000-0005-0000-0000-0000E4290000}"/>
    <cellStyle name="Normal 2 2 3 2 3 2 2 3 2 2" xfId="28299" xr:uid="{00000000-0005-0000-0000-0000E5290000}"/>
    <cellStyle name="Normal 2 2 3 2 3 2 2 3 3" xfId="20153" xr:uid="{00000000-0005-0000-0000-0000E6290000}"/>
    <cellStyle name="Normal 2 2 3 2 3 2 2 4" xfId="6480" xr:uid="{00000000-0005-0000-0000-0000E7290000}"/>
    <cellStyle name="Normal 2 2 3 2 3 2 2 4 2" xfId="14626" xr:uid="{00000000-0005-0000-0000-0000E8290000}"/>
    <cellStyle name="Normal 2 2 3 2 3 2 2 4 2 2" xfId="30922" xr:uid="{00000000-0005-0000-0000-0000E9290000}"/>
    <cellStyle name="Normal 2 2 3 2 3 2 2 4 3" xfId="22776" xr:uid="{00000000-0005-0000-0000-0000EA290000}"/>
    <cellStyle name="Normal 2 2 3 2 3 2 2 5" xfId="9327" xr:uid="{00000000-0005-0000-0000-0000EB290000}"/>
    <cellStyle name="Normal 2 2 3 2 3 2 2 5 2" xfId="25623" xr:uid="{00000000-0005-0000-0000-0000EC290000}"/>
    <cellStyle name="Normal 2 2 3 2 3 2 2 6" xfId="17477" xr:uid="{00000000-0005-0000-0000-0000ED290000}"/>
    <cellStyle name="Normal 2 2 3 2 3 2 3" xfId="1886" xr:uid="{00000000-0005-0000-0000-0000EE290000}"/>
    <cellStyle name="Normal 2 2 3 2 3 2 3 2" xfId="4466" xr:uid="{00000000-0005-0000-0000-0000EF290000}"/>
    <cellStyle name="Normal 2 2 3 2 3 2 3 2 2" xfId="12612" xr:uid="{00000000-0005-0000-0000-0000F0290000}"/>
    <cellStyle name="Normal 2 2 3 2 3 2 3 2 2 2" xfId="28908" xr:uid="{00000000-0005-0000-0000-0000F1290000}"/>
    <cellStyle name="Normal 2 2 3 2 3 2 3 2 3" xfId="20762" xr:uid="{00000000-0005-0000-0000-0000F2290000}"/>
    <cellStyle name="Normal 2 2 3 2 3 2 3 3" xfId="7185" xr:uid="{00000000-0005-0000-0000-0000F3290000}"/>
    <cellStyle name="Normal 2 2 3 2 3 2 3 3 2" xfId="15331" xr:uid="{00000000-0005-0000-0000-0000F4290000}"/>
    <cellStyle name="Normal 2 2 3 2 3 2 3 3 2 2" xfId="31627" xr:uid="{00000000-0005-0000-0000-0000F5290000}"/>
    <cellStyle name="Normal 2 2 3 2 3 2 3 3 3" xfId="23481" xr:uid="{00000000-0005-0000-0000-0000F6290000}"/>
    <cellStyle name="Normal 2 2 3 2 3 2 3 4" xfId="10032" xr:uid="{00000000-0005-0000-0000-0000F7290000}"/>
    <cellStyle name="Normal 2 2 3 2 3 2 3 4 2" xfId="26328" xr:uid="{00000000-0005-0000-0000-0000F8290000}"/>
    <cellStyle name="Normal 2 2 3 2 3 2 3 5" xfId="18182" xr:uid="{00000000-0005-0000-0000-0000F9290000}"/>
    <cellStyle name="Normal 2 2 3 2 3 2 4" xfId="3248" xr:uid="{00000000-0005-0000-0000-0000FA290000}"/>
    <cellStyle name="Normal 2 2 3 2 3 2 4 2" xfId="11394" xr:uid="{00000000-0005-0000-0000-0000FB290000}"/>
    <cellStyle name="Normal 2 2 3 2 3 2 4 2 2" xfId="27690" xr:uid="{00000000-0005-0000-0000-0000FC290000}"/>
    <cellStyle name="Normal 2 2 3 2 3 2 4 3" xfId="19544" xr:uid="{00000000-0005-0000-0000-0000FD290000}"/>
    <cellStyle name="Normal 2 2 3 2 3 2 5" xfId="5775" xr:uid="{00000000-0005-0000-0000-0000FE290000}"/>
    <cellStyle name="Normal 2 2 3 2 3 2 5 2" xfId="13921" xr:uid="{00000000-0005-0000-0000-0000FF290000}"/>
    <cellStyle name="Normal 2 2 3 2 3 2 5 2 2" xfId="30217" xr:uid="{00000000-0005-0000-0000-0000002A0000}"/>
    <cellStyle name="Normal 2 2 3 2 3 2 5 3" xfId="22071" xr:uid="{00000000-0005-0000-0000-0000012A0000}"/>
    <cellStyle name="Normal 2 2 3 2 3 2 6" xfId="8622" xr:uid="{00000000-0005-0000-0000-0000022A0000}"/>
    <cellStyle name="Normal 2 2 3 2 3 2 6 2" xfId="24918" xr:uid="{00000000-0005-0000-0000-0000032A0000}"/>
    <cellStyle name="Normal 2 2 3 2 3 2 7" xfId="16772" xr:uid="{00000000-0005-0000-0000-0000042A0000}"/>
    <cellStyle name="Normal 2 2 3 2 3 3" xfId="837" xr:uid="{00000000-0005-0000-0000-0000052A0000}"/>
    <cellStyle name="Normal 2 2 3 2 3 3 2" xfId="2247" xr:uid="{00000000-0005-0000-0000-0000062A0000}"/>
    <cellStyle name="Normal 2 2 3 2 3 3 2 2" xfId="4779" xr:uid="{00000000-0005-0000-0000-0000072A0000}"/>
    <cellStyle name="Normal 2 2 3 2 3 3 2 2 2" xfId="12925" xr:uid="{00000000-0005-0000-0000-0000082A0000}"/>
    <cellStyle name="Normal 2 2 3 2 3 3 2 2 2 2" xfId="29221" xr:uid="{00000000-0005-0000-0000-0000092A0000}"/>
    <cellStyle name="Normal 2 2 3 2 3 3 2 2 3" xfId="21075" xr:uid="{00000000-0005-0000-0000-00000A2A0000}"/>
    <cellStyle name="Normal 2 2 3 2 3 3 2 3" xfId="7546" xr:uid="{00000000-0005-0000-0000-00000B2A0000}"/>
    <cellStyle name="Normal 2 2 3 2 3 3 2 3 2" xfId="15692" xr:uid="{00000000-0005-0000-0000-00000C2A0000}"/>
    <cellStyle name="Normal 2 2 3 2 3 3 2 3 2 2" xfId="31988" xr:uid="{00000000-0005-0000-0000-00000D2A0000}"/>
    <cellStyle name="Normal 2 2 3 2 3 3 2 3 3" xfId="23842" xr:uid="{00000000-0005-0000-0000-00000E2A0000}"/>
    <cellStyle name="Normal 2 2 3 2 3 3 2 4" xfId="10393" xr:uid="{00000000-0005-0000-0000-00000F2A0000}"/>
    <cellStyle name="Normal 2 2 3 2 3 3 2 4 2" xfId="26689" xr:uid="{00000000-0005-0000-0000-0000102A0000}"/>
    <cellStyle name="Normal 2 2 3 2 3 3 2 5" xfId="18543" xr:uid="{00000000-0005-0000-0000-0000112A0000}"/>
    <cellStyle name="Normal 2 2 3 2 3 3 3" xfId="3561" xr:uid="{00000000-0005-0000-0000-0000122A0000}"/>
    <cellStyle name="Normal 2 2 3 2 3 3 3 2" xfId="11707" xr:uid="{00000000-0005-0000-0000-0000132A0000}"/>
    <cellStyle name="Normal 2 2 3 2 3 3 3 2 2" xfId="28003" xr:uid="{00000000-0005-0000-0000-0000142A0000}"/>
    <cellStyle name="Normal 2 2 3 2 3 3 3 3" xfId="19857" xr:uid="{00000000-0005-0000-0000-0000152A0000}"/>
    <cellStyle name="Normal 2 2 3 2 3 3 4" xfId="6136" xr:uid="{00000000-0005-0000-0000-0000162A0000}"/>
    <cellStyle name="Normal 2 2 3 2 3 3 4 2" xfId="14282" xr:uid="{00000000-0005-0000-0000-0000172A0000}"/>
    <cellStyle name="Normal 2 2 3 2 3 3 4 2 2" xfId="30578" xr:uid="{00000000-0005-0000-0000-0000182A0000}"/>
    <cellStyle name="Normal 2 2 3 2 3 3 4 3" xfId="22432" xr:uid="{00000000-0005-0000-0000-0000192A0000}"/>
    <cellStyle name="Normal 2 2 3 2 3 3 5" xfId="8983" xr:uid="{00000000-0005-0000-0000-00001A2A0000}"/>
    <cellStyle name="Normal 2 2 3 2 3 3 5 2" xfId="25279" xr:uid="{00000000-0005-0000-0000-00001B2A0000}"/>
    <cellStyle name="Normal 2 2 3 2 3 3 6" xfId="17133" xr:uid="{00000000-0005-0000-0000-00001C2A0000}"/>
    <cellStyle name="Normal 2 2 3 2 3 4" xfId="1542" xr:uid="{00000000-0005-0000-0000-00001D2A0000}"/>
    <cellStyle name="Normal 2 2 3 2 3 4 2" xfId="4170" xr:uid="{00000000-0005-0000-0000-00001E2A0000}"/>
    <cellStyle name="Normal 2 2 3 2 3 4 2 2" xfId="12316" xr:uid="{00000000-0005-0000-0000-00001F2A0000}"/>
    <cellStyle name="Normal 2 2 3 2 3 4 2 2 2" xfId="28612" xr:uid="{00000000-0005-0000-0000-0000202A0000}"/>
    <cellStyle name="Normal 2 2 3 2 3 4 2 3" xfId="20466" xr:uid="{00000000-0005-0000-0000-0000212A0000}"/>
    <cellStyle name="Normal 2 2 3 2 3 4 3" xfId="6841" xr:uid="{00000000-0005-0000-0000-0000222A0000}"/>
    <cellStyle name="Normal 2 2 3 2 3 4 3 2" xfId="14987" xr:uid="{00000000-0005-0000-0000-0000232A0000}"/>
    <cellStyle name="Normal 2 2 3 2 3 4 3 2 2" xfId="31283" xr:uid="{00000000-0005-0000-0000-0000242A0000}"/>
    <cellStyle name="Normal 2 2 3 2 3 4 3 3" xfId="23137" xr:uid="{00000000-0005-0000-0000-0000252A0000}"/>
    <cellStyle name="Normal 2 2 3 2 3 4 4" xfId="9688" xr:uid="{00000000-0005-0000-0000-0000262A0000}"/>
    <cellStyle name="Normal 2 2 3 2 3 4 4 2" xfId="25984" xr:uid="{00000000-0005-0000-0000-0000272A0000}"/>
    <cellStyle name="Normal 2 2 3 2 3 4 5" xfId="17838" xr:uid="{00000000-0005-0000-0000-0000282A0000}"/>
    <cellStyle name="Normal 2 2 3 2 3 5" xfId="2952" xr:uid="{00000000-0005-0000-0000-0000292A0000}"/>
    <cellStyle name="Normal 2 2 3 2 3 5 2" xfId="11098" xr:uid="{00000000-0005-0000-0000-00002A2A0000}"/>
    <cellStyle name="Normal 2 2 3 2 3 5 2 2" xfId="27394" xr:uid="{00000000-0005-0000-0000-00002B2A0000}"/>
    <cellStyle name="Normal 2 2 3 2 3 5 3" xfId="19248" xr:uid="{00000000-0005-0000-0000-00002C2A0000}"/>
    <cellStyle name="Normal 2 2 3 2 3 6" xfId="5431" xr:uid="{00000000-0005-0000-0000-00002D2A0000}"/>
    <cellStyle name="Normal 2 2 3 2 3 6 2" xfId="13577" xr:uid="{00000000-0005-0000-0000-00002E2A0000}"/>
    <cellStyle name="Normal 2 2 3 2 3 6 2 2" xfId="29873" xr:uid="{00000000-0005-0000-0000-00002F2A0000}"/>
    <cellStyle name="Normal 2 2 3 2 3 6 3" xfId="21727" xr:uid="{00000000-0005-0000-0000-0000302A0000}"/>
    <cellStyle name="Normal 2 2 3 2 3 7" xfId="8278" xr:uid="{00000000-0005-0000-0000-0000312A0000}"/>
    <cellStyle name="Normal 2 2 3 2 3 7 2" xfId="24574" xr:uid="{00000000-0005-0000-0000-0000322A0000}"/>
    <cellStyle name="Normal 2 2 3 2 3 8" xfId="16428" xr:uid="{00000000-0005-0000-0000-0000332A0000}"/>
    <cellStyle name="Normal 2 2 3 2 4" xfId="215" xr:uid="{00000000-0005-0000-0000-0000342A0000}"/>
    <cellStyle name="Normal 2 2 3 2 4 2" xfId="559" xr:uid="{00000000-0005-0000-0000-0000352A0000}"/>
    <cellStyle name="Normal 2 2 3 2 4 2 2" xfId="1265" xr:uid="{00000000-0005-0000-0000-0000362A0000}"/>
    <cellStyle name="Normal 2 2 3 2 4 2 2 2" xfId="2675" xr:uid="{00000000-0005-0000-0000-0000372A0000}"/>
    <cellStyle name="Normal 2 2 3 2 4 2 2 2 2" xfId="5149" xr:uid="{00000000-0005-0000-0000-0000382A0000}"/>
    <cellStyle name="Normal 2 2 3 2 4 2 2 2 2 2" xfId="13295" xr:uid="{00000000-0005-0000-0000-0000392A0000}"/>
    <cellStyle name="Normal 2 2 3 2 4 2 2 2 2 2 2" xfId="29591" xr:uid="{00000000-0005-0000-0000-00003A2A0000}"/>
    <cellStyle name="Normal 2 2 3 2 4 2 2 2 2 3" xfId="21445" xr:uid="{00000000-0005-0000-0000-00003B2A0000}"/>
    <cellStyle name="Normal 2 2 3 2 4 2 2 2 3" xfId="7974" xr:uid="{00000000-0005-0000-0000-00003C2A0000}"/>
    <cellStyle name="Normal 2 2 3 2 4 2 2 2 3 2" xfId="16120" xr:uid="{00000000-0005-0000-0000-00003D2A0000}"/>
    <cellStyle name="Normal 2 2 3 2 4 2 2 2 3 2 2" xfId="32416" xr:uid="{00000000-0005-0000-0000-00003E2A0000}"/>
    <cellStyle name="Normal 2 2 3 2 4 2 2 2 3 3" xfId="24270" xr:uid="{00000000-0005-0000-0000-00003F2A0000}"/>
    <cellStyle name="Normal 2 2 3 2 4 2 2 2 4" xfId="10821" xr:uid="{00000000-0005-0000-0000-0000402A0000}"/>
    <cellStyle name="Normal 2 2 3 2 4 2 2 2 4 2" xfId="27117" xr:uid="{00000000-0005-0000-0000-0000412A0000}"/>
    <cellStyle name="Normal 2 2 3 2 4 2 2 2 5" xfId="18971" xr:uid="{00000000-0005-0000-0000-0000422A0000}"/>
    <cellStyle name="Normal 2 2 3 2 4 2 2 3" xfId="3931" xr:uid="{00000000-0005-0000-0000-0000432A0000}"/>
    <cellStyle name="Normal 2 2 3 2 4 2 2 3 2" xfId="12077" xr:uid="{00000000-0005-0000-0000-0000442A0000}"/>
    <cellStyle name="Normal 2 2 3 2 4 2 2 3 2 2" xfId="28373" xr:uid="{00000000-0005-0000-0000-0000452A0000}"/>
    <cellStyle name="Normal 2 2 3 2 4 2 2 3 3" xfId="20227" xr:uid="{00000000-0005-0000-0000-0000462A0000}"/>
    <cellStyle name="Normal 2 2 3 2 4 2 2 4" xfId="6564" xr:uid="{00000000-0005-0000-0000-0000472A0000}"/>
    <cellStyle name="Normal 2 2 3 2 4 2 2 4 2" xfId="14710" xr:uid="{00000000-0005-0000-0000-0000482A0000}"/>
    <cellStyle name="Normal 2 2 3 2 4 2 2 4 2 2" xfId="31006" xr:uid="{00000000-0005-0000-0000-0000492A0000}"/>
    <cellStyle name="Normal 2 2 3 2 4 2 2 4 3" xfId="22860" xr:uid="{00000000-0005-0000-0000-00004A2A0000}"/>
    <cellStyle name="Normal 2 2 3 2 4 2 2 5" xfId="9411" xr:uid="{00000000-0005-0000-0000-00004B2A0000}"/>
    <cellStyle name="Normal 2 2 3 2 4 2 2 5 2" xfId="25707" xr:uid="{00000000-0005-0000-0000-00004C2A0000}"/>
    <cellStyle name="Normal 2 2 3 2 4 2 2 6" xfId="17561" xr:uid="{00000000-0005-0000-0000-00004D2A0000}"/>
    <cellStyle name="Normal 2 2 3 2 4 2 3" xfId="1970" xr:uid="{00000000-0005-0000-0000-00004E2A0000}"/>
    <cellStyle name="Normal 2 2 3 2 4 2 3 2" xfId="4540" xr:uid="{00000000-0005-0000-0000-00004F2A0000}"/>
    <cellStyle name="Normal 2 2 3 2 4 2 3 2 2" xfId="12686" xr:uid="{00000000-0005-0000-0000-0000502A0000}"/>
    <cellStyle name="Normal 2 2 3 2 4 2 3 2 2 2" xfId="28982" xr:uid="{00000000-0005-0000-0000-0000512A0000}"/>
    <cellStyle name="Normal 2 2 3 2 4 2 3 2 3" xfId="20836" xr:uid="{00000000-0005-0000-0000-0000522A0000}"/>
    <cellStyle name="Normal 2 2 3 2 4 2 3 3" xfId="7269" xr:uid="{00000000-0005-0000-0000-0000532A0000}"/>
    <cellStyle name="Normal 2 2 3 2 4 2 3 3 2" xfId="15415" xr:uid="{00000000-0005-0000-0000-0000542A0000}"/>
    <cellStyle name="Normal 2 2 3 2 4 2 3 3 2 2" xfId="31711" xr:uid="{00000000-0005-0000-0000-0000552A0000}"/>
    <cellStyle name="Normal 2 2 3 2 4 2 3 3 3" xfId="23565" xr:uid="{00000000-0005-0000-0000-0000562A0000}"/>
    <cellStyle name="Normal 2 2 3 2 4 2 3 4" xfId="10116" xr:uid="{00000000-0005-0000-0000-0000572A0000}"/>
    <cellStyle name="Normal 2 2 3 2 4 2 3 4 2" xfId="26412" xr:uid="{00000000-0005-0000-0000-0000582A0000}"/>
    <cellStyle name="Normal 2 2 3 2 4 2 3 5" xfId="18266" xr:uid="{00000000-0005-0000-0000-0000592A0000}"/>
    <cellStyle name="Normal 2 2 3 2 4 2 4" xfId="3322" xr:uid="{00000000-0005-0000-0000-00005A2A0000}"/>
    <cellStyle name="Normal 2 2 3 2 4 2 4 2" xfId="11468" xr:uid="{00000000-0005-0000-0000-00005B2A0000}"/>
    <cellStyle name="Normal 2 2 3 2 4 2 4 2 2" xfId="27764" xr:uid="{00000000-0005-0000-0000-00005C2A0000}"/>
    <cellStyle name="Normal 2 2 3 2 4 2 4 3" xfId="19618" xr:uid="{00000000-0005-0000-0000-00005D2A0000}"/>
    <cellStyle name="Normal 2 2 3 2 4 2 5" xfId="5859" xr:uid="{00000000-0005-0000-0000-00005E2A0000}"/>
    <cellStyle name="Normal 2 2 3 2 4 2 5 2" xfId="14005" xr:uid="{00000000-0005-0000-0000-00005F2A0000}"/>
    <cellStyle name="Normal 2 2 3 2 4 2 5 2 2" xfId="30301" xr:uid="{00000000-0005-0000-0000-0000602A0000}"/>
    <cellStyle name="Normal 2 2 3 2 4 2 5 3" xfId="22155" xr:uid="{00000000-0005-0000-0000-0000612A0000}"/>
    <cellStyle name="Normal 2 2 3 2 4 2 6" xfId="8706" xr:uid="{00000000-0005-0000-0000-0000622A0000}"/>
    <cellStyle name="Normal 2 2 3 2 4 2 6 2" xfId="25002" xr:uid="{00000000-0005-0000-0000-0000632A0000}"/>
    <cellStyle name="Normal 2 2 3 2 4 2 7" xfId="16856" xr:uid="{00000000-0005-0000-0000-0000642A0000}"/>
    <cellStyle name="Normal 2 2 3 2 4 3" xfId="921" xr:uid="{00000000-0005-0000-0000-0000652A0000}"/>
    <cellStyle name="Normal 2 2 3 2 4 3 2" xfId="2331" xr:uid="{00000000-0005-0000-0000-0000662A0000}"/>
    <cellStyle name="Normal 2 2 3 2 4 3 2 2" xfId="4853" xr:uid="{00000000-0005-0000-0000-0000672A0000}"/>
    <cellStyle name="Normal 2 2 3 2 4 3 2 2 2" xfId="12999" xr:uid="{00000000-0005-0000-0000-0000682A0000}"/>
    <cellStyle name="Normal 2 2 3 2 4 3 2 2 2 2" xfId="29295" xr:uid="{00000000-0005-0000-0000-0000692A0000}"/>
    <cellStyle name="Normal 2 2 3 2 4 3 2 2 3" xfId="21149" xr:uid="{00000000-0005-0000-0000-00006A2A0000}"/>
    <cellStyle name="Normal 2 2 3 2 4 3 2 3" xfId="7630" xr:uid="{00000000-0005-0000-0000-00006B2A0000}"/>
    <cellStyle name="Normal 2 2 3 2 4 3 2 3 2" xfId="15776" xr:uid="{00000000-0005-0000-0000-00006C2A0000}"/>
    <cellStyle name="Normal 2 2 3 2 4 3 2 3 2 2" xfId="32072" xr:uid="{00000000-0005-0000-0000-00006D2A0000}"/>
    <cellStyle name="Normal 2 2 3 2 4 3 2 3 3" xfId="23926" xr:uid="{00000000-0005-0000-0000-00006E2A0000}"/>
    <cellStyle name="Normal 2 2 3 2 4 3 2 4" xfId="10477" xr:uid="{00000000-0005-0000-0000-00006F2A0000}"/>
    <cellStyle name="Normal 2 2 3 2 4 3 2 4 2" xfId="26773" xr:uid="{00000000-0005-0000-0000-0000702A0000}"/>
    <cellStyle name="Normal 2 2 3 2 4 3 2 5" xfId="18627" xr:uid="{00000000-0005-0000-0000-0000712A0000}"/>
    <cellStyle name="Normal 2 2 3 2 4 3 3" xfId="3635" xr:uid="{00000000-0005-0000-0000-0000722A0000}"/>
    <cellStyle name="Normal 2 2 3 2 4 3 3 2" xfId="11781" xr:uid="{00000000-0005-0000-0000-0000732A0000}"/>
    <cellStyle name="Normal 2 2 3 2 4 3 3 2 2" xfId="28077" xr:uid="{00000000-0005-0000-0000-0000742A0000}"/>
    <cellStyle name="Normal 2 2 3 2 4 3 3 3" xfId="19931" xr:uid="{00000000-0005-0000-0000-0000752A0000}"/>
    <cellStyle name="Normal 2 2 3 2 4 3 4" xfId="6220" xr:uid="{00000000-0005-0000-0000-0000762A0000}"/>
    <cellStyle name="Normal 2 2 3 2 4 3 4 2" xfId="14366" xr:uid="{00000000-0005-0000-0000-0000772A0000}"/>
    <cellStyle name="Normal 2 2 3 2 4 3 4 2 2" xfId="30662" xr:uid="{00000000-0005-0000-0000-0000782A0000}"/>
    <cellStyle name="Normal 2 2 3 2 4 3 4 3" xfId="22516" xr:uid="{00000000-0005-0000-0000-0000792A0000}"/>
    <cellStyle name="Normal 2 2 3 2 4 3 5" xfId="9067" xr:uid="{00000000-0005-0000-0000-00007A2A0000}"/>
    <cellStyle name="Normal 2 2 3 2 4 3 5 2" xfId="25363" xr:uid="{00000000-0005-0000-0000-00007B2A0000}"/>
    <cellStyle name="Normal 2 2 3 2 4 3 6" xfId="17217" xr:uid="{00000000-0005-0000-0000-00007C2A0000}"/>
    <cellStyle name="Normal 2 2 3 2 4 4" xfId="1626" xr:uid="{00000000-0005-0000-0000-00007D2A0000}"/>
    <cellStyle name="Normal 2 2 3 2 4 4 2" xfId="4244" xr:uid="{00000000-0005-0000-0000-00007E2A0000}"/>
    <cellStyle name="Normal 2 2 3 2 4 4 2 2" xfId="12390" xr:uid="{00000000-0005-0000-0000-00007F2A0000}"/>
    <cellStyle name="Normal 2 2 3 2 4 4 2 2 2" xfId="28686" xr:uid="{00000000-0005-0000-0000-0000802A0000}"/>
    <cellStyle name="Normal 2 2 3 2 4 4 2 3" xfId="20540" xr:uid="{00000000-0005-0000-0000-0000812A0000}"/>
    <cellStyle name="Normal 2 2 3 2 4 4 3" xfId="6925" xr:uid="{00000000-0005-0000-0000-0000822A0000}"/>
    <cellStyle name="Normal 2 2 3 2 4 4 3 2" xfId="15071" xr:uid="{00000000-0005-0000-0000-0000832A0000}"/>
    <cellStyle name="Normal 2 2 3 2 4 4 3 2 2" xfId="31367" xr:uid="{00000000-0005-0000-0000-0000842A0000}"/>
    <cellStyle name="Normal 2 2 3 2 4 4 3 3" xfId="23221" xr:uid="{00000000-0005-0000-0000-0000852A0000}"/>
    <cellStyle name="Normal 2 2 3 2 4 4 4" xfId="9772" xr:uid="{00000000-0005-0000-0000-0000862A0000}"/>
    <cellStyle name="Normal 2 2 3 2 4 4 4 2" xfId="26068" xr:uid="{00000000-0005-0000-0000-0000872A0000}"/>
    <cellStyle name="Normal 2 2 3 2 4 4 5" xfId="17922" xr:uid="{00000000-0005-0000-0000-0000882A0000}"/>
    <cellStyle name="Normal 2 2 3 2 4 5" xfId="3026" xr:uid="{00000000-0005-0000-0000-0000892A0000}"/>
    <cellStyle name="Normal 2 2 3 2 4 5 2" xfId="11172" xr:uid="{00000000-0005-0000-0000-00008A2A0000}"/>
    <cellStyle name="Normal 2 2 3 2 4 5 2 2" xfId="27468" xr:uid="{00000000-0005-0000-0000-00008B2A0000}"/>
    <cellStyle name="Normal 2 2 3 2 4 5 3" xfId="19322" xr:uid="{00000000-0005-0000-0000-00008C2A0000}"/>
    <cellStyle name="Normal 2 2 3 2 4 6" xfId="5515" xr:uid="{00000000-0005-0000-0000-00008D2A0000}"/>
    <cellStyle name="Normal 2 2 3 2 4 6 2" xfId="13661" xr:uid="{00000000-0005-0000-0000-00008E2A0000}"/>
    <cellStyle name="Normal 2 2 3 2 4 6 2 2" xfId="29957" xr:uid="{00000000-0005-0000-0000-00008F2A0000}"/>
    <cellStyle name="Normal 2 2 3 2 4 6 3" xfId="21811" xr:uid="{00000000-0005-0000-0000-0000902A0000}"/>
    <cellStyle name="Normal 2 2 3 2 4 7" xfId="8362" xr:uid="{00000000-0005-0000-0000-0000912A0000}"/>
    <cellStyle name="Normal 2 2 3 2 4 7 2" xfId="24658" xr:uid="{00000000-0005-0000-0000-0000922A0000}"/>
    <cellStyle name="Normal 2 2 3 2 4 8" xfId="16512" xr:uid="{00000000-0005-0000-0000-0000932A0000}"/>
    <cellStyle name="Normal 2 2 3 2 5" xfId="295" xr:uid="{00000000-0005-0000-0000-0000942A0000}"/>
    <cellStyle name="Normal 2 2 3 2 5 2" xfId="639" xr:uid="{00000000-0005-0000-0000-0000952A0000}"/>
    <cellStyle name="Normal 2 2 3 2 5 2 2" xfId="1345" xr:uid="{00000000-0005-0000-0000-0000962A0000}"/>
    <cellStyle name="Normal 2 2 3 2 5 2 2 2" xfId="2755" xr:uid="{00000000-0005-0000-0000-0000972A0000}"/>
    <cellStyle name="Normal 2 2 3 2 5 2 2 2 2" xfId="5223" xr:uid="{00000000-0005-0000-0000-0000982A0000}"/>
    <cellStyle name="Normal 2 2 3 2 5 2 2 2 2 2" xfId="13369" xr:uid="{00000000-0005-0000-0000-0000992A0000}"/>
    <cellStyle name="Normal 2 2 3 2 5 2 2 2 2 2 2" xfId="29665" xr:uid="{00000000-0005-0000-0000-00009A2A0000}"/>
    <cellStyle name="Normal 2 2 3 2 5 2 2 2 2 3" xfId="21519" xr:uid="{00000000-0005-0000-0000-00009B2A0000}"/>
    <cellStyle name="Normal 2 2 3 2 5 2 2 2 3" xfId="8054" xr:uid="{00000000-0005-0000-0000-00009C2A0000}"/>
    <cellStyle name="Normal 2 2 3 2 5 2 2 2 3 2" xfId="16200" xr:uid="{00000000-0005-0000-0000-00009D2A0000}"/>
    <cellStyle name="Normal 2 2 3 2 5 2 2 2 3 2 2" xfId="32496" xr:uid="{00000000-0005-0000-0000-00009E2A0000}"/>
    <cellStyle name="Normal 2 2 3 2 5 2 2 2 3 3" xfId="24350" xr:uid="{00000000-0005-0000-0000-00009F2A0000}"/>
    <cellStyle name="Normal 2 2 3 2 5 2 2 2 4" xfId="10901" xr:uid="{00000000-0005-0000-0000-0000A02A0000}"/>
    <cellStyle name="Normal 2 2 3 2 5 2 2 2 4 2" xfId="27197" xr:uid="{00000000-0005-0000-0000-0000A12A0000}"/>
    <cellStyle name="Normal 2 2 3 2 5 2 2 2 5" xfId="19051" xr:uid="{00000000-0005-0000-0000-0000A22A0000}"/>
    <cellStyle name="Normal 2 2 3 2 5 2 2 3" xfId="4005" xr:uid="{00000000-0005-0000-0000-0000A32A0000}"/>
    <cellStyle name="Normal 2 2 3 2 5 2 2 3 2" xfId="12151" xr:uid="{00000000-0005-0000-0000-0000A42A0000}"/>
    <cellStyle name="Normal 2 2 3 2 5 2 2 3 2 2" xfId="28447" xr:uid="{00000000-0005-0000-0000-0000A52A0000}"/>
    <cellStyle name="Normal 2 2 3 2 5 2 2 3 3" xfId="20301" xr:uid="{00000000-0005-0000-0000-0000A62A0000}"/>
    <cellStyle name="Normal 2 2 3 2 5 2 2 4" xfId="6644" xr:uid="{00000000-0005-0000-0000-0000A72A0000}"/>
    <cellStyle name="Normal 2 2 3 2 5 2 2 4 2" xfId="14790" xr:uid="{00000000-0005-0000-0000-0000A82A0000}"/>
    <cellStyle name="Normal 2 2 3 2 5 2 2 4 2 2" xfId="31086" xr:uid="{00000000-0005-0000-0000-0000A92A0000}"/>
    <cellStyle name="Normal 2 2 3 2 5 2 2 4 3" xfId="22940" xr:uid="{00000000-0005-0000-0000-0000AA2A0000}"/>
    <cellStyle name="Normal 2 2 3 2 5 2 2 5" xfId="9491" xr:uid="{00000000-0005-0000-0000-0000AB2A0000}"/>
    <cellStyle name="Normal 2 2 3 2 5 2 2 5 2" xfId="25787" xr:uid="{00000000-0005-0000-0000-0000AC2A0000}"/>
    <cellStyle name="Normal 2 2 3 2 5 2 2 6" xfId="17641" xr:uid="{00000000-0005-0000-0000-0000AD2A0000}"/>
    <cellStyle name="Normal 2 2 3 2 5 2 3" xfId="2050" xr:uid="{00000000-0005-0000-0000-0000AE2A0000}"/>
    <cellStyle name="Normal 2 2 3 2 5 2 3 2" xfId="4614" xr:uid="{00000000-0005-0000-0000-0000AF2A0000}"/>
    <cellStyle name="Normal 2 2 3 2 5 2 3 2 2" xfId="12760" xr:uid="{00000000-0005-0000-0000-0000B02A0000}"/>
    <cellStyle name="Normal 2 2 3 2 5 2 3 2 2 2" xfId="29056" xr:uid="{00000000-0005-0000-0000-0000B12A0000}"/>
    <cellStyle name="Normal 2 2 3 2 5 2 3 2 3" xfId="20910" xr:uid="{00000000-0005-0000-0000-0000B22A0000}"/>
    <cellStyle name="Normal 2 2 3 2 5 2 3 3" xfId="7349" xr:uid="{00000000-0005-0000-0000-0000B32A0000}"/>
    <cellStyle name="Normal 2 2 3 2 5 2 3 3 2" xfId="15495" xr:uid="{00000000-0005-0000-0000-0000B42A0000}"/>
    <cellStyle name="Normal 2 2 3 2 5 2 3 3 2 2" xfId="31791" xr:uid="{00000000-0005-0000-0000-0000B52A0000}"/>
    <cellStyle name="Normal 2 2 3 2 5 2 3 3 3" xfId="23645" xr:uid="{00000000-0005-0000-0000-0000B62A0000}"/>
    <cellStyle name="Normal 2 2 3 2 5 2 3 4" xfId="10196" xr:uid="{00000000-0005-0000-0000-0000B72A0000}"/>
    <cellStyle name="Normal 2 2 3 2 5 2 3 4 2" xfId="26492" xr:uid="{00000000-0005-0000-0000-0000B82A0000}"/>
    <cellStyle name="Normal 2 2 3 2 5 2 3 5" xfId="18346" xr:uid="{00000000-0005-0000-0000-0000B92A0000}"/>
    <cellStyle name="Normal 2 2 3 2 5 2 4" xfId="3396" xr:uid="{00000000-0005-0000-0000-0000BA2A0000}"/>
    <cellStyle name="Normal 2 2 3 2 5 2 4 2" xfId="11542" xr:uid="{00000000-0005-0000-0000-0000BB2A0000}"/>
    <cellStyle name="Normal 2 2 3 2 5 2 4 2 2" xfId="27838" xr:uid="{00000000-0005-0000-0000-0000BC2A0000}"/>
    <cellStyle name="Normal 2 2 3 2 5 2 4 3" xfId="19692" xr:uid="{00000000-0005-0000-0000-0000BD2A0000}"/>
    <cellStyle name="Normal 2 2 3 2 5 2 5" xfId="5939" xr:uid="{00000000-0005-0000-0000-0000BE2A0000}"/>
    <cellStyle name="Normal 2 2 3 2 5 2 5 2" xfId="14085" xr:uid="{00000000-0005-0000-0000-0000BF2A0000}"/>
    <cellStyle name="Normal 2 2 3 2 5 2 5 2 2" xfId="30381" xr:uid="{00000000-0005-0000-0000-0000C02A0000}"/>
    <cellStyle name="Normal 2 2 3 2 5 2 5 3" xfId="22235" xr:uid="{00000000-0005-0000-0000-0000C12A0000}"/>
    <cellStyle name="Normal 2 2 3 2 5 2 6" xfId="8786" xr:uid="{00000000-0005-0000-0000-0000C22A0000}"/>
    <cellStyle name="Normal 2 2 3 2 5 2 6 2" xfId="25082" xr:uid="{00000000-0005-0000-0000-0000C32A0000}"/>
    <cellStyle name="Normal 2 2 3 2 5 2 7" xfId="16936" xr:uid="{00000000-0005-0000-0000-0000C42A0000}"/>
    <cellStyle name="Normal 2 2 3 2 5 3" xfId="1001" xr:uid="{00000000-0005-0000-0000-0000C52A0000}"/>
    <cellStyle name="Normal 2 2 3 2 5 3 2" xfId="2411" xr:uid="{00000000-0005-0000-0000-0000C62A0000}"/>
    <cellStyle name="Normal 2 2 3 2 5 3 2 2" xfId="4927" xr:uid="{00000000-0005-0000-0000-0000C72A0000}"/>
    <cellStyle name="Normal 2 2 3 2 5 3 2 2 2" xfId="13073" xr:uid="{00000000-0005-0000-0000-0000C82A0000}"/>
    <cellStyle name="Normal 2 2 3 2 5 3 2 2 2 2" xfId="29369" xr:uid="{00000000-0005-0000-0000-0000C92A0000}"/>
    <cellStyle name="Normal 2 2 3 2 5 3 2 2 3" xfId="21223" xr:uid="{00000000-0005-0000-0000-0000CA2A0000}"/>
    <cellStyle name="Normal 2 2 3 2 5 3 2 3" xfId="7710" xr:uid="{00000000-0005-0000-0000-0000CB2A0000}"/>
    <cellStyle name="Normal 2 2 3 2 5 3 2 3 2" xfId="15856" xr:uid="{00000000-0005-0000-0000-0000CC2A0000}"/>
    <cellStyle name="Normal 2 2 3 2 5 3 2 3 2 2" xfId="32152" xr:uid="{00000000-0005-0000-0000-0000CD2A0000}"/>
    <cellStyle name="Normal 2 2 3 2 5 3 2 3 3" xfId="24006" xr:uid="{00000000-0005-0000-0000-0000CE2A0000}"/>
    <cellStyle name="Normal 2 2 3 2 5 3 2 4" xfId="10557" xr:uid="{00000000-0005-0000-0000-0000CF2A0000}"/>
    <cellStyle name="Normal 2 2 3 2 5 3 2 4 2" xfId="26853" xr:uid="{00000000-0005-0000-0000-0000D02A0000}"/>
    <cellStyle name="Normal 2 2 3 2 5 3 2 5" xfId="18707" xr:uid="{00000000-0005-0000-0000-0000D12A0000}"/>
    <cellStyle name="Normal 2 2 3 2 5 3 3" xfId="3709" xr:uid="{00000000-0005-0000-0000-0000D22A0000}"/>
    <cellStyle name="Normal 2 2 3 2 5 3 3 2" xfId="11855" xr:uid="{00000000-0005-0000-0000-0000D32A0000}"/>
    <cellStyle name="Normal 2 2 3 2 5 3 3 2 2" xfId="28151" xr:uid="{00000000-0005-0000-0000-0000D42A0000}"/>
    <cellStyle name="Normal 2 2 3 2 5 3 3 3" xfId="20005" xr:uid="{00000000-0005-0000-0000-0000D52A0000}"/>
    <cellStyle name="Normal 2 2 3 2 5 3 4" xfId="6300" xr:uid="{00000000-0005-0000-0000-0000D62A0000}"/>
    <cellStyle name="Normal 2 2 3 2 5 3 4 2" xfId="14446" xr:uid="{00000000-0005-0000-0000-0000D72A0000}"/>
    <cellStyle name="Normal 2 2 3 2 5 3 4 2 2" xfId="30742" xr:uid="{00000000-0005-0000-0000-0000D82A0000}"/>
    <cellStyle name="Normal 2 2 3 2 5 3 4 3" xfId="22596" xr:uid="{00000000-0005-0000-0000-0000D92A0000}"/>
    <cellStyle name="Normal 2 2 3 2 5 3 5" xfId="9147" xr:uid="{00000000-0005-0000-0000-0000DA2A0000}"/>
    <cellStyle name="Normal 2 2 3 2 5 3 5 2" xfId="25443" xr:uid="{00000000-0005-0000-0000-0000DB2A0000}"/>
    <cellStyle name="Normal 2 2 3 2 5 3 6" xfId="17297" xr:uid="{00000000-0005-0000-0000-0000DC2A0000}"/>
    <cellStyle name="Normal 2 2 3 2 5 4" xfId="1706" xr:uid="{00000000-0005-0000-0000-0000DD2A0000}"/>
    <cellStyle name="Normal 2 2 3 2 5 4 2" xfId="4318" xr:uid="{00000000-0005-0000-0000-0000DE2A0000}"/>
    <cellStyle name="Normal 2 2 3 2 5 4 2 2" xfId="12464" xr:uid="{00000000-0005-0000-0000-0000DF2A0000}"/>
    <cellStyle name="Normal 2 2 3 2 5 4 2 2 2" xfId="28760" xr:uid="{00000000-0005-0000-0000-0000E02A0000}"/>
    <cellStyle name="Normal 2 2 3 2 5 4 2 3" xfId="20614" xr:uid="{00000000-0005-0000-0000-0000E12A0000}"/>
    <cellStyle name="Normal 2 2 3 2 5 4 3" xfId="7005" xr:uid="{00000000-0005-0000-0000-0000E22A0000}"/>
    <cellStyle name="Normal 2 2 3 2 5 4 3 2" xfId="15151" xr:uid="{00000000-0005-0000-0000-0000E32A0000}"/>
    <cellStyle name="Normal 2 2 3 2 5 4 3 2 2" xfId="31447" xr:uid="{00000000-0005-0000-0000-0000E42A0000}"/>
    <cellStyle name="Normal 2 2 3 2 5 4 3 3" xfId="23301" xr:uid="{00000000-0005-0000-0000-0000E52A0000}"/>
    <cellStyle name="Normal 2 2 3 2 5 4 4" xfId="9852" xr:uid="{00000000-0005-0000-0000-0000E62A0000}"/>
    <cellStyle name="Normal 2 2 3 2 5 4 4 2" xfId="26148" xr:uid="{00000000-0005-0000-0000-0000E72A0000}"/>
    <cellStyle name="Normal 2 2 3 2 5 4 5" xfId="18002" xr:uid="{00000000-0005-0000-0000-0000E82A0000}"/>
    <cellStyle name="Normal 2 2 3 2 5 5" xfId="3100" xr:uid="{00000000-0005-0000-0000-0000E92A0000}"/>
    <cellStyle name="Normal 2 2 3 2 5 5 2" xfId="11246" xr:uid="{00000000-0005-0000-0000-0000EA2A0000}"/>
    <cellStyle name="Normal 2 2 3 2 5 5 2 2" xfId="27542" xr:uid="{00000000-0005-0000-0000-0000EB2A0000}"/>
    <cellStyle name="Normal 2 2 3 2 5 5 3" xfId="19396" xr:uid="{00000000-0005-0000-0000-0000EC2A0000}"/>
    <cellStyle name="Normal 2 2 3 2 5 6" xfId="5595" xr:uid="{00000000-0005-0000-0000-0000ED2A0000}"/>
    <cellStyle name="Normal 2 2 3 2 5 6 2" xfId="13741" xr:uid="{00000000-0005-0000-0000-0000EE2A0000}"/>
    <cellStyle name="Normal 2 2 3 2 5 6 2 2" xfId="30037" xr:uid="{00000000-0005-0000-0000-0000EF2A0000}"/>
    <cellStyle name="Normal 2 2 3 2 5 6 3" xfId="21891" xr:uid="{00000000-0005-0000-0000-0000F02A0000}"/>
    <cellStyle name="Normal 2 2 3 2 5 7" xfId="8442" xr:uid="{00000000-0005-0000-0000-0000F12A0000}"/>
    <cellStyle name="Normal 2 2 3 2 5 7 2" xfId="24738" xr:uid="{00000000-0005-0000-0000-0000F22A0000}"/>
    <cellStyle name="Normal 2 2 3 2 5 8" xfId="16592" xr:uid="{00000000-0005-0000-0000-0000F32A0000}"/>
    <cellStyle name="Normal 2 2 3 2 6" xfId="385" xr:uid="{00000000-0005-0000-0000-0000F42A0000}"/>
    <cellStyle name="Normal 2 2 3 2 6 2" xfId="1091" xr:uid="{00000000-0005-0000-0000-0000F52A0000}"/>
    <cellStyle name="Normal 2 2 3 2 6 2 2" xfId="2501" xr:uid="{00000000-0005-0000-0000-0000F62A0000}"/>
    <cellStyle name="Normal 2 2 3 2 6 2 2 2" xfId="5001" xr:uid="{00000000-0005-0000-0000-0000F72A0000}"/>
    <cellStyle name="Normal 2 2 3 2 6 2 2 2 2" xfId="13147" xr:uid="{00000000-0005-0000-0000-0000F82A0000}"/>
    <cellStyle name="Normal 2 2 3 2 6 2 2 2 2 2" xfId="29443" xr:uid="{00000000-0005-0000-0000-0000F92A0000}"/>
    <cellStyle name="Normal 2 2 3 2 6 2 2 2 3" xfId="21297" xr:uid="{00000000-0005-0000-0000-0000FA2A0000}"/>
    <cellStyle name="Normal 2 2 3 2 6 2 2 3" xfId="7800" xr:uid="{00000000-0005-0000-0000-0000FB2A0000}"/>
    <cellStyle name="Normal 2 2 3 2 6 2 2 3 2" xfId="15946" xr:uid="{00000000-0005-0000-0000-0000FC2A0000}"/>
    <cellStyle name="Normal 2 2 3 2 6 2 2 3 2 2" xfId="32242" xr:uid="{00000000-0005-0000-0000-0000FD2A0000}"/>
    <cellStyle name="Normal 2 2 3 2 6 2 2 3 3" xfId="24096" xr:uid="{00000000-0005-0000-0000-0000FE2A0000}"/>
    <cellStyle name="Normal 2 2 3 2 6 2 2 4" xfId="10647" xr:uid="{00000000-0005-0000-0000-0000FF2A0000}"/>
    <cellStyle name="Normal 2 2 3 2 6 2 2 4 2" xfId="26943" xr:uid="{00000000-0005-0000-0000-0000002B0000}"/>
    <cellStyle name="Normal 2 2 3 2 6 2 2 5" xfId="18797" xr:uid="{00000000-0005-0000-0000-0000012B0000}"/>
    <cellStyle name="Normal 2 2 3 2 6 2 3" xfId="3783" xr:uid="{00000000-0005-0000-0000-0000022B0000}"/>
    <cellStyle name="Normal 2 2 3 2 6 2 3 2" xfId="11929" xr:uid="{00000000-0005-0000-0000-0000032B0000}"/>
    <cellStyle name="Normal 2 2 3 2 6 2 3 2 2" xfId="28225" xr:uid="{00000000-0005-0000-0000-0000042B0000}"/>
    <cellStyle name="Normal 2 2 3 2 6 2 3 3" xfId="20079" xr:uid="{00000000-0005-0000-0000-0000052B0000}"/>
    <cellStyle name="Normal 2 2 3 2 6 2 4" xfId="6390" xr:uid="{00000000-0005-0000-0000-0000062B0000}"/>
    <cellStyle name="Normal 2 2 3 2 6 2 4 2" xfId="14536" xr:uid="{00000000-0005-0000-0000-0000072B0000}"/>
    <cellStyle name="Normal 2 2 3 2 6 2 4 2 2" xfId="30832" xr:uid="{00000000-0005-0000-0000-0000082B0000}"/>
    <cellStyle name="Normal 2 2 3 2 6 2 4 3" xfId="22686" xr:uid="{00000000-0005-0000-0000-0000092B0000}"/>
    <cellStyle name="Normal 2 2 3 2 6 2 5" xfId="9237" xr:uid="{00000000-0005-0000-0000-00000A2B0000}"/>
    <cellStyle name="Normal 2 2 3 2 6 2 5 2" xfId="25533" xr:uid="{00000000-0005-0000-0000-00000B2B0000}"/>
    <cellStyle name="Normal 2 2 3 2 6 2 6" xfId="17387" xr:uid="{00000000-0005-0000-0000-00000C2B0000}"/>
    <cellStyle name="Normal 2 2 3 2 6 3" xfId="1796" xr:uid="{00000000-0005-0000-0000-00000D2B0000}"/>
    <cellStyle name="Normal 2 2 3 2 6 3 2" xfId="4392" xr:uid="{00000000-0005-0000-0000-00000E2B0000}"/>
    <cellStyle name="Normal 2 2 3 2 6 3 2 2" xfId="12538" xr:uid="{00000000-0005-0000-0000-00000F2B0000}"/>
    <cellStyle name="Normal 2 2 3 2 6 3 2 2 2" xfId="28834" xr:uid="{00000000-0005-0000-0000-0000102B0000}"/>
    <cellStyle name="Normal 2 2 3 2 6 3 2 3" xfId="20688" xr:uid="{00000000-0005-0000-0000-0000112B0000}"/>
    <cellStyle name="Normal 2 2 3 2 6 3 3" xfId="7095" xr:uid="{00000000-0005-0000-0000-0000122B0000}"/>
    <cellStyle name="Normal 2 2 3 2 6 3 3 2" xfId="15241" xr:uid="{00000000-0005-0000-0000-0000132B0000}"/>
    <cellStyle name="Normal 2 2 3 2 6 3 3 2 2" xfId="31537" xr:uid="{00000000-0005-0000-0000-0000142B0000}"/>
    <cellStyle name="Normal 2 2 3 2 6 3 3 3" xfId="23391" xr:uid="{00000000-0005-0000-0000-0000152B0000}"/>
    <cellStyle name="Normal 2 2 3 2 6 3 4" xfId="9942" xr:uid="{00000000-0005-0000-0000-0000162B0000}"/>
    <cellStyle name="Normal 2 2 3 2 6 3 4 2" xfId="26238" xr:uid="{00000000-0005-0000-0000-0000172B0000}"/>
    <cellStyle name="Normal 2 2 3 2 6 3 5" xfId="18092" xr:uid="{00000000-0005-0000-0000-0000182B0000}"/>
    <cellStyle name="Normal 2 2 3 2 6 4" xfId="3174" xr:uid="{00000000-0005-0000-0000-0000192B0000}"/>
    <cellStyle name="Normal 2 2 3 2 6 4 2" xfId="11320" xr:uid="{00000000-0005-0000-0000-00001A2B0000}"/>
    <cellStyle name="Normal 2 2 3 2 6 4 2 2" xfId="27616" xr:uid="{00000000-0005-0000-0000-00001B2B0000}"/>
    <cellStyle name="Normal 2 2 3 2 6 4 3" xfId="19470" xr:uid="{00000000-0005-0000-0000-00001C2B0000}"/>
    <cellStyle name="Normal 2 2 3 2 6 5" xfId="5685" xr:uid="{00000000-0005-0000-0000-00001D2B0000}"/>
    <cellStyle name="Normal 2 2 3 2 6 5 2" xfId="13831" xr:uid="{00000000-0005-0000-0000-00001E2B0000}"/>
    <cellStyle name="Normal 2 2 3 2 6 5 2 2" xfId="30127" xr:uid="{00000000-0005-0000-0000-00001F2B0000}"/>
    <cellStyle name="Normal 2 2 3 2 6 5 3" xfId="21981" xr:uid="{00000000-0005-0000-0000-0000202B0000}"/>
    <cellStyle name="Normal 2 2 3 2 6 6" xfId="8532" xr:uid="{00000000-0005-0000-0000-0000212B0000}"/>
    <cellStyle name="Normal 2 2 3 2 6 6 2" xfId="24828" xr:uid="{00000000-0005-0000-0000-0000222B0000}"/>
    <cellStyle name="Normal 2 2 3 2 6 7" xfId="16682" xr:uid="{00000000-0005-0000-0000-0000232B0000}"/>
    <cellStyle name="Normal 2 2 3 2 7" xfId="747" xr:uid="{00000000-0005-0000-0000-0000242B0000}"/>
    <cellStyle name="Normal 2 2 3 2 7 2" xfId="2157" xr:uid="{00000000-0005-0000-0000-0000252B0000}"/>
    <cellStyle name="Normal 2 2 3 2 7 2 2" xfId="4705" xr:uid="{00000000-0005-0000-0000-0000262B0000}"/>
    <cellStyle name="Normal 2 2 3 2 7 2 2 2" xfId="12851" xr:uid="{00000000-0005-0000-0000-0000272B0000}"/>
    <cellStyle name="Normal 2 2 3 2 7 2 2 2 2" xfId="29147" xr:uid="{00000000-0005-0000-0000-0000282B0000}"/>
    <cellStyle name="Normal 2 2 3 2 7 2 2 3" xfId="21001" xr:uid="{00000000-0005-0000-0000-0000292B0000}"/>
    <cellStyle name="Normal 2 2 3 2 7 2 3" xfId="7456" xr:uid="{00000000-0005-0000-0000-00002A2B0000}"/>
    <cellStyle name="Normal 2 2 3 2 7 2 3 2" xfId="15602" xr:uid="{00000000-0005-0000-0000-00002B2B0000}"/>
    <cellStyle name="Normal 2 2 3 2 7 2 3 2 2" xfId="31898" xr:uid="{00000000-0005-0000-0000-00002C2B0000}"/>
    <cellStyle name="Normal 2 2 3 2 7 2 3 3" xfId="23752" xr:uid="{00000000-0005-0000-0000-00002D2B0000}"/>
    <cellStyle name="Normal 2 2 3 2 7 2 4" xfId="10303" xr:uid="{00000000-0005-0000-0000-00002E2B0000}"/>
    <cellStyle name="Normal 2 2 3 2 7 2 4 2" xfId="26599" xr:uid="{00000000-0005-0000-0000-00002F2B0000}"/>
    <cellStyle name="Normal 2 2 3 2 7 2 5" xfId="18453" xr:uid="{00000000-0005-0000-0000-0000302B0000}"/>
    <cellStyle name="Normal 2 2 3 2 7 3" xfId="3487" xr:uid="{00000000-0005-0000-0000-0000312B0000}"/>
    <cellStyle name="Normal 2 2 3 2 7 3 2" xfId="11633" xr:uid="{00000000-0005-0000-0000-0000322B0000}"/>
    <cellStyle name="Normal 2 2 3 2 7 3 2 2" xfId="27929" xr:uid="{00000000-0005-0000-0000-0000332B0000}"/>
    <cellStyle name="Normal 2 2 3 2 7 3 3" xfId="19783" xr:uid="{00000000-0005-0000-0000-0000342B0000}"/>
    <cellStyle name="Normal 2 2 3 2 7 4" xfId="6046" xr:uid="{00000000-0005-0000-0000-0000352B0000}"/>
    <cellStyle name="Normal 2 2 3 2 7 4 2" xfId="14192" xr:uid="{00000000-0005-0000-0000-0000362B0000}"/>
    <cellStyle name="Normal 2 2 3 2 7 4 2 2" xfId="30488" xr:uid="{00000000-0005-0000-0000-0000372B0000}"/>
    <cellStyle name="Normal 2 2 3 2 7 4 3" xfId="22342" xr:uid="{00000000-0005-0000-0000-0000382B0000}"/>
    <cellStyle name="Normal 2 2 3 2 7 5" xfId="8893" xr:uid="{00000000-0005-0000-0000-0000392B0000}"/>
    <cellStyle name="Normal 2 2 3 2 7 5 2" xfId="25189" xr:uid="{00000000-0005-0000-0000-00003A2B0000}"/>
    <cellStyle name="Normal 2 2 3 2 7 6" xfId="17043" xr:uid="{00000000-0005-0000-0000-00003B2B0000}"/>
    <cellStyle name="Normal 2 2 3 2 8" xfId="1452" xr:uid="{00000000-0005-0000-0000-00003C2B0000}"/>
    <cellStyle name="Normal 2 2 3 2 8 2" xfId="4096" xr:uid="{00000000-0005-0000-0000-00003D2B0000}"/>
    <cellStyle name="Normal 2 2 3 2 8 2 2" xfId="12242" xr:uid="{00000000-0005-0000-0000-00003E2B0000}"/>
    <cellStyle name="Normal 2 2 3 2 8 2 2 2" xfId="28538" xr:uid="{00000000-0005-0000-0000-00003F2B0000}"/>
    <cellStyle name="Normal 2 2 3 2 8 2 3" xfId="20392" xr:uid="{00000000-0005-0000-0000-0000402B0000}"/>
    <cellStyle name="Normal 2 2 3 2 8 3" xfId="6751" xr:uid="{00000000-0005-0000-0000-0000412B0000}"/>
    <cellStyle name="Normal 2 2 3 2 8 3 2" xfId="14897" xr:uid="{00000000-0005-0000-0000-0000422B0000}"/>
    <cellStyle name="Normal 2 2 3 2 8 3 2 2" xfId="31193" xr:uid="{00000000-0005-0000-0000-0000432B0000}"/>
    <cellStyle name="Normal 2 2 3 2 8 3 3" xfId="23047" xr:uid="{00000000-0005-0000-0000-0000442B0000}"/>
    <cellStyle name="Normal 2 2 3 2 8 4" xfId="9598" xr:uid="{00000000-0005-0000-0000-0000452B0000}"/>
    <cellStyle name="Normal 2 2 3 2 8 4 2" xfId="25894" xr:uid="{00000000-0005-0000-0000-0000462B0000}"/>
    <cellStyle name="Normal 2 2 3 2 8 5" xfId="17748" xr:uid="{00000000-0005-0000-0000-0000472B0000}"/>
    <cellStyle name="Normal 2 2 3 2 9" xfId="2878" xr:uid="{00000000-0005-0000-0000-0000482B0000}"/>
    <cellStyle name="Normal 2 2 3 2 9 2" xfId="11024" xr:uid="{00000000-0005-0000-0000-0000492B0000}"/>
    <cellStyle name="Normal 2 2 3 2 9 2 2" xfId="27320" xr:uid="{00000000-0005-0000-0000-00004A2B0000}"/>
    <cellStyle name="Normal 2 2 3 2 9 3" xfId="19174" xr:uid="{00000000-0005-0000-0000-00004B2B0000}"/>
    <cellStyle name="Normal 2 2 3 3" xfId="63" xr:uid="{00000000-0005-0000-0000-00004C2B0000}"/>
    <cellStyle name="Normal 2 2 3 3 10" xfId="8210" xr:uid="{00000000-0005-0000-0000-00004D2B0000}"/>
    <cellStyle name="Normal 2 2 3 3 10 2" xfId="24506" xr:uid="{00000000-0005-0000-0000-00004E2B0000}"/>
    <cellStyle name="Normal 2 2 3 3 11" xfId="16360" xr:uid="{00000000-0005-0000-0000-00004F2B0000}"/>
    <cellStyle name="Normal 2 2 3 3 2" xfId="153" xr:uid="{00000000-0005-0000-0000-0000502B0000}"/>
    <cellStyle name="Normal 2 2 3 3 2 2" xfId="497" xr:uid="{00000000-0005-0000-0000-0000512B0000}"/>
    <cellStyle name="Normal 2 2 3 3 2 2 2" xfId="1203" xr:uid="{00000000-0005-0000-0000-0000522B0000}"/>
    <cellStyle name="Normal 2 2 3 3 2 2 2 2" xfId="2613" xr:uid="{00000000-0005-0000-0000-0000532B0000}"/>
    <cellStyle name="Normal 2 2 3 3 2 2 2 2 2" xfId="5093" xr:uid="{00000000-0005-0000-0000-0000542B0000}"/>
    <cellStyle name="Normal 2 2 3 3 2 2 2 2 2 2" xfId="13239" xr:uid="{00000000-0005-0000-0000-0000552B0000}"/>
    <cellStyle name="Normal 2 2 3 3 2 2 2 2 2 2 2" xfId="29535" xr:uid="{00000000-0005-0000-0000-0000562B0000}"/>
    <cellStyle name="Normal 2 2 3 3 2 2 2 2 2 3" xfId="21389" xr:uid="{00000000-0005-0000-0000-0000572B0000}"/>
    <cellStyle name="Normal 2 2 3 3 2 2 2 2 3" xfId="7912" xr:uid="{00000000-0005-0000-0000-0000582B0000}"/>
    <cellStyle name="Normal 2 2 3 3 2 2 2 2 3 2" xfId="16058" xr:uid="{00000000-0005-0000-0000-0000592B0000}"/>
    <cellStyle name="Normal 2 2 3 3 2 2 2 2 3 2 2" xfId="32354" xr:uid="{00000000-0005-0000-0000-00005A2B0000}"/>
    <cellStyle name="Normal 2 2 3 3 2 2 2 2 3 3" xfId="24208" xr:uid="{00000000-0005-0000-0000-00005B2B0000}"/>
    <cellStyle name="Normal 2 2 3 3 2 2 2 2 4" xfId="10759" xr:uid="{00000000-0005-0000-0000-00005C2B0000}"/>
    <cellStyle name="Normal 2 2 3 3 2 2 2 2 4 2" xfId="27055" xr:uid="{00000000-0005-0000-0000-00005D2B0000}"/>
    <cellStyle name="Normal 2 2 3 3 2 2 2 2 5" xfId="18909" xr:uid="{00000000-0005-0000-0000-00005E2B0000}"/>
    <cellStyle name="Normal 2 2 3 3 2 2 2 3" xfId="3875" xr:uid="{00000000-0005-0000-0000-00005F2B0000}"/>
    <cellStyle name="Normal 2 2 3 3 2 2 2 3 2" xfId="12021" xr:uid="{00000000-0005-0000-0000-0000602B0000}"/>
    <cellStyle name="Normal 2 2 3 3 2 2 2 3 2 2" xfId="28317" xr:uid="{00000000-0005-0000-0000-0000612B0000}"/>
    <cellStyle name="Normal 2 2 3 3 2 2 2 3 3" xfId="20171" xr:uid="{00000000-0005-0000-0000-0000622B0000}"/>
    <cellStyle name="Normal 2 2 3 3 2 2 2 4" xfId="6502" xr:uid="{00000000-0005-0000-0000-0000632B0000}"/>
    <cellStyle name="Normal 2 2 3 3 2 2 2 4 2" xfId="14648" xr:uid="{00000000-0005-0000-0000-0000642B0000}"/>
    <cellStyle name="Normal 2 2 3 3 2 2 2 4 2 2" xfId="30944" xr:uid="{00000000-0005-0000-0000-0000652B0000}"/>
    <cellStyle name="Normal 2 2 3 3 2 2 2 4 3" xfId="22798" xr:uid="{00000000-0005-0000-0000-0000662B0000}"/>
    <cellStyle name="Normal 2 2 3 3 2 2 2 5" xfId="9349" xr:uid="{00000000-0005-0000-0000-0000672B0000}"/>
    <cellStyle name="Normal 2 2 3 3 2 2 2 5 2" xfId="25645" xr:uid="{00000000-0005-0000-0000-0000682B0000}"/>
    <cellStyle name="Normal 2 2 3 3 2 2 2 6" xfId="17499" xr:uid="{00000000-0005-0000-0000-0000692B0000}"/>
    <cellStyle name="Normal 2 2 3 3 2 2 3" xfId="1908" xr:uid="{00000000-0005-0000-0000-00006A2B0000}"/>
    <cellStyle name="Normal 2 2 3 3 2 2 3 2" xfId="4484" xr:uid="{00000000-0005-0000-0000-00006B2B0000}"/>
    <cellStyle name="Normal 2 2 3 3 2 2 3 2 2" xfId="12630" xr:uid="{00000000-0005-0000-0000-00006C2B0000}"/>
    <cellStyle name="Normal 2 2 3 3 2 2 3 2 2 2" xfId="28926" xr:uid="{00000000-0005-0000-0000-00006D2B0000}"/>
    <cellStyle name="Normal 2 2 3 3 2 2 3 2 3" xfId="20780" xr:uid="{00000000-0005-0000-0000-00006E2B0000}"/>
    <cellStyle name="Normal 2 2 3 3 2 2 3 3" xfId="7207" xr:uid="{00000000-0005-0000-0000-00006F2B0000}"/>
    <cellStyle name="Normal 2 2 3 3 2 2 3 3 2" xfId="15353" xr:uid="{00000000-0005-0000-0000-0000702B0000}"/>
    <cellStyle name="Normal 2 2 3 3 2 2 3 3 2 2" xfId="31649" xr:uid="{00000000-0005-0000-0000-0000712B0000}"/>
    <cellStyle name="Normal 2 2 3 3 2 2 3 3 3" xfId="23503" xr:uid="{00000000-0005-0000-0000-0000722B0000}"/>
    <cellStyle name="Normal 2 2 3 3 2 2 3 4" xfId="10054" xr:uid="{00000000-0005-0000-0000-0000732B0000}"/>
    <cellStyle name="Normal 2 2 3 3 2 2 3 4 2" xfId="26350" xr:uid="{00000000-0005-0000-0000-0000742B0000}"/>
    <cellStyle name="Normal 2 2 3 3 2 2 3 5" xfId="18204" xr:uid="{00000000-0005-0000-0000-0000752B0000}"/>
    <cellStyle name="Normal 2 2 3 3 2 2 4" xfId="3266" xr:uid="{00000000-0005-0000-0000-0000762B0000}"/>
    <cellStyle name="Normal 2 2 3 3 2 2 4 2" xfId="11412" xr:uid="{00000000-0005-0000-0000-0000772B0000}"/>
    <cellStyle name="Normal 2 2 3 3 2 2 4 2 2" xfId="27708" xr:uid="{00000000-0005-0000-0000-0000782B0000}"/>
    <cellStyle name="Normal 2 2 3 3 2 2 4 3" xfId="19562" xr:uid="{00000000-0005-0000-0000-0000792B0000}"/>
    <cellStyle name="Normal 2 2 3 3 2 2 5" xfId="5797" xr:uid="{00000000-0005-0000-0000-00007A2B0000}"/>
    <cellStyle name="Normal 2 2 3 3 2 2 5 2" xfId="13943" xr:uid="{00000000-0005-0000-0000-00007B2B0000}"/>
    <cellStyle name="Normal 2 2 3 3 2 2 5 2 2" xfId="30239" xr:uid="{00000000-0005-0000-0000-00007C2B0000}"/>
    <cellStyle name="Normal 2 2 3 3 2 2 5 3" xfId="22093" xr:uid="{00000000-0005-0000-0000-00007D2B0000}"/>
    <cellStyle name="Normal 2 2 3 3 2 2 6" xfId="8644" xr:uid="{00000000-0005-0000-0000-00007E2B0000}"/>
    <cellStyle name="Normal 2 2 3 3 2 2 6 2" xfId="24940" xr:uid="{00000000-0005-0000-0000-00007F2B0000}"/>
    <cellStyle name="Normal 2 2 3 3 2 2 7" xfId="16794" xr:uid="{00000000-0005-0000-0000-0000802B0000}"/>
    <cellStyle name="Normal 2 2 3 3 2 3" xfId="859" xr:uid="{00000000-0005-0000-0000-0000812B0000}"/>
    <cellStyle name="Normal 2 2 3 3 2 3 2" xfId="2269" xr:uid="{00000000-0005-0000-0000-0000822B0000}"/>
    <cellStyle name="Normal 2 2 3 3 2 3 2 2" xfId="4797" xr:uid="{00000000-0005-0000-0000-0000832B0000}"/>
    <cellStyle name="Normal 2 2 3 3 2 3 2 2 2" xfId="12943" xr:uid="{00000000-0005-0000-0000-0000842B0000}"/>
    <cellStyle name="Normal 2 2 3 3 2 3 2 2 2 2" xfId="29239" xr:uid="{00000000-0005-0000-0000-0000852B0000}"/>
    <cellStyle name="Normal 2 2 3 3 2 3 2 2 3" xfId="21093" xr:uid="{00000000-0005-0000-0000-0000862B0000}"/>
    <cellStyle name="Normal 2 2 3 3 2 3 2 3" xfId="7568" xr:uid="{00000000-0005-0000-0000-0000872B0000}"/>
    <cellStyle name="Normal 2 2 3 3 2 3 2 3 2" xfId="15714" xr:uid="{00000000-0005-0000-0000-0000882B0000}"/>
    <cellStyle name="Normal 2 2 3 3 2 3 2 3 2 2" xfId="32010" xr:uid="{00000000-0005-0000-0000-0000892B0000}"/>
    <cellStyle name="Normal 2 2 3 3 2 3 2 3 3" xfId="23864" xr:uid="{00000000-0005-0000-0000-00008A2B0000}"/>
    <cellStyle name="Normal 2 2 3 3 2 3 2 4" xfId="10415" xr:uid="{00000000-0005-0000-0000-00008B2B0000}"/>
    <cellStyle name="Normal 2 2 3 3 2 3 2 4 2" xfId="26711" xr:uid="{00000000-0005-0000-0000-00008C2B0000}"/>
    <cellStyle name="Normal 2 2 3 3 2 3 2 5" xfId="18565" xr:uid="{00000000-0005-0000-0000-00008D2B0000}"/>
    <cellStyle name="Normal 2 2 3 3 2 3 3" xfId="3579" xr:uid="{00000000-0005-0000-0000-00008E2B0000}"/>
    <cellStyle name="Normal 2 2 3 3 2 3 3 2" xfId="11725" xr:uid="{00000000-0005-0000-0000-00008F2B0000}"/>
    <cellStyle name="Normal 2 2 3 3 2 3 3 2 2" xfId="28021" xr:uid="{00000000-0005-0000-0000-0000902B0000}"/>
    <cellStyle name="Normal 2 2 3 3 2 3 3 3" xfId="19875" xr:uid="{00000000-0005-0000-0000-0000912B0000}"/>
    <cellStyle name="Normal 2 2 3 3 2 3 4" xfId="6158" xr:uid="{00000000-0005-0000-0000-0000922B0000}"/>
    <cellStyle name="Normal 2 2 3 3 2 3 4 2" xfId="14304" xr:uid="{00000000-0005-0000-0000-0000932B0000}"/>
    <cellStyle name="Normal 2 2 3 3 2 3 4 2 2" xfId="30600" xr:uid="{00000000-0005-0000-0000-0000942B0000}"/>
    <cellStyle name="Normal 2 2 3 3 2 3 4 3" xfId="22454" xr:uid="{00000000-0005-0000-0000-0000952B0000}"/>
    <cellStyle name="Normal 2 2 3 3 2 3 5" xfId="9005" xr:uid="{00000000-0005-0000-0000-0000962B0000}"/>
    <cellStyle name="Normal 2 2 3 3 2 3 5 2" xfId="25301" xr:uid="{00000000-0005-0000-0000-0000972B0000}"/>
    <cellStyle name="Normal 2 2 3 3 2 3 6" xfId="17155" xr:uid="{00000000-0005-0000-0000-0000982B0000}"/>
    <cellStyle name="Normal 2 2 3 3 2 4" xfId="1564" xr:uid="{00000000-0005-0000-0000-0000992B0000}"/>
    <cellStyle name="Normal 2 2 3 3 2 4 2" xfId="4188" xr:uid="{00000000-0005-0000-0000-00009A2B0000}"/>
    <cellStyle name="Normal 2 2 3 3 2 4 2 2" xfId="12334" xr:uid="{00000000-0005-0000-0000-00009B2B0000}"/>
    <cellStyle name="Normal 2 2 3 3 2 4 2 2 2" xfId="28630" xr:uid="{00000000-0005-0000-0000-00009C2B0000}"/>
    <cellStyle name="Normal 2 2 3 3 2 4 2 3" xfId="20484" xr:uid="{00000000-0005-0000-0000-00009D2B0000}"/>
    <cellStyle name="Normal 2 2 3 3 2 4 3" xfId="6863" xr:uid="{00000000-0005-0000-0000-00009E2B0000}"/>
    <cellStyle name="Normal 2 2 3 3 2 4 3 2" xfId="15009" xr:uid="{00000000-0005-0000-0000-00009F2B0000}"/>
    <cellStyle name="Normal 2 2 3 3 2 4 3 2 2" xfId="31305" xr:uid="{00000000-0005-0000-0000-0000A02B0000}"/>
    <cellStyle name="Normal 2 2 3 3 2 4 3 3" xfId="23159" xr:uid="{00000000-0005-0000-0000-0000A12B0000}"/>
    <cellStyle name="Normal 2 2 3 3 2 4 4" xfId="9710" xr:uid="{00000000-0005-0000-0000-0000A22B0000}"/>
    <cellStyle name="Normal 2 2 3 3 2 4 4 2" xfId="26006" xr:uid="{00000000-0005-0000-0000-0000A32B0000}"/>
    <cellStyle name="Normal 2 2 3 3 2 4 5" xfId="17860" xr:uid="{00000000-0005-0000-0000-0000A42B0000}"/>
    <cellStyle name="Normal 2 2 3 3 2 5" xfId="2970" xr:uid="{00000000-0005-0000-0000-0000A52B0000}"/>
    <cellStyle name="Normal 2 2 3 3 2 5 2" xfId="11116" xr:uid="{00000000-0005-0000-0000-0000A62B0000}"/>
    <cellStyle name="Normal 2 2 3 3 2 5 2 2" xfId="27412" xr:uid="{00000000-0005-0000-0000-0000A72B0000}"/>
    <cellStyle name="Normal 2 2 3 3 2 5 3" xfId="19266" xr:uid="{00000000-0005-0000-0000-0000A82B0000}"/>
    <cellStyle name="Normal 2 2 3 3 2 6" xfId="5453" xr:uid="{00000000-0005-0000-0000-0000A92B0000}"/>
    <cellStyle name="Normal 2 2 3 3 2 6 2" xfId="13599" xr:uid="{00000000-0005-0000-0000-0000AA2B0000}"/>
    <cellStyle name="Normal 2 2 3 3 2 6 2 2" xfId="29895" xr:uid="{00000000-0005-0000-0000-0000AB2B0000}"/>
    <cellStyle name="Normal 2 2 3 3 2 6 3" xfId="21749" xr:uid="{00000000-0005-0000-0000-0000AC2B0000}"/>
    <cellStyle name="Normal 2 2 3 3 2 7" xfId="8300" xr:uid="{00000000-0005-0000-0000-0000AD2B0000}"/>
    <cellStyle name="Normal 2 2 3 3 2 7 2" xfId="24596" xr:uid="{00000000-0005-0000-0000-0000AE2B0000}"/>
    <cellStyle name="Normal 2 2 3 3 2 8" xfId="16450" xr:uid="{00000000-0005-0000-0000-0000AF2B0000}"/>
    <cellStyle name="Normal 2 2 3 3 3" xfId="233" xr:uid="{00000000-0005-0000-0000-0000B02B0000}"/>
    <cellStyle name="Normal 2 2 3 3 3 2" xfId="577" xr:uid="{00000000-0005-0000-0000-0000B12B0000}"/>
    <cellStyle name="Normal 2 2 3 3 3 2 2" xfId="1283" xr:uid="{00000000-0005-0000-0000-0000B22B0000}"/>
    <cellStyle name="Normal 2 2 3 3 3 2 2 2" xfId="2693" xr:uid="{00000000-0005-0000-0000-0000B32B0000}"/>
    <cellStyle name="Normal 2 2 3 3 3 2 2 2 2" xfId="5167" xr:uid="{00000000-0005-0000-0000-0000B42B0000}"/>
    <cellStyle name="Normal 2 2 3 3 3 2 2 2 2 2" xfId="13313" xr:uid="{00000000-0005-0000-0000-0000B52B0000}"/>
    <cellStyle name="Normal 2 2 3 3 3 2 2 2 2 2 2" xfId="29609" xr:uid="{00000000-0005-0000-0000-0000B62B0000}"/>
    <cellStyle name="Normal 2 2 3 3 3 2 2 2 2 3" xfId="21463" xr:uid="{00000000-0005-0000-0000-0000B72B0000}"/>
    <cellStyle name="Normal 2 2 3 3 3 2 2 2 3" xfId="7992" xr:uid="{00000000-0005-0000-0000-0000B82B0000}"/>
    <cellStyle name="Normal 2 2 3 3 3 2 2 2 3 2" xfId="16138" xr:uid="{00000000-0005-0000-0000-0000B92B0000}"/>
    <cellStyle name="Normal 2 2 3 3 3 2 2 2 3 2 2" xfId="32434" xr:uid="{00000000-0005-0000-0000-0000BA2B0000}"/>
    <cellStyle name="Normal 2 2 3 3 3 2 2 2 3 3" xfId="24288" xr:uid="{00000000-0005-0000-0000-0000BB2B0000}"/>
    <cellStyle name="Normal 2 2 3 3 3 2 2 2 4" xfId="10839" xr:uid="{00000000-0005-0000-0000-0000BC2B0000}"/>
    <cellStyle name="Normal 2 2 3 3 3 2 2 2 4 2" xfId="27135" xr:uid="{00000000-0005-0000-0000-0000BD2B0000}"/>
    <cellStyle name="Normal 2 2 3 3 3 2 2 2 5" xfId="18989" xr:uid="{00000000-0005-0000-0000-0000BE2B0000}"/>
    <cellStyle name="Normal 2 2 3 3 3 2 2 3" xfId="3949" xr:uid="{00000000-0005-0000-0000-0000BF2B0000}"/>
    <cellStyle name="Normal 2 2 3 3 3 2 2 3 2" xfId="12095" xr:uid="{00000000-0005-0000-0000-0000C02B0000}"/>
    <cellStyle name="Normal 2 2 3 3 3 2 2 3 2 2" xfId="28391" xr:uid="{00000000-0005-0000-0000-0000C12B0000}"/>
    <cellStyle name="Normal 2 2 3 3 3 2 2 3 3" xfId="20245" xr:uid="{00000000-0005-0000-0000-0000C22B0000}"/>
    <cellStyle name="Normal 2 2 3 3 3 2 2 4" xfId="6582" xr:uid="{00000000-0005-0000-0000-0000C32B0000}"/>
    <cellStyle name="Normal 2 2 3 3 3 2 2 4 2" xfId="14728" xr:uid="{00000000-0005-0000-0000-0000C42B0000}"/>
    <cellStyle name="Normal 2 2 3 3 3 2 2 4 2 2" xfId="31024" xr:uid="{00000000-0005-0000-0000-0000C52B0000}"/>
    <cellStyle name="Normal 2 2 3 3 3 2 2 4 3" xfId="22878" xr:uid="{00000000-0005-0000-0000-0000C62B0000}"/>
    <cellStyle name="Normal 2 2 3 3 3 2 2 5" xfId="9429" xr:uid="{00000000-0005-0000-0000-0000C72B0000}"/>
    <cellStyle name="Normal 2 2 3 3 3 2 2 5 2" xfId="25725" xr:uid="{00000000-0005-0000-0000-0000C82B0000}"/>
    <cellStyle name="Normal 2 2 3 3 3 2 2 6" xfId="17579" xr:uid="{00000000-0005-0000-0000-0000C92B0000}"/>
    <cellStyle name="Normal 2 2 3 3 3 2 3" xfId="1988" xr:uid="{00000000-0005-0000-0000-0000CA2B0000}"/>
    <cellStyle name="Normal 2 2 3 3 3 2 3 2" xfId="4558" xr:uid="{00000000-0005-0000-0000-0000CB2B0000}"/>
    <cellStyle name="Normal 2 2 3 3 3 2 3 2 2" xfId="12704" xr:uid="{00000000-0005-0000-0000-0000CC2B0000}"/>
    <cellStyle name="Normal 2 2 3 3 3 2 3 2 2 2" xfId="29000" xr:uid="{00000000-0005-0000-0000-0000CD2B0000}"/>
    <cellStyle name="Normal 2 2 3 3 3 2 3 2 3" xfId="20854" xr:uid="{00000000-0005-0000-0000-0000CE2B0000}"/>
    <cellStyle name="Normal 2 2 3 3 3 2 3 3" xfId="7287" xr:uid="{00000000-0005-0000-0000-0000CF2B0000}"/>
    <cellStyle name="Normal 2 2 3 3 3 2 3 3 2" xfId="15433" xr:uid="{00000000-0005-0000-0000-0000D02B0000}"/>
    <cellStyle name="Normal 2 2 3 3 3 2 3 3 2 2" xfId="31729" xr:uid="{00000000-0005-0000-0000-0000D12B0000}"/>
    <cellStyle name="Normal 2 2 3 3 3 2 3 3 3" xfId="23583" xr:uid="{00000000-0005-0000-0000-0000D22B0000}"/>
    <cellStyle name="Normal 2 2 3 3 3 2 3 4" xfId="10134" xr:uid="{00000000-0005-0000-0000-0000D32B0000}"/>
    <cellStyle name="Normal 2 2 3 3 3 2 3 4 2" xfId="26430" xr:uid="{00000000-0005-0000-0000-0000D42B0000}"/>
    <cellStyle name="Normal 2 2 3 3 3 2 3 5" xfId="18284" xr:uid="{00000000-0005-0000-0000-0000D52B0000}"/>
    <cellStyle name="Normal 2 2 3 3 3 2 4" xfId="3340" xr:uid="{00000000-0005-0000-0000-0000D62B0000}"/>
    <cellStyle name="Normal 2 2 3 3 3 2 4 2" xfId="11486" xr:uid="{00000000-0005-0000-0000-0000D72B0000}"/>
    <cellStyle name="Normal 2 2 3 3 3 2 4 2 2" xfId="27782" xr:uid="{00000000-0005-0000-0000-0000D82B0000}"/>
    <cellStyle name="Normal 2 2 3 3 3 2 4 3" xfId="19636" xr:uid="{00000000-0005-0000-0000-0000D92B0000}"/>
    <cellStyle name="Normal 2 2 3 3 3 2 5" xfId="5877" xr:uid="{00000000-0005-0000-0000-0000DA2B0000}"/>
    <cellStyle name="Normal 2 2 3 3 3 2 5 2" xfId="14023" xr:uid="{00000000-0005-0000-0000-0000DB2B0000}"/>
    <cellStyle name="Normal 2 2 3 3 3 2 5 2 2" xfId="30319" xr:uid="{00000000-0005-0000-0000-0000DC2B0000}"/>
    <cellStyle name="Normal 2 2 3 3 3 2 5 3" xfId="22173" xr:uid="{00000000-0005-0000-0000-0000DD2B0000}"/>
    <cellStyle name="Normal 2 2 3 3 3 2 6" xfId="8724" xr:uid="{00000000-0005-0000-0000-0000DE2B0000}"/>
    <cellStyle name="Normal 2 2 3 3 3 2 6 2" xfId="25020" xr:uid="{00000000-0005-0000-0000-0000DF2B0000}"/>
    <cellStyle name="Normal 2 2 3 3 3 2 7" xfId="16874" xr:uid="{00000000-0005-0000-0000-0000E02B0000}"/>
    <cellStyle name="Normal 2 2 3 3 3 3" xfId="939" xr:uid="{00000000-0005-0000-0000-0000E12B0000}"/>
    <cellStyle name="Normal 2 2 3 3 3 3 2" xfId="2349" xr:uid="{00000000-0005-0000-0000-0000E22B0000}"/>
    <cellStyle name="Normal 2 2 3 3 3 3 2 2" xfId="4871" xr:uid="{00000000-0005-0000-0000-0000E32B0000}"/>
    <cellStyle name="Normal 2 2 3 3 3 3 2 2 2" xfId="13017" xr:uid="{00000000-0005-0000-0000-0000E42B0000}"/>
    <cellStyle name="Normal 2 2 3 3 3 3 2 2 2 2" xfId="29313" xr:uid="{00000000-0005-0000-0000-0000E52B0000}"/>
    <cellStyle name="Normal 2 2 3 3 3 3 2 2 3" xfId="21167" xr:uid="{00000000-0005-0000-0000-0000E62B0000}"/>
    <cellStyle name="Normal 2 2 3 3 3 3 2 3" xfId="7648" xr:uid="{00000000-0005-0000-0000-0000E72B0000}"/>
    <cellStyle name="Normal 2 2 3 3 3 3 2 3 2" xfId="15794" xr:uid="{00000000-0005-0000-0000-0000E82B0000}"/>
    <cellStyle name="Normal 2 2 3 3 3 3 2 3 2 2" xfId="32090" xr:uid="{00000000-0005-0000-0000-0000E92B0000}"/>
    <cellStyle name="Normal 2 2 3 3 3 3 2 3 3" xfId="23944" xr:uid="{00000000-0005-0000-0000-0000EA2B0000}"/>
    <cellStyle name="Normal 2 2 3 3 3 3 2 4" xfId="10495" xr:uid="{00000000-0005-0000-0000-0000EB2B0000}"/>
    <cellStyle name="Normal 2 2 3 3 3 3 2 4 2" xfId="26791" xr:uid="{00000000-0005-0000-0000-0000EC2B0000}"/>
    <cellStyle name="Normal 2 2 3 3 3 3 2 5" xfId="18645" xr:uid="{00000000-0005-0000-0000-0000ED2B0000}"/>
    <cellStyle name="Normal 2 2 3 3 3 3 3" xfId="3653" xr:uid="{00000000-0005-0000-0000-0000EE2B0000}"/>
    <cellStyle name="Normal 2 2 3 3 3 3 3 2" xfId="11799" xr:uid="{00000000-0005-0000-0000-0000EF2B0000}"/>
    <cellStyle name="Normal 2 2 3 3 3 3 3 2 2" xfId="28095" xr:uid="{00000000-0005-0000-0000-0000F02B0000}"/>
    <cellStyle name="Normal 2 2 3 3 3 3 3 3" xfId="19949" xr:uid="{00000000-0005-0000-0000-0000F12B0000}"/>
    <cellStyle name="Normal 2 2 3 3 3 3 4" xfId="6238" xr:uid="{00000000-0005-0000-0000-0000F22B0000}"/>
    <cellStyle name="Normal 2 2 3 3 3 3 4 2" xfId="14384" xr:uid="{00000000-0005-0000-0000-0000F32B0000}"/>
    <cellStyle name="Normal 2 2 3 3 3 3 4 2 2" xfId="30680" xr:uid="{00000000-0005-0000-0000-0000F42B0000}"/>
    <cellStyle name="Normal 2 2 3 3 3 3 4 3" xfId="22534" xr:uid="{00000000-0005-0000-0000-0000F52B0000}"/>
    <cellStyle name="Normal 2 2 3 3 3 3 5" xfId="9085" xr:uid="{00000000-0005-0000-0000-0000F62B0000}"/>
    <cellStyle name="Normal 2 2 3 3 3 3 5 2" xfId="25381" xr:uid="{00000000-0005-0000-0000-0000F72B0000}"/>
    <cellStyle name="Normal 2 2 3 3 3 3 6" xfId="17235" xr:uid="{00000000-0005-0000-0000-0000F82B0000}"/>
    <cellStyle name="Normal 2 2 3 3 3 4" xfId="1644" xr:uid="{00000000-0005-0000-0000-0000F92B0000}"/>
    <cellStyle name="Normal 2 2 3 3 3 4 2" xfId="4262" xr:uid="{00000000-0005-0000-0000-0000FA2B0000}"/>
    <cellStyle name="Normal 2 2 3 3 3 4 2 2" xfId="12408" xr:uid="{00000000-0005-0000-0000-0000FB2B0000}"/>
    <cellStyle name="Normal 2 2 3 3 3 4 2 2 2" xfId="28704" xr:uid="{00000000-0005-0000-0000-0000FC2B0000}"/>
    <cellStyle name="Normal 2 2 3 3 3 4 2 3" xfId="20558" xr:uid="{00000000-0005-0000-0000-0000FD2B0000}"/>
    <cellStyle name="Normal 2 2 3 3 3 4 3" xfId="6943" xr:uid="{00000000-0005-0000-0000-0000FE2B0000}"/>
    <cellStyle name="Normal 2 2 3 3 3 4 3 2" xfId="15089" xr:uid="{00000000-0005-0000-0000-0000FF2B0000}"/>
    <cellStyle name="Normal 2 2 3 3 3 4 3 2 2" xfId="31385" xr:uid="{00000000-0005-0000-0000-0000002C0000}"/>
    <cellStyle name="Normal 2 2 3 3 3 4 3 3" xfId="23239" xr:uid="{00000000-0005-0000-0000-0000012C0000}"/>
    <cellStyle name="Normal 2 2 3 3 3 4 4" xfId="9790" xr:uid="{00000000-0005-0000-0000-0000022C0000}"/>
    <cellStyle name="Normal 2 2 3 3 3 4 4 2" xfId="26086" xr:uid="{00000000-0005-0000-0000-0000032C0000}"/>
    <cellStyle name="Normal 2 2 3 3 3 4 5" xfId="17940" xr:uid="{00000000-0005-0000-0000-0000042C0000}"/>
    <cellStyle name="Normal 2 2 3 3 3 5" xfId="3044" xr:uid="{00000000-0005-0000-0000-0000052C0000}"/>
    <cellStyle name="Normal 2 2 3 3 3 5 2" xfId="11190" xr:uid="{00000000-0005-0000-0000-0000062C0000}"/>
    <cellStyle name="Normal 2 2 3 3 3 5 2 2" xfId="27486" xr:uid="{00000000-0005-0000-0000-0000072C0000}"/>
    <cellStyle name="Normal 2 2 3 3 3 5 3" xfId="19340" xr:uid="{00000000-0005-0000-0000-0000082C0000}"/>
    <cellStyle name="Normal 2 2 3 3 3 6" xfId="5533" xr:uid="{00000000-0005-0000-0000-0000092C0000}"/>
    <cellStyle name="Normal 2 2 3 3 3 6 2" xfId="13679" xr:uid="{00000000-0005-0000-0000-00000A2C0000}"/>
    <cellStyle name="Normal 2 2 3 3 3 6 2 2" xfId="29975" xr:uid="{00000000-0005-0000-0000-00000B2C0000}"/>
    <cellStyle name="Normal 2 2 3 3 3 6 3" xfId="21829" xr:uid="{00000000-0005-0000-0000-00000C2C0000}"/>
    <cellStyle name="Normal 2 2 3 3 3 7" xfId="8380" xr:uid="{00000000-0005-0000-0000-00000D2C0000}"/>
    <cellStyle name="Normal 2 2 3 3 3 7 2" xfId="24676" xr:uid="{00000000-0005-0000-0000-00000E2C0000}"/>
    <cellStyle name="Normal 2 2 3 3 3 8" xfId="16530" xr:uid="{00000000-0005-0000-0000-00000F2C0000}"/>
    <cellStyle name="Normal 2 2 3 3 4" xfId="317" xr:uid="{00000000-0005-0000-0000-0000102C0000}"/>
    <cellStyle name="Normal 2 2 3 3 4 2" xfId="661" xr:uid="{00000000-0005-0000-0000-0000112C0000}"/>
    <cellStyle name="Normal 2 2 3 3 4 2 2" xfId="1367" xr:uid="{00000000-0005-0000-0000-0000122C0000}"/>
    <cellStyle name="Normal 2 2 3 3 4 2 2 2" xfId="2777" xr:uid="{00000000-0005-0000-0000-0000132C0000}"/>
    <cellStyle name="Normal 2 2 3 3 4 2 2 2 2" xfId="5241" xr:uid="{00000000-0005-0000-0000-0000142C0000}"/>
    <cellStyle name="Normal 2 2 3 3 4 2 2 2 2 2" xfId="13387" xr:uid="{00000000-0005-0000-0000-0000152C0000}"/>
    <cellStyle name="Normal 2 2 3 3 4 2 2 2 2 2 2" xfId="29683" xr:uid="{00000000-0005-0000-0000-0000162C0000}"/>
    <cellStyle name="Normal 2 2 3 3 4 2 2 2 2 3" xfId="21537" xr:uid="{00000000-0005-0000-0000-0000172C0000}"/>
    <cellStyle name="Normal 2 2 3 3 4 2 2 2 3" xfId="8076" xr:uid="{00000000-0005-0000-0000-0000182C0000}"/>
    <cellStyle name="Normal 2 2 3 3 4 2 2 2 3 2" xfId="16222" xr:uid="{00000000-0005-0000-0000-0000192C0000}"/>
    <cellStyle name="Normal 2 2 3 3 4 2 2 2 3 2 2" xfId="32518" xr:uid="{00000000-0005-0000-0000-00001A2C0000}"/>
    <cellStyle name="Normal 2 2 3 3 4 2 2 2 3 3" xfId="24372" xr:uid="{00000000-0005-0000-0000-00001B2C0000}"/>
    <cellStyle name="Normal 2 2 3 3 4 2 2 2 4" xfId="10923" xr:uid="{00000000-0005-0000-0000-00001C2C0000}"/>
    <cellStyle name="Normal 2 2 3 3 4 2 2 2 4 2" xfId="27219" xr:uid="{00000000-0005-0000-0000-00001D2C0000}"/>
    <cellStyle name="Normal 2 2 3 3 4 2 2 2 5" xfId="19073" xr:uid="{00000000-0005-0000-0000-00001E2C0000}"/>
    <cellStyle name="Normal 2 2 3 3 4 2 2 3" xfId="4023" xr:uid="{00000000-0005-0000-0000-00001F2C0000}"/>
    <cellStyle name="Normal 2 2 3 3 4 2 2 3 2" xfId="12169" xr:uid="{00000000-0005-0000-0000-0000202C0000}"/>
    <cellStyle name="Normal 2 2 3 3 4 2 2 3 2 2" xfId="28465" xr:uid="{00000000-0005-0000-0000-0000212C0000}"/>
    <cellStyle name="Normal 2 2 3 3 4 2 2 3 3" xfId="20319" xr:uid="{00000000-0005-0000-0000-0000222C0000}"/>
    <cellStyle name="Normal 2 2 3 3 4 2 2 4" xfId="6666" xr:uid="{00000000-0005-0000-0000-0000232C0000}"/>
    <cellStyle name="Normal 2 2 3 3 4 2 2 4 2" xfId="14812" xr:uid="{00000000-0005-0000-0000-0000242C0000}"/>
    <cellStyle name="Normal 2 2 3 3 4 2 2 4 2 2" xfId="31108" xr:uid="{00000000-0005-0000-0000-0000252C0000}"/>
    <cellStyle name="Normal 2 2 3 3 4 2 2 4 3" xfId="22962" xr:uid="{00000000-0005-0000-0000-0000262C0000}"/>
    <cellStyle name="Normal 2 2 3 3 4 2 2 5" xfId="9513" xr:uid="{00000000-0005-0000-0000-0000272C0000}"/>
    <cellStyle name="Normal 2 2 3 3 4 2 2 5 2" xfId="25809" xr:uid="{00000000-0005-0000-0000-0000282C0000}"/>
    <cellStyle name="Normal 2 2 3 3 4 2 2 6" xfId="17663" xr:uid="{00000000-0005-0000-0000-0000292C0000}"/>
    <cellStyle name="Normal 2 2 3 3 4 2 3" xfId="2072" xr:uid="{00000000-0005-0000-0000-00002A2C0000}"/>
    <cellStyle name="Normal 2 2 3 3 4 2 3 2" xfId="4632" xr:uid="{00000000-0005-0000-0000-00002B2C0000}"/>
    <cellStyle name="Normal 2 2 3 3 4 2 3 2 2" xfId="12778" xr:uid="{00000000-0005-0000-0000-00002C2C0000}"/>
    <cellStyle name="Normal 2 2 3 3 4 2 3 2 2 2" xfId="29074" xr:uid="{00000000-0005-0000-0000-00002D2C0000}"/>
    <cellStyle name="Normal 2 2 3 3 4 2 3 2 3" xfId="20928" xr:uid="{00000000-0005-0000-0000-00002E2C0000}"/>
    <cellStyle name="Normal 2 2 3 3 4 2 3 3" xfId="7371" xr:uid="{00000000-0005-0000-0000-00002F2C0000}"/>
    <cellStyle name="Normal 2 2 3 3 4 2 3 3 2" xfId="15517" xr:uid="{00000000-0005-0000-0000-0000302C0000}"/>
    <cellStyle name="Normal 2 2 3 3 4 2 3 3 2 2" xfId="31813" xr:uid="{00000000-0005-0000-0000-0000312C0000}"/>
    <cellStyle name="Normal 2 2 3 3 4 2 3 3 3" xfId="23667" xr:uid="{00000000-0005-0000-0000-0000322C0000}"/>
    <cellStyle name="Normal 2 2 3 3 4 2 3 4" xfId="10218" xr:uid="{00000000-0005-0000-0000-0000332C0000}"/>
    <cellStyle name="Normal 2 2 3 3 4 2 3 4 2" xfId="26514" xr:uid="{00000000-0005-0000-0000-0000342C0000}"/>
    <cellStyle name="Normal 2 2 3 3 4 2 3 5" xfId="18368" xr:uid="{00000000-0005-0000-0000-0000352C0000}"/>
    <cellStyle name="Normal 2 2 3 3 4 2 4" xfId="3414" xr:uid="{00000000-0005-0000-0000-0000362C0000}"/>
    <cellStyle name="Normal 2 2 3 3 4 2 4 2" xfId="11560" xr:uid="{00000000-0005-0000-0000-0000372C0000}"/>
    <cellStyle name="Normal 2 2 3 3 4 2 4 2 2" xfId="27856" xr:uid="{00000000-0005-0000-0000-0000382C0000}"/>
    <cellStyle name="Normal 2 2 3 3 4 2 4 3" xfId="19710" xr:uid="{00000000-0005-0000-0000-0000392C0000}"/>
    <cellStyle name="Normal 2 2 3 3 4 2 5" xfId="5961" xr:uid="{00000000-0005-0000-0000-00003A2C0000}"/>
    <cellStyle name="Normal 2 2 3 3 4 2 5 2" xfId="14107" xr:uid="{00000000-0005-0000-0000-00003B2C0000}"/>
    <cellStyle name="Normal 2 2 3 3 4 2 5 2 2" xfId="30403" xr:uid="{00000000-0005-0000-0000-00003C2C0000}"/>
    <cellStyle name="Normal 2 2 3 3 4 2 5 3" xfId="22257" xr:uid="{00000000-0005-0000-0000-00003D2C0000}"/>
    <cellStyle name="Normal 2 2 3 3 4 2 6" xfId="8808" xr:uid="{00000000-0005-0000-0000-00003E2C0000}"/>
    <cellStyle name="Normal 2 2 3 3 4 2 6 2" xfId="25104" xr:uid="{00000000-0005-0000-0000-00003F2C0000}"/>
    <cellStyle name="Normal 2 2 3 3 4 2 7" xfId="16958" xr:uid="{00000000-0005-0000-0000-0000402C0000}"/>
    <cellStyle name="Normal 2 2 3 3 4 3" xfId="1023" xr:uid="{00000000-0005-0000-0000-0000412C0000}"/>
    <cellStyle name="Normal 2 2 3 3 4 3 2" xfId="2433" xr:uid="{00000000-0005-0000-0000-0000422C0000}"/>
    <cellStyle name="Normal 2 2 3 3 4 3 2 2" xfId="4945" xr:uid="{00000000-0005-0000-0000-0000432C0000}"/>
    <cellStyle name="Normal 2 2 3 3 4 3 2 2 2" xfId="13091" xr:uid="{00000000-0005-0000-0000-0000442C0000}"/>
    <cellStyle name="Normal 2 2 3 3 4 3 2 2 2 2" xfId="29387" xr:uid="{00000000-0005-0000-0000-0000452C0000}"/>
    <cellStyle name="Normal 2 2 3 3 4 3 2 2 3" xfId="21241" xr:uid="{00000000-0005-0000-0000-0000462C0000}"/>
    <cellStyle name="Normal 2 2 3 3 4 3 2 3" xfId="7732" xr:uid="{00000000-0005-0000-0000-0000472C0000}"/>
    <cellStyle name="Normal 2 2 3 3 4 3 2 3 2" xfId="15878" xr:uid="{00000000-0005-0000-0000-0000482C0000}"/>
    <cellStyle name="Normal 2 2 3 3 4 3 2 3 2 2" xfId="32174" xr:uid="{00000000-0005-0000-0000-0000492C0000}"/>
    <cellStyle name="Normal 2 2 3 3 4 3 2 3 3" xfId="24028" xr:uid="{00000000-0005-0000-0000-00004A2C0000}"/>
    <cellStyle name="Normal 2 2 3 3 4 3 2 4" xfId="10579" xr:uid="{00000000-0005-0000-0000-00004B2C0000}"/>
    <cellStyle name="Normal 2 2 3 3 4 3 2 4 2" xfId="26875" xr:uid="{00000000-0005-0000-0000-00004C2C0000}"/>
    <cellStyle name="Normal 2 2 3 3 4 3 2 5" xfId="18729" xr:uid="{00000000-0005-0000-0000-00004D2C0000}"/>
    <cellStyle name="Normal 2 2 3 3 4 3 3" xfId="3727" xr:uid="{00000000-0005-0000-0000-00004E2C0000}"/>
    <cellStyle name="Normal 2 2 3 3 4 3 3 2" xfId="11873" xr:uid="{00000000-0005-0000-0000-00004F2C0000}"/>
    <cellStyle name="Normal 2 2 3 3 4 3 3 2 2" xfId="28169" xr:uid="{00000000-0005-0000-0000-0000502C0000}"/>
    <cellStyle name="Normal 2 2 3 3 4 3 3 3" xfId="20023" xr:uid="{00000000-0005-0000-0000-0000512C0000}"/>
    <cellStyle name="Normal 2 2 3 3 4 3 4" xfId="6322" xr:uid="{00000000-0005-0000-0000-0000522C0000}"/>
    <cellStyle name="Normal 2 2 3 3 4 3 4 2" xfId="14468" xr:uid="{00000000-0005-0000-0000-0000532C0000}"/>
    <cellStyle name="Normal 2 2 3 3 4 3 4 2 2" xfId="30764" xr:uid="{00000000-0005-0000-0000-0000542C0000}"/>
    <cellStyle name="Normal 2 2 3 3 4 3 4 3" xfId="22618" xr:uid="{00000000-0005-0000-0000-0000552C0000}"/>
    <cellStyle name="Normal 2 2 3 3 4 3 5" xfId="9169" xr:uid="{00000000-0005-0000-0000-0000562C0000}"/>
    <cellStyle name="Normal 2 2 3 3 4 3 5 2" xfId="25465" xr:uid="{00000000-0005-0000-0000-0000572C0000}"/>
    <cellStyle name="Normal 2 2 3 3 4 3 6" xfId="17319" xr:uid="{00000000-0005-0000-0000-0000582C0000}"/>
    <cellStyle name="Normal 2 2 3 3 4 4" xfId="1728" xr:uid="{00000000-0005-0000-0000-0000592C0000}"/>
    <cellStyle name="Normal 2 2 3 3 4 4 2" xfId="4336" xr:uid="{00000000-0005-0000-0000-00005A2C0000}"/>
    <cellStyle name="Normal 2 2 3 3 4 4 2 2" xfId="12482" xr:uid="{00000000-0005-0000-0000-00005B2C0000}"/>
    <cellStyle name="Normal 2 2 3 3 4 4 2 2 2" xfId="28778" xr:uid="{00000000-0005-0000-0000-00005C2C0000}"/>
    <cellStyle name="Normal 2 2 3 3 4 4 2 3" xfId="20632" xr:uid="{00000000-0005-0000-0000-00005D2C0000}"/>
    <cellStyle name="Normal 2 2 3 3 4 4 3" xfId="7027" xr:uid="{00000000-0005-0000-0000-00005E2C0000}"/>
    <cellStyle name="Normal 2 2 3 3 4 4 3 2" xfId="15173" xr:uid="{00000000-0005-0000-0000-00005F2C0000}"/>
    <cellStyle name="Normal 2 2 3 3 4 4 3 2 2" xfId="31469" xr:uid="{00000000-0005-0000-0000-0000602C0000}"/>
    <cellStyle name="Normal 2 2 3 3 4 4 3 3" xfId="23323" xr:uid="{00000000-0005-0000-0000-0000612C0000}"/>
    <cellStyle name="Normal 2 2 3 3 4 4 4" xfId="9874" xr:uid="{00000000-0005-0000-0000-0000622C0000}"/>
    <cellStyle name="Normal 2 2 3 3 4 4 4 2" xfId="26170" xr:uid="{00000000-0005-0000-0000-0000632C0000}"/>
    <cellStyle name="Normal 2 2 3 3 4 4 5" xfId="18024" xr:uid="{00000000-0005-0000-0000-0000642C0000}"/>
    <cellStyle name="Normal 2 2 3 3 4 5" xfId="3118" xr:uid="{00000000-0005-0000-0000-0000652C0000}"/>
    <cellStyle name="Normal 2 2 3 3 4 5 2" xfId="11264" xr:uid="{00000000-0005-0000-0000-0000662C0000}"/>
    <cellStyle name="Normal 2 2 3 3 4 5 2 2" xfId="27560" xr:uid="{00000000-0005-0000-0000-0000672C0000}"/>
    <cellStyle name="Normal 2 2 3 3 4 5 3" xfId="19414" xr:uid="{00000000-0005-0000-0000-0000682C0000}"/>
    <cellStyle name="Normal 2 2 3 3 4 6" xfId="5617" xr:uid="{00000000-0005-0000-0000-0000692C0000}"/>
    <cellStyle name="Normal 2 2 3 3 4 6 2" xfId="13763" xr:uid="{00000000-0005-0000-0000-00006A2C0000}"/>
    <cellStyle name="Normal 2 2 3 3 4 6 2 2" xfId="30059" xr:uid="{00000000-0005-0000-0000-00006B2C0000}"/>
    <cellStyle name="Normal 2 2 3 3 4 6 3" xfId="21913" xr:uid="{00000000-0005-0000-0000-00006C2C0000}"/>
    <cellStyle name="Normal 2 2 3 3 4 7" xfId="8464" xr:uid="{00000000-0005-0000-0000-00006D2C0000}"/>
    <cellStyle name="Normal 2 2 3 3 4 7 2" xfId="24760" xr:uid="{00000000-0005-0000-0000-00006E2C0000}"/>
    <cellStyle name="Normal 2 2 3 3 4 8" xfId="16614" xr:uid="{00000000-0005-0000-0000-00006F2C0000}"/>
    <cellStyle name="Normal 2 2 3 3 5" xfId="407" xr:uid="{00000000-0005-0000-0000-0000702C0000}"/>
    <cellStyle name="Normal 2 2 3 3 5 2" xfId="1113" xr:uid="{00000000-0005-0000-0000-0000712C0000}"/>
    <cellStyle name="Normal 2 2 3 3 5 2 2" xfId="2523" xr:uid="{00000000-0005-0000-0000-0000722C0000}"/>
    <cellStyle name="Normal 2 2 3 3 5 2 2 2" xfId="5019" xr:uid="{00000000-0005-0000-0000-0000732C0000}"/>
    <cellStyle name="Normal 2 2 3 3 5 2 2 2 2" xfId="13165" xr:uid="{00000000-0005-0000-0000-0000742C0000}"/>
    <cellStyle name="Normal 2 2 3 3 5 2 2 2 2 2" xfId="29461" xr:uid="{00000000-0005-0000-0000-0000752C0000}"/>
    <cellStyle name="Normal 2 2 3 3 5 2 2 2 3" xfId="21315" xr:uid="{00000000-0005-0000-0000-0000762C0000}"/>
    <cellStyle name="Normal 2 2 3 3 5 2 2 3" xfId="7822" xr:uid="{00000000-0005-0000-0000-0000772C0000}"/>
    <cellStyle name="Normal 2 2 3 3 5 2 2 3 2" xfId="15968" xr:uid="{00000000-0005-0000-0000-0000782C0000}"/>
    <cellStyle name="Normal 2 2 3 3 5 2 2 3 2 2" xfId="32264" xr:uid="{00000000-0005-0000-0000-0000792C0000}"/>
    <cellStyle name="Normal 2 2 3 3 5 2 2 3 3" xfId="24118" xr:uid="{00000000-0005-0000-0000-00007A2C0000}"/>
    <cellStyle name="Normal 2 2 3 3 5 2 2 4" xfId="10669" xr:uid="{00000000-0005-0000-0000-00007B2C0000}"/>
    <cellStyle name="Normal 2 2 3 3 5 2 2 4 2" xfId="26965" xr:uid="{00000000-0005-0000-0000-00007C2C0000}"/>
    <cellStyle name="Normal 2 2 3 3 5 2 2 5" xfId="18819" xr:uid="{00000000-0005-0000-0000-00007D2C0000}"/>
    <cellStyle name="Normal 2 2 3 3 5 2 3" xfId="3801" xr:uid="{00000000-0005-0000-0000-00007E2C0000}"/>
    <cellStyle name="Normal 2 2 3 3 5 2 3 2" xfId="11947" xr:uid="{00000000-0005-0000-0000-00007F2C0000}"/>
    <cellStyle name="Normal 2 2 3 3 5 2 3 2 2" xfId="28243" xr:uid="{00000000-0005-0000-0000-0000802C0000}"/>
    <cellStyle name="Normal 2 2 3 3 5 2 3 3" xfId="20097" xr:uid="{00000000-0005-0000-0000-0000812C0000}"/>
    <cellStyle name="Normal 2 2 3 3 5 2 4" xfId="6412" xr:uid="{00000000-0005-0000-0000-0000822C0000}"/>
    <cellStyle name="Normal 2 2 3 3 5 2 4 2" xfId="14558" xr:uid="{00000000-0005-0000-0000-0000832C0000}"/>
    <cellStyle name="Normal 2 2 3 3 5 2 4 2 2" xfId="30854" xr:uid="{00000000-0005-0000-0000-0000842C0000}"/>
    <cellStyle name="Normal 2 2 3 3 5 2 4 3" xfId="22708" xr:uid="{00000000-0005-0000-0000-0000852C0000}"/>
    <cellStyle name="Normal 2 2 3 3 5 2 5" xfId="9259" xr:uid="{00000000-0005-0000-0000-0000862C0000}"/>
    <cellStyle name="Normal 2 2 3 3 5 2 5 2" xfId="25555" xr:uid="{00000000-0005-0000-0000-0000872C0000}"/>
    <cellStyle name="Normal 2 2 3 3 5 2 6" xfId="17409" xr:uid="{00000000-0005-0000-0000-0000882C0000}"/>
    <cellStyle name="Normal 2 2 3 3 5 3" xfId="1818" xr:uid="{00000000-0005-0000-0000-0000892C0000}"/>
    <cellStyle name="Normal 2 2 3 3 5 3 2" xfId="4410" xr:uid="{00000000-0005-0000-0000-00008A2C0000}"/>
    <cellStyle name="Normal 2 2 3 3 5 3 2 2" xfId="12556" xr:uid="{00000000-0005-0000-0000-00008B2C0000}"/>
    <cellStyle name="Normal 2 2 3 3 5 3 2 2 2" xfId="28852" xr:uid="{00000000-0005-0000-0000-00008C2C0000}"/>
    <cellStyle name="Normal 2 2 3 3 5 3 2 3" xfId="20706" xr:uid="{00000000-0005-0000-0000-00008D2C0000}"/>
    <cellStyle name="Normal 2 2 3 3 5 3 3" xfId="7117" xr:uid="{00000000-0005-0000-0000-00008E2C0000}"/>
    <cellStyle name="Normal 2 2 3 3 5 3 3 2" xfId="15263" xr:uid="{00000000-0005-0000-0000-00008F2C0000}"/>
    <cellStyle name="Normal 2 2 3 3 5 3 3 2 2" xfId="31559" xr:uid="{00000000-0005-0000-0000-0000902C0000}"/>
    <cellStyle name="Normal 2 2 3 3 5 3 3 3" xfId="23413" xr:uid="{00000000-0005-0000-0000-0000912C0000}"/>
    <cellStyle name="Normal 2 2 3 3 5 3 4" xfId="9964" xr:uid="{00000000-0005-0000-0000-0000922C0000}"/>
    <cellStyle name="Normal 2 2 3 3 5 3 4 2" xfId="26260" xr:uid="{00000000-0005-0000-0000-0000932C0000}"/>
    <cellStyle name="Normal 2 2 3 3 5 3 5" xfId="18114" xr:uid="{00000000-0005-0000-0000-0000942C0000}"/>
    <cellStyle name="Normal 2 2 3 3 5 4" xfId="3192" xr:uid="{00000000-0005-0000-0000-0000952C0000}"/>
    <cellStyle name="Normal 2 2 3 3 5 4 2" xfId="11338" xr:uid="{00000000-0005-0000-0000-0000962C0000}"/>
    <cellStyle name="Normal 2 2 3 3 5 4 2 2" xfId="27634" xr:uid="{00000000-0005-0000-0000-0000972C0000}"/>
    <cellStyle name="Normal 2 2 3 3 5 4 3" xfId="19488" xr:uid="{00000000-0005-0000-0000-0000982C0000}"/>
    <cellStyle name="Normal 2 2 3 3 5 5" xfId="5707" xr:uid="{00000000-0005-0000-0000-0000992C0000}"/>
    <cellStyle name="Normal 2 2 3 3 5 5 2" xfId="13853" xr:uid="{00000000-0005-0000-0000-00009A2C0000}"/>
    <cellStyle name="Normal 2 2 3 3 5 5 2 2" xfId="30149" xr:uid="{00000000-0005-0000-0000-00009B2C0000}"/>
    <cellStyle name="Normal 2 2 3 3 5 5 3" xfId="22003" xr:uid="{00000000-0005-0000-0000-00009C2C0000}"/>
    <cellStyle name="Normal 2 2 3 3 5 6" xfId="8554" xr:uid="{00000000-0005-0000-0000-00009D2C0000}"/>
    <cellStyle name="Normal 2 2 3 3 5 6 2" xfId="24850" xr:uid="{00000000-0005-0000-0000-00009E2C0000}"/>
    <cellStyle name="Normal 2 2 3 3 5 7" xfId="16704" xr:uid="{00000000-0005-0000-0000-00009F2C0000}"/>
    <cellStyle name="Normal 2 2 3 3 6" xfId="769" xr:uid="{00000000-0005-0000-0000-0000A02C0000}"/>
    <cellStyle name="Normal 2 2 3 3 6 2" xfId="2179" xr:uid="{00000000-0005-0000-0000-0000A12C0000}"/>
    <cellStyle name="Normal 2 2 3 3 6 2 2" xfId="4723" xr:uid="{00000000-0005-0000-0000-0000A22C0000}"/>
    <cellStyle name="Normal 2 2 3 3 6 2 2 2" xfId="12869" xr:uid="{00000000-0005-0000-0000-0000A32C0000}"/>
    <cellStyle name="Normal 2 2 3 3 6 2 2 2 2" xfId="29165" xr:uid="{00000000-0005-0000-0000-0000A42C0000}"/>
    <cellStyle name="Normal 2 2 3 3 6 2 2 3" xfId="21019" xr:uid="{00000000-0005-0000-0000-0000A52C0000}"/>
    <cellStyle name="Normal 2 2 3 3 6 2 3" xfId="7478" xr:uid="{00000000-0005-0000-0000-0000A62C0000}"/>
    <cellStyle name="Normal 2 2 3 3 6 2 3 2" xfId="15624" xr:uid="{00000000-0005-0000-0000-0000A72C0000}"/>
    <cellStyle name="Normal 2 2 3 3 6 2 3 2 2" xfId="31920" xr:uid="{00000000-0005-0000-0000-0000A82C0000}"/>
    <cellStyle name="Normal 2 2 3 3 6 2 3 3" xfId="23774" xr:uid="{00000000-0005-0000-0000-0000A92C0000}"/>
    <cellStyle name="Normal 2 2 3 3 6 2 4" xfId="10325" xr:uid="{00000000-0005-0000-0000-0000AA2C0000}"/>
    <cellStyle name="Normal 2 2 3 3 6 2 4 2" xfId="26621" xr:uid="{00000000-0005-0000-0000-0000AB2C0000}"/>
    <cellStyle name="Normal 2 2 3 3 6 2 5" xfId="18475" xr:uid="{00000000-0005-0000-0000-0000AC2C0000}"/>
    <cellStyle name="Normal 2 2 3 3 6 3" xfId="3505" xr:uid="{00000000-0005-0000-0000-0000AD2C0000}"/>
    <cellStyle name="Normal 2 2 3 3 6 3 2" xfId="11651" xr:uid="{00000000-0005-0000-0000-0000AE2C0000}"/>
    <cellStyle name="Normal 2 2 3 3 6 3 2 2" xfId="27947" xr:uid="{00000000-0005-0000-0000-0000AF2C0000}"/>
    <cellStyle name="Normal 2 2 3 3 6 3 3" xfId="19801" xr:uid="{00000000-0005-0000-0000-0000B02C0000}"/>
    <cellStyle name="Normal 2 2 3 3 6 4" xfId="6068" xr:uid="{00000000-0005-0000-0000-0000B12C0000}"/>
    <cellStyle name="Normal 2 2 3 3 6 4 2" xfId="14214" xr:uid="{00000000-0005-0000-0000-0000B22C0000}"/>
    <cellStyle name="Normal 2 2 3 3 6 4 2 2" xfId="30510" xr:uid="{00000000-0005-0000-0000-0000B32C0000}"/>
    <cellStyle name="Normal 2 2 3 3 6 4 3" xfId="22364" xr:uid="{00000000-0005-0000-0000-0000B42C0000}"/>
    <cellStyle name="Normal 2 2 3 3 6 5" xfId="8915" xr:uid="{00000000-0005-0000-0000-0000B52C0000}"/>
    <cellStyle name="Normal 2 2 3 3 6 5 2" xfId="25211" xr:uid="{00000000-0005-0000-0000-0000B62C0000}"/>
    <cellStyle name="Normal 2 2 3 3 6 6" xfId="17065" xr:uid="{00000000-0005-0000-0000-0000B72C0000}"/>
    <cellStyle name="Normal 2 2 3 3 7" xfId="1474" xr:uid="{00000000-0005-0000-0000-0000B82C0000}"/>
    <cellStyle name="Normal 2 2 3 3 7 2" xfId="4114" xr:uid="{00000000-0005-0000-0000-0000B92C0000}"/>
    <cellStyle name="Normal 2 2 3 3 7 2 2" xfId="12260" xr:uid="{00000000-0005-0000-0000-0000BA2C0000}"/>
    <cellStyle name="Normal 2 2 3 3 7 2 2 2" xfId="28556" xr:uid="{00000000-0005-0000-0000-0000BB2C0000}"/>
    <cellStyle name="Normal 2 2 3 3 7 2 3" xfId="20410" xr:uid="{00000000-0005-0000-0000-0000BC2C0000}"/>
    <cellStyle name="Normal 2 2 3 3 7 3" xfId="6773" xr:uid="{00000000-0005-0000-0000-0000BD2C0000}"/>
    <cellStyle name="Normal 2 2 3 3 7 3 2" xfId="14919" xr:uid="{00000000-0005-0000-0000-0000BE2C0000}"/>
    <cellStyle name="Normal 2 2 3 3 7 3 2 2" xfId="31215" xr:uid="{00000000-0005-0000-0000-0000BF2C0000}"/>
    <cellStyle name="Normal 2 2 3 3 7 3 3" xfId="23069" xr:uid="{00000000-0005-0000-0000-0000C02C0000}"/>
    <cellStyle name="Normal 2 2 3 3 7 4" xfId="9620" xr:uid="{00000000-0005-0000-0000-0000C12C0000}"/>
    <cellStyle name="Normal 2 2 3 3 7 4 2" xfId="25916" xr:uid="{00000000-0005-0000-0000-0000C22C0000}"/>
    <cellStyle name="Normal 2 2 3 3 7 5" xfId="17770" xr:uid="{00000000-0005-0000-0000-0000C32C0000}"/>
    <cellStyle name="Normal 2 2 3 3 8" xfId="2896" xr:uid="{00000000-0005-0000-0000-0000C42C0000}"/>
    <cellStyle name="Normal 2 2 3 3 8 2" xfId="11042" xr:uid="{00000000-0005-0000-0000-0000C52C0000}"/>
    <cellStyle name="Normal 2 2 3 3 8 2 2" xfId="27338" xr:uid="{00000000-0005-0000-0000-0000C62C0000}"/>
    <cellStyle name="Normal 2 2 3 3 8 3" xfId="19192" xr:uid="{00000000-0005-0000-0000-0000C72C0000}"/>
    <cellStyle name="Normal 2 2 3 3 9" xfId="5363" xr:uid="{00000000-0005-0000-0000-0000C82C0000}"/>
    <cellStyle name="Normal 2 2 3 3 9 2" xfId="13509" xr:uid="{00000000-0005-0000-0000-0000C92C0000}"/>
    <cellStyle name="Normal 2 2 3 3 9 2 2" xfId="29805" xr:uid="{00000000-0005-0000-0000-0000CA2C0000}"/>
    <cellStyle name="Normal 2 2 3 3 9 3" xfId="21659" xr:uid="{00000000-0005-0000-0000-0000CB2C0000}"/>
    <cellStyle name="Normal 2 2 3 4" xfId="109" xr:uid="{00000000-0005-0000-0000-0000CC2C0000}"/>
    <cellStyle name="Normal 2 2 3 4 2" xfId="453" xr:uid="{00000000-0005-0000-0000-0000CD2C0000}"/>
    <cellStyle name="Normal 2 2 3 4 2 2" xfId="1159" xr:uid="{00000000-0005-0000-0000-0000CE2C0000}"/>
    <cellStyle name="Normal 2 2 3 4 2 2 2" xfId="2569" xr:uid="{00000000-0005-0000-0000-0000CF2C0000}"/>
    <cellStyle name="Normal 2 2 3 4 2 2 2 2" xfId="5057" xr:uid="{00000000-0005-0000-0000-0000D02C0000}"/>
    <cellStyle name="Normal 2 2 3 4 2 2 2 2 2" xfId="13203" xr:uid="{00000000-0005-0000-0000-0000D12C0000}"/>
    <cellStyle name="Normal 2 2 3 4 2 2 2 2 2 2" xfId="29499" xr:uid="{00000000-0005-0000-0000-0000D22C0000}"/>
    <cellStyle name="Normal 2 2 3 4 2 2 2 2 3" xfId="21353" xr:uid="{00000000-0005-0000-0000-0000D32C0000}"/>
    <cellStyle name="Normal 2 2 3 4 2 2 2 3" xfId="7868" xr:uid="{00000000-0005-0000-0000-0000D42C0000}"/>
    <cellStyle name="Normal 2 2 3 4 2 2 2 3 2" xfId="16014" xr:uid="{00000000-0005-0000-0000-0000D52C0000}"/>
    <cellStyle name="Normal 2 2 3 4 2 2 2 3 2 2" xfId="32310" xr:uid="{00000000-0005-0000-0000-0000D62C0000}"/>
    <cellStyle name="Normal 2 2 3 4 2 2 2 3 3" xfId="24164" xr:uid="{00000000-0005-0000-0000-0000D72C0000}"/>
    <cellStyle name="Normal 2 2 3 4 2 2 2 4" xfId="10715" xr:uid="{00000000-0005-0000-0000-0000D82C0000}"/>
    <cellStyle name="Normal 2 2 3 4 2 2 2 4 2" xfId="27011" xr:uid="{00000000-0005-0000-0000-0000D92C0000}"/>
    <cellStyle name="Normal 2 2 3 4 2 2 2 5" xfId="18865" xr:uid="{00000000-0005-0000-0000-0000DA2C0000}"/>
    <cellStyle name="Normal 2 2 3 4 2 2 3" xfId="3839" xr:uid="{00000000-0005-0000-0000-0000DB2C0000}"/>
    <cellStyle name="Normal 2 2 3 4 2 2 3 2" xfId="11985" xr:uid="{00000000-0005-0000-0000-0000DC2C0000}"/>
    <cellStyle name="Normal 2 2 3 4 2 2 3 2 2" xfId="28281" xr:uid="{00000000-0005-0000-0000-0000DD2C0000}"/>
    <cellStyle name="Normal 2 2 3 4 2 2 3 3" xfId="20135" xr:uid="{00000000-0005-0000-0000-0000DE2C0000}"/>
    <cellStyle name="Normal 2 2 3 4 2 2 4" xfId="6458" xr:uid="{00000000-0005-0000-0000-0000DF2C0000}"/>
    <cellStyle name="Normal 2 2 3 4 2 2 4 2" xfId="14604" xr:uid="{00000000-0005-0000-0000-0000E02C0000}"/>
    <cellStyle name="Normal 2 2 3 4 2 2 4 2 2" xfId="30900" xr:uid="{00000000-0005-0000-0000-0000E12C0000}"/>
    <cellStyle name="Normal 2 2 3 4 2 2 4 3" xfId="22754" xr:uid="{00000000-0005-0000-0000-0000E22C0000}"/>
    <cellStyle name="Normal 2 2 3 4 2 2 5" xfId="9305" xr:uid="{00000000-0005-0000-0000-0000E32C0000}"/>
    <cellStyle name="Normal 2 2 3 4 2 2 5 2" xfId="25601" xr:uid="{00000000-0005-0000-0000-0000E42C0000}"/>
    <cellStyle name="Normal 2 2 3 4 2 2 6" xfId="17455" xr:uid="{00000000-0005-0000-0000-0000E52C0000}"/>
    <cellStyle name="Normal 2 2 3 4 2 3" xfId="1864" xr:uid="{00000000-0005-0000-0000-0000E62C0000}"/>
    <cellStyle name="Normal 2 2 3 4 2 3 2" xfId="4448" xr:uid="{00000000-0005-0000-0000-0000E72C0000}"/>
    <cellStyle name="Normal 2 2 3 4 2 3 2 2" xfId="12594" xr:uid="{00000000-0005-0000-0000-0000E82C0000}"/>
    <cellStyle name="Normal 2 2 3 4 2 3 2 2 2" xfId="28890" xr:uid="{00000000-0005-0000-0000-0000E92C0000}"/>
    <cellStyle name="Normal 2 2 3 4 2 3 2 3" xfId="20744" xr:uid="{00000000-0005-0000-0000-0000EA2C0000}"/>
    <cellStyle name="Normal 2 2 3 4 2 3 3" xfId="7163" xr:uid="{00000000-0005-0000-0000-0000EB2C0000}"/>
    <cellStyle name="Normal 2 2 3 4 2 3 3 2" xfId="15309" xr:uid="{00000000-0005-0000-0000-0000EC2C0000}"/>
    <cellStyle name="Normal 2 2 3 4 2 3 3 2 2" xfId="31605" xr:uid="{00000000-0005-0000-0000-0000ED2C0000}"/>
    <cellStyle name="Normal 2 2 3 4 2 3 3 3" xfId="23459" xr:uid="{00000000-0005-0000-0000-0000EE2C0000}"/>
    <cellStyle name="Normal 2 2 3 4 2 3 4" xfId="10010" xr:uid="{00000000-0005-0000-0000-0000EF2C0000}"/>
    <cellStyle name="Normal 2 2 3 4 2 3 4 2" xfId="26306" xr:uid="{00000000-0005-0000-0000-0000F02C0000}"/>
    <cellStyle name="Normal 2 2 3 4 2 3 5" xfId="18160" xr:uid="{00000000-0005-0000-0000-0000F12C0000}"/>
    <cellStyle name="Normal 2 2 3 4 2 4" xfId="3230" xr:uid="{00000000-0005-0000-0000-0000F22C0000}"/>
    <cellStyle name="Normal 2 2 3 4 2 4 2" xfId="11376" xr:uid="{00000000-0005-0000-0000-0000F32C0000}"/>
    <cellStyle name="Normal 2 2 3 4 2 4 2 2" xfId="27672" xr:uid="{00000000-0005-0000-0000-0000F42C0000}"/>
    <cellStyle name="Normal 2 2 3 4 2 4 3" xfId="19526" xr:uid="{00000000-0005-0000-0000-0000F52C0000}"/>
    <cellStyle name="Normal 2 2 3 4 2 5" xfId="5753" xr:uid="{00000000-0005-0000-0000-0000F62C0000}"/>
    <cellStyle name="Normal 2 2 3 4 2 5 2" xfId="13899" xr:uid="{00000000-0005-0000-0000-0000F72C0000}"/>
    <cellStyle name="Normal 2 2 3 4 2 5 2 2" xfId="30195" xr:uid="{00000000-0005-0000-0000-0000F82C0000}"/>
    <cellStyle name="Normal 2 2 3 4 2 5 3" xfId="22049" xr:uid="{00000000-0005-0000-0000-0000F92C0000}"/>
    <cellStyle name="Normal 2 2 3 4 2 6" xfId="8600" xr:uid="{00000000-0005-0000-0000-0000FA2C0000}"/>
    <cellStyle name="Normal 2 2 3 4 2 6 2" xfId="24896" xr:uid="{00000000-0005-0000-0000-0000FB2C0000}"/>
    <cellStyle name="Normal 2 2 3 4 2 7" xfId="16750" xr:uid="{00000000-0005-0000-0000-0000FC2C0000}"/>
    <cellStyle name="Normal 2 2 3 4 3" xfId="815" xr:uid="{00000000-0005-0000-0000-0000FD2C0000}"/>
    <cellStyle name="Normal 2 2 3 4 3 2" xfId="2225" xr:uid="{00000000-0005-0000-0000-0000FE2C0000}"/>
    <cellStyle name="Normal 2 2 3 4 3 2 2" xfId="4761" xr:uid="{00000000-0005-0000-0000-0000FF2C0000}"/>
    <cellStyle name="Normal 2 2 3 4 3 2 2 2" xfId="12907" xr:uid="{00000000-0005-0000-0000-0000002D0000}"/>
    <cellStyle name="Normal 2 2 3 4 3 2 2 2 2" xfId="29203" xr:uid="{00000000-0005-0000-0000-0000012D0000}"/>
    <cellStyle name="Normal 2 2 3 4 3 2 2 3" xfId="21057" xr:uid="{00000000-0005-0000-0000-0000022D0000}"/>
    <cellStyle name="Normal 2 2 3 4 3 2 3" xfId="7524" xr:uid="{00000000-0005-0000-0000-0000032D0000}"/>
    <cellStyle name="Normal 2 2 3 4 3 2 3 2" xfId="15670" xr:uid="{00000000-0005-0000-0000-0000042D0000}"/>
    <cellStyle name="Normal 2 2 3 4 3 2 3 2 2" xfId="31966" xr:uid="{00000000-0005-0000-0000-0000052D0000}"/>
    <cellStyle name="Normal 2 2 3 4 3 2 3 3" xfId="23820" xr:uid="{00000000-0005-0000-0000-0000062D0000}"/>
    <cellStyle name="Normal 2 2 3 4 3 2 4" xfId="10371" xr:uid="{00000000-0005-0000-0000-0000072D0000}"/>
    <cellStyle name="Normal 2 2 3 4 3 2 4 2" xfId="26667" xr:uid="{00000000-0005-0000-0000-0000082D0000}"/>
    <cellStyle name="Normal 2 2 3 4 3 2 5" xfId="18521" xr:uid="{00000000-0005-0000-0000-0000092D0000}"/>
    <cellStyle name="Normal 2 2 3 4 3 3" xfId="3543" xr:uid="{00000000-0005-0000-0000-00000A2D0000}"/>
    <cellStyle name="Normal 2 2 3 4 3 3 2" xfId="11689" xr:uid="{00000000-0005-0000-0000-00000B2D0000}"/>
    <cellStyle name="Normal 2 2 3 4 3 3 2 2" xfId="27985" xr:uid="{00000000-0005-0000-0000-00000C2D0000}"/>
    <cellStyle name="Normal 2 2 3 4 3 3 3" xfId="19839" xr:uid="{00000000-0005-0000-0000-00000D2D0000}"/>
    <cellStyle name="Normal 2 2 3 4 3 4" xfId="6114" xr:uid="{00000000-0005-0000-0000-00000E2D0000}"/>
    <cellStyle name="Normal 2 2 3 4 3 4 2" xfId="14260" xr:uid="{00000000-0005-0000-0000-00000F2D0000}"/>
    <cellStyle name="Normal 2 2 3 4 3 4 2 2" xfId="30556" xr:uid="{00000000-0005-0000-0000-0000102D0000}"/>
    <cellStyle name="Normal 2 2 3 4 3 4 3" xfId="22410" xr:uid="{00000000-0005-0000-0000-0000112D0000}"/>
    <cellStyle name="Normal 2 2 3 4 3 5" xfId="8961" xr:uid="{00000000-0005-0000-0000-0000122D0000}"/>
    <cellStyle name="Normal 2 2 3 4 3 5 2" xfId="25257" xr:uid="{00000000-0005-0000-0000-0000132D0000}"/>
    <cellStyle name="Normal 2 2 3 4 3 6" xfId="17111" xr:uid="{00000000-0005-0000-0000-0000142D0000}"/>
    <cellStyle name="Normal 2 2 3 4 4" xfId="1520" xr:uid="{00000000-0005-0000-0000-0000152D0000}"/>
    <cellStyle name="Normal 2 2 3 4 4 2" xfId="4152" xr:uid="{00000000-0005-0000-0000-0000162D0000}"/>
    <cellStyle name="Normal 2 2 3 4 4 2 2" xfId="12298" xr:uid="{00000000-0005-0000-0000-0000172D0000}"/>
    <cellStyle name="Normal 2 2 3 4 4 2 2 2" xfId="28594" xr:uid="{00000000-0005-0000-0000-0000182D0000}"/>
    <cellStyle name="Normal 2 2 3 4 4 2 3" xfId="20448" xr:uid="{00000000-0005-0000-0000-0000192D0000}"/>
    <cellStyle name="Normal 2 2 3 4 4 3" xfId="6819" xr:uid="{00000000-0005-0000-0000-00001A2D0000}"/>
    <cellStyle name="Normal 2 2 3 4 4 3 2" xfId="14965" xr:uid="{00000000-0005-0000-0000-00001B2D0000}"/>
    <cellStyle name="Normal 2 2 3 4 4 3 2 2" xfId="31261" xr:uid="{00000000-0005-0000-0000-00001C2D0000}"/>
    <cellStyle name="Normal 2 2 3 4 4 3 3" xfId="23115" xr:uid="{00000000-0005-0000-0000-00001D2D0000}"/>
    <cellStyle name="Normal 2 2 3 4 4 4" xfId="9666" xr:uid="{00000000-0005-0000-0000-00001E2D0000}"/>
    <cellStyle name="Normal 2 2 3 4 4 4 2" xfId="25962" xr:uid="{00000000-0005-0000-0000-00001F2D0000}"/>
    <cellStyle name="Normal 2 2 3 4 4 5" xfId="17816" xr:uid="{00000000-0005-0000-0000-0000202D0000}"/>
    <cellStyle name="Normal 2 2 3 4 5" xfId="2934" xr:uid="{00000000-0005-0000-0000-0000212D0000}"/>
    <cellStyle name="Normal 2 2 3 4 5 2" xfId="11080" xr:uid="{00000000-0005-0000-0000-0000222D0000}"/>
    <cellStyle name="Normal 2 2 3 4 5 2 2" xfId="27376" xr:uid="{00000000-0005-0000-0000-0000232D0000}"/>
    <cellStyle name="Normal 2 2 3 4 5 3" xfId="19230" xr:uid="{00000000-0005-0000-0000-0000242D0000}"/>
    <cellStyle name="Normal 2 2 3 4 6" xfId="5409" xr:uid="{00000000-0005-0000-0000-0000252D0000}"/>
    <cellStyle name="Normal 2 2 3 4 6 2" xfId="13555" xr:uid="{00000000-0005-0000-0000-0000262D0000}"/>
    <cellStyle name="Normal 2 2 3 4 6 2 2" xfId="29851" xr:uid="{00000000-0005-0000-0000-0000272D0000}"/>
    <cellStyle name="Normal 2 2 3 4 6 3" xfId="21705" xr:uid="{00000000-0005-0000-0000-0000282D0000}"/>
    <cellStyle name="Normal 2 2 3 4 7" xfId="8256" xr:uid="{00000000-0005-0000-0000-0000292D0000}"/>
    <cellStyle name="Normal 2 2 3 4 7 2" xfId="24552" xr:uid="{00000000-0005-0000-0000-00002A2D0000}"/>
    <cellStyle name="Normal 2 2 3 4 8" xfId="16406" xr:uid="{00000000-0005-0000-0000-00002B2D0000}"/>
    <cellStyle name="Normal 2 2 3 5" xfId="197" xr:uid="{00000000-0005-0000-0000-00002C2D0000}"/>
    <cellStyle name="Normal 2 2 3 5 2" xfId="541" xr:uid="{00000000-0005-0000-0000-00002D2D0000}"/>
    <cellStyle name="Normal 2 2 3 5 2 2" xfId="1247" xr:uid="{00000000-0005-0000-0000-00002E2D0000}"/>
    <cellStyle name="Normal 2 2 3 5 2 2 2" xfId="2657" xr:uid="{00000000-0005-0000-0000-00002F2D0000}"/>
    <cellStyle name="Normal 2 2 3 5 2 2 2 2" xfId="5131" xr:uid="{00000000-0005-0000-0000-0000302D0000}"/>
    <cellStyle name="Normal 2 2 3 5 2 2 2 2 2" xfId="13277" xr:uid="{00000000-0005-0000-0000-0000312D0000}"/>
    <cellStyle name="Normal 2 2 3 5 2 2 2 2 2 2" xfId="29573" xr:uid="{00000000-0005-0000-0000-0000322D0000}"/>
    <cellStyle name="Normal 2 2 3 5 2 2 2 2 3" xfId="21427" xr:uid="{00000000-0005-0000-0000-0000332D0000}"/>
    <cellStyle name="Normal 2 2 3 5 2 2 2 3" xfId="7956" xr:uid="{00000000-0005-0000-0000-0000342D0000}"/>
    <cellStyle name="Normal 2 2 3 5 2 2 2 3 2" xfId="16102" xr:uid="{00000000-0005-0000-0000-0000352D0000}"/>
    <cellStyle name="Normal 2 2 3 5 2 2 2 3 2 2" xfId="32398" xr:uid="{00000000-0005-0000-0000-0000362D0000}"/>
    <cellStyle name="Normal 2 2 3 5 2 2 2 3 3" xfId="24252" xr:uid="{00000000-0005-0000-0000-0000372D0000}"/>
    <cellStyle name="Normal 2 2 3 5 2 2 2 4" xfId="10803" xr:uid="{00000000-0005-0000-0000-0000382D0000}"/>
    <cellStyle name="Normal 2 2 3 5 2 2 2 4 2" xfId="27099" xr:uid="{00000000-0005-0000-0000-0000392D0000}"/>
    <cellStyle name="Normal 2 2 3 5 2 2 2 5" xfId="18953" xr:uid="{00000000-0005-0000-0000-00003A2D0000}"/>
    <cellStyle name="Normal 2 2 3 5 2 2 3" xfId="3913" xr:uid="{00000000-0005-0000-0000-00003B2D0000}"/>
    <cellStyle name="Normal 2 2 3 5 2 2 3 2" xfId="12059" xr:uid="{00000000-0005-0000-0000-00003C2D0000}"/>
    <cellStyle name="Normal 2 2 3 5 2 2 3 2 2" xfId="28355" xr:uid="{00000000-0005-0000-0000-00003D2D0000}"/>
    <cellStyle name="Normal 2 2 3 5 2 2 3 3" xfId="20209" xr:uid="{00000000-0005-0000-0000-00003E2D0000}"/>
    <cellStyle name="Normal 2 2 3 5 2 2 4" xfId="6546" xr:uid="{00000000-0005-0000-0000-00003F2D0000}"/>
    <cellStyle name="Normal 2 2 3 5 2 2 4 2" xfId="14692" xr:uid="{00000000-0005-0000-0000-0000402D0000}"/>
    <cellStyle name="Normal 2 2 3 5 2 2 4 2 2" xfId="30988" xr:uid="{00000000-0005-0000-0000-0000412D0000}"/>
    <cellStyle name="Normal 2 2 3 5 2 2 4 3" xfId="22842" xr:uid="{00000000-0005-0000-0000-0000422D0000}"/>
    <cellStyle name="Normal 2 2 3 5 2 2 5" xfId="9393" xr:uid="{00000000-0005-0000-0000-0000432D0000}"/>
    <cellStyle name="Normal 2 2 3 5 2 2 5 2" xfId="25689" xr:uid="{00000000-0005-0000-0000-0000442D0000}"/>
    <cellStyle name="Normal 2 2 3 5 2 2 6" xfId="17543" xr:uid="{00000000-0005-0000-0000-0000452D0000}"/>
    <cellStyle name="Normal 2 2 3 5 2 3" xfId="1952" xr:uid="{00000000-0005-0000-0000-0000462D0000}"/>
    <cellStyle name="Normal 2 2 3 5 2 3 2" xfId="4522" xr:uid="{00000000-0005-0000-0000-0000472D0000}"/>
    <cellStyle name="Normal 2 2 3 5 2 3 2 2" xfId="12668" xr:uid="{00000000-0005-0000-0000-0000482D0000}"/>
    <cellStyle name="Normal 2 2 3 5 2 3 2 2 2" xfId="28964" xr:uid="{00000000-0005-0000-0000-0000492D0000}"/>
    <cellStyle name="Normal 2 2 3 5 2 3 2 3" xfId="20818" xr:uid="{00000000-0005-0000-0000-00004A2D0000}"/>
    <cellStyle name="Normal 2 2 3 5 2 3 3" xfId="7251" xr:uid="{00000000-0005-0000-0000-00004B2D0000}"/>
    <cellStyle name="Normal 2 2 3 5 2 3 3 2" xfId="15397" xr:uid="{00000000-0005-0000-0000-00004C2D0000}"/>
    <cellStyle name="Normal 2 2 3 5 2 3 3 2 2" xfId="31693" xr:uid="{00000000-0005-0000-0000-00004D2D0000}"/>
    <cellStyle name="Normal 2 2 3 5 2 3 3 3" xfId="23547" xr:uid="{00000000-0005-0000-0000-00004E2D0000}"/>
    <cellStyle name="Normal 2 2 3 5 2 3 4" xfId="10098" xr:uid="{00000000-0005-0000-0000-00004F2D0000}"/>
    <cellStyle name="Normal 2 2 3 5 2 3 4 2" xfId="26394" xr:uid="{00000000-0005-0000-0000-0000502D0000}"/>
    <cellStyle name="Normal 2 2 3 5 2 3 5" xfId="18248" xr:uid="{00000000-0005-0000-0000-0000512D0000}"/>
    <cellStyle name="Normal 2 2 3 5 2 4" xfId="3304" xr:uid="{00000000-0005-0000-0000-0000522D0000}"/>
    <cellStyle name="Normal 2 2 3 5 2 4 2" xfId="11450" xr:uid="{00000000-0005-0000-0000-0000532D0000}"/>
    <cellStyle name="Normal 2 2 3 5 2 4 2 2" xfId="27746" xr:uid="{00000000-0005-0000-0000-0000542D0000}"/>
    <cellStyle name="Normal 2 2 3 5 2 4 3" xfId="19600" xr:uid="{00000000-0005-0000-0000-0000552D0000}"/>
    <cellStyle name="Normal 2 2 3 5 2 5" xfId="5841" xr:uid="{00000000-0005-0000-0000-0000562D0000}"/>
    <cellStyle name="Normal 2 2 3 5 2 5 2" xfId="13987" xr:uid="{00000000-0005-0000-0000-0000572D0000}"/>
    <cellStyle name="Normal 2 2 3 5 2 5 2 2" xfId="30283" xr:uid="{00000000-0005-0000-0000-0000582D0000}"/>
    <cellStyle name="Normal 2 2 3 5 2 5 3" xfId="22137" xr:uid="{00000000-0005-0000-0000-0000592D0000}"/>
    <cellStyle name="Normal 2 2 3 5 2 6" xfId="8688" xr:uid="{00000000-0005-0000-0000-00005A2D0000}"/>
    <cellStyle name="Normal 2 2 3 5 2 6 2" xfId="24984" xr:uid="{00000000-0005-0000-0000-00005B2D0000}"/>
    <cellStyle name="Normal 2 2 3 5 2 7" xfId="16838" xr:uid="{00000000-0005-0000-0000-00005C2D0000}"/>
    <cellStyle name="Normal 2 2 3 5 3" xfId="903" xr:uid="{00000000-0005-0000-0000-00005D2D0000}"/>
    <cellStyle name="Normal 2 2 3 5 3 2" xfId="2313" xr:uid="{00000000-0005-0000-0000-00005E2D0000}"/>
    <cellStyle name="Normal 2 2 3 5 3 2 2" xfId="4835" xr:uid="{00000000-0005-0000-0000-00005F2D0000}"/>
    <cellStyle name="Normal 2 2 3 5 3 2 2 2" xfId="12981" xr:uid="{00000000-0005-0000-0000-0000602D0000}"/>
    <cellStyle name="Normal 2 2 3 5 3 2 2 2 2" xfId="29277" xr:uid="{00000000-0005-0000-0000-0000612D0000}"/>
    <cellStyle name="Normal 2 2 3 5 3 2 2 3" xfId="21131" xr:uid="{00000000-0005-0000-0000-0000622D0000}"/>
    <cellStyle name="Normal 2 2 3 5 3 2 3" xfId="7612" xr:uid="{00000000-0005-0000-0000-0000632D0000}"/>
    <cellStyle name="Normal 2 2 3 5 3 2 3 2" xfId="15758" xr:uid="{00000000-0005-0000-0000-0000642D0000}"/>
    <cellStyle name="Normal 2 2 3 5 3 2 3 2 2" xfId="32054" xr:uid="{00000000-0005-0000-0000-0000652D0000}"/>
    <cellStyle name="Normal 2 2 3 5 3 2 3 3" xfId="23908" xr:uid="{00000000-0005-0000-0000-0000662D0000}"/>
    <cellStyle name="Normal 2 2 3 5 3 2 4" xfId="10459" xr:uid="{00000000-0005-0000-0000-0000672D0000}"/>
    <cellStyle name="Normal 2 2 3 5 3 2 4 2" xfId="26755" xr:uid="{00000000-0005-0000-0000-0000682D0000}"/>
    <cellStyle name="Normal 2 2 3 5 3 2 5" xfId="18609" xr:uid="{00000000-0005-0000-0000-0000692D0000}"/>
    <cellStyle name="Normal 2 2 3 5 3 3" xfId="3617" xr:uid="{00000000-0005-0000-0000-00006A2D0000}"/>
    <cellStyle name="Normal 2 2 3 5 3 3 2" xfId="11763" xr:uid="{00000000-0005-0000-0000-00006B2D0000}"/>
    <cellStyle name="Normal 2 2 3 5 3 3 2 2" xfId="28059" xr:uid="{00000000-0005-0000-0000-00006C2D0000}"/>
    <cellStyle name="Normal 2 2 3 5 3 3 3" xfId="19913" xr:uid="{00000000-0005-0000-0000-00006D2D0000}"/>
    <cellStyle name="Normal 2 2 3 5 3 4" xfId="6202" xr:uid="{00000000-0005-0000-0000-00006E2D0000}"/>
    <cellStyle name="Normal 2 2 3 5 3 4 2" xfId="14348" xr:uid="{00000000-0005-0000-0000-00006F2D0000}"/>
    <cellStyle name="Normal 2 2 3 5 3 4 2 2" xfId="30644" xr:uid="{00000000-0005-0000-0000-0000702D0000}"/>
    <cellStyle name="Normal 2 2 3 5 3 4 3" xfId="22498" xr:uid="{00000000-0005-0000-0000-0000712D0000}"/>
    <cellStyle name="Normal 2 2 3 5 3 5" xfId="9049" xr:uid="{00000000-0005-0000-0000-0000722D0000}"/>
    <cellStyle name="Normal 2 2 3 5 3 5 2" xfId="25345" xr:uid="{00000000-0005-0000-0000-0000732D0000}"/>
    <cellStyle name="Normal 2 2 3 5 3 6" xfId="17199" xr:uid="{00000000-0005-0000-0000-0000742D0000}"/>
    <cellStyle name="Normal 2 2 3 5 4" xfId="1608" xr:uid="{00000000-0005-0000-0000-0000752D0000}"/>
    <cellStyle name="Normal 2 2 3 5 4 2" xfId="4226" xr:uid="{00000000-0005-0000-0000-0000762D0000}"/>
    <cellStyle name="Normal 2 2 3 5 4 2 2" xfId="12372" xr:uid="{00000000-0005-0000-0000-0000772D0000}"/>
    <cellStyle name="Normal 2 2 3 5 4 2 2 2" xfId="28668" xr:uid="{00000000-0005-0000-0000-0000782D0000}"/>
    <cellStyle name="Normal 2 2 3 5 4 2 3" xfId="20522" xr:uid="{00000000-0005-0000-0000-0000792D0000}"/>
    <cellStyle name="Normal 2 2 3 5 4 3" xfId="6907" xr:uid="{00000000-0005-0000-0000-00007A2D0000}"/>
    <cellStyle name="Normal 2 2 3 5 4 3 2" xfId="15053" xr:uid="{00000000-0005-0000-0000-00007B2D0000}"/>
    <cellStyle name="Normal 2 2 3 5 4 3 2 2" xfId="31349" xr:uid="{00000000-0005-0000-0000-00007C2D0000}"/>
    <cellStyle name="Normal 2 2 3 5 4 3 3" xfId="23203" xr:uid="{00000000-0005-0000-0000-00007D2D0000}"/>
    <cellStyle name="Normal 2 2 3 5 4 4" xfId="9754" xr:uid="{00000000-0005-0000-0000-00007E2D0000}"/>
    <cellStyle name="Normal 2 2 3 5 4 4 2" xfId="26050" xr:uid="{00000000-0005-0000-0000-00007F2D0000}"/>
    <cellStyle name="Normal 2 2 3 5 4 5" xfId="17904" xr:uid="{00000000-0005-0000-0000-0000802D0000}"/>
    <cellStyle name="Normal 2 2 3 5 5" xfId="3008" xr:uid="{00000000-0005-0000-0000-0000812D0000}"/>
    <cellStyle name="Normal 2 2 3 5 5 2" xfId="11154" xr:uid="{00000000-0005-0000-0000-0000822D0000}"/>
    <cellStyle name="Normal 2 2 3 5 5 2 2" xfId="27450" xr:uid="{00000000-0005-0000-0000-0000832D0000}"/>
    <cellStyle name="Normal 2 2 3 5 5 3" xfId="19304" xr:uid="{00000000-0005-0000-0000-0000842D0000}"/>
    <cellStyle name="Normal 2 2 3 5 6" xfId="5497" xr:uid="{00000000-0005-0000-0000-0000852D0000}"/>
    <cellStyle name="Normal 2 2 3 5 6 2" xfId="13643" xr:uid="{00000000-0005-0000-0000-0000862D0000}"/>
    <cellStyle name="Normal 2 2 3 5 6 2 2" xfId="29939" xr:uid="{00000000-0005-0000-0000-0000872D0000}"/>
    <cellStyle name="Normal 2 2 3 5 6 3" xfId="21793" xr:uid="{00000000-0005-0000-0000-0000882D0000}"/>
    <cellStyle name="Normal 2 2 3 5 7" xfId="8344" xr:uid="{00000000-0005-0000-0000-0000892D0000}"/>
    <cellStyle name="Normal 2 2 3 5 7 2" xfId="24640" xr:uid="{00000000-0005-0000-0000-00008A2D0000}"/>
    <cellStyle name="Normal 2 2 3 5 8" xfId="16494" xr:uid="{00000000-0005-0000-0000-00008B2D0000}"/>
    <cellStyle name="Normal 2 2 3 6" xfId="273" xr:uid="{00000000-0005-0000-0000-00008C2D0000}"/>
    <cellStyle name="Normal 2 2 3 6 2" xfId="617" xr:uid="{00000000-0005-0000-0000-00008D2D0000}"/>
    <cellStyle name="Normal 2 2 3 6 2 2" xfId="1323" xr:uid="{00000000-0005-0000-0000-00008E2D0000}"/>
    <cellStyle name="Normal 2 2 3 6 2 2 2" xfId="2733" xr:uid="{00000000-0005-0000-0000-00008F2D0000}"/>
    <cellStyle name="Normal 2 2 3 6 2 2 2 2" xfId="5205" xr:uid="{00000000-0005-0000-0000-0000902D0000}"/>
    <cellStyle name="Normal 2 2 3 6 2 2 2 2 2" xfId="13351" xr:uid="{00000000-0005-0000-0000-0000912D0000}"/>
    <cellStyle name="Normal 2 2 3 6 2 2 2 2 2 2" xfId="29647" xr:uid="{00000000-0005-0000-0000-0000922D0000}"/>
    <cellStyle name="Normal 2 2 3 6 2 2 2 2 3" xfId="21501" xr:uid="{00000000-0005-0000-0000-0000932D0000}"/>
    <cellStyle name="Normal 2 2 3 6 2 2 2 3" xfId="8032" xr:uid="{00000000-0005-0000-0000-0000942D0000}"/>
    <cellStyle name="Normal 2 2 3 6 2 2 2 3 2" xfId="16178" xr:uid="{00000000-0005-0000-0000-0000952D0000}"/>
    <cellStyle name="Normal 2 2 3 6 2 2 2 3 2 2" xfId="32474" xr:uid="{00000000-0005-0000-0000-0000962D0000}"/>
    <cellStyle name="Normal 2 2 3 6 2 2 2 3 3" xfId="24328" xr:uid="{00000000-0005-0000-0000-0000972D0000}"/>
    <cellStyle name="Normal 2 2 3 6 2 2 2 4" xfId="10879" xr:uid="{00000000-0005-0000-0000-0000982D0000}"/>
    <cellStyle name="Normal 2 2 3 6 2 2 2 4 2" xfId="27175" xr:uid="{00000000-0005-0000-0000-0000992D0000}"/>
    <cellStyle name="Normal 2 2 3 6 2 2 2 5" xfId="19029" xr:uid="{00000000-0005-0000-0000-00009A2D0000}"/>
    <cellStyle name="Normal 2 2 3 6 2 2 3" xfId="3987" xr:uid="{00000000-0005-0000-0000-00009B2D0000}"/>
    <cellStyle name="Normal 2 2 3 6 2 2 3 2" xfId="12133" xr:uid="{00000000-0005-0000-0000-00009C2D0000}"/>
    <cellStyle name="Normal 2 2 3 6 2 2 3 2 2" xfId="28429" xr:uid="{00000000-0005-0000-0000-00009D2D0000}"/>
    <cellStyle name="Normal 2 2 3 6 2 2 3 3" xfId="20283" xr:uid="{00000000-0005-0000-0000-00009E2D0000}"/>
    <cellStyle name="Normal 2 2 3 6 2 2 4" xfId="6622" xr:uid="{00000000-0005-0000-0000-00009F2D0000}"/>
    <cellStyle name="Normal 2 2 3 6 2 2 4 2" xfId="14768" xr:uid="{00000000-0005-0000-0000-0000A02D0000}"/>
    <cellStyle name="Normal 2 2 3 6 2 2 4 2 2" xfId="31064" xr:uid="{00000000-0005-0000-0000-0000A12D0000}"/>
    <cellStyle name="Normal 2 2 3 6 2 2 4 3" xfId="22918" xr:uid="{00000000-0005-0000-0000-0000A22D0000}"/>
    <cellStyle name="Normal 2 2 3 6 2 2 5" xfId="9469" xr:uid="{00000000-0005-0000-0000-0000A32D0000}"/>
    <cellStyle name="Normal 2 2 3 6 2 2 5 2" xfId="25765" xr:uid="{00000000-0005-0000-0000-0000A42D0000}"/>
    <cellStyle name="Normal 2 2 3 6 2 2 6" xfId="17619" xr:uid="{00000000-0005-0000-0000-0000A52D0000}"/>
    <cellStyle name="Normal 2 2 3 6 2 3" xfId="2028" xr:uid="{00000000-0005-0000-0000-0000A62D0000}"/>
    <cellStyle name="Normal 2 2 3 6 2 3 2" xfId="4596" xr:uid="{00000000-0005-0000-0000-0000A72D0000}"/>
    <cellStyle name="Normal 2 2 3 6 2 3 2 2" xfId="12742" xr:uid="{00000000-0005-0000-0000-0000A82D0000}"/>
    <cellStyle name="Normal 2 2 3 6 2 3 2 2 2" xfId="29038" xr:uid="{00000000-0005-0000-0000-0000A92D0000}"/>
    <cellStyle name="Normal 2 2 3 6 2 3 2 3" xfId="20892" xr:uid="{00000000-0005-0000-0000-0000AA2D0000}"/>
    <cellStyle name="Normal 2 2 3 6 2 3 3" xfId="7327" xr:uid="{00000000-0005-0000-0000-0000AB2D0000}"/>
    <cellStyle name="Normal 2 2 3 6 2 3 3 2" xfId="15473" xr:uid="{00000000-0005-0000-0000-0000AC2D0000}"/>
    <cellStyle name="Normal 2 2 3 6 2 3 3 2 2" xfId="31769" xr:uid="{00000000-0005-0000-0000-0000AD2D0000}"/>
    <cellStyle name="Normal 2 2 3 6 2 3 3 3" xfId="23623" xr:uid="{00000000-0005-0000-0000-0000AE2D0000}"/>
    <cellStyle name="Normal 2 2 3 6 2 3 4" xfId="10174" xr:uid="{00000000-0005-0000-0000-0000AF2D0000}"/>
    <cellStyle name="Normal 2 2 3 6 2 3 4 2" xfId="26470" xr:uid="{00000000-0005-0000-0000-0000B02D0000}"/>
    <cellStyle name="Normal 2 2 3 6 2 3 5" xfId="18324" xr:uid="{00000000-0005-0000-0000-0000B12D0000}"/>
    <cellStyle name="Normal 2 2 3 6 2 4" xfId="3378" xr:uid="{00000000-0005-0000-0000-0000B22D0000}"/>
    <cellStyle name="Normal 2 2 3 6 2 4 2" xfId="11524" xr:uid="{00000000-0005-0000-0000-0000B32D0000}"/>
    <cellStyle name="Normal 2 2 3 6 2 4 2 2" xfId="27820" xr:uid="{00000000-0005-0000-0000-0000B42D0000}"/>
    <cellStyle name="Normal 2 2 3 6 2 4 3" xfId="19674" xr:uid="{00000000-0005-0000-0000-0000B52D0000}"/>
    <cellStyle name="Normal 2 2 3 6 2 5" xfId="5917" xr:uid="{00000000-0005-0000-0000-0000B62D0000}"/>
    <cellStyle name="Normal 2 2 3 6 2 5 2" xfId="14063" xr:uid="{00000000-0005-0000-0000-0000B72D0000}"/>
    <cellStyle name="Normal 2 2 3 6 2 5 2 2" xfId="30359" xr:uid="{00000000-0005-0000-0000-0000B82D0000}"/>
    <cellStyle name="Normal 2 2 3 6 2 5 3" xfId="22213" xr:uid="{00000000-0005-0000-0000-0000B92D0000}"/>
    <cellStyle name="Normal 2 2 3 6 2 6" xfId="8764" xr:uid="{00000000-0005-0000-0000-0000BA2D0000}"/>
    <cellStyle name="Normal 2 2 3 6 2 6 2" xfId="25060" xr:uid="{00000000-0005-0000-0000-0000BB2D0000}"/>
    <cellStyle name="Normal 2 2 3 6 2 7" xfId="16914" xr:uid="{00000000-0005-0000-0000-0000BC2D0000}"/>
    <cellStyle name="Normal 2 2 3 6 3" xfId="979" xr:uid="{00000000-0005-0000-0000-0000BD2D0000}"/>
    <cellStyle name="Normal 2 2 3 6 3 2" xfId="2389" xr:uid="{00000000-0005-0000-0000-0000BE2D0000}"/>
    <cellStyle name="Normal 2 2 3 6 3 2 2" xfId="4909" xr:uid="{00000000-0005-0000-0000-0000BF2D0000}"/>
    <cellStyle name="Normal 2 2 3 6 3 2 2 2" xfId="13055" xr:uid="{00000000-0005-0000-0000-0000C02D0000}"/>
    <cellStyle name="Normal 2 2 3 6 3 2 2 2 2" xfId="29351" xr:uid="{00000000-0005-0000-0000-0000C12D0000}"/>
    <cellStyle name="Normal 2 2 3 6 3 2 2 3" xfId="21205" xr:uid="{00000000-0005-0000-0000-0000C22D0000}"/>
    <cellStyle name="Normal 2 2 3 6 3 2 3" xfId="7688" xr:uid="{00000000-0005-0000-0000-0000C32D0000}"/>
    <cellStyle name="Normal 2 2 3 6 3 2 3 2" xfId="15834" xr:uid="{00000000-0005-0000-0000-0000C42D0000}"/>
    <cellStyle name="Normal 2 2 3 6 3 2 3 2 2" xfId="32130" xr:uid="{00000000-0005-0000-0000-0000C52D0000}"/>
    <cellStyle name="Normal 2 2 3 6 3 2 3 3" xfId="23984" xr:uid="{00000000-0005-0000-0000-0000C62D0000}"/>
    <cellStyle name="Normal 2 2 3 6 3 2 4" xfId="10535" xr:uid="{00000000-0005-0000-0000-0000C72D0000}"/>
    <cellStyle name="Normal 2 2 3 6 3 2 4 2" xfId="26831" xr:uid="{00000000-0005-0000-0000-0000C82D0000}"/>
    <cellStyle name="Normal 2 2 3 6 3 2 5" xfId="18685" xr:uid="{00000000-0005-0000-0000-0000C92D0000}"/>
    <cellStyle name="Normal 2 2 3 6 3 3" xfId="3691" xr:uid="{00000000-0005-0000-0000-0000CA2D0000}"/>
    <cellStyle name="Normal 2 2 3 6 3 3 2" xfId="11837" xr:uid="{00000000-0005-0000-0000-0000CB2D0000}"/>
    <cellStyle name="Normal 2 2 3 6 3 3 2 2" xfId="28133" xr:uid="{00000000-0005-0000-0000-0000CC2D0000}"/>
    <cellStyle name="Normal 2 2 3 6 3 3 3" xfId="19987" xr:uid="{00000000-0005-0000-0000-0000CD2D0000}"/>
    <cellStyle name="Normal 2 2 3 6 3 4" xfId="6278" xr:uid="{00000000-0005-0000-0000-0000CE2D0000}"/>
    <cellStyle name="Normal 2 2 3 6 3 4 2" xfId="14424" xr:uid="{00000000-0005-0000-0000-0000CF2D0000}"/>
    <cellStyle name="Normal 2 2 3 6 3 4 2 2" xfId="30720" xr:uid="{00000000-0005-0000-0000-0000D02D0000}"/>
    <cellStyle name="Normal 2 2 3 6 3 4 3" xfId="22574" xr:uid="{00000000-0005-0000-0000-0000D12D0000}"/>
    <cellStyle name="Normal 2 2 3 6 3 5" xfId="9125" xr:uid="{00000000-0005-0000-0000-0000D22D0000}"/>
    <cellStyle name="Normal 2 2 3 6 3 5 2" xfId="25421" xr:uid="{00000000-0005-0000-0000-0000D32D0000}"/>
    <cellStyle name="Normal 2 2 3 6 3 6" xfId="17275" xr:uid="{00000000-0005-0000-0000-0000D42D0000}"/>
    <cellStyle name="Normal 2 2 3 6 4" xfId="1684" xr:uid="{00000000-0005-0000-0000-0000D52D0000}"/>
    <cellStyle name="Normal 2 2 3 6 4 2" xfId="4300" xr:uid="{00000000-0005-0000-0000-0000D62D0000}"/>
    <cellStyle name="Normal 2 2 3 6 4 2 2" xfId="12446" xr:uid="{00000000-0005-0000-0000-0000D72D0000}"/>
    <cellStyle name="Normal 2 2 3 6 4 2 2 2" xfId="28742" xr:uid="{00000000-0005-0000-0000-0000D82D0000}"/>
    <cellStyle name="Normal 2 2 3 6 4 2 3" xfId="20596" xr:uid="{00000000-0005-0000-0000-0000D92D0000}"/>
    <cellStyle name="Normal 2 2 3 6 4 3" xfId="6983" xr:uid="{00000000-0005-0000-0000-0000DA2D0000}"/>
    <cellStyle name="Normal 2 2 3 6 4 3 2" xfId="15129" xr:uid="{00000000-0005-0000-0000-0000DB2D0000}"/>
    <cellStyle name="Normal 2 2 3 6 4 3 2 2" xfId="31425" xr:uid="{00000000-0005-0000-0000-0000DC2D0000}"/>
    <cellStyle name="Normal 2 2 3 6 4 3 3" xfId="23279" xr:uid="{00000000-0005-0000-0000-0000DD2D0000}"/>
    <cellStyle name="Normal 2 2 3 6 4 4" xfId="9830" xr:uid="{00000000-0005-0000-0000-0000DE2D0000}"/>
    <cellStyle name="Normal 2 2 3 6 4 4 2" xfId="26126" xr:uid="{00000000-0005-0000-0000-0000DF2D0000}"/>
    <cellStyle name="Normal 2 2 3 6 4 5" xfId="17980" xr:uid="{00000000-0005-0000-0000-0000E02D0000}"/>
    <cellStyle name="Normal 2 2 3 6 5" xfId="3082" xr:uid="{00000000-0005-0000-0000-0000E12D0000}"/>
    <cellStyle name="Normal 2 2 3 6 5 2" xfId="11228" xr:uid="{00000000-0005-0000-0000-0000E22D0000}"/>
    <cellStyle name="Normal 2 2 3 6 5 2 2" xfId="27524" xr:uid="{00000000-0005-0000-0000-0000E32D0000}"/>
    <cellStyle name="Normal 2 2 3 6 5 3" xfId="19378" xr:uid="{00000000-0005-0000-0000-0000E42D0000}"/>
    <cellStyle name="Normal 2 2 3 6 6" xfId="5573" xr:uid="{00000000-0005-0000-0000-0000E52D0000}"/>
    <cellStyle name="Normal 2 2 3 6 6 2" xfId="13719" xr:uid="{00000000-0005-0000-0000-0000E62D0000}"/>
    <cellStyle name="Normal 2 2 3 6 6 2 2" xfId="30015" xr:uid="{00000000-0005-0000-0000-0000E72D0000}"/>
    <cellStyle name="Normal 2 2 3 6 6 3" xfId="21869" xr:uid="{00000000-0005-0000-0000-0000E82D0000}"/>
    <cellStyle name="Normal 2 2 3 6 7" xfId="8420" xr:uid="{00000000-0005-0000-0000-0000E92D0000}"/>
    <cellStyle name="Normal 2 2 3 6 7 2" xfId="24716" xr:uid="{00000000-0005-0000-0000-0000EA2D0000}"/>
    <cellStyle name="Normal 2 2 3 6 8" xfId="16570" xr:uid="{00000000-0005-0000-0000-0000EB2D0000}"/>
    <cellStyle name="Normal 2 2 3 7" xfId="363" xr:uid="{00000000-0005-0000-0000-0000EC2D0000}"/>
    <cellStyle name="Normal 2 2 3 7 2" xfId="1069" xr:uid="{00000000-0005-0000-0000-0000ED2D0000}"/>
    <cellStyle name="Normal 2 2 3 7 2 2" xfId="2479" xr:uid="{00000000-0005-0000-0000-0000EE2D0000}"/>
    <cellStyle name="Normal 2 2 3 7 2 2 2" xfId="4983" xr:uid="{00000000-0005-0000-0000-0000EF2D0000}"/>
    <cellStyle name="Normal 2 2 3 7 2 2 2 2" xfId="13129" xr:uid="{00000000-0005-0000-0000-0000F02D0000}"/>
    <cellStyle name="Normal 2 2 3 7 2 2 2 2 2" xfId="29425" xr:uid="{00000000-0005-0000-0000-0000F12D0000}"/>
    <cellStyle name="Normal 2 2 3 7 2 2 2 3" xfId="21279" xr:uid="{00000000-0005-0000-0000-0000F22D0000}"/>
    <cellStyle name="Normal 2 2 3 7 2 2 3" xfId="7778" xr:uid="{00000000-0005-0000-0000-0000F32D0000}"/>
    <cellStyle name="Normal 2 2 3 7 2 2 3 2" xfId="15924" xr:uid="{00000000-0005-0000-0000-0000F42D0000}"/>
    <cellStyle name="Normal 2 2 3 7 2 2 3 2 2" xfId="32220" xr:uid="{00000000-0005-0000-0000-0000F52D0000}"/>
    <cellStyle name="Normal 2 2 3 7 2 2 3 3" xfId="24074" xr:uid="{00000000-0005-0000-0000-0000F62D0000}"/>
    <cellStyle name="Normal 2 2 3 7 2 2 4" xfId="10625" xr:uid="{00000000-0005-0000-0000-0000F72D0000}"/>
    <cellStyle name="Normal 2 2 3 7 2 2 4 2" xfId="26921" xr:uid="{00000000-0005-0000-0000-0000F82D0000}"/>
    <cellStyle name="Normal 2 2 3 7 2 2 5" xfId="18775" xr:uid="{00000000-0005-0000-0000-0000F92D0000}"/>
    <cellStyle name="Normal 2 2 3 7 2 3" xfId="3765" xr:uid="{00000000-0005-0000-0000-0000FA2D0000}"/>
    <cellStyle name="Normal 2 2 3 7 2 3 2" xfId="11911" xr:uid="{00000000-0005-0000-0000-0000FB2D0000}"/>
    <cellStyle name="Normal 2 2 3 7 2 3 2 2" xfId="28207" xr:uid="{00000000-0005-0000-0000-0000FC2D0000}"/>
    <cellStyle name="Normal 2 2 3 7 2 3 3" xfId="20061" xr:uid="{00000000-0005-0000-0000-0000FD2D0000}"/>
    <cellStyle name="Normal 2 2 3 7 2 4" xfId="6368" xr:uid="{00000000-0005-0000-0000-0000FE2D0000}"/>
    <cellStyle name="Normal 2 2 3 7 2 4 2" xfId="14514" xr:uid="{00000000-0005-0000-0000-0000FF2D0000}"/>
    <cellStyle name="Normal 2 2 3 7 2 4 2 2" xfId="30810" xr:uid="{00000000-0005-0000-0000-0000002E0000}"/>
    <cellStyle name="Normal 2 2 3 7 2 4 3" xfId="22664" xr:uid="{00000000-0005-0000-0000-0000012E0000}"/>
    <cellStyle name="Normal 2 2 3 7 2 5" xfId="9215" xr:uid="{00000000-0005-0000-0000-0000022E0000}"/>
    <cellStyle name="Normal 2 2 3 7 2 5 2" xfId="25511" xr:uid="{00000000-0005-0000-0000-0000032E0000}"/>
    <cellStyle name="Normal 2 2 3 7 2 6" xfId="17365" xr:uid="{00000000-0005-0000-0000-0000042E0000}"/>
    <cellStyle name="Normal 2 2 3 7 3" xfId="1774" xr:uid="{00000000-0005-0000-0000-0000052E0000}"/>
    <cellStyle name="Normal 2 2 3 7 3 2" xfId="4374" xr:uid="{00000000-0005-0000-0000-0000062E0000}"/>
    <cellStyle name="Normal 2 2 3 7 3 2 2" xfId="12520" xr:uid="{00000000-0005-0000-0000-0000072E0000}"/>
    <cellStyle name="Normal 2 2 3 7 3 2 2 2" xfId="28816" xr:uid="{00000000-0005-0000-0000-0000082E0000}"/>
    <cellStyle name="Normal 2 2 3 7 3 2 3" xfId="20670" xr:uid="{00000000-0005-0000-0000-0000092E0000}"/>
    <cellStyle name="Normal 2 2 3 7 3 3" xfId="7073" xr:uid="{00000000-0005-0000-0000-00000A2E0000}"/>
    <cellStyle name="Normal 2 2 3 7 3 3 2" xfId="15219" xr:uid="{00000000-0005-0000-0000-00000B2E0000}"/>
    <cellStyle name="Normal 2 2 3 7 3 3 2 2" xfId="31515" xr:uid="{00000000-0005-0000-0000-00000C2E0000}"/>
    <cellStyle name="Normal 2 2 3 7 3 3 3" xfId="23369" xr:uid="{00000000-0005-0000-0000-00000D2E0000}"/>
    <cellStyle name="Normal 2 2 3 7 3 4" xfId="9920" xr:uid="{00000000-0005-0000-0000-00000E2E0000}"/>
    <cellStyle name="Normal 2 2 3 7 3 4 2" xfId="26216" xr:uid="{00000000-0005-0000-0000-00000F2E0000}"/>
    <cellStyle name="Normal 2 2 3 7 3 5" xfId="18070" xr:uid="{00000000-0005-0000-0000-0000102E0000}"/>
    <cellStyle name="Normal 2 2 3 7 4" xfId="3156" xr:uid="{00000000-0005-0000-0000-0000112E0000}"/>
    <cellStyle name="Normal 2 2 3 7 4 2" xfId="11302" xr:uid="{00000000-0005-0000-0000-0000122E0000}"/>
    <cellStyle name="Normal 2 2 3 7 4 2 2" xfId="27598" xr:uid="{00000000-0005-0000-0000-0000132E0000}"/>
    <cellStyle name="Normal 2 2 3 7 4 3" xfId="19452" xr:uid="{00000000-0005-0000-0000-0000142E0000}"/>
    <cellStyle name="Normal 2 2 3 7 5" xfId="5663" xr:uid="{00000000-0005-0000-0000-0000152E0000}"/>
    <cellStyle name="Normal 2 2 3 7 5 2" xfId="13809" xr:uid="{00000000-0005-0000-0000-0000162E0000}"/>
    <cellStyle name="Normal 2 2 3 7 5 2 2" xfId="30105" xr:uid="{00000000-0005-0000-0000-0000172E0000}"/>
    <cellStyle name="Normal 2 2 3 7 5 3" xfId="21959" xr:uid="{00000000-0005-0000-0000-0000182E0000}"/>
    <cellStyle name="Normal 2 2 3 7 6" xfId="8510" xr:uid="{00000000-0005-0000-0000-0000192E0000}"/>
    <cellStyle name="Normal 2 2 3 7 6 2" xfId="24806" xr:uid="{00000000-0005-0000-0000-00001A2E0000}"/>
    <cellStyle name="Normal 2 2 3 7 7" xfId="16660" xr:uid="{00000000-0005-0000-0000-00001B2E0000}"/>
    <cellStyle name="Normal 2 2 3 8" xfId="725" xr:uid="{00000000-0005-0000-0000-00001C2E0000}"/>
    <cellStyle name="Normal 2 2 3 8 2" xfId="2135" xr:uid="{00000000-0005-0000-0000-00001D2E0000}"/>
    <cellStyle name="Normal 2 2 3 8 2 2" xfId="4687" xr:uid="{00000000-0005-0000-0000-00001E2E0000}"/>
    <cellStyle name="Normal 2 2 3 8 2 2 2" xfId="12833" xr:uid="{00000000-0005-0000-0000-00001F2E0000}"/>
    <cellStyle name="Normal 2 2 3 8 2 2 2 2" xfId="29129" xr:uid="{00000000-0005-0000-0000-0000202E0000}"/>
    <cellStyle name="Normal 2 2 3 8 2 2 3" xfId="20983" xr:uid="{00000000-0005-0000-0000-0000212E0000}"/>
    <cellStyle name="Normal 2 2 3 8 2 3" xfId="7434" xr:uid="{00000000-0005-0000-0000-0000222E0000}"/>
    <cellStyle name="Normal 2 2 3 8 2 3 2" xfId="15580" xr:uid="{00000000-0005-0000-0000-0000232E0000}"/>
    <cellStyle name="Normal 2 2 3 8 2 3 2 2" xfId="31876" xr:uid="{00000000-0005-0000-0000-0000242E0000}"/>
    <cellStyle name="Normal 2 2 3 8 2 3 3" xfId="23730" xr:uid="{00000000-0005-0000-0000-0000252E0000}"/>
    <cellStyle name="Normal 2 2 3 8 2 4" xfId="10281" xr:uid="{00000000-0005-0000-0000-0000262E0000}"/>
    <cellStyle name="Normal 2 2 3 8 2 4 2" xfId="26577" xr:uid="{00000000-0005-0000-0000-0000272E0000}"/>
    <cellStyle name="Normal 2 2 3 8 2 5" xfId="18431" xr:uid="{00000000-0005-0000-0000-0000282E0000}"/>
    <cellStyle name="Normal 2 2 3 8 3" xfId="3469" xr:uid="{00000000-0005-0000-0000-0000292E0000}"/>
    <cellStyle name="Normal 2 2 3 8 3 2" xfId="11615" xr:uid="{00000000-0005-0000-0000-00002A2E0000}"/>
    <cellStyle name="Normal 2 2 3 8 3 2 2" xfId="27911" xr:uid="{00000000-0005-0000-0000-00002B2E0000}"/>
    <cellStyle name="Normal 2 2 3 8 3 3" xfId="19765" xr:uid="{00000000-0005-0000-0000-00002C2E0000}"/>
    <cellStyle name="Normal 2 2 3 8 4" xfId="6024" xr:uid="{00000000-0005-0000-0000-00002D2E0000}"/>
    <cellStyle name="Normal 2 2 3 8 4 2" xfId="14170" xr:uid="{00000000-0005-0000-0000-00002E2E0000}"/>
    <cellStyle name="Normal 2 2 3 8 4 2 2" xfId="30466" xr:uid="{00000000-0005-0000-0000-00002F2E0000}"/>
    <cellStyle name="Normal 2 2 3 8 4 3" xfId="22320" xr:uid="{00000000-0005-0000-0000-0000302E0000}"/>
    <cellStyle name="Normal 2 2 3 8 5" xfId="8871" xr:uid="{00000000-0005-0000-0000-0000312E0000}"/>
    <cellStyle name="Normal 2 2 3 8 5 2" xfId="25167" xr:uid="{00000000-0005-0000-0000-0000322E0000}"/>
    <cellStyle name="Normal 2 2 3 8 6" xfId="17021" xr:uid="{00000000-0005-0000-0000-0000332E0000}"/>
    <cellStyle name="Normal 2 2 3 9" xfId="1430" xr:uid="{00000000-0005-0000-0000-0000342E0000}"/>
    <cellStyle name="Normal 2 2 3 9 2" xfId="4078" xr:uid="{00000000-0005-0000-0000-0000352E0000}"/>
    <cellStyle name="Normal 2 2 3 9 2 2" xfId="12224" xr:uid="{00000000-0005-0000-0000-0000362E0000}"/>
    <cellStyle name="Normal 2 2 3 9 2 2 2" xfId="28520" xr:uid="{00000000-0005-0000-0000-0000372E0000}"/>
    <cellStyle name="Normal 2 2 3 9 2 3" xfId="20374" xr:uid="{00000000-0005-0000-0000-0000382E0000}"/>
    <cellStyle name="Normal 2 2 3 9 3" xfId="6729" xr:uid="{00000000-0005-0000-0000-0000392E0000}"/>
    <cellStyle name="Normal 2 2 3 9 3 2" xfId="14875" xr:uid="{00000000-0005-0000-0000-00003A2E0000}"/>
    <cellStyle name="Normal 2 2 3 9 3 2 2" xfId="31171" xr:uid="{00000000-0005-0000-0000-00003B2E0000}"/>
    <cellStyle name="Normal 2 2 3 9 3 3" xfId="23025" xr:uid="{00000000-0005-0000-0000-00003C2E0000}"/>
    <cellStyle name="Normal 2 2 3 9 4" xfId="9576" xr:uid="{00000000-0005-0000-0000-00003D2E0000}"/>
    <cellStyle name="Normal 2 2 3 9 4 2" xfId="25872" xr:uid="{00000000-0005-0000-0000-00003E2E0000}"/>
    <cellStyle name="Normal 2 2 3 9 5" xfId="17726" xr:uid="{00000000-0005-0000-0000-00003F2E0000}"/>
    <cellStyle name="Normal 2 2 4" xfId="30" xr:uid="{00000000-0005-0000-0000-0000402E0000}"/>
    <cellStyle name="Normal 2 2 4 10" xfId="5330" xr:uid="{00000000-0005-0000-0000-0000412E0000}"/>
    <cellStyle name="Normal 2 2 4 10 2" xfId="13476" xr:uid="{00000000-0005-0000-0000-0000422E0000}"/>
    <cellStyle name="Normal 2 2 4 10 2 2" xfId="29772" xr:uid="{00000000-0005-0000-0000-0000432E0000}"/>
    <cellStyle name="Normal 2 2 4 10 3" xfId="21626" xr:uid="{00000000-0005-0000-0000-0000442E0000}"/>
    <cellStyle name="Normal 2 2 4 11" xfId="8177" xr:uid="{00000000-0005-0000-0000-0000452E0000}"/>
    <cellStyle name="Normal 2 2 4 11 2" xfId="24473" xr:uid="{00000000-0005-0000-0000-0000462E0000}"/>
    <cellStyle name="Normal 2 2 4 12" xfId="16327" xr:uid="{00000000-0005-0000-0000-0000472E0000}"/>
    <cellStyle name="Normal 2 2 4 2" xfId="74" xr:uid="{00000000-0005-0000-0000-0000482E0000}"/>
    <cellStyle name="Normal 2 2 4 2 10" xfId="8221" xr:uid="{00000000-0005-0000-0000-0000492E0000}"/>
    <cellStyle name="Normal 2 2 4 2 10 2" xfId="24517" xr:uid="{00000000-0005-0000-0000-00004A2E0000}"/>
    <cellStyle name="Normal 2 2 4 2 11" xfId="16371" xr:uid="{00000000-0005-0000-0000-00004B2E0000}"/>
    <cellStyle name="Normal 2 2 4 2 2" xfId="164" xr:uid="{00000000-0005-0000-0000-00004C2E0000}"/>
    <cellStyle name="Normal 2 2 4 2 2 2" xfId="508" xr:uid="{00000000-0005-0000-0000-00004D2E0000}"/>
    <cellStyle name="Normal 2 2 4 2 2 2 2" xfId="1214" xr:uid="{00000000-0005-0000-0000-00004E2E0000}"/>
    <cellStyle name="Normal 2 2 4 2 2 2 2 2" xfId="2624" xr:uid="{00000000-0005-0000-0000-00004F2E0000}"/>
    <cellStyle name="Normal 2 2 4 2 2 2 2 2 2" xfId="5102" xr:uid="{00000000-0005-0000-0000-0000502E0000}"/>
    <cellStyle name="Normal 2 2 4 2 2 2 2 2 2 2" xfId="13248" xr:uid="{00000000-0005-0000-0000-0000512E0000}"/>
    <cellStyle name="Normal 2 2 4 2 2 2 2 2 2 2 2" xfId="29544" xr:uid="{00000000-0005-0000-0000-0000522E0000}"/>
    <cellStyle name="Normal 2 2 4 2 2 2 2 2 2 3" xfId="21398" xr:uid="{00000000-0005-0000-0000-0000532E0000}"/>
    <cellStyle name="Normal 2 2 4 2 2 2 2 2 3" xfId="7923" xr:uid="{00000000-0005-0000-0000-0000542E0000}"/>
    <cellStyle name="Normal 2 2 4 2 2 2 2 2 3 2" xfId="16069" xr:uid="{00000000-0005-0000-0000-0000552E0000}"/>
    <cellStyle name="Normal 2 2 4 2 2 2 2 2 3 2 2" xfId="32365" xr:uid="{00000000-0005-0000-0000-0000562E0000}"/>
    <cellStyle name="Normal 2 2 4 2 2 2 2 2 3 3" xfId="24219" xr:uid="{00000000-0005-0000-0000-0000572E0000}"/>
    <cellStyle name="Normal 2 2 4 2 2 2 2 2 4" xfId="10770" xr:uid="{00000000-0005-0000-0000-0000582E0000}"/>
    <cellStyle name="Normal 2 2 4 2 2 2 2 2 4 2" xfId="27066" xr:uid="{00000000-0005-0000-0000-0000592E0000}"/>
    <cellStyle name="Normal 2 2 4 2 2 2 2 2 5" xfId="18920" xr:uid="{00000000-0005-0000-0000-00005A2E0000}"/>
    <cellStyle name="Normal 2 2 4 2 2 2 2 3" xfId="3884" xr:uid="{00000000-0005-0000-0000-00005B2E0000}"/>
    <cellStyle name="Normal 2 2 4 2 2 2 2 3 2" xfId="12030" xr:uid="{00000000-0005-0000-0000-00005C2E0000}"/>
    <cellStyle name="Normal 2 2 4 2 2 2 2 3 2 2" xfId="28326" xr:uid="{00000000-0005-0000-0000-00005D2E0000}"/>
    <cellStyle name="Normal 2 2 4 2 2 2 2 3 3" xfId="20180" xr:uid="{00000000-0005-0000-0000-00005E2E0000}"/>
    <cellStyle name="Normal 2 2 4 2 2 2 2 4" xfId="6513" xr:uid="{00000000-0005-0000-0000-00005F2E0000}"/>
    <cellStyle name="Normal 2 2 4 2 2 2 2 4 2" xfId="14659" xr:uid="{00000000-0005-0000-0000-0000602E0000}"/>
    <cellStyle name="Normal 2 2 4 2 2 2 2 4 2 2" xfId="30955" xr:uid="{00000000-0005-0000-0000-0000612E0000}"/>
    <cellStyle name="Normal 2 2 4 2 2 2 2 4 3" xfId="22809" xr:uid="{00000000-0005-0000-0000-0000622E0000}"/>
    <cellStyle name="Normal 2 2 4 2 2 2 2 5" xfId="9360" xr:uid="{00000000-0005-0000-0000-0000632E0000}"/>
    <cellStyle name="Normal 2 2 4 2 2 2 2 5 2" xfId="25656" xr:uid="{00000000-0005-0000-0000-0000642E0000}"/>
    <cellStyle name="Normal 2 2 4 2 2 2 2 6" xfId="17510" xr:uid="{00000000-0005-0000-0000-0000652E0000}"/>
    <cellStyle name="Normal 2 2 4 2 2 2 3" xfId="1919" xr:uid="{00000000-0005-0000-0000-0000662E0000}"/>
    <cellStyle name="Normal 2 2 4 2 2 2 3 2" xfId="4493" xr:uid="{00000000-0005-0000-0000-0000672E0000}"/>
    <cellStyle name="Normal 2 2 4 2 2 2 3 2 2" xfId="12639" xr:uid="{00000000-0005-0000-0000-0000682E0000}"/>
    <cellStyle name="Normal 2 2 4 2 2 2 3 2 2 2" xfId="28935" xr:uid="{00000000-0005-0000-0000-0000692E0000}"/>
    <cellStyle name="Normal 2 2 4 2 2 2 3 2 3" xfId="20789" xr:uid="{00000000-0005-0000-0000-00006A2E0000}"/>
    <cellStyle name="Normal 2 2 4 2 2 2 3 3" xfId="7218" xr:uid="{00000000-0005-0000-0000-00006B2E0000}"/>
    <cellStyle name="Normal 2 2 4 2 2 2 3 3 2" xfId="15364" xr:uid="{00000000-0005-0000-0000-00006C2E0000}"/>
    <cellStyle name="Normal 2 2 4 2 2 2 3 3 2 2" xfId="31660" xr:uid="{00000000-0005-0000-0000-00006D2E0000}"/>
    <cellStyle name="Normal 2 2 4 2 2 2 3 3 3" xfId="23514" xr:uid="{00000000-0005-0000-0000-00006E2E0000}"/>
    <cellStyle name="Normal 2 2 4 2 2 2 3 4" xfId="10065" xr:uid="{00000000-0005-0000-0000-00006F2E0000}"/>
    <cellStyle name="Normal 2 2 4 2 2 2 3 4 2" xfId="26361" xr:uid="{00000000-0005-0000-0000-0000702E0000}"/>
    <cellStyle name="Normal 2 2 4 2 2 2 3 5" xfId="18215" xr:uid="{00000000-0005-0000-0000-0000712E0000}"/>
    <cellStyle name="Normal 2 2 4 2 2 2 4" xfId="3275" xr:uid="{00000000-0005-0000-0000-0000722E0000}"/>
    <cellStyle name="Normal 2 2 4 2 2 2 4 2" xfId="11421" xr:uid="{00000000-0005-0000-0000-0000732E0000}"/>
    <cellStyle name="Normal 2 2 4 2 2 2 4 2 2" xfId="27717" xr:uid="{00000000-0005-0000-0000-0000742E0000}"/>
    <cellStyle name="Normal 2 2 4 2 2 2 4 3" xfId="19571" xr:uid="{00000000-0005-0000-0000-0000752E0000}"/>
    <cellStyle name="Normal 2 2 4 2 2 2 5" xfId="5808" xr:uid="{00000000-0005-0000-0000-0000762E0000}"/>
    <cellStyle name="Normal 2 2 4 2 2 2 5 2" xfId="13954" xr:uid="{00000000-0005-0000-0000-0000772E0000}"/>
    <cellStyle name="Normal 2 2 4 2 2 2 5 2 2" xfId="30250" xr:uid="{00000000-0005-0000-0000-0000782E0000}"/>
    <cellStyle name="Normal 2 2 4 2 2 2 5 3" xfId="22104" xr:uid="{00000000-0005-0000-0000-0000792E0000}"/>
    <cellStyle name="Normal 2 2 4 2 2 2 6" xfId="8655" xr:uid="{00000000-0005-0000-0000-00007A2E0000}"/>
    <cellStyle name="Normal 2 2 4 2 2 2 6 2" xfId="24951" xr:uid="{00000000-0005-0000-0000-00007B2E0000}"/>
    <cellStyle name="Normal 2 2 4 2 2 2 7" xfId="16805" xr:uid="{00000000-0005-0000-0000-00007C2E0000}"/>
    <cellStyle name="Normal 2 2 4 2 2 3" xfId="870" xr:uid="{00000000-0005-0000-0000-00007D2E0000}"/>
    <cellStyle name="Normal 2 2 4 2 2 3 2" xfId="2280" xr:uid="{00000000-0005-0000-0000-00007E2E0000}"/>
    <cellStyle name="Normal 2 2 4 2 2 3 2 2" xfId="4806" xr:uid="{00000000-0005-0000-0000-00007F2E0000}"/>
    <cellStyle name="Normal 2 2 4 2 2 3 2 2 2" xfId="12952" xr:uid="{00000000-0005-0000-0000-0000802E0000}"/>
    <cellStyle name="Normal 2 2 4 2 2 3 2 2 2 2" xfId="29248" xr:uid="{00000000-0005-0000-0000-0000812E0000}"/>
    <cellStyle name="Normal 2 2 4 2 2 3 2 2 3" xfId="21102" xr:uid="{00000000-0005-0000-0000-0000822E0000}"/>
    <cellStyle name="Normal 2 2 4 2 2 3 2 3" xfId="7579" xr:uid="{00000000-0005-0000-0000-0000832E0000}"/>
    <cellStyle name="Normal 2 2 4 2 2 3 2 3 2" xfId="15725" xr:uid="{00000000-0005-0000-0000-0000842E0000}"/>
    <cellStyle name="Normal 2 2 4 2 2 3 2 3 2 2" xfId="32021" xr:uid="{00000000-0005-0000-0000-0000852E0000}"/>
    <cellStyle name="Normal 2 2 4 2 2 3 2 3 3" xfId="23875" xr:uid="{00000000-0005-0000-0000-0000862E0000}"/>
    <cellStyle name="Normal 2 2 4 2 2 3 2 4" xfId="10426" xr:uid="{00000000-0005-0000-0000-0000872E0000}"/>
    <cellStyle name="Normal 2 2 4 2 2 3 2 4 2" xfId="26722" xr:uid="{00000000-0005-0000-0000-0000882E0000}"/>
    <cellStyle name="Normal 2 2 4 2 2 3 2 5" xfId="18576" xr:uid="{00000000-0005-0000-0000-0000892E0000}"/>
    <cellStyle name="Normal 2 2 4 2 2 3 3" xfId="3588" xr:uid="{00000000-0005-0000-0000-00008A2E0000}"/>
    <cellStyle name="Normal 2 2 4 2 2 3 3 2" xfId="11734" xr:uid="{00000000-0005-0000-0000-00008B2E0000}"/>
    <cellStyle name="Normal 2 2 4 2 2 3 3 2 2" xfId="28030" xr:uid="{00000000-0005-0000-0000-00008C2E0000}"/>
    <cellStyle name="Normal 2 2 4 2 2 3 3 3" xfId="19884" xr:uid="{00000000-0005-0000-0000-00008D2E0000}"/>
    <cellStyle name="Normal 2 2 4 2 2 3 4" xfId="6169" xr:uid="{00000000-0005-0000-0000-00008E2E0000}"/>
    <cellStyle name="Normal 2 2 4 2 2 3 4 2" xfId="14315" xr:uid="{00000000-0005-0000-0000-00008F2E0000}"/>
    <cellStyle name="Normal 2 2 4 2 2 3 4 2 2" xfId="30611" xr:uid="{00000000-0005-0000-0000-0000902E0000}"/>
    <cellStyle name="Normal 2 2 4 2 2 3 4 3" xfId="22465" xr:uid="{00000000-0005-0000-0000-0000912E0000}"/>
    <cellStyle name="Normal 2 2 4 2 2 3 5" xfId="9016" xr:uid="{00000000-0005-0000-0000-0000922E0000}"/>
    <cellStyle name="Normal 2 2 4 2 2 3 5 2" xfId="25312" xr:uid="{00000000-0005-0000-0000-0000932E0000}"/>
    <cellStyle name="Normal 2 2 4 2 2 3 6" xfId="17166" xr:uid="{00000000-0005-0000-0000-0000942E0000}"/>
    <cellStyle name="Normal 2 2 4 2 2 4" xfId="1575" xr:uid="{00000000-0005-0000-0000-0000952E0000}"/>
    <cellStyle name="Normal 2 2 4 2 2 4 2" xfId="4197" xr:uid="{00000000-0005-0000-0000-0000962E0000}"/>
    <cellStyle name="Normal 2 2 4 2 2 4 2 2" xfId="12343" xr:uid="{00000000-0005-0000-0000-0000972E0000}"/>
    <cellStyle name="Normal 2 2 4 2 2 4 2 2 2" xfId="28639" xr:uid="{00000000-0005-0000-0000-0000982E0000}"/>
    <cellStyle name="Normal 2 2 4 2 2 4 2 3" xfId="20493" xr:uid="{00000000-0005-0000-0000-0000992E0000}"/>
    <cellStyle name="Normal 2 2 4 2 2 4 3" xfId="6874" xr:uid="{00000000-0005-0000-0000-00009A2E0000}"/>
    <cellStyle name="Normal 2 2 4 2 2 4 3 2" xfId="15020" xr:uid="{00000000-0005-0000-0000-00009B2E0000}"/>
    <cellStyle name="Normal 2 2 4 2 2 4 3 2 2" xfId="31316" xr:uid="{00000000-0005-0000-0000-00009C2E0000}"/>
    <cellStyle name="Normal 2 2 4 2 2 4 3 3" xfId="23170" xr:uid="{00000000-0005-0000-0000-00009D2E0000}"/>
    <cellStyle name="Normal 2 2 4 2 2 4 4" xfId="9721" xr:uid="{00000000-0005-0000-0000-00009E2E0000}"/>
    <cellStyle name="Normal 2 2 4 2 2 4 4 2" xfId="26017" xr:uid="{00000000-0005-0000-0000-00009F2E0000}"/>
    <cellStyle name="Normal 2 2 4 2 2 4 5" xfId="17871" xr:uid="{00000000-0005-0000-0000-0000A02E0000}"/>
    <cellStyle name="Normal 2 2 4 2 2 5" xfId="2979" xr:uid="{00000000-0005-0000-0000-0000A12E0000}"/>
    <cellStyle name="Normal 2 2 4 2 2 5 2" xfId="11125" xr:uid="{00000000-0005-0000-0000-0000A22E0000}"/>
    <cellStyle name="Normal 2 2 4 2 2 5 2 2" xfId="27421" xr:uid="{00000000-0005-0000-0000-0000A32E0000}"/>
    <cellStyle name="Normal 2 2 4 2 2 5 3" xfId="19275" xr:uid="{00000000-0005-0000-0000-0000A42E0000}"/>
    <cellStyle name="Normal 2 2 4 2 2 6" xfId="5464" xr:uid="{00000000-0005-0000-0000-0000A52E0000}"/>
    <cellStyle name="Normal 2 2 4 2 2 6 2" xfId="13610" xr:uid="{00000000-0005-0000-0000-0000A62E0000}"/>
    <cellStyle name="Normal 2 2 4 2 2 6 2 2" xfId="29906" xr:uid="{00000000-0005-0000-0000-0000A72E0000}"/>
    <cellStyle name="Normal 2 2 4 2 2 6 3" xfId="21760" xr:uid="{00000000-0005-0000-0000-0000A82E0000}"/>
    <cellStyle name="Normal 2 2 4 2 2 7" xfId="8311" xr:uid="{00000000-0005-0000-0000-0000A92E0000}"/>
    <cellStyle name="Normal 2 2 4 2 2 7 2" xfId="24607" xr:uid="{00000000-0005-0000-0000-0000AA2E0000}"/>
    <cellStyle name="Normal 2 2 4 2 2 8" xfId="16461" xr:uid="{00000000-0005-0000-0000-0000AB2E0000}"/>
    <cellStyle name="Normal 2 2 4 2 3" xfId="242" xr:uid="{00000000-0005-0000-0000-0000AC2E0000}"/>
    <cellStyle name="Normal 2 2 4 2 3 2" xfId="586" xr:uid="{00000000-0005-0000-0000-0000AD2E0000}"/>
    <cellStyle name="Normal 2 2 4 2 3 2 2" xfId="1292" xr:uid="{00000000-0005-0000-0000-0000AE2E0000}"/>
    <cellStyle name="Normal 2 2 4 2 3 2 2 2" xfId="2702" xr:uid="{00000000-0005-0000-0000-0000AF2E0000}"/>
    <cellStyle name="Normal 2 2 4 2 3 2 2 2 2" xfId="5176" xr:uid="{00000000-0005-0000-0000-0000B02E0000}"/>
    <cellStyle name="Normal 2 2 4 2 3 2 2 2 2 2" xfId="13322" xr:uid="{00000000-0005-0000-0000-0000B12E0000}"/>
    <cellStyle name="Normal 2 2 4 2 3 2 2 2 2 2 2" xfId="29618" xr:uid="{00000000-0005-0000-0000-0000B22E0000}"/>
    <cellStyle name="Normal 2 2 4 2 3 2 2 2 2 3" xfId="21472" xr:uid="{00000000-0005-0000-0000-0000B32E0000}"/>
    <cellStyle name="Normal 2 2 4 2 3 2 2 2 3" xfId="8001" xr:uid="{00000000-0005-0000-0000-0000B42E0000}"/>
    <cellStyle name="Normal 2 2 4 2 3 2 2 2 3 2" xfId="16147" xr:uid="{00000000-0005-0000-0000-0000B52E0000}"/>
    <cellStyle name="Normal 2 2 4 2 3 2 2 2 3 2 2" xfId="32443" xr:uid="{00000000-0005-0000-0000-0000B62E0000}"/>
    <cellStyle name="Normal 2 2 4 2 3 2 2 2 3 3" xfId="24297" xr:uid="{00000000-0005-0000-0000-0000B72E0000}"/>
    <cellStyle name="Normal 2 2 4 2 3 2 2 2 4" xfId="10848" xr:uid="{00000000-0005-0000-0000-0000B82E0000}"/>
    <cellStyle name="Normal 2 2 4 2 3 2 2 2 4 2" xfId="27144" xr:uid="{00000000-0005-0000-0000-0000B92E0000}"/>
    <cellStyle name="Normal 2 2 4 2 3 2 2 2 5" xfId="18998" xr:uid="{00000000-0005-0000-0000-0000BA2E0000}"/>
    <cellStyle name="Normal 2 2 4 2 3 2 2 3" xfId="3958" xr:uid="{00000000-0005-0000-0000-0000BB2E0000}"/>
    <cellStyle name="Normal 2 2 4 2 3 2 2 3 2" xfId="12104" xr:uid="{00000000-0005-0000-0000-0000BC2E0000}"/>
    <cellStyle name="Normal 2 2 4 2 3 2 2 3 2 2" xfId="28400" xr:uid="{00000000-0005-0000-0000-0000BD2E0000}"/>
    <cellStyle name="Normal 2 2 4 2 3 2 2 3 3" xfId="20254" xr:uid="{00000000-0005-0000-0000-0000BE2E0000}"/>
    <cellStyle name="Normal 2 2 4 2 3 2 2 4" xfId="6591" xr:uid="{00000000-0005-0000-0000-0000BF2E0000}"/>
    <cellStyle name="Normal 2 2 4 2 3 2 2 4 2" xfId="14737" xr:uid="{00000000-0005-0000-0000-0000C02E0000}"/>
    <cellStyle name="Normal 2 2 4 2 3 2 2 4 2 2" xfId="31033" xr:uid="{00000000-0005-0000-0000-0000C12E0000}"/>
    <cellStyle name="Normal 2 2 4 2 3 2 2 4 3" xfId="22887" xr:uid="{00000000-0005-0000-0000-0000C22E0000}"/>
    <cellStyle name="Normal 2 2 4 2 3 2 2 5" xfId="9438" xr:uid="{00000000-0005-0000-0000-0000C32E0000}"/>
    <cellStyle name="Normal 2 2 4 2 3 2 2 5 2" xfId="25734" xr:uid="{00000000-0005-0000-0000-0000C42E0000}"/>
    <cellStyle name="Normal 2 2 4 2 3 2 2 6" xfId="17588" xr:uid="{00000000-0005-0000-0000-0000C52E0000}"/>
    <cellStyle name="Normal 2 2 4 2 3 2 3" xfId="1997" xr:uid="{00000000-0005-0000-0000-0000C62E0000}"/>
    <cellStyle name="Normal 2 2 4 2 3 2 3 2" xfId="4567" xr:uid="{00000000-0005-0000-0000-0000C72E0000}"/>
    <cellStyle name="Normal 2 2 4 2 3 2 3 2 2" xfId="12713" xr:uid="{00000000-0005-0000-0000-0000C82E0000}"/>
    <cellStyle name="Normal 2 2 4 2 3 2 3 2 2 2" xfId="29009" xr:uid="{00000000-0005-0000-0000-0000C92E0000}"/>
    <cellStyle name="Normal 2 2 4 2 3 2 3 2 3" xfId="20863" xr:uid="{00000000-0005-0000-0000-0000CA2E0000}"/>
    <cellStyle name="Normal 2 2 4 2 3 2 3 3" xfId="7296" xr:uid="{00000000-0005-0000-0000-0000CB2E0000}"/>
    <cellStyle name="Normal 2 2 4 2 3 2 3 3 2" xfId="15442" xr:uid="{00000000-0005-0000-0000-0000CC2E0000}"/>
    <cellStyle name="Normal 2 2 4 2 3 2 3 3 2 2" xfId="31738" xr:uid="{00000000-0005-0000-0000-0000CD2E0000}"/>
    <cellStyle name="Normal 2 2 4 2 3 2 3 3 3" xfId="23592" xr:uid="{00000000-0005-0000-0000-0000CE2E0000}"/>
    <cellStyle name="Normal 2 2 4 2 3 2 3 4" xfId="10143" xr:uid="{00000000-0005-0000-0000-0000CF2E0000}"/>
    <cellStyle name="Normal 2 2 4 2 3 2 3 4 2" xfId="26439" xr:uid="{00000000-0005-0000-0000-0000D02E0000}"/>
    <cellStyle name="Normal 2 2 4 2 3 2 3 5" xfId="18293" xr:uid="{00000000-0005-0000-0000-0000D12E0000}"/>
    <cellStyle name="Normal 2 2 4 2 3 2 4" xfId="3349" xr:uid="{00000000-0005-0000-0000-0000D22E0000}"/>
    <cellStyle name="Normal 2 2 4 2 3 2 4 2" xfId="11495" xr:uid="{00000000-0005-0000-0000-0000D32E0000}"/>
    <cellStyle name="Normal 2 2 4 2 3 2 4 2 2" xfId="27791" xr:uid="{00000000-0005-0000-0000-0000D42E0000}"/>
    <cellStyle name="Normal 2 2 4 2 3 2 4 3" xfId="19645" xr:uid="{00000000-0005-0000-0000-0000D52E0000}"/>
    <cellStyle name="Normal 2 2 4 2 3 2 5" xfId="5886" xr:uid="{00000000-0005-0000-0000-0000D62E0000}"/>
    <cellStyle name="Normal 2 2 4 2 3 2 5 2" xfId="14032" xr:uid="{00000000-0005-0000-0000-0000D72E0000}"/>
    <cellStyle name="Normal 2 2 4 2 3 2 5 2 2" xfId="30328" xr:uid="{00000000-0005-0000-0000-0000D82E0000}"/>
    <cellStyle name="Normal 2 2 4 2 3 2 5 3" xfId="22182" xr:uid="{00000000-0005-0000-0000-0000D92E0000}"/>
    <cellStyle name="Normal 2 2 4 2 3 2 6" xfId="8733" xr:uid="{00000000-0005-0000-0000-0000DA2E0000}"/>
    <cellStyle name="Normal 2 2 4 2 3 2 6 2" xfId="25029" xr:uid="{00000000-0005-0000-0000-0000DB2E0000}"/>
    <cellStyle name="Normal 2 2 4 2 3 2 7" xfId="16883" xr:uid="{00000000-0005-0000-0000-0000DC2E0000}"/>
    <cellStyle name="Normal 2 2 4 2 3 3" xfId="948" xr:uid="{00000000-0005-0000-0000-0000DD2E0000}"/>
    <cellStyle name="Normal 2 2 4 2 3 3 2" xfId="2358" xr:uid="{00000000-0005-0000-0000-0000DE2E0000}"/>
    <cellStyle name="Normal 2 2 4 2 3 3 2 2" xfId="4880" xr:uid="{00000000-0005-0000-0000-0000DF2E0000}"/>
    <cellStyle name="Normal 2 2 4 2 3 3 2 2 2" xfId="13026" xr:uid="{00000000-0005-0000-0000-0000E02E0000}"/>
    <cellStyle name="Normal 2 2 4 2 3 3 2 2 2 2" xfId="29322" xr:uid="{00000000-0005-0000-0000-0000E12E0000}"/>
    <cellStyle name="Normal 2 2 4 2 3 3 2 2 3" xfId="21176" xr:uid="{00000000-0005-0000-0000-0000E22E0000}"/>
    <cellStyle name="Normal 2 2 4 2 3 3 2 3" xfId="7657" xr:uid="{00000000-0005-0000-0000-0000E32E0000}"/>
    <cellStyle name="Normal 2 2 4 2 3 3 2 3 2" xfId="15803" xr:uid="{00000000-0005-0000-0000-0000E42E0000}"/>
    <cellStyle name="Normal 2 2 4 2 3 3 2 3 2 2" xfId="32099" xr:uid="{00000000-0005-0000-0000-0000E52E0000}"/>
    <cellStyle name="Normal 2 2 4 2 3 3 2 3 3" xfId="23953" xr:uid="{00000000-0005-0000-0000-0000E62E0000}"/>
    <cellStyle name="Normal 2 2 4 2 3 3 2 4" xfId="10504" xr:uid="{00000000-0005-0000-0000-0000E72E0000}"/>
    <cellStyle name="Normal 2 2 4 2 3 3 2 4 2" xfId="26800" xr:uid="{00000000-0005-0000-0000-0000E82E0000}"/>
    <cellStyle name="Normal 2 2 4 2 3 3 2 5" xfId="18654" xr:uid="{00000000-0005-0000-0000-0000E92E0000}"/>
    <cellStyle name="Normal 2 2 4 2 3 3 3" xfId="3662" xr:uid="{00000000-0005-0000-0000-0000EA2E0000}"/>
    <cellStyle name="Normal 2 2 4 2 3 3 3 2" xfId="11808" xr:uid="{00000000-0005-0000-0000-0000EB2E0000}"/>
    <cellStyle name="Normal 2 2 4 2 3 3 3 2 2" xfId="28104" xr:uid="{00000000-0005-0000-0000-0000EC2E0000}"/>
    <cellStyle name="Normal 2 2 4 2 3 3 3 3" xfId="19958" xr:uid="{00000000-0005-0000-0000-0000ED2E0000}"/>
    <cellStyle name="Normal 2 2 4 2 3 3 4" xfId="6247" xr:uid="{00000000-0005-0000-0000-0000EE2E0000}"/>
    <cellStyle name="Normal 2 2 4 2 3 3 4 2" xfId="14393" xr:uid="{00000000-0005-0000-0000-0000EF2E0000}"/>
    <cellStyle name="Normal 2 2 4 2 3 3 4 2 2" xfId="30689" xr:uid="{00000000-0005-0000-0000-0000F02E0000}"/>
    <cellStyle name="Normal 2 2 4 2 3 3 4 3" xfId="22543" xr:uid="{00000000-0005-0000-0000-0000F12E0000}"/>
    <cellStyle name="Normal 2 2 4 2 3 3 5" xfId="9094" xr:uid="{00000000-0005-0000-0000-0000F22E0000}"/>
    <cellStyle name="Normal 2 2 4 2 3 3 5 2" xfId="25390" xr:uid="{00000000-0005-0000-0000-0000F32E0000}"/>
    <cellStyle name="Normal 2 2 4 2 3 3 6" xfId="17244" xr:uid="{00000000-0005-0000-0000-0000F42E0000}"/>
    <cellStyle name="Normal 2 2 4 2 3 4" xfId="1653" xr:uid="{00000000-0005-0000-0000-0000F52E0000}"/>
    <cellStyle name="Normal 2 2 4 2 3 4 2" xfId="4271" xr:uid="{00000000-0005-0000-0000-0000F62E0000}"/>
    <cellStyle name="Normal 2 2 4 2 3 4 2 2" xfId="12417" xr:uid="{00000000-0005-0000-0000-0000F72E0000}"/>
    <cellStyle name="Normal 2 2 4 2 3 4 2 2 2" xfId="28713" xr:uid="{00000000-0005-0000-0000-0000F82E0000}"/>
    <cellStyle name="Normal 2 2 4 2 3 4 2 3" xfId="20567" xr:uid="{00000000-0005-0000-0000-0000F92E0000}"/>
    <cellStyle name="Normal 2 2 4 2 3 4 3" xfId="6952" xr:uid="{00000000-0005-0000-0000-0000FA2E0000}"/>
    <cellStyle name="Normal 2 2 4 2 3 4 3 2" xfId="15098" xr:uid="{00000000-0005-0000-0000-0000FB2E0000}"/>
    <cellStyle name="Normal 2 2 4 2 3 4 3 2 2" xfId="31394" xr:uid="{00000000-0005-0000-0000-0000FC2E0000}"/>
    <cellStyle name="Normal 2 2 4 2 3 4 3 3" xfId="23248" xr:uid="{00000000-0005-0000-0000-0000FD2E0000}"/>
    <cellStyle name="Normal 2 2 4 2 3 4 4" xfId="9799" xr:uid="{00000000-0005-0000-0000-0000FE2E0000}"/>
    <cellStyle name="Normal 2 2 4 2 3 4 4 2" xfId="26095" xr:uid="{00000000-0005-0000-0000-0000FF2E0000}"/>
    <cellStyle name="Normal 2 2 4 2 3 4 5" xfId="17949" xr:uid="{00000000-0005-0000-0000-0000002F0000}"/>
    <cellStyle name="Normal 2 2 4 2 3 5" xfId="3053" xr:uid="{00000000-0005-0000-0000-0000012F0000}"/>
    <cellStyle name="Normal 2 2 4 2 3 5 2" xfId="11199" xr:uid="{00000000-0005-0000-0000-0000022F0000}"/>
    <cellStyle name="Normal 2 2 4 2 3 5 2 2" xfId="27495" xr:uid="{00000000-0005-0000-0000-0000032F0000}"/>
    <cellStyle name="Normal 2 2 4 2 3 5 3" xfId="19349" xr:uid="{00000000-0005-0000-0000-0000042F0000}"/>
    <cellStyle name="Normal 2 2 4 2 3 6" xfId="5542" xr:uid="{00000000-0005-0000-0000-0000052F0000}"/>
    <cellStyle name="Normal 2 2 4 2 3 6 2" xfId="13688" xr:uid="{00000000-0005-0000-0000-0000062F0000}"/>
    <cellStyle name="Normal 2 2 4 2 3 6 2 2" xfId="29984" xr:uid="{00000000-0005-0000-0000-0000072F0000}"/>
    <cellStyle name="Normal 2 2 4 2 3 6 3" xfId="21838" xr:uid="{00000000-0005-0000-0000-0000082F0000}"/>
    <cellStyle name="Normal 2 2 4 2 3 7" xfId="8389" xr:uid="{00000000-0005-0000-0000-0000092F0000}"/>
    <cellStyle name="Normal 2 2 4 2 3 7 2" xfId="24685" xr:uid="{00000000-0005-0000-0000-00000A2F0000}"/>
    <cellStyle name="Normal 2 2 4 2 3 8" xfId="16539" xr:uid="{00000000-0005-0000-0000-00000B2F0000}"/>
    <cellStyle name="Normal 2 2 4 2 4" xfId="328" xr:uid="{00000000-0005-0000-0000-00000C2F0000}"/>
    <cellStyle name="Normal 2 2 4 2 4 2" xfId="672" xr:uid="{00000000-0005-0000-0000-00000D2F0000}"/>
    <cellStyle name="Normal 2 2 4 2 4 2 2" xfId="1378" xr:uid="{00000000-0005-0000-0000-00000E2F0000}"/>
    <cellStyle name="Normal 2 2 4 2 4 2 2 2" xfId="2788" xr:uid="{00000000-0005-0000-0000-00000F2F0000}"/>
    <cellStyle name="Normal 2 2 4 2 4 2 2 2 2" xfId="5250" xr:uid="{00000000-0005-0000-0000-0000102F0000}"/>
    <cellStyle name="Normal 2 2 4 2 4 2 2 2 2 2" xfId="13396" xr:uid="{00000000-0005-0000-0000-0000112F0000}"/>
    <cellStyle name="Normal 2 2 4 2 4 2 2 2 2 2 2" xfId="29692" xr:uid="{00000000-0005-0000-0000-0000122F0000}"/>
    <cellStyle name="Normal 2 2 4 2 4 2 2 2 2 3" xfId="21546" xr:uid="{00000000-0005-0000-0000-0000132F0000}"/>
    <cellStyle name="Normal 2 2 4 2 4 2 2 2 3" xfId="8087" xr:uid="{00000000-0005-0000-0000-0000142F0000}"/>
    <cellStyle name="Normal 2 2 4 2 4 2 2 2 3 2" xfId="16233" xr:uid="{00000000-0005-0000-0000-0000152F0000}"/>
    <cellStyle name="Normal 2 2 4 2 4 2 2 2 3 2 2" xfId="32529" xr:uid="{00000000-0005-0000-0000-0000162F0000}"/>
    <cellStyle name="Normal 2 2 4 2 4 2 2 2 3 3" xfId="24383" xr:uid="{00000000-0005-0000-0000-0000172F0000}"/>
    <cellStyle name="Normal 2 2 4 2 4 2 2 2 4" xfId="10934" xr:uid="{00000000-0005-0000-0000-0000182F0000}"/>
    <cellStyle name="Normal 2 2 4 2 4 2 2 2 4 2" xfId="27230" xr:uid="{00000000-0005-0000-0000-0000192F0000}"/>
    <cellStyle name="Normal 2 2 4 2 4 2 2 2 5" xfId="19084" xr:uid="{00000000-0005-0000-0000-00001A2F0000}"/>
    <cellStyle name="Normal 2 2 4 2 4 2 2 3" xfId="4032" xr:uid="{00000000-0005-0000-0000-00001B2F0000}"/>
    <cellStyle name="Normal 2 2 4 2 4 2 2 3 2" xfId="12178" xr:uid="{00000000-0005-0000-0000-00001C2F0000}"/>
    <cellStyle name="Normal 2 2 4 2 4 2 2 3 2 2" xfId="28474" xr:uid="{00000000-0005-0000-0000-00001D2F0000}"/>
    <cellStyle name="Normal 2 2 4 2 4 2 2 3 3" xfId="20328" xr:uid="{00000000-0005-0000-0000-00001E2F0000}"/>
    <cellStyle name="Normal 2 2 4 2 4 2 2 4" xfId="6677" xr:uid="{00000000-0005-0000-0000-00001F2F0000}"/>
    <cellStyle name="Normal 2 2 4 2 4 2 2 4 2" xfId="14823" xr:uid="{00000000-0005-0000-0000-0000202F0000}"/>
    <cellStyle name="Normal 2 2 4 2 4 2 2 4 2 2" xfId="31119" xr:uid="{00000000-0005-0000-0000-0000212F0000}"/>
    <cellStyle name="Normal 2 2 4 2 4 2 2 4 3" xfId="22973" xr:uid="{00000000-0005-0000-0000-0000222F0000}"/>
    <cellStyle name="Normal 2 2 4 2 4 2 2 5" xfId="9524" xr:uid="{00000000-0005-0000-0000-0000232F0000}"/>
    <cellStyle name="Normal 2 2 4 2 4 2 2 5 2" xfId="25820" xr:uid="{00000000-0005-0000-0000-0000242F0000}"/>
    <cellStyle name="Normal 2 2 4 2 4 2 2 6" xfId="17674" xr:uid="{00000000-0005-0000-0000-0000252F0000}"/>
    <cellStyle name="Normal 2 2 4 2 4 2 3" xfId="2083" xr:uid="{00000000-0005-0000-0000-0000262F0000}"/>
    <cellStyle name="Normal 2 2 4 2 4 2 3 2" xfId="4641" xr:uid="{00000000-0005-0000-0000-0000272F0000}"/>
    <cellStyle name="Normal 2 2 4 2 4 2 3 2 2" xfId="12787" xr:uid="{00000000-0005-0000-0000-0000282F0000}"/>
    <cellStyle name="Normal 2 2 4 2 4 2 3 2 2 2" xfId="29083" xr:uid="{00000000-0005-0000-0000-0000292F0000}"/>
    <cellStyle name="Normal 2 2 4 2 4 2 3 2 3" xfId="20937" xr:uid="{00000000-0005-0000-0000-00002A2F0000}"/>
    <cellStyle name="Normal 2 2 4 2 4 2 3 3" xfId="7382" xr:uid="{00000000-0005-0000-0000-00002B2F0000}"/>
    <cellStyle name="Normal 2 2 4 2 4 2 3 3 2" xfId="15528" xr:uid="{00000000-0005-0000-0000-00002C2F0000}"/>
    <cellStyle name="Normal 2 2 4 2 4 2 3 3 2 2" xfId="31824" xr:uid="{00000000-0005-0000-0000-00002D2F0000}"/>
    <cellStyle name="Normal 2 2 4 2 4 2 3 3 3" xfId="23678" xr:uid="{00000000-0005-0000-0000-00002E2F0000}"/>
    <cellStyle name="Normal 2 2 4 2 4 2 3 4" xfId="10229" xr:uid="{00000000-0005-0000-0000-00002F2F0000}"/>
    <cellStyle name="Normal 2 2 4 2 4 2 3 4 2" xfId="26525" xr:uid="{00000000-0005-0000-0000-0000302F0000}"/>
    <cellStyle name="Normal 2 2 4 2 4 2 3 5" xfId="18379" xr:uid="{00000000-0005-0000-0000-0000312F0000}"/>
    <cellStyle name="Normal 2 2 4 2 4 2 4" xfId="3423" xr:uid="{00000000-0005-0000-0000-0000322F0000}"/>
    <cellStyle name="Normal 2 2 4 2 4 2 4 2" xfId="11569" xr:uid="{00000000-0005-0000-0000-0000332F0000}"/>
    <cellStyle name="Normal 2 2 4 2 4 2 4 2 2" xfId="27865" xr:uid="{00000000-0005-0000-0000-0000342F0000}"/>
    <cellStyle name="Normal 2 2 4 2 4 2 4 3" xfId="19719" xr:uid="{00000000-0005-0000-0000-0000352F0000}"/>
    <cellStyle name="Normal 2 2 4 2 4 2 5" xfId="5972" xr:uid="{00000000-0005-0000-0000-0000362F0000}"/>
    <cellStyle name="Normal 2 2 4 2 4 2 5 2" xfId="14118" xr:uid="{00000000-0005-0000-0000-0000372F0000}"/>
    <cellStyle name="Normal 2 2 4 2 4 2 5 2 2" xfId="30414" xr:uid="{00000000-0005-0000-0000-0000382F0000}"/>
    <cellStyle name="Normal 2 2 4 2 4 2 5 3" xfId="22268" xr:uid="{00000000-0005-0000-0000-0000392F0000}"/>
    <cellStyle name="Normal 2 2 4 2 4 2 6" xfId="8819" xr:uid="{00000000-0005-0000-0000-00003A2F0000}"/>
    <cellStyle name="Normal 2 2 4 2 4 2 6 2" xfId="25115" xr:uid="{00000000-0005-0000-0000-00003B2F0000}"/>
    <cellStyle name="Normal 2 2 4 2 4 2 7" xfId="16969" xr:uid="{00000000-0005-0000-0000-00003C2F0000}"/>
    <cellStyle name="Normal 2 2 4 2 4 3" xfId="1034" xr:uid="{00000000-0005-0000-0000-00003D2F0000}"/>
    <cellStyle name="Normal 2 2 4 2 4 3 2" xfId="2444" xr:uid="{00000000-0005-0000-0000-00003E2F0000}"/>
    <cellStyle name="Normal 2 2 4 2 4 3 2 2" xfId="4954" xr:uid="{00000000-0005-0000-0000-00003F2F0000}"/>
    <cellStyle name="Normal 2 2 4 2 4 3 2 2 2" xfId="13100" xr:uid="{00000000-0005-0000-0000-0000402F0000}"/>
    <cellStyle name="Normal 2 2 4 2 4 3 2 2 2 2" xfId="29396" xr:uid="{00000000-0005-0000-0000-0000412F0000}"/>
    <cellStyle name="Normal 2 2 4 2 4 3 2 2 3" xfId="21250" xr:uid="{00000000-0005-0000-0000-0000422F0000}"/>
    <cellStyle name="Normal 2 2 4 2 4 3 2 3" xfId="7743" xr:uid="{00000000-0005-0000-0000-0000432F0000}"/>
    <cellStyle name="Normal 2 2 4 2 4 3 2 3 2" xfId="15889" xr:uid="{00000000-0005-0000-0000-0000442F0000}"/>
    <cellStyle name="Normal 2 2 4 2 4 3 2 3 2 2" xfId="32185" xr:uid="{00000000-0005-0000-0000-0000452F0000}"/>
    <cellStyle name="Normal 2 2 4 2 4 3 2 3 3" xfId="24039" xr:uid="{00000000-0005-0000-0000-0000462F0000}"/>
    <cellStyle name="Normal 2 2 4 2 4 3 2 4" xfId="10590" xr:uid="{00000000-0005-0000-0000-0000472F0000}"/>
    <cellStyle name="Normal 2 2 4 2 4 3 2 4 2" xfId="26886" xr:uid="{00000000-0005-0000-0000-0000482F0000}"/>
    <cellStyle name="Normal 2 2 4 2 4 3 2 5" xfId="18740" xr:uid="{00000000-0005-0000-0000-0000492F0000}"/>
    <cellStyle name="Normal 2 2 4 2 4 3 3" xfId="3736" xr:uid="{00000000-0005-0000-0000-00004A2F0000}"/>
    <cellStyle name="Normal 2 2 4 2 4 3 3 2" xfId="11882" xr:uid="{00000000-0005-0000-0000-00004B2F0000}"/>
    <cellStyle name="Normal 2 2 4 2 4 3 3 2 2" xfId="28178" xr:uid="{00000000-0005-0000-0000-00004C2F0000}"/>
    <cellStyle name="Normal 2 2 4 2 4 3 3 3" xfId="20032" xr:uid="{00000000-0005-0000-0000-00004D2F0000}"/>
    <cellStyle name="Normal 2 2 4 2 4 3 4" xfId="6333" xr:uid="{00000000-0005-0000-0000-00004E2F0000}"/>
    <cellStyle name="Normal 2 2 4 2 4 3 4 2" xfId="14479" xr:uid="{00000000-0005-0000-0000-00004F2F0000}"/>
    <cellStyle name="Normal 2 2 4 2 4 3 4 2 2" xfId="30775" xr:uid="{00000000-0005-0000-0000-0000502F0000}"/>
    <cellStyle name="Normal 2 2 4 2 4 3 4 3" xfId="22629" xr:uid="{00000000-0005-0000-0000-0000512F0000}"/>
    <cellStyle name="Normal 2 2 4 2 4 3 5" xfId="9180" xr:uid="{00000000-0005-0000-0000-0000522F0000}"/>
    <cellStyle name="Normal 2 2 4 2 4 3 5 2" xfId="25476" xr:uid="{00000000-0005-0000-0000-0000532F0000}"/>
    <cellStyle name="Normal 2 2 4 2 4 3 6" xfId="17330" xr:uid="{00000000-0005-0000-0000-0000542F0000}"/>
    <cellStyle name="Normal 2 2 4 2 4 4" xfId="1739" xr:uid="{00000000-0005-0000-0000-0000552F0000}"/>
    <cellStyle name="Normal 2 2 4 2 4 4 2" xfId="4345" xr:uid="{00000000-0005-0000-0000-0000562F0000}"/>
    <cellStyle name="Normal 2 2 4 2 4 4 2 2" xfId="12491" xr:uid="{00000000-0005-0000-0000-0000572F0000}"/>
    <cellStyle name="Normal 2 2 4 2 4 4 2 2 2" xfId="28787" xr:uid="{00000000-0005-0000-0000-0000582F0000}"/>
    <cellStyle name="Normal 2 2 4 2 4 4 2 3" xfId="20641" xr:uid="{00000000-0005-0000-0000-0000592F0000}"/>
    <cellStyle name="Normal 2 2 4 2 4 4 3" xfId="7038" xr:uid="{00000000-0005-0000-0000-00005A2F0000}"/>
    <cellStyle name="Normal 2 2 4 2 4 4 3 2" xfId="15184" xr:uid="{00000000-0005-0000-0000-00005B2F0000}"/>
    <cellStyle name="Normal 2 2 4 2 4 4 3 2 2" xfId="31480" xr:uid="{00000000-0005-0000-0000-00005C2F0000}"/>
    <cellStyle name="Normal 2 2 4 2 4 4 3 3" xfId="23334" xr:uid="{00000000-0005-0000-0000-00005D2F0000}"/>
    <cellStyle name="Normal 2 2 4 2 4 4 4" xfId="9885" xr:uid="{00000000-0005-0000-0000-00005E2F0000}"/>
    <cellStyle name="Normal 2 2 4 2 4 4 4 2" xfId="26181" xr:uid="{00000000-0005-0000-0000-00005F2F0000}"/>
    <cellStyle name="Normal 2 2 4 2 4 4 5" xfId="18035" xr:uid="{00000000-0005-0000-0000-0000602F0000}"/>
    <cellStyle name="Normal 2 2 4 2 4 5" xfId="3127" xr:uid="{00000000-0005-0000-0000-0000612F0000}"/>
    <cellStyle name="Normal 2 2 4 2 4 5 2" xfId="11273" xr:uid="{00000000-0005-0000-0000-0000622F0000}"/>
    <cellStyle name="Normal 2 2 4 2 4 5 2 2" xfId="27569" xr:uid="{00000000-0005-0000-0000-0000632F0000}"/>
    <cellStyle name="Normal 2 2 4 2 4 5 3" xfId="19423" xr:uid="{00000000-0005-0000-0000-0000642F0000}"/>
    <cellStyle name="Normal 2 2 4 2 4 6" xfId="5628" xr:uid="{00000000-0005-0000-0000-0000652F0000}"/>
    <cellStyle name="Normal 2 2 4 2 4 6 2" xfId="13774" xr:uid="{00000000-0005-0000-0000-0000662F0000}"/>
    <cellStyle name="Normal 2 2 4 2 4 6 2 2" xfId="30070" xr:uid="{00000000-0005-0000-0000-0000672F0000}"/>
    <cellStyle name="Normal 2 2 4 2 4 6 3" xfId="21924" xr:uid="{00000000-0005-0000-0000-0000682F0000}"/>
    <cellStyle name="Normal 2 2 4 2 4 7" xfId="8475" xr:uid="{00000000-0005-0000-0000-0000692F0000}"/>
    <cellStyle name="Normal 2 2 4 2 4 7 2" xfId="24771" xr:uid="{00000000-0005-0000-0000-00006A2F0000}"/>
    <cellStyle name="Normal 2 2 4 2 4 8" xfId="16625" xr:uid="{00000000-0005-0000-0000-00006B2F0000}"/>
    <cellStyle name="Normal 2 2 4 2 5" xfId="418" xr:uid="{00000000-0005-0000-0000-00006C2F0000}"/>
    <cellStyle name="Normal 2 2 4 2 5 2" xfId="1124" xr:uid="{00000000-0005-0000-0000-00006D2F0000}"/>
    <cellStyle name="Normal 2 2 4 2 5 2 2" xfId="2534" xr:uid="{00000000-0005-0000-0000-00006E2F0000}"/>
    <cellStyle name="Normal 2 2 4 2 5 2 2 2" xfId="5028" xr:uid="{00000000-0005-0000-0000-00006F2F0000}"/>
    <cellStyle name="Normal 2 2 4 2 5 2 2 2 2" xfId="13174" xr:uid="{00000000-0005-0000-0000-0000702F0000}"/>
    <cellStyle name="Normal 2 2 4 2 5 2 2 2 2 2" xfId="29470" xr:uid="{00000000-0005-0000-0000-0000712F0000}"/>
    <cellStyle name="Normal 2 2 4 2 5 2 2 2 3" xfId="21324" xr:uid="{00000000-0005-0000-0000-0000722F0000}"/>
    <cellStyle name="Normal 2 2 4 2 5 2 2 3" xfId="7833" xr:uid="{00000000-0005-0000-0000-0000732F0000}"/>
    <cellStyle name="Normal 2 2 4 2 5 2 2 3 2" xfId="15979" xr:uid="{00000000-0005-0000-0000-0000742F0000}"/>
    <cellStyle name="Normal 2 2 4 2 5 2 2 3 2 2" xfId="32275" xr:uid="{00000000-0005-0000-0000-0000752F0000}"/>
    <cellStyle name="Normal 2 2 4 2 5 2 2 3 3" xfId="24129" xr:uid="{00000000-0005-0000-0000-0000762F0000}"/>
    <cellStyle name="Normal 2 2 4 2 5 2 2 4" xfId="10680" xr:uid="{00000000-0005-0000-0000-0000772F0000}"/>
    <cellStyle name="Normal 2 2 4 2 5 2 2 4 2" xfId="26976" xr:uid="{00000000-0005-0000-0000-0000782F0000}"/>
    <cellStyle name="Normal 2 2 4 2 5 2 2 5" xfId="18830" xr:uid="{00000000-0005-0000-0000-0000792F0000}"/>
    <cellStyle name="Normal 2 2 4 2 5 2 3" xfId="3810" xr:uid="{00000000-0005-0000-0000-00007A2F0000}"/>
    <cellStyle name="Normal 2 2 4 2 5 2 3 2" xfId="11956" xr:uid="{00000000-0005-0000-0000-00007B2F0000}"/>
    <cellStyle name="Normal 2 2 4 2 5 2 3 2 2" xfId="28252" xr:uid="{00000000-0005-0000-0000-00007C2F0000}"/>
    <cellStyle name="Normal 2 2 4 2 5 2 3 3" xfId="20106" xr:uid="{00000000-0005-0000-0000-00007D2F0000}"/>
    <cellStyle name="Normal 2 2 4 2 5 2 4" xfId="6423" xr:uid="{00000000-0005-0000-0000-00007E2F0000}"/>
    <cellStyle name="Normal 2 2 4 2 5 2 4 2" xfId="14569" xr:uid="{00000000-0005-0000-0000-00007F2F0000}"/>
    <cellStyle name="Normal 2 2 4 2 5 2 4 2 2" xfId="30865" xr:uid="{00000000-0005-0000-0000-0000802F0000}"/>
    <cellStyle name="Normal 2 2 4 2 5 2 4 3" xfId="22719" xr:uid="{00000000-0005-0000-0000-0000812F0000}"/>
    <cellStyle name="Normal 2 2 4 2 5 2 5" xfId="9270" xr:uid="{00000000-0005-0000-0000-0000822F0000}"/>
    <cellStyle name="Normal 2 2 4 2 5 2 5 2" xfId="25566" xr:uid="{00000000-0005-0000-0000-0000832F0000}"/>
    <cellStyle name="Normal 2 2 4 2 5 2 6" xfId="17420" xr:uid="{00000000-0005-0000-0000-0000842F0000}"/>
    <cellStyle name="Normal 2 2 4 2 5 3" xfId="1829" xr:uid="{00000000-0005-0000-0000-0000852F0000}"/>
    <cellStyle name="Normal 2 2 4 2 5 3 2" xfId="4419" xr:uid="{00000000-0005-0000-0000-0000862F0000}"/>
    <cellStyle name="Normal 2 2 4 2 5 3 2 2" xfId="12565" xr:uid="{00000000-0005-0000-0000-0000872F0000}"/>
    <cellStyle name="Normal 2 2 4 2 5 3 2 2 2" xfId="28861" xr:uid="{00000000-0005-0000-0000-0000882F0000}"/>
    <cellStyle name="Normal 2 2 4 2 5 3 2 3" xfId="20715" xr:uid="{00000000-0005-0000-0000-0000892F0000}"/>
    <cellStyle name="Normal 2 2 4 2 5 3 3" xfId="7128" xr:uid="{00000000-0005-0000-0000-00008A2F0000}"/>
    <cellStyle name="Normal 2 2 4 2 5 3 3 2" xfId="15274" xr:uid="{00000000-0005-0000-0000-00008B2F0000}"/>
    <cellStyle name="Normal 2 2 4 2 5 3 3 2 2" xfId="31570" xr:uid="{00000000-0005-0000-0000-00008C2F0000}"/>
    <cellStyle name="Normal 2 2 4 2 5 3 3 3" xfId="23424" xr:uid="{00000000-0005-0000-0000-00008D2F0000}"/>
    <cellStyle name="Normal 2 2 4 2 5 3 4" xfId="9975" xr:uid="{00000000-0005-0000-0000-00008E2F0000}"/>
    <cellStyle name="Normal 2 2 4 2 5 3 4 2" xfId="26271" xr:uid="{00000000-0005-0000-0000-00008F2F0000}"/>
    <cellStyle name="Normal 2 2 4 2 5 3 5" xfId="18125" xr:uid="{00000000-0005-0000-0000-0000902F0000}"/>
    <cellStyle name="Normal 2 2 4 2 5 4" xfId="3201" xr:uid="{00000000-0005-0000-0000-0000912F0000}"/>
    <cellStyle name="Normal 2 2 4 2 5 4 2" xfId="11347" xr:uid="{00000000-0005-0000-0000-0000922F0000}"/>
    <cellStyle name="Normal 2 2 4 2 5 4 2 2" xfId="27643" xr:uid="{00000000-0005-0000-0000-0000932F0000}"/>
    <cellStyle name="Normal 2 2 4 2 5 4 3" xfId="19497" xr:uid="{00000000-0005-0000-0000-0000942F0000}"/>
    <cellStyle name="Normal 2 2 4 2 5 5" xfId="5718" xr:uid="{00000000-0005-0000-0000-0000952F0000}"/>
    <cellStyle name="Normal 2 2 4 2 5 5 2" xfId="13864" xr:uid="{00000000-0005-0000-0000-0000962F0000}"/>
    <cellStyle name="Normal 2 2 4 2 5 5 2 2" xfId="30160" xr:uid="{00000000-0005-0000-0000-0000972F0000}"/>
    <cellStyle name="Normal 2 2 4 2 5 5 3" xfId="22014" xr:uid="{00000000-0005-0000-0000-0000982F0000}"/>
    <cellStyle name="Normal 2 2 4 2 5 6" xfId="8565" xr:uid="{00000000-0005-0000-0000-0000992F0000}"/>
    <cellStyle name="Normal 2 2 4 2 5 6 2" xfId="24861" xr:uid="{00000000-0005-0000-0000-00009A2F0000}"/>
    <cellStyle name="Normal 2 2 4 2 5 7" xfId="16715" xr:uid="{00000000-0005-0000-0000-00009B2F0000}"/>
    <cellStyle name="Normal 2 2 4 2 6" xfId="780" xr:uid="{00000000-0005-0000-0000-00009C2F0000}"/>
    <cellStyle name="Normal 2 2 4 2 6 2" xfId="2190" xr:uid="{00000000-0005-0000-0000-00009D2F0000}"/>
    <cellStyle name="Normal 2 2 4 2 6 2 2" xfId="4732" xr:uid="{00000000-0005-0000-0000-00009E2F0000}"/>
    <cellStyle name="Normal 2 2 4 2 6 2 2 2" xfId="12878" xr:uid="{00000000-0005-0000-0000-00009F2F0000}"/>
    <cellStyle name="Normal 2 2 4 2 6 2 2 2 2" xfId="29174" xr:uid="{00000000-0005-0000-0000-0000A02F0000}"/>
    <cellStyle name="Normal 2 2 4 2 6 2 2 3" xfId="21028" xr:uid="{00000000-0005-0000-0000-0000A12F0000}"/>
    <cellStyle name="Normal 2 2 4 2 6 2 3" xfId="7489" xr:uid="{00000000-0005-0000-0000-0000A22F0000}"/>
    <cellStyle name="Normal 2 2 4 2 6 2 3 2" xfId="15635" xr:uid="{00000000-0005-0000-0000-0000A32F0000}"/>
    <cellStyle name="Normal 2 2 4 2 6 2 3 2 2" xfId="31931" xr:uid="{00000000-0005-0000-0000-0000A42F0000}"/>
    <cellStyle name="Normal 2 2 4 2 6 2 3 3" xfId="23785" xr:uid="{00000000-0005-0000-0000-0000A52F0000}"/>
    <cellStyle name="Normal 2 2 4 2 6 2 4" xfId="10336" xr:uid="{00000000-0005-0000-0000-0000A62F0000}"/>
    <cellStyle name="Normal 2 2 4 2 6 2 4 2" xfId="26632" xr:uid="{00000000-0005-0000-0000-0000A72F0000}"/>
    <cellStyle name="Normal 2 2 4 2 6 2 5" xfId="18486" xr:uid="{00000000-0005-0000-0000-0000A82F0000}"/>
    <cellStyle name="Normal 2 2 4 2 6 3" xfId="3514" xr:uid="{00000000-0005-0000-0000-0000A92F0000}"/>
    <cellStyle name="Normal 2 2 4 2 6 3 2" xfId="11660" xr:uid="{00000000-0005-0000-0000-0000AA2F0000}"/>
    <cellStyle name="Normal 2 2 4 2 6 3 2 2" xfId="27956" xr:uid="{00000000-0005-0000-0000-0000AB2F0000}"/>
    <cellStyle name="Normal 2 2 4 2 6 3 3" xfId="19810" xr:uid="{00000000-0005-0000-0000-0000AC2F0000}"/>
    <cellStyle name="Normal 2 2 4 2 6 4" xfId="6079" xr:uid="{00000000-0005-0000-0000-0000AD2F0000}"/>
    <cellStyle name="Normal 2 2 4 2 6 4 2" xfId="14225" xr:uid="{00000000-0005-0000-0000-0000AE2F0000}"/>
    <cellStyle name="Normal 2 2 4 2 6 4 2 2" xfId="30521" xr:uid="{00000000-0005-0000-0000-0000AF2F0000}"/>
    <cellStyle name="Normal 2 2 4 2 6 4 3" xfId="22375" xr:uid="{00000000-0005-0000-0000-0000B02F0000}"/>
    <cellStyle name="Normal 2 2 4 2 6 5" xfId="8926" xr:uid="{00000000-0005-0000-0000-0000B12F0000}"/>
    <cellStyle name="Normal 2 2 4 2 6 5 2" xfId="25222" xr:uid="{00000000-0005-0000-0000-0000B22F0000}"/>
    <cellStyle name="Normal 2 2 4 2 6 6" xfId="17076" xr:uid="{00000000-0005-0000-0000-0000B32F0000}"/>
    <cellStyle name="Normal 2 2 4 2 7" xfId="1485" xr:uid="{00000000-0005-0000-0000-0000B42F0000}"/>
    <cellStyle name="Normal 2 2 4 2 7 2" xfId="4123" xr:uid="{00000000-0005-0000-0000-0000B52F0000}"/>
    <cellStyle name="Normal 2 2 4 2 7 2 2" xfId="12269" xr:uid="{00000000-0005-0000-0000-0000B62F0000}"/>
    <cellStyle name="Normal 2 2 4 2 7 2 2 2" xfId="28565" xr:uid="{00000000-0005-0000-0000-0000B72F0000}"/>
    <cellStyle name="Normal 2 2 4 2 7 2 3" xfId="20419" xr:uid="{00000000-0005-0000-0000-0000B82F0000}"/>
    <cellStyle name="Normal 2 2 4 2 7 3" xfId="6784" xr:uid="{00000000-0005-0000-0000-0000B92F0000}"/>
    <cellStyle name="Normal 2 2 4 2 7 3 2" xfId="14930" xr:uid="{00000000-0005-0000-0000-0000BA2F0000}"/>
    <cellStyle name="Normal 2 2 4 2 7 3 2 2" xfId="31226" xr:uid="{00000000-0005-0000-0000-0000BB2F0000}"/>
    <cellStyle name="Normal 2 2 4 2 7 3 3" xfId="23080" xr:uid="{00000000-0005-0000-0000-0000BC2F0000}"/>
    <cellStyle name="Normal 2 2 4 2 7 4" xfId="9631" xr:uid="{00000000-0005-0000-0000-0000BD2F0000}"/>
    <cellStyle name="Normal 2 2 4 2 7 4 2" xfId="25927" xr:uid="{00000000-0005-0000-0000-0000BE2F0000}"/>
    <cellStyle name="Normal 2 2 4 2 7 5" xfId="17781" xr:uid="{00000000-0005-0000-0000-0000BF2F0000}"/>
    <cellStyle name="Normal 2 2 4 2 8" xfId="2905" xr:uid="{00000000-0005-0000-0000-0000C02F0000}"/>
    <cellStyle name="Normal 2 2 4 2 8 2" xfId="11051" xr:uid="{00000000-0005-0000-0000-0000C12F0000}"/>
    <cellStyle name="Normal 2 2 4 2 8 2 2" xfId="27347" xr:uid="{00000000-0005-0000-0000-0000C22F0000}"/>
    <cellStyle name="Normal 2 2 4 2 8 3" xfId="19201" xr:uid="{00000000-0005-0000-0000-0000C32F0000}"/>
    <cellStyle name="Normal 2 2 4 2 9" xfId="5374" xr:uid="{00000000-0005-0000-0000-0000C42F0000}"/>
    <cellStyle name="Normal 2 2 4 2 9 2" xfId="13520" xr:uid="{00000000-0005-0000-0000-0000C52F0000}"/>
    <cellStyle name="Normal 2 2 4 2 9 2 2" xfId="29816" xr:uid="{00000000-0005-0000-0000-0000C62F0000}"/>
    <cellStyle name="Normal 2 2 4 2 9 3" xfId="21670" xr:uid="{00000000-0005-0000-0000-0000C72F0000}"/>
    <cellStyle name="Normal 2 2 4 3" xfId="120" xr:uid="{00000000-0005-0000-0000-0000C82F0000}"/>
    <cellStyle name="Normal 2 2 4 3 2" xfId="464" xr:uid="{00000000-0005-0000-0000-0000C92F0000}"/>
    <cellStyle name="Normal 2 2 4 3 2 2" xfId="1170" xr:uid="{00000000-0005-0000-0000-0000CA2F0000}"/>
    <cellStyle name="Normal 2 2 4 3 2 2 2" xfId="2580" xr:uid="{00000000-0005-0000-0000-0000CB2F0000}"/>
    <cellStyle name="Normal 2 2 4 3 2 2 2 2" xfId="5066" xr:uid="{00000000-0005-0000-0000-0000CC2F0000}"/>
    <cellStyle name="Normal 2 2 4 3 2 2 2 2 2" xfId="13212" xr:uid="{00000000-0005-0000-0000-0000CD2F0000}"/>
    <cellStyle name="Normal 2 2 4 3 2 2 2 2 2 2" xfId="29508" xr:uid="{00000000-0005-0000-0000-0000CE2F0000}"/>
    <cellStyle name="Normal 2 2 4 3 2 2 2 2 3" xfId="21362" xr:uid="{00000000-0005-0000-0000-0000CF2F0000}"/>
    <cellStyle name="Normal 2 2 4 3 2 2 2 3" xfId="7879" xr:uid="{00000000-0005-0000-0000-0000D02F0000}"/>
    <cellStyle name="Normal 2 2 4 3 2 2 2 3 2" xfId="16025" xr:uid="{00000000-0005-0000-0000-0000D12F0000}"/>
    <cellStyle name="Normal 2 2 4 3 2 2 2 3 2 2" xfId="32321" xr:uid="{00000000-0005-0000-0000-0000D22F0000}"/>
    <cellStyle name="Normal 2 2 4 3 2 2 2 3 3" xfId="24175" xr:uid="{00000000-0005-0000-0000-0000D32F0000}"/>
    <cellStyle name="Normal 2 2 4 3 2 2 2 4" xfId="10726" xr:uid="{00000000-0005-0000-0000-0000D42F0000}"/>
    <cellStyle name="Normal 2 2 4 3 2 2 2 4 2" xfId="27022" xr:uid="{00000000-0005-0000-0000-0000D52F0000}"/>
    <cellStyle name="Normal 2 2 4 3 2 2 2 5" xfId="18876" xr:uid="{00000000-0005-0000-0000-0000D62F0000}"/>
    <cellStyle name="Normal 2 2 4 3 2 2 3" xfId="3848" xr:uid="{00000000-0005-0000-0000-0000D72F0000}"/>
    <cellStyle name="Normal 2 2 4 3 2 2 3 2" xfId="11994" xr:uid="{00000000-0005-0000-0000-0000D82F0000}"/>
    <cellStyle name="Normal 2 2 4 3 2 2 3 2 2" xfId="28290" xr:uid="{00000000-0005-0000-0000-0000D92F0000}"/>
    <cellStyle name="Normal 2 2 4 3 2 2 3 3" xfId="20144" xr:uid="{00000000-0005-0000-0000-0000DA2F0000}"/>
    <cellStyle name="Normal 2 2 4 3 2 2 4" xfId="6469" xr:uid="{00000000-0005-0000-0000-0000DB2F0000}"/>
    <cellStyle name="Normal 2 2 4 3 2 2 4 2" xfId="14615" xr:uid="{00000000-0005-0000-0000-0000DC2F0000}"/>
    <cellStyle name="Normal 2 2 4 3 2 2 4 2 2" xfId="30911" xr:uid="{00000000-0005-0000-0000-0000DD2F0000}"/>
    <cellStyle name="Normal 2 2 4 3 2 2 4 3" xfId="22765" xr:uid="{00000000-0005-0000-0000-0000DE2F0000}"/>
    <cellStyle name="Normal 2 2 4 3 2 2 5" xfId="9316" xr:uid="{00000000-0005-0000-0000-0000DF2F0000}"/>
    <cellStyle name="Normal 2 2 4 3 2 2 5 2" xfId="25612" xr:uid="{00000000-0005-0000-0000-0000E02F0000}"/>
    <cellStyle name="Normal 2 2 4 3 2 2 6" xfId="17466" xr:uid="{00000000-0005-0000-0000-0000E12F0000}"/>
    <cellStyle name="Normal 2 2 4 3 2 3" xfId="1875" xr:uid="{00000000-0005-0000-0000-0000E22F0000}"/>
    <cellStyle name="Normal 2 2 4 3 2 3 2" xfId="4457" xr:uid="{00000000-0005-0000-0000-0000E32F0000}"/>
    <cellStyle name="Normal 2 2 4 3 2 3 2 2" xfId="12603" xr:uid="{00000000-0005-0000-0000-0000E42F0000}"/>
    <cellStyle name="Normal 2 2 4 3 2 3 2 2 2" xfId="28899" xr:uid="{00000000-0005-0000-0000-0000E52F0000}"/>
    <cellStyle name="Normal 2 2 4 3 2 3 2 3" xfId="20753" xr:uid="{00000000-0005-0000-0000-0000E62F0000}"/>
    <cellStyle name="Normal 2 2 4 3 2 3 3" xfId="7174" xr:uid="{00000000-0005-0000-0000-0000E72F0000}"/>
    <cellStyle name="Normal 2 2 4 3 2 3 3 2" xfId="15320" xr:uid="{00000000-0005-0000-0000-0000E82F0000}"/>
    <cellStyle name="Normal 2 2 4 3 2 3 3 2 2" xfId="31616" xr:uid="{00000000-0005-0000-0000-0000E92F0000}"/>
    <cellStyle name="Normal 2 2 4 3 2 3 3 3" xfId="23470" xr:uid="{00000000-0005-0000-0000-0000EA2F0000}"/>
    <cellStyle name="Normal 2 2 4 3 2 3 4" xfId="10021" xr:uid="{00000000-0005-0000-0000-0000EB2F0000}"/>
    <cellStyle name="Normal 2 2 4 3 2 3 4 2" xfId="26317" xr:uid="{00000000-0005-0000-0000-0000EC2F0000}"/>
    <cellStyle name="Normal 2 2 4 3 2 3 5" xfId="18171" xr:uid="{00000000-0005-0000-0000-0000ED2F0000}"/>
    <cellStyle name="Normal 2 2 4 3 2 4" xfId="3239" xr:uid="{00000000-0005-0000-0000-0000EE2F0000}"/>
    <cellStyle name="Normal 2 2 4 3 2 4 2" xfId="11385" xr:uid="{00000000-0005-0000-0000-0000EF2F0000}"/>
    <cellStyle name="Normal 2 2 4 3 2 4 2 2" xfId="27681" xr:uid="{00000000-0005-0000-0000-0000F02F0000}"/>
    <cellStyle name="Normal 2 2 4 3 2 4 3" xfId="19535" xr:uid="{00000000-0005-0000-0000-0000F12F0000}"/>
    <cellStyle name="Normal 2 2 4 3 2 5" xfId="5764" xr:uid="{00000000-0005-0000-0000-0000F22F0000}"/>
    <cellStyle name="Normal 2 2 4 3 2 5 2" xfId="13910" xr:uid="{00000000-0005-0000-0000-0000F32F0000}"/>
    <cellStyle name="Normal 2 2 4 3 2 5 2 2" xfId="30206" xr:uid="{00000000-0005-0000-0000-0000F42F0000}"/>
    <cellStyle name="Normal 2 2 4 3 2 5 3" xfId="22060" xr:uid="{00000000-0005-0000-0000-0000F52F0000}"/>
    <cellStyle name="Normal 2 2 4 3 2 6" xfId="8611" xr:uid="{00000000-0005-0000-0000-0000F62F0000}"/>
    <cellStyle name="Normal 2 2 4 3 2 6 2" xfId="24907" xr:uid="{00000000-0005-0000-0000-0000F72F0000}"/>
    <cellStyle name="Normal 2 2 4 3 2 7" xfId="16761" xr:uid="{00000000-0005-0000-0000-0000F82F0000}"/>
    <cellStyle name="Normal 2 2 4 3 3" xfId="826" xr:uid="{00000000-0005-0000-0000-0000F92F0000}"/>
    <cellStyle name="Normal 2 2 4 3 3 2" xfId="2236" xr:uid="{00000000-0005-0000-0000-0000FA2F0000}"/>
    <cellStyle name="Normal 2 2 4 3 3 2 2" xfId="4770" xr:uid="{00000000-0005-0000-0000-0000FB2F0000}"/>
    <cellStyle name="Normal 2 2 4 3 3 2 2 2" xfId="12916" xr:uid="{00000000-0005-0000-0000-0000FC2F0000}"/>
    <cellStyle name="Normal 2 2 4 3 3 2 2 2 2" xfId="29212" xr:uid="{00000000-0005-0000-0000-0000FD2F0000}"/>
    <cellStyle name="Normal 2 2 4 3 3 2 2 3" xfId="21066" xr:uid="{00000000-0005-0000-0000-0000FE2F0000}"/>
    <cellStyle name="Normal 2 2 4 3 3 2 3" xfId="7535" xr:uid="{00000000-0005-0000-0000-0000FF2F0000}"/>
    <cellStyle name="Normal 2 2 4 3 3 2 3 2" xfId="15681" xr:uid="{00000000-0005-0000-0000-000000300000}"/>
    <cellStyle name="Normal 2 2 4 3 3 2 3 2 2" xfId="31977" xr:uid="{00000000-0005-0000-0000-000001300000}"/>
    <cellStyle name="Normal 2 2 4 3 3 2 3 3" xfId="23831" xr:uid="{00000000-0005-0000-0000-000002300000}"/>
    <cellStyle name="Normal 2 2 4 3 3 2 4" xfId="10382" xr:uid="{00000000-0005-0000-0000-000003300000}"/>
    <cellStyle name="Normal 2 2 4 3 3 2 4 2" xfId="26678" xr:uid="{00000000-0005-0000-0000-000004300000}"/>
    <cellStyle name="Normal 2 2 4 3 3 2 5" xfId="18532" xr:uid="{00000000-0005-0000-0000-000005300000}"/>
    <cellStyle name="Normal 2 2 4 3 3 3" xfId="3552" xr:uid="{00000000-0005-0000-0000-000006300000}"/>
    <cellStyle name="Normal 2 2 4 3 3 3 2" xfId="11698" xr:uid="{00000000-0005-0000-0000-000007300000}"/>
    <cellStyle name="Normal 2 2 4 3 3 3 2 2" xfId="27994" xr:uid="{00000000-0005-0000-0000-000008300000}"/>
    <cellStyle name="Normal 2 2 4 3 3 3 3" xfId="19848" xr:uid="{00000000-0005-0000-0000-000009300000}"/>
    <cellStyle name="Normal 2 2 4 3 3 4" xfId="6125" xr:uid="{00000000-0005-0000-0000-00000A300000}"/>
    <cellStyle name="Normal 2 2 4 3 3 4 2" xfId="14271" xr:uid="{00000000-0005-0000-0000-00000B300000}"/>
    <cellStyle name="Normal 2 2 4 3 3 4 2 2" xfId="30567" xr:uid="{00000000-0005-0000-0000-00000C300000}"/>
    <cellStyle name="Normal 2 2 4 3 3 4 3" xfId="22421" xr:uid="{00000000-0005-0000-0000-00000D300000}"/>
    <cellStyle name="Normal 2 2 4 3 3 5" xfId="8972" xr:uid="{00000000-0005-0000-0000-00000E300000}"/>
    <cellStyle name="Normal 2 2 4 3 3 5 2" xfId="25268" xr:uid="{00000000-0005-0000-0000-00000F300000}"/>
    <cellStyle name="Normal 2 2 4 3 3 6" xfId="17122" xr:uid="{00000000-0005-0000-0000-000010300000}"/>
    <cellStyle name="Normal 2 2 4 3 4" xfId="1531" xr:uid="{00000000-0005-0000-0000-000011300000}"/>
    <cellStyle name="Normal 2 2 4 3 4 2" xfId="4161" xr:uid="{00000000-0005-0000-0000-000012300000}"/>
    <cellStyle name="Normal 2 2 4 3 4 2 2" xfId="12307" xr:uid="{00000000-0005-0000-0000-000013300000}"/>
    <cellStyle name="Normal 2 2 4 3 4 2 2 2" xfId="28603" xr:uid="{00000000-0005-0000-0000-000014300000}"/>
    <cellStyle name="Normal 2 2 4 3 4 2 3" xfId="20457" xr:uid="{00000000-0005-0000-0000-000015300000}"/>
    <cellStyle name="Normal 2 2 4 3 4 3" xfId="6830" xr:uid="{00000000-0005-0000-0000-000016300000}"/>
    <cellStyle name="Normal 2 2 4 3 4 3 2" xfId="14976" xr:uid="{00000000-0005-0000-0000-000017300000}"/>
    <cellStyle name="Normal 2 2 4 3 4 3 2 2" xfId="31272" xr:uid="{00000000-0005-0000-0000-000018300000}"/>
    <cellStyle name="Normal 2 2 4 3 4 3 3" xfId="23126" xr:uid="{00000000-0005-0000-0000-000019300000}"/>
    <cellStyle name="Normal 2 2 4 3 4 4" xfId="9677" xr:uid="{00000000-0005-0000-0000-00001A300000}"/>
    <cellStyle name="Normal 2 2 4 3 4 4 2" xfId="25973" xr:uid="{00000000-0005-0000-0000-00001B300000}"/>
    <cellStyle name="Normal 2 2 4 3 4 5" xfId="17827" xr:uid="{00000000-0005-0000-0000-00001C300000}"/>
    <cellStyle name="Normal 2 2 4 3 5" xfId="2943" xr:uid="{00000000-0005-0000-0000-00001D300000}"/>
    <cellStyle name="Normal 2 2 4 3 5 2" xfId="11089" xr:uid="{00000000-0005-0000-0000-00001E300000}"/>
    <cellStyle name="Normal 2 2 4 3 5 2 2" xfId="27385" xr:uid="{00000000-0005-0000-0000-00001F300000}"/>
    <cellStyle name="Normal 2 2 4 3 5 3" xfId="19239" xr:uid="{00000000-0005-0000-0000-000020300000}"/>
    <cellStyle name="Normal 2 2 4 3 6" xfId="5420" xr:uid="{00000000-0005-0000-0000-000021300000}"/>
    <cellStyle name="Normal 2 2 4 3 6 2" xfId="13566" xr:uid="{00000000-0005-0000-0000-000022300000}"/>
    <cellStyle name="Normal 2 2 4 3 6 2 2" xfId="29862" xr:uid="{00000000-0005-0000-0000-000023300000}"/>
    <cellStyle name="Normal 2 2 4 3 6 3" xfId="21716" xr:uid="{00000000-0005-0000-0000-000024300000}"/>
    <cellStyle name="Normal 2 2 4 3 7" xfId="8267" xr:uid="{00000000-0005-0000-0000-000025300000}"/>
    <cellStyle name="Normal 2 2 4 3 7 2" xfId="24563" xr:uid="{00000000-0005-0000-0000-000026300000}"/>
    <cellStyle name="Normal 2 2 4 3 8" xfId="16417" xr:uid="{00000000-0005-0000-0000-000027300000}"/>
    <cellStyle name="Normal 2 2 4 4" xfId="206" xr:uid="{00000000-0005-0000-0000-000028300000}"/>
    <cellStyle name="Normal 2 2 4 4 2" xfId="550" xr:uid="{00000000-0005-0000-0000-000029300000}"/>
    <cellStyle name="Normal 2 2 4 4 2 2" xfId="1256" xr:uid="{00000000-0005-0000-0000-00002A300000}"/>
    <cellStyle name="Normal 2 2 4 4 2 2 2" xfId="2666" xr:uid="{00000000-0005-0000-0000-00002B300000}"/>
    <cellStyle name="Normal 2 2 4 4 2 2 2 2" xfId="5140" xr:uid="{00000000-0005-0000-0000-00002C300000}"/>
    <cellStyle name="Normal 2 2 4 4 2 2 2 2 2" xfId="13286" xr:uid="{00000000-0005-0000-0000-00002D300000}"/>
    <cellStyle name="Normal 2 2 4 4 2 2 2 2 2 2" xfId="29582" xr:uid="{00000000-0005-0000-0000-00002E300000}"/>
    <cellStyle name="Normal 2 2 4 4 2 2 2 2 3" xfId="21436" xr:uid="{00000000-0005-0000-0000-00002F300000}"/>
    <cellStyle name="Normal 2 2 4 4 2 2 2 3" xfId="7965" xr:uid="{00000000-0005-0000-0000-000030300000}"/>
    <cellStyle name="Normal 2 2 4 4 2 2 2 3 2" xfId="16111" xr:uid="{00000000-0005-0000-0000-000031300000}"/>
    <cellStyle name="Normal 2 2 4 4 2 2 2 3 2 2" xfId="32407" xr:uid="{00000000-0005-0000-0000-000032300000}"/>
    <cellStyle name="Normal 2 2 4 4 2 2 2 3 3" xfId="24261" xr:uid="{00000000-0005-0000-0000-000033300000}"/>
    <cellStyle name="Normal 2 2 4 4 2 2 2 4" xfId="10812" xr:uid="{00000000-0005-0000-0000-000034300000}"/>
    <cellStyle name="Normal 2 2 4 4 2 2 2 4 2" xfId="27108" xr:uid="{00000000-0005-0000-0000-000035300000}"/>
    <cellStyle name="Normal 2 2 4 4 2 2 2 5" xfId="18962" xr:uid="{00000000-0005-0000-0000-000036300000}"/>
    <cellStyle name="Normal 2 2 4 4 2 2 3" xfId="3922" xr:uid="{00000000-0005-0000-0000-000037300000}"/>
    <cellStyle name="Normal 2 2 4 4 2 2 3 2" xfId="12068" xr:uid="{00000000-0005-0000-0000-000038300000}"/>
    <cellStyle name="Normal 2 2 4 4 2 2 3 2 2" xfId="28364" xr:uid="{00000000-0005-0000-0000-000039300000}"/>
    <cellStyle name="Normal 2 2 4 4 2 2 3 3" xfId="20218" xr:uid="{00000000-0005-0000-0000-00003A300000}"/>
    <cellStyle name="Normal 2 2 4 4 2 2 4" xfId="6555" xr:uid="{00000000-0005-0000-0000-00003B300000}"/>
    <cellStyle name="Normal 2 2 4 4 2 2 4 2" xfId="14701" xr:uid="{00000000-0005-0000-0000-00003C300000}"/>
    <cellStyle name="Normal 2 2 4 4 2 2 4 2 2" xfId="30997" xr:uid="{00000000-0005-0000-0000-00003D300000}"/>
    <cellStyle name="Normal 2 2 4 4 2 2 4 3" xfId="22851" xr:uid="{00000000-0005-0000-0000-00003E300000}"/>
    <cellStyle name="Normal 2 2 4 4 2 2 5" xfId="9402" xr:uid="{00000000-0005-0000-0000-00003F300000}"/>
    <cellStyle name="Normal 2 2 4 4 2 2 5 2" xfId="25698" xr:uid="{00000000-0005-0000-0000-000040300000}"/>
    <cellStyle name="Normal 2 2 4 4 2 2 6" xfId="17552" xr:uid="{00000000-0005-0000-0000-000041300000}"/>
    <cellStyle name="Normal 2 2 4 4 2 3" xfId="1961" xr:uid="{00000000-0005-0000-0000-000042300000}"/>
    <cellStyle name="Normal 2 2 4 4 2 3 2" xfId="4531" xr:uid="{00000000-0005-0000-0000-000043300000}"/>
    <cellStyle name="Normal 2 2 4 4 2 3 2 2" xfId="12677" xr:uid="{00000000-0005-0000-0000-000044300000}"/>
    <cellStyle name="Normal 2 2 4 4 2 3 2 2 2" xfId="28973" xr:uid="{00000000-0005-0000-0000-000045300000}"/>
    <cellStyle name="Normal 2 2 4 4 2 3 2 3" xfId="20827" xr:uid="{00000000-0005-0000-0000-000046300000}"/>
    <cellStyle name="Normal 2 2 4 4 2 3 3" xfId="7260" xr:uid="{00000000-0005-0000-0000-000047300000}"/>
    <cellStyle name="Normal 2 2 4 4 2 3 3 2" xfId="15406" xr:uid="{00000000-0005-0000-0000-000048300000}"/>
    <cellStyle name="Normal 2 2 4 4 2 3 3 2 2" xfId="31702" xr:uid="{00000000-0005-0000-0000-000049300000}"/>
    <cellStyle name="Normal 2 2 4 4 2 3 3 3" xfId="23556" xr:uid="{00000000-0005-0000-0000-00004A300000}"/>
    <cellStyle name="Normal 2 2 4 4 2 3 4" xfId="10107" xr:uid="{00000000-0005-0000-0000-00004B300000}"/>
    <cellStyle name="Normal 2 2 4 4 2 3 4 2" xfId="26403" xr:uid="{00000000-0005-0000-0000-00004C300000}"/>
    <cellStyle name="Normal 2 2 4 4 2 3 5" xfId="18257" xr:uid="{00000000-0005-0000-0000-00004D300000}"/>
    <cellStyle name="Normal 2 2 4 4 2 4" xfId="3313" xr:uid="{00000000-0005-0000-0000-00004E300000}"/>
    <cellStyle name="Normal 2 2 4 4 2 4 2" xfId="11459" xr:uid="{00000000-0005-0000-0000-00004F300000}"/>
    <cellStyle name="Normal 2 2 4 4 2 4 2 2" xfId="27755" xr:uid="{00000000-0005-0000-0000-000050300000}"/>
    <cellStyle name="Normal 2 2 4 4 2 4 3" xfId="19609" xr:uid="{00000000-0005-0000-0000-000051300000}"/>
    <cellStyle name="Normal 2 2 4 4 2 5" xfId="5850" xr:uid="{00000000-0005-0000-0000-000052300000}"/>
    <cellStyle name="Normal 2 2 4 4 2 5 2" xfId="13996" xr:uid="{00000000-0005-0000-0000-000053300000}"/>
    <cellStyle name="Normal 2 2 4 4 2 5 2 2" xfId="30292" xr:uid="{00000000-0005-0000-0000-000054300000}"/>
    <cellStyle name="Normal 2 2 4 4 2 5 3" xfId="22146" xr:uid="{00000000-0005-0000-0000-000055300000}"/>
    <cellStyle name="Normal 2 2 4 4 2 6" xfId="8697" xr:uid="{00000000-0005-0000-0000-000056300000}"/>
    <cellStyle name="Normal 2 2 4 4 2 6 2" xfId="24993" xr:uid="{00000000-0005-0000-0000-000057300000}"/>
    <cellStyle name="Normal 2 2 4 4 2 7" xfId="16847" xr:uid="{00000000-0005-0000-0000-000058300000}"/>
    <cellStyle name="Normal 2 2 4 4 3" xfId="912" xr:uid="{00000000-0005-0000-0000-000059300000}"/>
    <cellStyle name="Normal 2 2 4 4 3 2" xfId="2322" xr:uid="{00000000-0005-0000-0000-00005A300000}"/>
    <cellStyle name="Normal 2 2 4 4 3 2 2" xfId="4844" xr:uid="{00000000-0005-0000-0000-00005B300000}"/>
    <cellStyle name="Normal 2 2 4 4 3 2 2 2" xfId="12990" xr:uid="{00000000-0005-0000-0000-00005C300000}"/>
    <cellStyle name="Normal 2 2 4 4 3 2 2 2 2" xfId="29286" xr:uid="{00000000-0005-0000-0000-00005D300000}"/>
    <cellStyle name="Normal 2 2 4 4 3 2 2 3" xfId="21140" xr:uid="{00000000-0005-0000-0000-00005E300000}"/>
    <cellStyle name="Normal 2 2 4 4 3 2 3" xfId="7621" xr:uid="{00000000-0005-0000-0000-00005F300000}"/>
    <cellStyle name="Normal 2 2 4 4 3 2 3 2" xfId="15767" xr:uid="{00000000-0005-0000-0000-000060300000}"/>
    <cellStyle name="Normal 2 2 4 4 3 2 3 2 2" xfId="32063" xr:uid="{00000000-0005-0000-0000-000061300000}"/>
    <cellStyle name="Normal 2 2 4 4 3 2 3 3" xfId="23917" xr:uid="{00000000-0005-0000-0000-000062300000}"/>
    <cellStyle name="Normal 2 2 4 4 3 2 4" xfId="10468" xr:uid="{00000000-0005-0000-0000-000063300000}"/>
    <cellStyle name="Normal 2 2 4 4 3 2 4 2" xfId="26764" xr:uid="{00000000-0005-0000-0000-000064300000}"/>
    <cellStyle name="Normal 2 2 4 4 3 2 5" xfId="18618" xr:uid="{00000000-0005-0000-0000-000065300000}"/>
    <cellStyle name="Normal 2 2 4 4 3 3" xfId="3626" xr:uid="{00000000-0005-0000-0000-000066300000}"/>
    <cellStyle name="Normal 2 2 4 4 3 3 2" xfId="11772" xr:uid="{00000000-0005-0000-0000-000067300000}"/>
    <cellStyle name="Normal 2 2 4 4 3 3 2 2" xfId="28068" xr:uid="{00000000-0005-0000-0000-000068300000}"/>
    <cellStyle name="Normal 2 2 4 4 3 3 3" xfId="19922" xr:uid="{00000000-0005-0000-0000-000069300000}"/>
    <cellStyle name="Normal 2 2 4 4 3 4" xfId="6211" xr:uid="{00000000-0005-0000-0000-00006A300000}"/>
    <cellStyle name="Normal 2 2 4 4 3 4 2" xfId="14357" xr:uid="{00000000-0005-0000-0000-00006B300000}"/>
    <cellStyle name="Normal 2 2 4 4 3 4 2 2" xfId="30653" xr:uid="{00000000-0005-0000-0000-00006C300000}"/>
    <cellStyle name="Normal 2 2 4 4 3 4 3" xfId="22507" xr:uid="{00000000-0005-0000-0000-00006D300000}"/>
    <cellStyle name="Normal 2 2 4 4 3 5" xfId="9058" xr:uid="{00000000-0005-0000-0000-00006E300000}"/>
    <cellStyle name="Normal 2 2 4 4 3 5 2" xfId="25354" xr:uid="{00000000-0005-0000-0000-00006F300000}"/>
    <cellStyle name="Normal 2 2 4 4 3 6" xfId="17208" xr:uid="{00000000-0005-0000-0000-000070300000}"/>
    <cellStyle name="Normal 2 2 4 4 4" xfId="1617" xr:uid="{00000000-0005-0000-0000-000071300000}"/>
    <cellStyle name="Normal 2 2 4 4 4 2" xfId="4235" xr:uid="{00000000-0005-0000-0000-000072300000}"/>
    <cellStyle name="Normal 2 2 4 4 4 2 2" xfId="12381" xr:uid="{00000000-0005-0000-0000-000073300000}"/>
    <cellStyle name="Normal 2 2 4 4 4 2 2 2" xfId="28677" xr:uid="{00000000-0005-0000-0000-000074300000}"/>
    <cellStyle name="Normal 2 2 4 4 4 2 3" xfId="20531" xr:uid="{00000000-0005-0000-0000-000075300000}"/>
    <cellStyle name="Normal 2 2 4 4 4 3" xfId="6916" xr:uid="{00000000-0005-0000-0000-000076300000}"/>
    <cellStyle name="Normal 2 2 4 4 4 3 2" xfId="15062" xr:uid="{00000000-0005-0000-0000-000077300000}"/>
    <cellStyle name="Normal 2 2 4 4 4 3 2 2" xfId="31358" xr:uid="{00000000-0005-0000-0000-000078300000}"/>
    <cellStyle name="Normal 2 2 4 4 4 3 3" xfId="23212" xr:uid="{00000000-0005-0000-0000-000079300000}"/>
    <cellStyle name="Normal 2 2 4 4 4 4" xfId="9763" xr:uid="{00000000-0005-0000-0000-00007A300000}"/>
    <cellStyle name="Normal 2 2 4 4 4 4 2" xfId="26059" xr:uid="{00000000-0005-0000-0000-00007B300000}"/>
    <cellStyle name="Normal 2 2 4 4 4 5" xfId="17913" xr:uid="{00000000-0005-0000-0000-00007C300000}"/>
    <cellStyle name="Normal 2 2 4 4 5" xfId="3017" xr:uid="{00000000-0005-0000-0000-00007D300000}"/>
    <cellStyle name="Normal 2 2 4 4 5 2" xfId="11163" xr:uid="{00000000-0005-0000-0000-00007E300000}"/>
    <cellStyle name="Normal 2 2 4 4 5 2 2" xfId="27459" xr:uid="{00000000-0005-0000-0000-00007F300000}"/>
    <cellStyle name="Normal 2 2 4 4 5 3" xfId="19313" xr:uid="{00000000-0005-0000-0000-000080300000}"/>
    <cellStyle name="Normal 2 2 4 4 6" xfId="5506" xr:uid="{00000000-0005-0000-0000-000081300000}"/>
    <cellStyle name="Normal 2 2 4 4 6 2" xfId="13652" xr:uid="{00000000-0005-0000-0000-000082300000}"/>
    <cellStyle name="Normal 2 2 4 4 6 2 2" xfId="29948" xr:uid="{00000000-0005-0000-0000-000083300000}"/>
    <cellStyle name="Normal 2 2 4 4 6 3" xfId="21802" xr:uid="{00000000-0005-0000-0000-000084300000}"/>
    <cellStyle name="Normal 2 2 4 4 7" xfId="8353" xr:uid="{00000000-0005-0000-0000-000085300000}"/>
    <cellStyle name="Normal 2 2 4 4 7 2" xfId="24649" xr:uid="{00000000-0005-0000-0000-000086300000}"/>
    <cellStyle name="Normal 2 2 4 4 8" xfId="16503" xr:uid="{00000000-0005-0000-0000-000087300000}"/>
    <cellStyle name="Normal 2 2 4 5" xfId="284" xr:uid="{00000000-0005-0000-0000-000088300000}"/>
    <cellStyle name="Normal 2 2 4 5 2" xfId="628" xr:uid="{00000000-0005-0000-0000-000089300000}"/>
    <cellStyle name="Normal 2 2 4 5 2 2" xfId="1334" xr:uid="{00000000-0005-0000-0000-00008A300000}"/>
    <cellStyle name="Normal 2 2 4 5 2 2 2" xfId="2744" xr:uid="{00000000-0005-0000-0000-00008B300000}"/>
    <cellStyle name="Normal 2 2 4 5 2 2 2 2" xfId="5214" xr:uid="{00000000-0005-0000-0000-00008C300000}"/>
    <cellStyle name="Normal 2 2 4 5 2 2 2 2 2" xfId="13360" xr:uid="{00000000-0005-0000-0000-00008D300000}"/>
    <cellStyle name="Normal 2 2 4 5 2 2 2 2 2 2" xfId="29656" xr:uid="{00000000-0005-0000-0000-00008E300000}"/>
    <cellStyle name="Normal 2 2 4 5 2 2 2 2 3" xfId="21510" xr:uid="{00000000-0005-0000-0000-00008F300000}"/>
    <cellStyle name="Normal 2 2 4 5 2 2 2 3" xfId="8043" xr:uid="{00000000-0005-0000-0000-000090300000}"/>
    <cellStyle name="Normal 2 2 4 5 2 2 2 3 2" xfId="16189" xr:uid="{00000000-0005-0000-0000-000091300000}"/>
    <cellStyle name="Normal 2 2 4 5 2 2 2 3 2 2" xfId="32485" xr:uid="{00000000-0005-0000-0000-000092300000}"/>
    <cellStyle name="Normal 2 2 4 5 2 2 2 3 3" xfId="24339" xr:uid="{00000000-0005-0000-0000-000093300000}"/>
    <cellStyle name="Normal 2 2 4 5 2 2 2 4" xfId="10890" xr:uid="{00000000-0005-0000-0000-000094300000}"/>
    <cellStyle name="Normal 2 2 4 5 2 2 2 4 2" xfId="27186" xr:uid="{00000000-0005-0000-0000-000095300000}"/>
    <cellStyle name="Normal 2 2 4 5 2 2 2 5" xfId="19040" xr:uid="{00000000-0005-0000-0000-000096300000}"/>
    <cellStyle name="Normal 2 2 4 5 2 2 3" xfId="3996" xr:uid="{00000000-0005-0000-0000-000097300000}"/>
    <cellStyle name="Normal 2 2 4 5 2 2 3 2" xfId="12142" xr:uid="{00000000-0005-0000-0000-000098300000}"/>
    <cellStyle name="Normal 2 2 4 5 2 2 3 2 2" xfId="28438" xr:uid="{00000000-0005-0000-0000-000099300000}"/>
    <cellStyle name="Normal 2 2 4 5 2 2 3 3" xfId="20292" xr:uid="{00000000-0005-0000-0000-00009A300000}"/>
    <cellStyle name="Normal 2 2 4 5 2 2 4" xfId="6633" xr:uid="{00000000-0005-0000-0000-00009B300000}"/>
    <cellStyle name="Normal 2 2 4 5 2 2 4 2" xfId="14779" xr:uid="{00000000-0005-0000-0000-00009C300000}"/>
    <cellStyle name="Normal 2 2 4 5 2 2 4 2 2" xfId="31075" xr:uid="{00000000-0005-0000-0000-00009D300000}"/>
    <cellStyle name="Normal 2 2 4 5 2 2 4 3" xfId="22929" xr:uid="{00000000-0005-0000-0000-00009E300000}"/>
    <cellStyle name="Normal 2 2 4 5 2 2 5" xfId="9480" xr:uid="{00000000-0005-0000-0000-00009F300000}"/>
    <cellStyle name="Normal 2 2 4 5 2 2 5 2" xfId="25776" xr:uid="{00000000-0005-0000-0000-0000A0300000}"/>
    <cellStyle name="Normal 2 2 4 5 2 2 6" xfId="17630" xr:uid="{00000000-0005-0000-0000-0000A1300000}"/>
    <cellStyle name="Normal 2 2 4 5 2 3" xfId="2039" xr:uid="{00000000-0005-0000-0000-0000A2300000}"/>
    <cellStyle name="Normal 2 2 4 5 2 3 2" xfId="4605" xr:uid="{00000000-0005-0000-0000-0000A3300000}"/>
    <cellStyle name="Normal 2 2 4 5 2 3 2 2" xfId="12751" xr:uid="{00000000-0005-0000-0000-0000A4300000}"/>
    <cellStyle name="Normal 2 2 4 5 2 3 2 2 2" xfId="29047" xr:uid="{00000000-0005-0000-0000-0000A5300000}"/>
    <cellStyle name="Normal 2 2 4 5 2 3 2 3" xfId="20901" xr:uid="{00000000-0005-0000-0000-0000A6300000}"/>
    <cellStyle name="Normal 2 2 4 5 2 3 3" xfId="7338" xr:uid="{00000000-0005-0000-0000-0000A7300000}"/>
    <cellStyle name="Normal 2 2 4 5 2 3 3 2" xfId="15484" xr:uid="{00000000-0005-0000-0000-0000A8300000}"/>
    <cellStyle name="Normal 2 2 4 5 2 3 3 2 2" xfId="31780" xr:uid="{00000000-0005-0000-0000-0000A9300000}"/>
    <cellStyle name="Normal 2 2 4 5 2 3 3 3" xfId="23634" xr:uid="{00000000-0005-0000-0000-0000AA300000}"/>
    <cellStyle name="Normal 2 2 4 5 2 3 4" xfId="10185" xr:uid="{00000000-0005-0000-0000-0000AB300000}"/>
    <cellStyle name="Normal 2 2 4 5 2 3 4 2" xfId="26481" xr:uid="{00000000-0005-0000-0000-0000AC300000}"/>
    <cellStyle name="Normal 2 2 4 5 2 3 5" xfId="18335" xr:uid="{00000000-0005-0000-0000-0000AD300000}"/>
    <cellStyle name="Normal 2 2 4 5 2 4" xfId="3387" xr:uid="{00000000-0005-0000-0000-0000AE300000}"/>
    <cellStyle name="Normal 2 2 4 5 2 4 2" xfId="11533" xr:uid="{00000000-0005-0000-0000-0000AF300000}"/>
    <cellStyle name="Normal 2 2 4 5 2 4 2 2" xfId="27829" xr:uid="{00000000-0005-0000-0000-0000B0300000}"/>
    <cellStyle name="Normal 2 2 4 5 2 4 3" xfId="19683" xr:uid="{00000000-0005-0000-0000-0000B1300000}"/>
    <cellStyle name="Normal 2 2 4 5 2 5" xfId="5928" xr:uid="{00000000-0005-0000-0000-0000B2300000}"/>
    <cellStyle name="Normal 2 2 4 5 2 5 2" xfId="14074" xr:uid="{00000000-0005-0000-0000-0000B3300000}"/>
    <cellStyle name="Normal 2 2 4 5 2 5 2 2" xfId="30370" xr:uid="{00000000-0005-0000-0000-0000B4300000}"/>
    <cellStyle name="Normal 2 2 4 5 2 5 3" xfId="22224" xr:uid="{00000000-0005-0000-0000-0000B5300000}"/>
    <cellStyle name="Normal 2 2 4 5 2 6" xfId="8775" xr:uid="{00000000-0005-0000-0000-0000B6300000}"/>
    <cellStyle name="Normal 2 2 4 5 2 6 2" xfId="25071" xr:uid="{00000000-0005-0000-0000-0000B7300000}"/>
    <cellStyle name="Normal 2 2 4 5 2 7" xfId="16925" xr:uid="{00000000-0005-0000-0000-0000B8300000}"/>
    <cellStyle name="Normal 2 2 4 5 3" xfId="990" xr:uid="{00000000-0005-0000-0000-0000B9300000}"/>
    <cellStyle name="Normal 2 2 4 5 3 2" xfId="2400" xr:uid="{00000000-0005-0000-0000-0000BA300000}"/>
    <cellStyle name="Normal 2 2 4 5 3 2 2" xfId="4918" xr:uid="{00000000-0005-0000-0000-0000BB300000}"/>
    <cellStyle name="Normal 2 2 4 5 3 2 2 2" xfId="13064" xr:uid="{00000000-0005-0000-0000-0000BC300000}"/>
    <cellStyle name="Normal 2 2 4 5 3 2 2 2 2" xfId="29360" xr:uid="{00000000-0005-0000-0000-0000BD300000}"/>
    <cellStyle name="Normal 2 2 4 5 3 2 2 3" xfId="21214" xr:uid="{00000000-0005-0000-0000-0000BE300000}"/>
    <cellStyle name="Normal 2 2 4 5 3 2 3" xfId="7699" xr:uid="{00000000-0005-0000-0000-0000BF300000}"/>
    <cellStyle name="Normal 2 2 4 5 3 2 3 2" xfId="15845" xr:uid="{00000000-0005-0000-0000-0000C0300000}"/>
    <cellStyle name="Normal 2 2 4 5 3 2 3 2 2" xfId="32141" xr:uid="{00000000-0005-0000-0000-0000C1300000}"/>
    <cellStyle name="Normal 2 2 4 5 3 2 3 3" xfId="23995" xr:uid="{00000000-0005-0000-0000-0000C2300000}"/>
    <cellStyle name="Normal 2 2 4 5 3 2 4" xfId="10546" xr:uid="{00000000-0005-0000-0000-0000C3300000}"/>
    <cellStyle name="Normal 2 2 4 5 3 2 4 2" xfId="26842" xr:uid="{00000000-0005-0000-0000-0000C4300000}"/>
    <cellStyle name="Normal 2 2 4 5 3 2 5" xfId="18696" xr:uid="{00000000-0005-0000-0000-0000C5300000}"/>
    <cellStyle name="Normal 2 2 4 5 3 3" xfId="3700" xr:uid="{00000000-0005-0000-0000-0000C6300000}"/>
    <cellStyle name="Normal 2 2 4 5 3 3 2" xfId="11846" xr:uid="{00000000-0005-0000-0000-0000C7300000}"/>
    <cellStyle name="Normal 2 2 4 5 3 3 2 2" xfId="28142" xr:uid="{00000000-0005-0000-0000-0000C8300000}"/>
    <cellStyle name="Normal 2 2 4 5 3 3 3" xfId="19996" xr:uid="{00000000-0005-0000-0000-0000C9300000}"/>
    <cellStyle name="Normal 2 2 4 5 3 4" xfId="6289" xr:uid="{00000000-0005-0000-0000-0000CA300000}"/>
    <cellStyle name="Normal 2 2 4 5 3 4 2" xfId="14435" xr:uid="{00000000-0005-0000-0000-0000CB300000}"/>
    <cellStyle name="Normal 2 2 4 5 3 4 2 2" xfId="30731" xr:uid="{00000000-0005-0000-0000-0000CC300000}"/>
    <cellStyle name="Normal 2 2 4 5 3 4 3" xfId="22585" xr:uid="{00000000-0005-0000-0000-0000CD300000}"/>
    <cellStyle name="Normal 2 2 4 5 3 5" xfId="9136" xr:uid="{00000000-0005-0000-0000-0000CE300000}"/>
    <cellStyle name="Normal 2 2 4 5 3 5 2" xfId="25432" xr:uid="{00000000-0005-0000-0000-0000CF300000}"/>
    <cellStyle name="Normal 2 2 4 5 3 6" xfId="17286" xr:uid="{00000000-0005-0000-0000-0000D0300000}"/>
    <cellStyle name="Normal 2 2 4 5 4" xfId="1695" xr:uid="{00000000-0005-0000-0000-0000D1300000}"/>
    <cellStyle name="Normal 2 2 4 5 4 2" xfId="4309" xr:uid="{00000000-0005-0000-0000-0000D2300000}"/>
    <cellStyle name="Normal 2 2 4 5 4 2 2" xfId="12455" xr:uid="{00000000-0005-0000-0000-0000D3300000}"/>
    <cellStyle name="Normal 2 2 4 5 4 2 2 2" xfId="28751" xr:uid="{00000000-0005-0000-0000-0000D4300000}"/>
    <cellStyle name="Normal 2 2 4 5 4 2 3" xfId="20605" xr:uid="{00000000-0005-0000-0000-0000D5300000}"/>
    <cellStyle name="Normal 2 2 4 5 4 3" xfId="6994" xr:uid="{00000000-0005-0000-0000-0000D6300000}"/>
    <cellStyle name="Normal 2 2 4 5 4 3 2" xfId="15140" xr:uid="{00000000-0005-0000-0000-0000D7300000}"/>
    <cellStyle name="Normal 2 2 4 5 4 3 2 2" xfId="31436" xr:uid="{00000000-0005-0000-0000-0000D8300000}"/>
    <cellStyle name="Normal 2 2 4 5 4 3 3" xfId="23290" xr:uid="{00000000-0005-0000-0000-0000D9300000}"/>
    <cellStyle name="Normal 2 2 4 5 4 4" xfId="9841" xr:uid="{00000000-0005-0000-0000-0000DA300000}"/>
    <cellStyle name="Normal 2 2 4 5 4 4 2" xfId="26137" xr:uid="{00000000-0005-0000-0000-0000DB300000}"/>
    <cellStyle name="Normal 2 2 4 5 4 5" xfId="17991" xr:uid="{00000000-0005-0000-0000-0000DC300000}"/>
    <cellStyle name="Normal 2 2 4 5 5" xfId="3091" xr:uid="{00000000-0005-0000-0000-0000DD300000}"/>
    <cellStyle name="Normal 2 2 4 5 5 2" xfId="11237" xr:uid="{00000000-0005-0000-0000-0000DE300000}"/>
    <cellStyle name="Normal 2 2 4 5 5 2 2" xfId="27533" xr:uid="{00000000-0005-0000-0000-0000DF300000}"/>
    <cellStyle name="Normal 2 2 4 5 5 3" xfId="19387" xr:uid="{00000000-0005-0000-0000-0000E0300000}"/>
    <cellStyle name="Normal 2 2 4 5 6" xfId="5584" xr:uid="{00000000-0005-0000-0000-0000E1300000}"/>
    <cellStyle name="Normal 2 2 4 5 6 2" xfId="13730" xr:uid="{00000000-0005-0000-0000-0000E2300000}"/>
    <cellStyle name="Normal 2 2 4 5 6 2 2" xfId="30026" xr:uid="{00000000-0005-0000-0000-0000E3300000}"/>
    <cellStyle name="Normal 2 2 4 5 6 3" xfId="21880" xr:uid="{00000000-0005-0000-0000-0000E4300000}"/>
    <cellStyle name="Normal 2 2 4 5 7" xfId="8431" xr:uid="{00000000-0005-0000-0000-0000E5300000}"/>
    <cellStyle name="Normal 2 2 4 5 7 2" xfId="24727" xr:uid="{00000000-0005-0000-0000-0000E6300000}"/>
    <cellStyle name="Normal 2 2 4 5 8" xfId="16581" xr:uid="{00000000-0005-0000-0000-0000E7300000}"/>
    <cellStyle name="Normal 2 2 4 6" xfId="374" xr:uid="{00000000-0005-0000-0000-0000E8300000}"/>
    <cellStyle name="Normal 2 2 4 6 2" xfId="1080" xr:uid="{00000000-0005-0000-0000-0000E9300000}"/>
    <cellStyle name="Normal 2 2 4 6 2 2" xfId="2490" xr:uid="{00000000-0005-0000-0000-0000EA300000}"/>
    <cellStyle name="Normal 2 2 4 6 2 2 2" xfId="4992" xr:uid="{00000000-0005-0000-0000-0000EB300000}"/>
    <cellStyle name="Normal 2 2 4 6 2 2 2 2" xfId="13138" xr:uid="{00000000-0005-0000-0000-0000EC300000}"/>
    <cellStyle name="Normal 2 2 4 6 2 2 2 2 2" xfId="29434" xr:uid="{00000000-0005-0000-0000-0000ED300000}"/>
    <cellStyle name="Normal 2 2 4 6 2 2 2 3" xfId="21288" xr:uid="{00000000-0005-0000-0000-0000EE300000}"/>
    <cellStyle name="Normal 2 2 4 6 2 2 3" xfId="7789" xr:uid="{00000000-0005-0000-0000-0000EF300000}"/>
    <cellStyle name="Normal 2 2 4 6 2 2 3 2" xfId="15935" xr:uid="{00000000-0005-0000-0000-0000F0300000}"/>
    <cellStyle name="Normal 2 2 4 6 2 2 3 2 2" xfId="32231" xr:uid="{00000000-0005-0000-0000-0000F1300000}"/>
    <cellStyle name="Normal 2 2 4 6 2 2 3 3" xfId="24085" xr:uid="{00000000-0005-0000-0000-0000F2300000}"/>
    <cellStyle name="Normal 2 2 4 6 2 2 4" xfId="10636" xr:uid="{00000000-0005-0000-0000-0000F3300000}"/>
    <cellStyle name="Normal 2 2 4 6 2 2 4 2" xfId="26932" xr:uid="{00000000-0005-0000-0000-0000F4300000}"/>
    <cellStyle name="Normal 2 2 4 6 2 2 5" xfId="18786" xr:uid="{00000000-0005-0000-0000-0000F5300000}"/>
    <cellStyle name="Normal 2 2 4 6 2 3" xfId="3774" xr:uid="{00000000-0005-0000-0000-0000F6300000}"/>
    <cellStyle name="Normal 2 2 4 6 2 3 2" xfId="11920" xr:uid="{00000000-0005-0000-0000-0000F7300000}"/>
    <cellStyle name="Normal 2 2 4 6 2 3 2 2" xfId="28216" xr:uid="{00000000-0005-0000-0000-0000F8300000}"/>
    <cellStyle name="Normal 2 2 4 6 2 3 3" xfId="20070" xr:uid="{00000000-0005-0000-0000-0000F9300000}"/>
    <cellStyle name="Normal 2 2 4 6 2 4" xfId="6379" xr:uid="{00000000-0005-0000-0000-0000FA300000}"/>
    <cellStyle name="Normal 2 2 4 6 2 4 2" xfId="14525" xr:uid="{00000000-0005-0000-0000-0000FB300000}"/>
    <cellStyle name="Normal 2 2 4 6 2 4 2 2" xfId="30821" xr:uid="{00000000-0005-0000-0000-0000FC300000}"/>
    <cellStyle name="Normal 2 2 4 6 2 4 3" xfId="22675" xr:uid="{00000000-0005-0000-0000-0000FD300000}"/>
    <cellStyle name="Normal 2 2 4 6 2 5" xfId="9226" xr:uid="{00000000-0005-0000-0000-0000FE300000}"/>
    <cellStyle name="Normal 2 2 4 6 2 5 2" xfId="25522" xr:uid="{00000000-0005-0000-0000-0000FF300000}"/>
    <cellStyle name="Normal 2 2 4 6 2 6" xfId="17376" xr:uid="{00000000-0005-0000-0000-000000310000}"/>
    <cellStyle name="Normal 2 2 4 6 3" xfId="1785" xr:uid="{00000000-0005-0000-0000-000001310000}"/>
    <cellStyle name="Normal 2 2 4 6 3 2" xfId="4383" xr:uid="{00000000-0005-0000-0000-000002310000}"/>
    <cellStyle name="Normal 2 2 4 6 3 2 2" xfId="12529" xr:uid="{00000000-0005-0000-0000-000003310000}"/>
    <cellStyle name="Normal 2 2 4 6 3 2 2 2" xfId="28825" xr:uid="{00000000-0005-0000-0000-000004310000}"/>
    <cellStyle name="Normal 2 2 4 6 3 2 3" xfId="20679" xr:uid="{00000000-0005-0000-0000-000005310000}"/>
    <cellStyle name="Normal 2 2 4 6 3 3" xfId="7084" xr:uid="{00000000-0005-0000-0000-000006310000}"/>
    <cellStyle name="Normal 2 2 4 6 3 3 2" xfId="15230" xr:uid="{00000000-0005-0000-0000-000007310000}"/>
    <cellStyle name="Normal 2 2 4 6 3 3 2 2" xfId="31526" xr:uid="{00000000-0005-0000-0000-000008310000}"/>
    <cellStyle name="Normal 2 2 4 6 3 3 3" xfId="23380" xr:uid="{00000000-0005-0000-0000-000009310000}"/>
    <cellStyle name="Normal 2 2 4 6 3 4" xfId="9931" xr:uid="{00000000-0005-0000-0000-00000A310000}"/>
    <cellStyle name="Normal 2 2 4 6 3 4 2" xfId="26227" xr:uid="{00000000-0005-0000-0000-00000B310000}"/>
    <cellStyle name="Normal 2 2 4 6 3 5" xfId="18081" xr:uid="{00000000-0005-0000-0000-00000C310000}"/>
    <cellStyle name="Normal 2 2 4 6 4" xfId="3165" xr:uid="{00000000-0005-0000-0000-00000D310000}"/>
    <cellStyle name="Normal 2 2 4 6 4 2" xfId="11311" xr:uid="{00000000-0005-0000-0000-00000E310000}"/>
    <cellStyle name="Normal 2 2 4 6 4 2 2" xfId="27607" xr:uid="{00000000-0005-0000-0000-00000F310000}"/>
    <cellStyle name="Normal 2 2 4 6 4 3" xfId="19461" xr:uid="{00000000-0005-0000-0000-000010310000}"/>
    <cellStyle name="Normal 2 2 4 6 5" xfId="5674" xr:uid="{00000000-0005-0000-0000-000011310000}"/>
    <cellStyle name="Normal 2 2 4 6 5 2" xfId="13820" xr:uid="{00000000-0005-0000-0000-000012310000}"/>
    <cellStyle name="Normal 2 2 4 6 5 2 2" xfId="30116" xr:uid="{00000000-0005-0000-0000-000013310000}"/>
    <cellStyle name="Normal 2 2 4 6 5 3" xfId="21970" xr:uid="{00000000-0005-0000-0000-000014310000}"/>
    <cellStyle name="Normal 2 2 4 6 6" xfId="8521" xr:uid="{00000000-0005-0000-0000-000015310000}"/>
    <cellStyle name="Normal 2 2 4 6 6 2" xfId="24817" xr:uid="{00000000-0005-0000-0000-000016310000}"/>
    <cellStyle name="Normal 2 2 4 6 7" xfId="16671" xr:uid="{00000000-0005-0000-0000-000017310000}"/>
    <cellStyle name="Normal 2 2 4 7" xfId="736" xr:uid="{00000000-0005-0000-0000-000018310000}"/>
    <cellStyle name="Normal 2 2 4 7 2" xfId="2146" xr:uid="{00000000-0005-0000-0000-000019310000}"/>
    <cellStyle name="Normal 2 2 4 7 2 2" xfId="4696" xr:uid="{00000000-0005-0000-0000-00001A310000}"/>
    <cellStyle name="Normal 2 2 4 7 2 2 2" xfId="12842" xr:uid="{00000000-0005-0000-0000-00001B310000}"/>
    <cellStyle name="Normal 2 2 4 7 2 2 2 2" xfId="29138" xr:uid="{00000000-0005-0000-0000-00001C310000}"/>
    <cellStyle name="Normal 2 2 4 7 2 2 3" xfId="20992" xr:uid="{00000000-0005-0000-0000-00001D310000}"/>
    <cellStyle name="Normal 2 2 4 7 2 3" xfId="7445" xr:uid="{00000000-0005-0000-0000-00001E310000}"/>
    <cellStyle name="Normal 2 2 4 7 2 3 2" xfId="15591" xr:uid="{00000000-0005-0000-0000-00001F310000}"/>
    <cellStyle name="Normal 2 2 4 7 2 3 2 2" xfId="31887" xr:uid="{00000000-0005-0000-0000-000020310000}"/>
    <cellStyle name="Normal 2 2 4 7 2 3 3" xfId="23741" xr:uid="{00000000-0005-0000-0000-000021310000}"/>
    <cellStyle name="Normal 2 2 4 7 2 4" xfId="10292" xr:uid="{00000000-0005-0000-0000-000022310000}"/>
    <cellStyle name="Normal 2 2 4 7 2 4 2" xfId="26588" xr:uid="{00000000-0005-0000-0000-000023310000}"/>
    <cellStyle name="Normal 2 2 4 7 2 5" xfId="18442" xr:uid="{00000000-0005-0000-0000-000024310000}"/>
    <cellStyle name="Normal 2 2 4 7 3" xfId="3478" xr:uid="{00000000-0005-0000-0000-000025310000}"/>
    <cellStyle name="Normal 2 2 4 7 3 2" xfId="11624" xr:uid="{00000000-0005-0000-0000-000026310000}"/>
    <cellStyle name="Normal 2 2 4 7 3 2 2" xfId="27920" xr:uid="{00000000-0005-0000-0000-000027310000}"/>
    <cellStyle name="Normal 2 2 4 7 3 3" xfId="19774" xr:uid="{00000000-0005-0000-0000-000028310000}"/>
    <cellStyle name="Normal 2 2 4 7 4" xfId="6035" xr:uid="{00000000-0005-0000-0000-000029310000}"/>
    <cellStyle name="Normal 2 2 4 7 4 2" xfId="14181" xr:uid="{00000000-0005-0000-0000-00002A310000}"/>
    <cellStyle name="Normal 2 2 4 7 4 2 2" xfId="30477" xr:uid="{00000000-0005-0000-0000-00002B310000}"/>
    <cellStyle name="Normal 2 2 4 7 4 3" xfId="22331" xr:uid="{00000000-0005-0000-0000-00002C310000}"/>
    <cellStyle name="Normal 2 2 4 7 5" xfId="8882" xr:uid="{00000000-0005-0000-0000-00002D310000}"/>
    <cellStyle name="Normal 2 2 4 7 5 2" xfId="25178" xr:uid="{00000000-0005-0000-0000-00002E310000}"/>
    <cellStyle name="Normal 2 2 4 7 6" xfId="17032" xr:uid="{00000000-0005-0000-0000-00002F310000}"/>
    <cellStyle name="Normal 2 2 4 8" xfId="1441" xr:uid="{00000000-0005-0000-0000-000030310000}"/>
    <cellStyle name="Normal 2 2 4 8 2" xfId="4087" xr:uid="{00000000-0005-0000-0000-000031310000}"/>
    <cellStyle name="Normal 2 2 4 8 2 2" xfId="12233" xr:uid="{00000000-0005-0000-0000-000032310000}"/>
    <cellStyle name="Normal 2 2 4 8 2 2 2" xfId="28529" xr:uid="{00000000-0005-0000-0000-000033310000}"/>
    <cellStyle name="Normal 2 2 4 8 2 3" xfId="20383" xr:uid="{00000000-0005-0000-0000-000034310000}"/>
    <cellStyle name="Normal 2 2 4 8 3" xfId="6740" xr:uid="{00000000-0005-0000-0000-000035310000}"/>
    <cellStyle name="Normal 2 2 4 8 3 2" xfId="14886" xr:uid="{00000000-0005-0000-0000-000036310000}"/>
    <cellStyle name="Normal 2 2 4 8 3 2 2" xfId="31182" xr:uid="{00000000-0005-0000-0000-000037310000}"/>
    <cellStyle name="Normal 2 2 4 8 3 3" xfId="23036" xr:uid="{00000000-0005-0000-0000-000038310000}"/>
    <cellStyle name="Normal 2 2 4 8 4" xfId="9587" xr:uid="{00000000-0005-0000-0000-000039310000}"/>
    <cellStyle name="Normal 2 2 4 8 4 2" xfId="25883" xr:uid="{00000000-0005-0000-0000-00003A310000}"/>
    <cellStyle name="Normal 2 2 4 8 5" xfId="17737" xr:uid="{00000000-0005-0000-0000-00003B310000}"/>
    <cellStyle name="Normal 2 2 4 9" xfId="2869" xr:uid="{00000000-0005-0000-0000-00003C310000}"/>
    <cellStyle name="Normal 2 2 4 9 2" xfId="11015" xr:uid="{00000000-0005-0000-0000-00003D310000}"/>
    <cellStyle name="Normal 2 2 4 9 2 2" xfId="27311" xr:uid="{00000000-0005-0000-0000-00003E310000}"/>
    <cellStyle name="Normal 2 2 4 9 3" xfId="19165" xr:uid="{00000000-0005-0000-0000-00003F310000}"/>
    <cellStyle name="Normal 2 2 5" xfId="52" xr:uid="{00000000-0005-0000-0000-000040310000}"/>
    <cellStyle name="Normal 2 2 5 10" xfId="8199" xr:uid="{00000000-0005-0000-0000-000041310000}"/>
    <cellStyle name="Normal 2 2 5 10 2" xfId="24495" xr:uid="{00000000-0005-0000-0000-000042310000}"/>
    <cellStyle name="Normal 2 2 5 11" xfId="16349" xr:uid="{00000000-0005-0000-0000-000043310000}"/>
    <cellStyle name="Normal 2 2 5 2" xfId="142" xr:uid="{00000000-0005-0000-0000-000044310000}"/>
    <cellStyle name="Normal 2 2 5 2 2" xfId="486" xr:uid="{00000000-0005-0000-0000-000045310000}"/>
    <cellStyle name="Normal 2 2 5 2 2 2" xfId="1192" xr:uid="{00000000-0005-0000-0000-000046310000}"/>
    <cellStyle name="Normal 2 2 5 2 2 2 2" xfId="2602" xr:uid="{00000000-0005-0000-0000-000047310000}"/>
    <cellStyle name="Normal 2 2 5 2 2 2 2 2" xfId="5084" xr:uid="{00000000-0005-0000-0000-000048310000}"/>
    <cellStyle name="Normal 2 2 5 2 2 2 2 2 2" xfId="13230" xr:uid="{00000000-0005-0000-0000-000049310000}"/>
    <cellStyle name="Normal 2 2 5 2 2 2 2 2 2 2" xfId="29526" xr:uid="{00000000-0005-0000-0000-00004A310000}"/>
    <cellStyle name="Normal 2 2 5 2 2 2 2 2 3" xfId="21380" xr:uid="{00000000-0005-0000-0000-00004B310000}"/>
    <cellStyle name="Normal 2 2 5 2 2 2 2 3" xfId="7901" xr:uid="{00000000-0005-0000-0000-00004C310000}"/>
    <cellStyle name="Normal 2 2 5 2 2 2 2 3 2" xfId="16047" xr:uid="{00000000-0005-0000-0000-00004D310000}"/>
    <cellStyle name="Normal 2 2 5 2 2 2 2 3 2 2" xfId="32343" xr:uid="{00000000-0005-0000-0000-00004E310000}"/>
    <cellStyle name="Normal 2 2 5 2 2 2 2 3 3" xfId="24197" xr:uid="{00000000-0005-0000-0000-00004F310000}"/>
    <cellStyle name="Normal 2 2 5 2 2 2 2 4" xfId="10748" xr:uid="{00000000-0005-0000-0000-000050310000}"/>
    <cellStyle name="Normal 2 2 5 2 2 2 2 4 2" xfId="27044" xr:uid="{00000000-0005-0000-0000-000051310000}"/>
    <cellStyle name="Normal 2 2 5 2 2 2 2 5" xfId="18898" xr:uid="{00000000-0005-0000-0000-000052310000}"/>
    <cellStyle name="Normal 2 2 5 2 2 2 3" xfId="3866" xr:uid="{00000000-0005-0000-0000-000053310000}"/>
    <cellStyle name="Normal 2 2 5 2 2 2 3 2" xfId="12012" xr:uid="{00000000-0005-0000-0000-000054310000}"/>
    <cellStyle name="Normal 2 2 5 2 2 2 3 2 2" xfId="28308" xr:uid="{00000000-0005-0000-0000-000055310000}"/>
    <cellStyle name="Normal 2 2 5 2 2 2 3 3" xfId="20162" xr:uid="{00000000-0005-0000-0000-000056310000}"/>
    <cellStyle name="Normal 2 2 5 2 2 2 4" xfId="6491" xr:uid="{00000000-0005-0000-0000-000057310000}"/>
    <cellStyle name="Normal 2 2 5 2 2 2 4 2" xfId="14637" xr:uid="{00000000-0005-0000-0000-000058310000}"/>
    <cellStyle name="Normal 2 2 5 2 2 2 4 2 2" xfId="30933" xr:uid="{00000000-0005-0000-0000-000059310000}"/>
    <cellStyle name="Normal 2 2 5 2 2 2 4 3" xfId="22787" xr:uid="{00000000-0005-0000-0000-00005A310000}"/>
    <cellStyle name="Normal 2 2 5 2 2 2 5" xfId="9338" xr:uid="{00000000-0005-0000-0000-00005B310000}"/>
    <cellStyle name="Normal 2 2 5 2 2 2 5 2" xfId="25634" xr:uid="{00000000-0005-0000-0000-00005C310000}"/>
    <cellStyle name="Normal 2 2 5 2 2 2 6" xfId="17488" xr:uid="{00000000-0005-0000-0000-00005D310000}"/>
    <cellStyle name="Normal 2 2 5 2 2 3" xfId="1897" xr:uid="{00000000-0005-0000-0000-00005E310000}"/>
    <cellStyle name="Normal 2 2 5 2 2 3 2" xfId="4475" xr:uid="{00000000-0005-0000-0000-00005F310000}"/>
    <cellStyle name="Normal 2 2 5 2 2 3 2 2" xfId="12621" xr:uid="{00000000-0005-0000-0000-000060310000}"/>
    <cellStyle name="Normal 2 2 5 2 2 3 2 2 2" xfId="28917" xr:uid="{00000000-0005-0000-0000-000061310000}"/>
    <cellStyle name="Normal 2 2 5 2 2 3 2 3" xfId="20771" xr:uid="{00000000-0005-0000-0000-000062310000}"/>
    <cellStyle name="Normal 2 2 5 2 2 3 3" xfId="7196" xr:uid="{00000000-0005-0000-0000-000063310000}"/>
    <cellStyle name="Normal 2 2 5 2 2 3 3 2" xfId="15342" xr:uid="{00000000-0005-0000-0000-000064310000}"/>
    <cellStyle name="Normal 2 2 5 2 2 3 3 2 2" xfId="31638" xr:uid="{00000000-0005-0000-0000-000065310000}"/>
    <cellStyle name="Normal 2 2 5 2 2 3 3 3" xfId="23492" xr:uid="{00000000-0005-0000-0000-000066310000}"/>
    <cellStyle name="Normal 2 2 5 2 2 3 4" xfId="10043" xr:uid="{00000000-0005-0000-0000-000067310000}"/>
    <cellStyle name="Normal 2 2 5 2 2 3 4 2" xfId="26339" xr:uid="{00000000-0005-0000-0000-000068310000}"/>
    <cellStyle name="Normal 2 2 5 2 2 3 5" xfId="18193" xr:uid="{00000000-0005-0000-0000-000069310000}"/>
    <cellStyle name="Normal 2 2 5 2 2 4" xfId="3257" xr:uid="{00000000-0005-0000-0000-00006A310000}"/>
    <cellStyle name="Normal 2 2 5 2 2 4 2" xfId="11403" xr:uid="{00000000-0005-0000-0000-00006B310000}"/>
    <cellStyle name="Normal 2 2 5 2 2 4 2 2" xfId="27699" xr:uid="{00000000-0005-0000-0000-00006C310000}"/>
    <cellStyle name="Normal 2 2 5 2 2 4 3" xfId="19553" xr:uid="{00000000-0005-0000-0000-00006D310000}"/>
    <cellStyle name="Normal 2 2 5 2 2 5" xfId="5786" xr:uid="{00000000-0005-0000-0000-00006E310000}"/>
    <cellStyle name="Normal 2 2 5 2 2 5 2" xfId="13932" xr:uid="{00000000-0005-0000-0000-00006F310000}"/>
    <cellStyle name="Normal 2 2 5 2 2 5 2 2" xfId="30228" xr:uid="{00000000-0005-0000-0000-000070310000}"/>
    <cellStyle name="Normal 2 2 5 2 2 5 3" xfId="22082" xr:uid="{00000000-0005-0000-0000-000071310000}"/>
    <cellStyle name="Normal 2 2 5 2 2 6" xfId="8633" xr:uid="{00000000-0005-0000-0000-000072310000}"/>
    <cellStyle name="Normal 2 2 5 2 2 6 2" xfId="24929" xr:uid="{00000000-0005-0000-0000-000073310000}"/>
    <cellStyle name="Normal 2 2 5 2 2 7" xfId="16783" xr:uid="{00000000-0005-0000-0000-000074310000}"/>
    <cellStyle name="Normal 2 2 5 2 3" xfId="848" xr:uid="{00000000-0005-0000-0000-000075310000}"/>
    <cellStyle name="Normal 2 2 5 2 3 2" xfId="2258" xr:uid="{00000000-0005-0000-0000-000076310000}"/>
    <cellStyle name="Normal 2 2 5 2 3 2 2" xfId="4788" xr:uid="{00000000-0005-0000-0000-000077310000}"/>
    <cellStyle name="Normal 2 2 5 2 3 2 2 2" xfId="12934" xr:uid="{00000000-0005-0000-0000-000078310000}"/>
    <cellStyle name="Normal 2 2 5 2 3 2 2 2 2" xfId="29230" xr:uid="{00000000-0005-0000-0000-000079310000}"/>
    <cellStyle name="Normal 2 2 5 2 3 2 2 3" xfId="21084" xr:uid="{00000000-0005-0000-0000-00007A310000}"/>
    <cellStyle name="Normal 2 2 5 2 3 2 3" xfId="7557" xr:uid="{00000000-0005-0000-0000-00007B310000}"/>
    <cellStyle name="Normal 2 2 5 2 3 2 3 2" xfId="15703" xr:uid="{00000000-0005-0000-0000-00007C310000}"/>
    <cellStyle name="Normal 2 2 5 2 3 2 3 2 2" xfId="31999" xr:uid="{00000000-0005-0000-0000-00007D310000}"/>
    <cellStyle name="Normal 2 2 5 2 3 2 3 3" xfId="23853" xr:uid="{00000000-0005-0000-0000-00007E310000}"/>
    <cellStyle name="Normal 2 2 5 2 3 2 4" xfId="10404" xr:uid="{00000000-0005-0000-0000-00007F310000}"/>
    <cellStyle name="Normal 2 2 5 2 3 2 4 2" xfId="26700" xr:uid="{00000000-0005-0000-0000-000080310000}"/>
    <cellStyle name="Normal 2 2 5 2 3 2 5" xfId="18554" xr:uid="{00000000-0005-0000-0000-000081310000}"/>
    <cellStyle name="Normal 2 2 5 2 3 3" xfId="3570" xr:uid="{00000000-0005-0000-0000-000082310000}"/>
    <cellStyle name="Normal 2 2 5 2 3 3 2" xfId="11716" xr:uid="{00000000-0005-0000-0000-000083310000}"/>
    <cellStyle name="Normal 2 2 5 2 3 3 2 2" xfId="28012" xr:uid="{00000000-0005-0000-0000-000084310000}"/>
    <cellStyle name="Normal 2 2 5 2 3 3 3" xfId="19866" xr:uid="{00000000-0005-0000-0000-000085310000}"/>
    <cellStyle name="Normal 2 2 5 2 3 4" xfId="6147" xr:uid="{00000000-0005-0000-0000-000086310000}"/>
    <cellStyle name="Normal 2 2 5 2 3 4 2" xfId="14293" xr:uid="{00000000-0005-0000-0000-000087310000}"/>
    <cellStyle name="Normal 2 2 5 2 3 4 2 2" xfId="30589" xr:uid="{00000000-0005-0000-0000-000088310000}"/>
    <cellStyle name="Normal 2 2 5 2 3 4 3" xfId="22443" xr:uid="{00000000-0005-0000-0000-000089310000}"/>
    <cellStyle name="Normal 2 2 5 2 3 5" xfId="8994" xr:uid="{00000000-0005-0000-0000-00008A310000}"/>
    <cellStyle name="Normal 2 2 5 2 3 5 2" xfId="25290" xr:uid="{00000000-0005-0000-0000-00008B310000}"/>
    <cellStyle name="Normal 2 2 5 2 3 6" xfId="17144" xr:uid="{00000000-0005-0000-0000-00008C310000}"/>
    <cellStyle name="Normal 2 2 5 2 4" xfId="1553" xr:uid="{00000000-0005-0000-0000-00008D310000}"/>
    <cellStyle name="Normal 2 2 5 2 4 2" xfId="4179" xr:uid="{00000000-0005-0000-0000-00008E310000}"/>
    <cellStyle name="Normal 2 2 5 2 4 2 2" xfId="12325" xr:uid="{00000000-0005-0000-0000-00008F310000}"/>
    <cellStyle name="Normal 2 2 5 2 4 2 2 2" xfId="28621" xr:uid="{00000000-0005-0000-0000-000090310000}"/>
    <cellStyle name="Normal 2 2 5 2 4 2 3" xfId="20475" xr:uid="{00000000-0005-0000-0000-000091310000}"/>
    <cellStyle name="Normal 2 2 5 2 4 3" xfId="6852" xr:uid="{00000000-0005-0000-0000-000092310000}"/>
    <cellStyle name="Normal 2 2 5 2 4 3 2" xfId="14998" xr:uid="{00000000-0005-0000-0000-000093310000}"/>
    <cellStyle name="Normal 2 2 5 2 4 3 2 2" xfId="31294" xr:uid="{00000000-0005-0000-0000-000094310000}"/>
    <cellStyle name="Normal 2 2 5 2 4 3 3" xfId="23148" xr:uid="{00000000-0005-0000-0000-000095310000}"/>
    <cellStyle name="Normal 2 2 5 2 4 4" xfId="9699" xr:uid="{00000000-0005-0000-0000-000096310000}"/>
    <cellStyle name="Normal 2 2 5 2 4 4 2" xfId="25995" xr:uid="{00000000-0005-0000-0000-000097310000}"/>
    <cellStyle name="Normal 2 2 5 2 4 5" xfId="17849" xr:uid="{00000000-0005-0000-0000-000098310000}"/>
    <cellStyle name="Normal 2 2 5 2 5" xfId="2961" xr:uid="{00000000-0005-0000-0000-000099310000}"/>
    <cellStyle name="Normal 2 2 5 2 5 2" xfId="11107" xr:uid="{00000000-0005-0000-0000-00009A310000}"/>
    <cellStyle name="Normal 2 2 5 2 5 2 2" xfId="27403" xr:uid="{00000000-0005-0000-0000-00009B310000}"/>
    <cellStyle name="Normal 2 2 5 2 5 3" xfId="19257" xr:uid="{00000000-0005-0000-0000-00009C310000}"/>
    <cellStyle name="Normal 2 2 5 2 6" xfId="5442" xr:uid="{00000000-0005-0000-0000-00009D310000}"/>
    <cellStyle name="Normal 2 2 5 2 6 2" xfId="13588" xr:uid="{00000000-0005-0000-0000-00009E310000}"/>
    <cellStyle name="Normal 2 2 5 2 6 2 2" xfId="29884" xr:uid="{00000000-0005-0000-0000-00009F310000}"/>
    <cellStyle name="Normal 2 2 5 2 6 3" xfId="21738" xr:uid="{00000000-0005-0000-0000-0000A0310000}"/>
    <cellStyle name="Normal 2 2 5 2 7" xfId="8289" xr:uid="{00000000-0005-0000-0000-0000A1310000}"/>
    <cellStyle name="Normal 2 2 5 2 7 2" xfId="24585" xr:uid="{00000000-0005-0000-0000-0000A2310000}"/>
    <cellStyle name="Normal 2 2 5 2 8" xfId="16439" xr:uid="{00000000-0005-0000-0000-0000A3310000}"/>
    <cellStyle name="Normal 2 2 5 3" xfId="224" xr:uid="{00000000-0005-0000-0000-0000A4310000}"/>
    <cellStyle name="Normal 2 2 5 3 2" xfId="568" xr:uid="{00000000-0005-0000-0000-0000A5310000}"/>
    <cellStyle name="Normal 2 2 5 3 2 2" xfId="1274" xr:uid="{00000000-0005-0000-0000-0000A6310000}"/>
    <cellStyle name="Normal 2 2 5 3 2 2 2" xfId="2684" xr:uid="{00000000-0005-0000-0000-0000A7310000}"/>
    <cellStyle name="Normal 2 2 5 3 2 2 2 2" xfId="5158" xr:uid="{00000000-0005-0000-0000-0000A8310000}"/>
    <cellStyle name="Normal 2 2 5 3 2 2 2 2 2" xfId="13304" xr:uid="{00000000-0005-0000-0000-0000A9310000}"/>
    <cellStyle name="Normal 2 2 5 3 2 2 2 2 2 2" xfId="29600" xr:uid="{00000000-0005-0000-0000-0000AA310000}"/>
    <cellStyle name="Normal 2 2 5 3 2 2 2 2 3" xfId="21454" xr:uid="{00000000-0005-0000-0000-0000AB310000}"/>
    <cellStyle name="Normal 2 2 5 3 2 2 2 3" xfId="7983" xr:uid="{00000000-0005-0000-0000-0000AC310000}"/>
    <cellStyle name="Normal 2 2 5 3 2 2 2 3 2" xfId="16129" xr:uid="{00000000-0005-0000-0000-0000AD310000}"/>
    <cellStyle name="Normal 2 2 5 3 2 2 2 3 2 2" xfId="32425" xr:uid="{00000000-0005-0000-0000-0000AE310000}"/>
    <cellStyle name="Normal 2 2 5 3 2 2 2 3 3" xfId="24279" xr:uid="{00000000-0005-0000-0000-0000AF310000}"/>
    <cellStyle name="Normal 2 2 5 3 2 2 2 4" xfId="10830" xr:uid="{00000000-0005-0000-0000-0000B0310000}"/>
    <cellStyle name="Normal 2 2 5 3 2 2 2 4 2" xfId="27126" xr:uid="{00000000-0005-0000-0000-0000B1310000}"/>
    <cellStyle name="Normal 2 2 5 3 2 2 2 5" xfId="18980" xr:uid="{00000000-0005-0000-0000-0000B2310000}"/>
    <cellStyle name="Normal 2 2 5 3 2 2 3" xfId="3940" xr:uid="{00000000-0005-0000-0000-0000B3310000}"/>
    <cellStyle name="Normal 2 2 5 3 2 2 3 2" xfId="12086" xr:uid="{00000000-0005-0000-0000-0000B4310000}"/>
    <cellStyle name="Normal 2 2 5 3 2 2 3 2 2" xfId="28382" xr:uid="{00000000-0005-0000-0000-0000B5310000}"/>
    <cellStyle name="Normal 2 2 5 3 2 2 3 3" xfId="20236" xr:uid="{00000000-0005-0000-0000-0000B6310000}"/>
    <cellStyle name="Normal 2 2 5 3 2 2 4" xfId="6573" xr:uid="{00000000-0005-0000-0000-0000B7310000}"/>
    <cellStyle name="Normal 2 2 5 3 2 2 4 2" xfId="14719" xr:uid="{00000000-0005-0000-0000-0000B8310000}"/>
    <cellStyle name="Normal 2 2 5 3 2 2 4 2 2" xfId="31015" xr:uid="{00000000-0005-0000-0000-0000B9310000}"/>
    <cellStyle name="Normal 2 2 5 3 2 2 4 3" xfId="22869" xr:uid="{00000000-0005-0000-0000-0000BA310000}"/>
    <cellStyle name="Normal 2 2 5 3 2 2 5" xfId="9420" xr:uid="{00000000-0005-0000-0000-0000BB310000}"/>
    <cellStyle name="Normal 2 2 5 3 2 2 5 2" xfId="25716" xr:uid="{00000000-0005-0000-0000-0000BC310000}"/>
    <cellStyle name="Normal 2 2 5 3 2 2 6" xfId="17570" xr:uid="{00000000-0005-0000-0000-0000BD310000}"/>
    <cellStyle name="Normal 2 2 5 3 2 3" xfId="1979" xr:uid="{00000000-0005-0000-0000-0000BE310000}"/>
    <cellStyle name="Normal 2 2 5 3 2 3 2" xfId="4549" xr:uid="{00000000-0005-0000-0000-0000BF310000}"/>
    <cellStyle name="Normal 2 2 5 3 2 3 2 2" xfId="12695" xr:uid="{00000000-0005-0000-0000-0000C0310000}"/>
    <cellStyle name="Normal 2 2 5 3 2 3 2 2 2" xfId="28991" xr:uid="{00000000-0005-0000-0000-0000C1310000}"/>
    <cellStyle name="Normal 2 2 5 3 2 3 2 3" xfId="20845" xr:uid="{00000000-0005-0000-0000-0000C2310000}"/>
    <cellStyle name="Normal 2 2 5 3 2 3 3" xfId="7278" xr:uid="{00000000-0005-0000-0000-0000C3310000}"/>
    <cellStyle name="Normal 2 2 5 3 2 3 3 2" xfId="15424" xr:uid="{00000000-0005-0000-0000-0000C4310000}"/>
    <cellStyle name="Normal 2 2 5 3 2 3 3 2 2" xfId="31720" xr:uid="{00000000-0005-0000-0000-0000C5310000}"/>
    <cellStyle name="Normal 2 2 5 3 2 3 3 3" xfId="23574" xr:uid="{00000000-0005-0000-0000-0000C6310000}"/>
    <cellStyle name="Normal 2 2 5 3 2 3 4" xfId="10125" xr:uid="{00000000-0005-0000-0000-0000C7310000}"/>
    <cellStyle name="Normal 2 2 5 3 2 3 4 2" xfId="26421" xr:uid="{00000000-0005-0000-0000-0000C8310000}"/>
    <cellStyle name="Normal 2 2 5 3 2 3 5" xfId="18275" xr:uid="{00000000-0005-0000-0000-0000C9310000}"/>
    <cellStyle name="Normal 2 2 5 3 2 4" xfId="3331" xr:uid="{00000000-0005-0000-0000-0000CA310000}"/>
    <cellStyle name="Normal 2 2 5 3 2 4 2" xfId="11477" xr:uid="{00000000-0005-0000-0000-0000CB310000}"/>
    <cellStyle name="Normal 2 2 5 3 2 4 2 2" xfId="27773" xr:uid="{00000000-0005-0000-0000-0000CC310000}"/>
    <cellStyle name="Normal 2 2 5 3 2 4 3" xfId="19627" xr:uid="{00000000-0005-0000-0000-0000CD310000}"/>
    <cellStyle name="Normal 2 2 5 3 2 5" xfId="5868" xr:uid="{00000000-0005-0000-0000-0000CE310000}"/>
    <cellStyle name="Normal 2 2 5 3 2 5 2" xfId="14014" xr:uid="{00000000-0005-0000-0000-0000CF310000}"/>
    <cellStyle name="Normal 2 2 5 3 2 5 2 2" xfId="30310" xr:uid="{00000000-0005-0000-0000-0000D0310000}"/>
    <cellStyle name="Normal 2 2 5 3 2 5 3" xfId="22164" xr:uid="{00000000-0005-0000-0000-0000D1310000}"/>
    <cellStyle name="Normal 2 2 5 3 2 6" xfId="8715" xr:uid="{00000000-0005-0000-0000-0000D2310000}"/>
    <cellStyle name="Normal 2 2 5 3 2 6 2" xfId="25011" xr:uid="{00000000-0005-0000-0000-0000D3310000}"/>
    <cellStyle name="Normal 2 2 5 3 2 7" xfId="16865" xr:uid="{00000000-0005-0000-0000-0000D4310000}"/>
    <cellStyle name="Normal 2 2 5 3 3" xfId="930" xr:uid="{00000000-0005-0000-0000-0000D5310000}"/>
    <cellStyle name="Normal 2 2 5 3 3 2" xfId="2340" xr:uid="{00000000-0005-0000-0000-0000D6310000}"/>
    <cellStyle name="Normal 2 2 5 3 3 2 2" xfId="4862" xr:uid="{00000000-0005-0000-0000-0000D7310000}"/>
    <cellStyle name="Normal 2 2 5 3 3 2 2 2" xfId="13008" xr:uid="{00000000-0005-0000-0000-0000D8310000}"/>
    <cellStyle name="Normal 2 2 5 3 3 2 2 2 2" xfId="29304" xr:uid="{00000000-0005-0000-0000-0000D9310000}"/>
    <cellStyle name="Normal 2 2 5 3 3 2 2 3" xfId="21158" xr:uid="{00000000-0005-0000-0000-0000DA310000}"/>
    <cellStyle name="Normal 2 2 5 3 3 2 3" xfId="7639" xr:uid="{00000000-0005-0000-0000-0000DB310000}"/>
    <cellStyle name="Normal 2 2 5 3 3 2 3 2" xfId="15785" xr:uid="{00000000-0005-0000-0000-0000DC310000}"/>
    <cellStyle name="Normal 2 2 5 3 3 2 3 2 2" xfId="32081" xr:uid="{00000000-0005-0000-0000-0000DD310000}"/>
    <cellStyle name="Normal 2 2 5 3 3 2 3 3" xfId="23935" xr:uid="{00000000-0005-0000-0000-0000DE310000}"/>
    <cellStyle name="Normal 2 2 5 3 3 2 4" xfId="10486" xr:uid="{00000000-0005-0000-0000-0000DF310000}"/>
    <cellStyle name="Normal 2 2 5 3 3 2 4 2" xfId="26782" xr:uid="{00000000-0005-0000-0000-0000E0310000}"/>
    <cellStyle name="Normal 2 2 5 3 3 2 5" xfId="18636" xr:uid="{00000000-0005-0000-0000-0000E1310000}"/>
    <cellStyle name="Normal 2 2 5 3 3 3" xfId="3644" xr:uid="{00000000-0005-0000-0000-0000E2310000}"/>
    <cellStyle name="Normal 2 2 5 3 3 3 2" xfId="11790" xr:uid="{00000000-0005-0000-0000-0000E3310000}"/>
    <cellStyle name="Normal 2 2 5 3 3 3 2 2" xfId="28086" xr:uid="{00000000-0005-0000-0000-0000E4310000}"/>
    <cellStyle name="Normal 2 2 5 3 3 3 3" xfId="19940" xr:uid="{00000000-0005-0000-0000-0000E5310000}"/>
    <cellStyle name="Normal 2 2 5 3 3 4" xfId="6229" xr:uid="{00000000-0005-0000-0000-0000E6310000}"/>
    <cellStyle name="Normal 2 2 5 3 3 4 2" xfId="14375" xr:uid="{00000000-0005-0000-0000-0000E7310000}"/>
    <cellStyle name="Normal 2 2 5 3 3 4 2 2" xfId="30671" xr:uid="{00000000-0005-0000-0000-0000E8310000}"/>
    <cellStyle name="Normal 2 2 5 3 3 4 3" xfId="22525" xr:uid="{00000000-0005-0000-0000-0000E9310000}"/>
    <cellStyle name="Normal 2 2 5 3 3 5" xfId="9076" xr:uid="{00000000-0005-0000-0000-0000EA310000}"/>
    <cellStyle name="Normal 2 2 5 3 3 5 2" xfId="25372" xr:uid="{00000000-0005-0000-0000-0000EB310000}"/>
    <cellStyle name="Normal 2 2 5 3 3 6" xfId="17226" xr:uid="{00000000-0005-0000-0000-0000EC310000}"/>
    <cellStyle name="Normal 2 2 5 3 4" xfId="1635" xr:uid="{00000000-0005-0000-0000-0000ED310000}"/>
    <cellStyle name="Normal 2 2 5 3 4 2" xfId="4253" xr:uid="{00000000-0005-0000-0000-0000EE310000}"/>
    <cellStyle name="Normal 2 2 5 3 4 2 2" xfId="12399" xr:uid="{00000000-0005-0000-0000-0000EF310000}"/>
    <cellStyle name="Normal 2 2 5 3 4 2 2 2" xfId="28695" xr:uid="{00000000-0005-0000-0000-0000F0310000}"/>
    <cellStyle name="Normal 2 2 5 3 4 2 3" xfId="20549" xr:uid="{00000000-0005-0000-0000-0000F1310000}"/>
    <cellStyle name="Normal 2 2 5 3 4 3" xfId="6934" xr:uid="{00000000-0005-0000-0000-0000F2310000}"/>
    <cellStyle name="Normal 2 2 5 3 4 3 2" xfId="15080" xr:uid="{00000000-0005-0000-0000-0000F3310000}"/>
    <cellStyle name="Normal 2 2 5 3 4 3 2 2" xfId="31376" xr:uid="{00000000-0005-0000-0000-0000F4310000}"/>
    <cellStyle name="Normal 2 2 5 3 4 3 3" xfId="23230" xr:uid="{00000000-0005-0000-0000-0000F5310000}"/>
    <cellStyle name="Normal 2 2 5 3 4 4" xfId="9781" xr:uid="{00000000-0005-0000-0000-0000F6310000}"/>
    <cellStyle name="Normal 2 2 5 3 4 4 2" xfId="26077" xr:uid="{00000000-0005-0000-0000-0000F7310000}"/>
    <cellStyle name="Normal 2 2 5 3 4 5" xfId="17931" xr:uid="{00000000-0005-0000-0000-0000F8310000}"/>
    <cellStyle name="Normal 2 2 5 3 5" xfId="3035" xr:uid="{00000000-0005-0000-0000-0000F9310000}"/>
    <cellStyle name="Normal 2 2 5 3 5 2" xfId="11181" xr:uid="{00000000-0005-0000-0000-0000FA310000}"/>
    <cellStyle name="Normal 2 2 5 3 5 2 2" xfId="27477" xr:uid="{00000000-0005-0000-0000-0000FB310000}"/>
    <cellStyle name="Normal 2 2 5 3 5 3" xfId="19331" xr:uid="{00000000-0005-0000-0000-0000FC310000}"/>
    <cellStyle name="Normal 2 2 5 3 6" xfId="5524" xr:uid="{00000000-0005-0000-0000-0000FD310000}"/>
    <cellStyle name="Normal 2 2 5 3 6 2" xfId="13670" xr:uid="{00000000-0005-0000-0000-0000FE310000}"/>
    <cellStyle name="Normal 2 2 5 3 6 2 2" xfId="29966" xr:uid="{00000000-0005-0000-0000-0000FF310000}"/>
    <cellStyle name="Normal 2 2 5 3 6 3" xfId="21820" xr:uid="{00000000-0005-0000-0000-000000320000}"/>
    <cellStyle name="Normal 2 2 5 3 7" xfId="8371" xr:uid="{00000000-0005-0000-0000-000001320000}"/>
    <cellStyle name="Normal 2 2 5 3 7 2" xfId="24667" xr:uid="{00000000-0005-0000-0000-000002320000}"/>
    <cellStyle name="Normal 2 2 5 3 8" xfId="16521" xr:uid="{00000000-0005-0000-0000-000003320000}"/>
    <cellStyle name="Normal 2 2 5 4" xfId="306" xr:uid="{00000000-0005-0000-0000-000004320000}"/>
    <cellStyle name="Normal 2 2 5 4 2" xfId="650" xr:uid="{00000000-0005-0000-0000-000005320000}"/>
    <cellStyle name="Normal 2 2 5 4 2 2" xfId="1356" xr:uid="{00000000-0005-0000-0000-000006320000}"/>
    <cellStyle name="Normal 2 2 5 4 2 2 2" xfId="2766" xr:uid="{00000000-0005-0000-0000-000007320000}"/>
    <cellStyle name="Normal 2 2 5 4 2 2 2 2" xfId="5232" xr:uid="{00000000-0005-0000-0000-000008320000}"/>
    <cellStyle name="Normal 2 2 5 4 2 2 2 2 2" xfId="13378" xr:uid="{00000000-0005-0000-0000-000009320000}"/>
    <cellStyle name="Normal 2 2 5 4 2 2 2 2 2 2" xfId="29674" xr:uid="{00000000-0005-0000-0000-00000A320000}"/>
    <cellStyle name="Normal 2 2 5 4 2 2 2 2 3" xfId="21528" xr:uid="{00000000-0005-0000-0000-00000B320000}"/>
    <cellStyle name="Normal 2 2 5 4 2 2 2 3" xfId="8065" xr:uid="{00000000-0005-0000-0000-00000C320000}"/>
    <cellStyle name="Normal 2 2 5 4 2 2 2 3 2" xfId="16211" xr:uid="{00000000-0005-0000-0000-00000D320000}"/>
    <cellStyle name="Normal 2 2 5 4 2 2 2 3 2 2" xfId="32507" xr:uid="{00000000-0005-0000-0000-00000E320000}"/>
    <cellStyle name="Normal 2 2 5 4 2 2 2 3 3" xfId="24361" xr:uid="{00000000-0005-0000-0000-00000F320000}"/>
    <cellStyle name="Normal 2 2 5 4 2 2 2 4" xfId="10912" xr:uid="{00000000-0005-0000-0000-000010320000}"/>
    <cellStyle name="Normal 2 2 5 4 2 2 2 4 2" xfId="27208" xr:uid="{00000000-0005-0000-0000-000011320000}"/>
    <cellStyle name="Normal 2 2 5 4 2 2 2 5" xfId="19062" xr:uid="{00000000-0005-0000-0000-000012320000}"/>
    <cellStyle name="Normal 2 2 5 4 2 2 3" xfId="4014" xr:uid="{00000000-0005-0000-0000-000013320000}"/>
    <cellStyle name="Normal 2 2 5 4 2 2 3 2" xfId="12160" xr:uid="{00000000-0005-0000-0000-000014320000}"/>
    <cellStyle name="Normal 2 2 5 4 2 2 3 2 2" xfId="28456" xr:uid="{00000000-0005-0000-0000-000015320000}"/>
    <cellStyle name="Normal 2 2 5 4 2 2 3 3" xfId="20310" xr:uid="{00000000-0005-0000-0000-000016320000}"/>
    <cellStyle name="Normal 2 2 5 4 2 2 4" xfId="6655" xr:uid="{00000000-0005-0000-0000-000017320000}"/>
    <cellStyle name="Normal 2 2 5 4 2 2 4 2" xfId="14801" xr:uid="{00000000-0005-0000-0000-000018320000}"/>
    <cellStyle name="Normal 2 2 5 4 2 2 4 2 2" xfId="31097" xr:uid="{00000000-0005-0000-0000-000019320000}"/>
    <cellStyle name="Normal 2 2 5 4 2 2 4 3" xfId="22951" xr:uid="{00000000-0005-0000-0000-00001A320000}"/>
    <cellStyle name="Normal 2 2 5 4 2 2 5" xfId="9502" xr:uid="{00000000-0005-0000-0000-00001B320000}"/>
    <cellStyle name="Normal 2 2 5 4 2 2 5 2" xfId="25798" xr:uid="{00000000-0005-0000-0000-00001C320000}"/>
    <cellStyle name="Normal 2 2 5 4 2 2 6" xfId="17652" xr:uid="{00000000-0005-0000-0000-00001D320000}"/>
    <cellStyle name="Normal 2 2 5 4 2 3" xfId="2061" xr:uid="{00000000-0005-0000-0000-00001E320000}"/>
    <cellStyle name="Normal 2 2 5 4 2 3 2" xfId="4623" xr:uid="{00000000-0005-0000-0000-00001F320000}"/>
    <cellStyle name="Normal 2 2 5 4 2 3 2 2" xfId="12769" xr:uid="{00000000-0005-0000-0000-000020320000}"/>
    <cellStyle name="Normal 2 2 5 4 2 3 2 2 2" xfId="29065" xr:uid="{00000000-0005-0000-0000-000021320000}"/>
    <cellStyle name="Normal 2 2 5 4 2 3 2 3" xfId="20919" xr:uid="{00000000-0005-0000-0000-000022320000}"/>
    <cellStyle name="Normal 2 2 5 4 2 3 3" xfId="7360" xr:uid="{00000000-0005-0000-0000-000023320000}"/>
    <cellStyle name="Normal 2 2 5 4 2 3 3 2" xfId="15506" xr:uid="{00000000-0005-0000-0000-000024320000}"/>
    <cellStyle name="Normal 2 2 5 4 2 3 3 2 2" xfId="31802" xr:uid="{00000000-0005-0000-0000-000025320000}"/>
    <cellStyle name="Normal 2 2 5 4 2 3 3 3" xfId="23656" xr:uid="{00000000-0005-0000-0000-000026320000}"/>
    <cellStyle name="Normal 2 2 5 4 2 3 4" xfId="10207" xr:uid="{00000000-0005-0000-0000-000027320000}"/>
    <cellStyle name="Normal 2 2 5 4 2 3 4 2" xfId="26503" xr:uid="{00000000-0005-0000-0000-000028320000}"/>
    <cellStyle name="Normal 2 2 5 4 2 3 5" xfId="18357" xr:uid="{00000000-0005-0000-0000-000029320000}"/>
    <cellStyle name="Normal 2 2 5 4 2 4" xfId="3405" xr:uid="{00000000-0005-0000-0000-00002A320000}"/>
    <cellStyle name="Normal 2 2 5 4 2 4 2" xfId="11551" xr:uid="{00000000-0005-0000-0000-00002B320000}"/>
    <cellStyle name="Normal 2 2 5 4 2 4 2 2" xfId="27847" xr:uid="{00000000-0005-0000-0000-00002C320000}"/>
    <cellStyle name="Normal 2 2 5 4 2 4 3" xfId="19701" xr:uid="{00000000-0005-0000-0000-00002D320000}"/>
    <cellStyle name="Normal 2 2 5 4 2 5" xfId="5950" xr:uid="{00000000-0005-0000-0000-00002E320000}"/>
    <cellStyle name="Normal 2 2 5 4 2 5 2" xfId="14096" xr:uid="{00000000-0005-0000-0000-00002F320000}"/>
    <cellStyle name="Normal 2 2 5 4 2 5 2 2" xfId="30392" xr:uid="{00000000-0005-0000-0000-000030320000}"/>
    <cellStyle name="Normal 2 2 5 4 2 5 3" xfId="22246" xr:uid="{00000000-0005-0000-0000-000031320000}"/>
    <cellStyle name="Normal 2 2 5 4 2 6" xfId="8797" xr:uid="{00000000-0005-0000-0000-000032320000}"/>
    <cellStyle name="Normal 2 2 5 4 2 6 2" xfId="25093" xr:uid="{00000000-0005-0000-0000-000033320000}"/>
    <cellStyle name="Normal 2 2 5 4 2 7" xfId="16947" xr:uid="{00000000-0005-0000-0000-000034320000}"/>
    <cellStyle name="Normal 2 2 5 4 3" xfId="1012" xr:uid="{00000000-0005-0000-0000-000035320000}"/>
    <cellStyle name="Normal 2 2 5 4 3 2" xfId="2422" xr:uid="{00000000-0005-0000-0000-000036320000}"/>
    <cellStyle name="Normal 2 2 5 4 3 2 2" xfId="4936" xr:uid="{00000000-0005-0000-0000-000037320000}"/>
    <cellStyle name="Normal 2 2 5 4 3 2 2 2" xfId="13082" xr:uid="{00000000-0005-0000-0000-000038320000}"/>
    <cellStyle name="Normal 2 2 5 4 3 2 2 2 2" xfId="29378" xr:uid="{00000000-0005-0000-0000-000039320000}"/>
    <cellStyle name="Normal 2 2 5 4 3 2 2 3" xfId="21232" xr:uid="{00000000-0005-0000-0000-00003A320000}"/>
    <cellStyle name="Normal 2 2 5 4 3 2 3" xfId="7721" xr:uid="{00000000-0005-0000-0000-00003B320000}"/>
    <cellStyle name="Normal 2 2 5 4 3 2 3 2" xfId="15867" xr:uid="{00000000-0005-0000-0000-00003C320000}"/>
    <cellStyle name="Normal 2 2 5 4 3 2 3 2 2" xfId="32163" xr:uid="{00000000-0005-0000-0000-00003D320000}"/>
    <cellStyle name="Normal 2 2 5 4 3 2 3 3" xfId="24017" xr:uid="{00000000-0005-0000-0000-00003E320000}"/>
    <cellStyle name="Normal 2 2 5 4 3 2 4" xfId="10568" xr:uid="{00000000-0005-0000-0000-00003F320000}"/>
    <cellStyle name="Normal 2 2 5 4 3 2 4 2" xfId="26864" xr:uid="{00000000-0005-0000-0000-000040320000}"/>
    <cellStyle name="Normal 2 2 5 4 3 2 5" xfId="18718" xr:uid="{00000000-0005-0000-0000-000041320000}"/>
    <cellStyle name="Normal 2 2 5 4 3 3" xfId="3718" xr:uid="{00000000-0005-0000-0000-000042320000}"/>
    <cellStyle name="Normal 2 2 5 4 3 3 2" xfId="11864" xr:uid="{00000000-0005-0000-0000-000043320000}"/>
    <cellStyle name="Normal 2 2 5 4 3 3 2 2" xfId="28160" xr:uid="{00000000-0005-0000-0000-000044320000}"/>
    <cellStyle name="Normal 2 2 5 4 3 3 3" xfId="20014" xr:uid="{00000000-0005-0000-0000-000045320000}"/>
    <cellStyle name="Normal 2 2 5 4 3 4" xfId="6311" xr:uid="{00000000-0005-0000-0000-000046320000}"/>
    <cellStyle name="Normal 2 2 5 4 3 4 2" xfId="14457" xr:uid="{00000000-0005-0000-0000-000047320000}"/>
    <cellStyle name="Normal 2 2 5 4 3 4 2 2" xfId="30753" xr:uid="{00000000-0005-0000-0000-000048320000}"/>
    <cellStyle name="Normal 2 2 5 4 3 4 3" xfId="22607" xr:uid="{00000000-0005-0000-0000-000049320000}"/>
    <cellStyle name="Normal 2 2 5 4 3 5" xfId="9158" xr:uid="{00000000-0005-0000-0000-00004A320000}"/>
    <cellStyle name="Normal 2 2 5 4 3 5 2" xfId="25454" xr:uid="{00000000-0005-0000-0000-00004B320000}"/>
    <cellStyle name="Normal 2 2 5 4 3 6" xfId="17308" xr:uid="{00000000-0005-0000-0000-00004C320000}"/>
    <cellStyle name="Normal 2 2 5 4 4" xfId="1717" xr:uid="{00000000-0005-0000-0000-00004D320000}"/>
    <cellStyle name="Normal 2 2 5 4 4 2" xfId="4327" xr:uid="{00000000-0005-0000-0000-00004E320000}"/>
    <cellStyle name="Normal 2 2 5 4 4 2 2" xfId="12473" xr:uid="{00000000-0005-0000-0000-00004F320000}"/>
    <cellStyle name="Normal 2 2 5 4 4 2 2 2" xfId="28769" xr:uid="{00000000-0005-0000-0000-000050320000}"/>
    <cellStyle name="Normal 2 2 5 4 4 2 3" xfId="20623" xr:uid="{00000000-0005-0000-0000-000051320000}"/>
    <cellStyle name="Normal 2 2 5 4 4 3" xfId="7016" xr:uid="{00000000-0005-0000-0000-000052320000}"/>
    <cellStyle name="Normal 2 2 5 4 4 3 2" xfId="15162" xr:uid="{00000000-0005-0000-0000-000053320000}"/>
    <cellStyle name="Normal 2 2 5 4 4 3 2 2" xfId="31458" xr:uid="{00000000-0005-0000-0000-000054320000}"/>
    <cellStyle name="Normal 2 2 5 4 4 3 3" xfId="23312" xr:uid="{00000000-0005-0000-0000-000055320000}"/>
    <cellStyle name="Normal 2 2 5 4 4 4" xfId="9863" xr:uid="{00000000-0005-0000-0000-000056320000}"/>
    <cellStyle name="Normal 2 2 5 4 4 4 2" xfId="26159" xr:uid="{00000000-0005-0000-0000-000057320000}"/>
    <cellStyle name="Normal 2 2 5 4 4 5" xfId="18013" xr:uid="{00000000-0005-0000-0000-000058320000}"/>
    <cellStyle name="Normal 2 2 5 4 5" xfId="3109" xr:uid="{00000000-0005-0000-0000-000059320000}"/>
    <cellStyle name="Normal 2 2 5 4 5 2" xfId="11255" xr:uid="{00000000-0005-0000-0000-00005A320000}"/>
    <cellStyle name="Normal 2 2 5 4 5 2 2" xfId="27551" xr:uid="{00000000-0005-0000-0000-00005B320000}"/>
    <cellStyle name="Normal 2 2 5 4 5 3" xfId="19405" xr:uid="{00000000-0005-0000-0000-00005C320000}"/>
    <cellStyle name="Normal 2 2 5 4 6" xfId="5606" xr:uid="{00000000-0005-0000-0000-00005D320000}"/>
    <cellStyle name="Normal 2 2 5 4 6 2" xfId="13752" xr:uid="{00000000-0005-0000-0000-00005E320000}"/>
    <cellStyle name="Normal 2 2 5 4 6 2 2" xfId="30048" xr:uid="{00000000-0005-0000-0000-00005F320000}"/>
    <cellStyle name="Normal 2 2 5 4 6 3" xfId="21902" xr:uid="{00000000-0005-0000-0000-000060320000}"/>
    <cellStyle name="Normal 2 2 5 4 7" xfId="8453" xr:uid="{00000000-0005-0000-0000-000061320000}"/>
    <cellStyle name="Normal 2 2 5 4 7 2" xfId="24749" xr:uid="{00000000-0005-0000-0000-000062320000}"/>
    <cellStyle name="Normal 2 2 5 4 8" xfId="16603" xr:uid="{00000000-0005-0000-0000-000063320000}"/>
    <cellStyle name="Normal 2 2 5 5" xfId="396" xr:uid="{00000000-0005-0000-0000-000064320000}"/>
    <cellStyle name="Normal 2 2 5 5 2" xfId="1102" xr:uid="{00000000-0005-0000-0000-000065320000}"/>
    <cellStyle name="Normal 2 2 5 5 2 2" xfId="2512" xr:uid="{00000000-0005-0000-0000-000066320000}"/>
    <cellStyle name="Normal 2 2 5 5 2 2 2" xfId="5010" xr:uid="{00000000-0005-0000-0000-000067320000}"/>
    <cellStyle name="Normal 2 2 5 5 2 2 2 2" xfId="13156" xr:uid="{00000000-0005-0000-0000-000068320000}"/>
    <cellStyle name="Normal 2 2 5 5 2 2 2 2 2" xfId="29452" xr:uid="{00000000-0005-0000-0000-000069320000}"/>
    <cellStyle name="Normal 2 2 5 5 2 2 2 3" xfId="21306" xr:uid="{00000000-0005-0000-0000-00006A320000}"/>
    <cellStyle name="Normal 2 2 5 5 2 2 3" xfId="7811" xr:uid="{00000000-0005-0000-0000-00006B320000}"/>
    <cellStyle name="Normal 2 2 5 5 2 2 3 2" xfId="15957" xr:uid="{00000000-0005-0000-0000-00006C320000}"/>
    <cellStyle name="Normal 2 2 5 5 2 2 3 2 2" xfId="32253" xr:uid="{00000000-0005-0000-0000-00006D320000}"/>
    <cellStyle name="Normal 2 2 5 5 2 2 3 3" xfId="24107" xr:uid="{00000000-0005-0000-0000-00006E320000}"/>
    <cellStyle name="Normal 2 2 5 5 2 2 4" xfId="10658" xr:uid="{00000000-0005-0000-0000-00006F320000}"/>
    <cellStyle name="Normal 2 2 5 5 2 2 4 2" xfId="26954" xr:uid="{00000000-0005-0000-0000-000070320000}"/>
    <cellStyle name="Normal 2 2 5 5 2 2 5" xfId="18808" xr:uid="{00000000-0005-0000-0000-000071320000}"/>
    <cellStyle name="Normal 2 2 5 5 2 3" xfId="3792" xr:uid="{00000000-0005-0000-0000-000072320000}"/>
    <cellStyle name="Normal 2 2 5 5 2 3 2" xfId="11938" xr:uid="{00000000-0005-0000-0000-000073320000}"/>
    <cellStyle name="Normal 2 2 5 5 2 3 2 2" xfId="28234" xr:uid="{00000000-0005-0000-0000-000074320000}"/>
    <cellStyle name="Normal 2 2 5 5 2 3 3" xfId="20088" xr:uid="{00000000-0005-0000-0000-000075320000}"/>
    <cellStyle name="Normal 2 2 5 5 2 4" xfId="6401" xr:uid="{00000000-0005-0000-0000-000076320000}"/>
    <cellStyle name="Normal 2 2 5 5 2 4 2" xfId="14547" xr:uid="{00000000-0005-0000-0000-000077320000}"/>
    <cellStyle name="Normal 2 2 5 5 2 4 2 2" xfId="30843" xr:uid="{00000000-0005-0000-0000-000078320000}"/>
    <cellStyle name="Normal 2 2 5 5 2 4 3" xfId="22697" xr:uid="{00000000-0005-0000-0000-000079320000}"/>
    <cellStyle name="Normal 2 2 5 5 2 5" xfId="9248" xr:uid="{00000000-0005-0000-0000-00007A320000}"/>
    <cellStyle name="Normal 2 2 5 5 2 5 2" xfId="25544" xr:uid="{00000000-0005-0000-0000-00007B320000}"/>
    <cellStyle name="Normal 2 2 5 5 2 6" xfId="17398" xr:uid="{00000000-0005-0000-0000-00007C320000}"/>
    <cellStyle name="Normal 2 2 5 5 3" xfId="1807" xr:uid="{00000000-0005-0000-0000-00007D320000}"/>
    <cellStyle name="Normal 2 2 5 5 3 2" xfId="4401" xr:uid="{00000000-0005-0000-0000-00007E320000}"/>
    <cellStyle name="Normal 2 2 5 5 3 2 2" xfId="12547" xr:uid="{00000000-0005-0000-0000-00007F320000}"/>
    <cellStyle name="Normal 2 2 5 5 3 2 2 2" xfId="28843" xr:uid="{00000000-0005-0000-0000-000080320000}"/>
    <cellStyle name="Normal 2 2 5 5 3 2 3" xfId="20697" xr:uid="{00000000-0005-0000-0000-000081320000}"/>
    <cellStyle name="Normal 2 2 5 5 3 3" xfId="7106" xr:uid="{00000000-0005-0000-0000-000082320000}"/>
    <cellStyle name="Normal 2 2 5 5 3 3 2" xfId="15252" xr:uid="{00000000-0005-0000-0000-000083320000}"/>
    <cellStyle name="Normal 2 2 5 5 3 3 2 2" xfId="31548" xr:uid="{00000000-0005-0000-0000-000084320000}"/>
    <cellStyle name="Normal 2 2 5 5 3 3 3" xfId="23402" xr:uid="{00000000-0005-0000-0000-000085320000}"/>
    <cellStyle name="Normal 2 2 5 5 3 4" xfId="9953" xr:uid="{00000000-0005-0000-0000-000086320000}"/>
    <cellStyle name="Normal 2 2 5 5 3 4 2" xfId="26249" xr:uid="{00000000-0005-0000-0000-000087320000}"/>
    <cellStyle name="Normal 2 2 5 5 3 5" xfId="18103" xr:uid="{00000000-0005-0000-0000-000088320000}"/>
    <cellStyle name="Normal 2 2 5 5 4" xfId="3183" xr:uid="{00000000-0005-0000-0000-000089320000}"/>
    <cellStyle name="Normal 2 2 5 5 4 2" xfId="11329" xr:uid="{00000000-0005-0000-0000-00008A320000}"/>
    <cellStyle name="Normal 2 2 5 5 4 2 2" xfId="27625" xr:uid="{00000000-0005-0000-0000-00008B320000}"/>
    <cellStyle name="Normal 2 2 5 5 4 3" xfId="19479" xr:uid="{00000000-0005-0000-0000-00008C320000}"/>
    <cellStyle name="Normal 2 2 5 5 5" xfId="5696" xr:uid="{00000000-0005-0000-0000-00008D320000}"/>
    <cellStyle name="Normal 2 2 5 5 5 2" xfId="13842" xr:uid="{00000000-0005-0000-0000-00008E320000}"/>
    <cellStyle name="Normal 2 2 5 5 5 2 2" xfId="30138" xr:uid="{00000000-0005-0000-0000-00008F320000}"/>
    <cellStyle name="Normal 2 2 5 5 5 3" xfId="21992" xr:uid="{00000000-0005-0000-0000-000090320000}"/>
    <cellStyle name="Normal 2 2 5 5 6" xfId="8543" xr:uid="{00000000-0005-0000-0000-000091320000}"/>
    <cellStyle name="Normal 2 2 5 5 6 2" xfId="24839" xr:uid="{00000000-0005-0000-0000-000092320000}"/>
    <cellStyle name="Normal 2 2 5 5 7" xfId="16693" xr:uid="{00000000-0005-0000-0000-000093320000}"/>
    <cellStyle name="Normal 2 2 5 6" xfId="758" xr:uid="{00000000-0005-0000-0000-000094320000}"/>
    <cellStyle name="Normal 2 2 5 6 2" xfId="2168" xr:uid="{00000000-0005-0000-0000-000095320000}"/>
    <cellStyle name="Normal 2 2 5 6 2 2" xfId="4714" xr:uid="{00000000-0005-0000-0000-000096320000}"/>
    <cellStyle name="Normal 2 2 5 6 2 2 2" xfId="12860" xr:uid="{00000000-0005-0000-0000-000097320000}"/>
    <cellStyle name="Normal 2 2 5 6 2 2 2 2" xfId="29156" xr:uid="{00000000-0005-0000-0000-000098320000}"/>
    <cellStyle name="Normal 2 2 5 6 2 2 3" xfId="21010" xr:uid="{00000000-0005-0000-0000-000099320000}"/>
    <cellStyle name="Normal 2 2 5 6 2 3" xfId="7467" xr:uid="{00000000-0005-0000-0000-00009A320000}"/>
    <cellStyle name="Normal 2 2 5 6 2 3 2" xfId="15613" xr:uid="{00000000-0005-0000-0000-00009B320000}"/>
    <cellStyle name="Normal 2 2 5 6 2 3 2 2" xfId="31909" xr:uid="{00000000-0005-0000-0000-00009C320000}"/>
    <cellStyle name="Normal 2 2 5 6 2 3 3" xfId="23763" xr:uid="{00000000-0005-0000-0000-00009D320000}"/>
    <cellStyle name="Normal 2 2 5 6 2 4" xfId="10314" xr:uid="{00000000-0005-0000-0000-00009E320000}"/>
    <cellStyle name="Normal 2 2 5 6 2 4 2" xfId="26610" xr:uid="{00000000-0005-0000-0000-00009F320000}"/>
    <cellStyle name="Normal 2 2 5 6 2 5" xfId="18464" xr:uid="{00000000-0005-0000-0000-0000A0320000}"/>
    <cellStyle name="Normal 2 2 5 6 3" xfId="3496" xr:uid="{00000000-0005-0000-0000-0000A1320000}"/>
    <cellStyle name="Normal 2 2 5 6 3 2" xfId="11642" xr:uid="{00000000-0005-0000-0000-0000A2320000}"/>
    <cellStyle name="Normal 2 2 5 6 3 2 2" xfId="27938" xr:uid="{00000000-0005-0000-0000-0000A3320000}"/>
    <cellStyle name="Normal 2 2 5 6 3 3" xfId="19792" xr:uid="{00000000-0005-0000-0000-0000A4320000}"/>
    <cellStyle name="Normal 2 2 5 6 4" xfId="6057" xr:uid="{00000000-0005-0000-0000-0000A5320000}"/>
    <cellStyle name="Normal 2 2 5 6 4 2" xfId="14203" xr:uid="{00000000-0005-0000-0000-0000A6320000}"/>
    <cellStyle name="Normal 2 2 5 6 4 2 2" xfId="30499" xr:uid="{00000000-0005-0000-0000-0000A7320000}"/>
    <cellStyle name="Normal 2 2 5 6 4 3" xfId="22353" xr:uid="{00000000-0005-0000-0000-0000A8320000}"/>
    <cellStyle name="Normal 2 2 5 6 5" xfId="8904" xr:uid="{00000000-0005-0000-0000-0000A9320000}"/>
    <cellStyle name="Normal 2 2 5 6 5 2" xfId="25200" xr:uid="{00000000-0005-0000-0000-0000AA320000}"/>
    <cellStyle name="Normal 2 2 5 6 6" xfId="17054" xr:uid="{00000000-0005-0000-0000-0000AB320000}"/>
    <cellStyle name="Normal 2 2 5 7" xfId="1463" xr:uid="{00000000-0005-0000-0000-0000AC320000}"/>
    <cellStyle name="Normal 2 2 5 7 2" xfId="4105" xr:uid="{00000000-0005-0000-0000-0000AD320000}"/>
    <cellStyle name="Normal 2 2 5 7 2 2" xfId="12251" xr:uid="{00000000-0005-0000-0000-0000AE320000}"/>
    <cellStyle name="Normal 2 2 5 7 2 2 2" xfId="28547" xr:uid="{00000000-0005-0000-0000-0000AF320000}"/>
    <cellStyle name="Normal 2 2 5 7 2 3" xfId="20401" xr:uid="{00000000-0005-0000-0000-0000B0320000}"/>
    <cellStyle name="Normal 2 2 5 7 3" xfId="6762" xr:uid="{00000000-0005-0000-0000-0000B1320000}"/>
    <cellStyle name="Normal 2 2 5 7 3 2" xfId="14908" xr:uid="{00000000-0005-0000-0000-0000B2320000}"/>
    <cellStyle name="Normal 2 2 5 7 3 2 2" xfId="31204" xr:uid="{00000000-0005-0000-0000-0000B3320000}"/>
    <cellStyle name="Normal 2 2 5 7 3 3" xfId="23058" xr:uid="{00000000-0005-0000-0000-0000B4320000}"/>
    <cellStyle name="Normal 2 2 5 7 4" xfId="9609" xr:uid="{00000000-0005-0000-0000-0000B5320000}"/>
    <cellStyle name="Normal 2 2 5 7 4 2" xfId="25905" xr:uid="{00000000-0005-0000-0000-0000B6320000}"/>
    <cellStyle name="Normal 2 2 5 7 5" xfId="17759" xr:uid="{00000000-0005-0000-0000-0000B7320000}"/>
    <cellStyle name="Normal 2 2 5 8" xfId="2887" xr:uid="{00000000-0005-0000-0000-0000B8320000}"/>
    <cellStyle name="Normal 2 2 5 8 2" xfId="11033" xr:uid="{00000000-0005-0000-0000-0000B9320000}"/>
    <cellStyle name="Normal 2 2 5 8 2 2" xfId="27329" xr:uid="{00000000-0005-0000-0000-0000BA320000}"/>
    <cellStyle name="Normal 2 2 5 8 3" xfId="19183" xr:uid="{00000000-0005-0000-0000-0000BB320000}"/>
    <cellStyle name="Normal 2 2 5 9" xfId="5352" xr:uid="{00000000-0005-0000-0000-0000BC320000}"/>
    <cellStyle name="Normal 2 2 5 9 2" xfId="13498" xr:uid="{00000000-0005-0000-0000-0000BD320000}"/>
    <cellStyle name="Normal 2 2 5 9 2 2" xfId="29794" xr:uid="{00000000-0005-0000-0000-0000BE320000}"/>
    <cellStyle name="Normal 2 2 5 9 3" xfId="21648" xr:uid="{00000000-0005-0000-0000-0000BF320000}"/>
    <cellStyle name="Normal 2 2 6" xfId="98" xr:uid="{00000000-0005-0000-0000-0000C0320000}"/>
    <cellStyle name="Normal 2 2 6 2" xfId="442" xr:uid="{00000000-0005-0000-0000-0000C1320000}"/>
    <cellStyle name="Normal 2 2 6 2 2" xfId="1148" xr:uid="{00000000-0005-0000-0000-0000C2320000}"/>
    <cellStyle name="Normal 2 2 6 2 2 2" xfId="2558" xr:uid="{00000000-0005-0000-0000-0000C3320000}"/>
    <cellStyle name="Normal 2 2 6 2 2 2 2" xfId="5048" xr:uid="{00000000-0005-0000-0000-0000C4320000}"/>
    <cellStyle name="Normal 2 2 6 2 2 2 2 2" xfId="13194" xr:uid="{00000000-0005-0000-0000-0000C5320000}"/>
    <cellStyle name="Normal 2 2 6 2 2 2 2 2 2" xfId="29490" xr:uid="{00000000-0005-0000-0000-0000C6320000}"/>
    <cellStyle name="Normal 2 2 6 2 2 2 2 3" xfId="21344" xr:uid="{00000000-0005-0000-0000-0000C7320000}"/>
    <cellStyle name="Normal 2 2 6 2 2 2 3" xfId="7857" xr:uid="{00000000-0005-0000-0000-0000C8320000}"/>
    <cellStyle name="Normal 2 2 6 2 2 2 3 2" xfId="16003" xr:uid="{00000000-0005-0000-0000-0000C9320000}"/>
    <cellStyle name="Normal 2 2 6 2 2 2 3 2 2" xfId="32299" xr:uid="{00000000-0005-0000-0000-0000CA320000}"/>
    <cellStyle name="Normal 2 2 6 2 2 2 3 3" xfId="24153" xr:uid="{00000000-0005-0000-0000-0000CB320000}"/>
    <cellStyle name="Normal 2 2 6 2 2 2 4" xfId="10704" xr:uid="{00000000-0005-0000-0000-0000CC320000}"/>
    <cellStyle name="Normal 2 2 6 2 2 2 4 2" xfId="27000" xr:uid="{00000000-0005-0000-0000-0000CD320000}"/>
    <cellStyle name="Normal 2 2 6 2 2 2 5" xfId="18854" xr:uid="{00000000-0005-0000-0000-0000CE320000}"/>
    <cellStyle name="Normal 2 2 6 2 2 3" xfId="3830" xr:uid="{00000000-0005-0000-0000-0000CF320000}"/>
    <cellStyle name="Normal 2 2 6 2 2 3 2" xfId="11976" xr:uid="{00000000-0005-0000-0000-0000D0320000}"/>
    <cellStyle name="Normal 2 2 6 2 2 3 2 2" xfId="28272" xr:uid="{00000000-0005-0000-0000-0000D1320000}"/>
    <cellStyle name="Normal 2 2 6 2 2 3 3" xfId="20126" xr:uid="{00000000-0005-0000-0000-0000D2320000}"/>
    <cellStyle name="Normal 2 2 6 2 2 4" xfId="6447" xr:uid="{00000000-0005-0000-0000-0000D3320000}"/>
    <cellStyle name="Normal 2 2 6 2 2 4 2" xfId="14593" xr:uid="{00000000-0005-0000-0000-0000D4320000}"/>
    <cellStyle name="Normal 2 2 6 2 2 4 2 2" xfId="30889" xr:uid="{00000000-0005-0000-0000-0000D5320000}"/>
    <cellStyle name="Normal 2 2 6 2 2 4 3" xfId="22743" xr:uid="{00000000-0005-0000-0000-0000D6320000}"/>
    <cellStyle name="Normal 2 2 6 2 2 5" xfId="9294" xr:uid="{00000000-0005-0000-0000-0000D7320000}"/>
    <cellStyle name="Normal 2 2 6 2 2 5 2" xfId="25590" xr:uid="{00000000-0005-0000-0000-0000D8320000}"/>
    <cellStyle name="Normal 2 2 6 2 2 6" xfId="17444" xr:uid="{00000000-0005-0000-0000-0000D9320000}"/>
    <cellStyle name="Normal 2 2 6 2 3" xfId="1853" xr:uid="{00000000-0005-0000-0000-0000DA320000}"/>
    <cellStyle name="Normal 2 2 6 2 3 2" xfId="4439" xr:uid="{00000000-0005-0000-0000-0000DB320000}"/>
    <cellStyle name="Normal 2 2 6 2 3 2 2" xfId="12585" xr:uid="{00000000-0005-0000-0000-0000DC320000}"/>
    <cellStyle name="Normal 2 2 6 2 3 2 2 2" xfId="28881" xr:uid="{00000000-0005-0000-0000-0000DD320000}"/>
    <cellStyle name="Normal 2 2 6 2 3 2 3" xfId="20735" xr:uid="{00000000-0005-0000-0000-0000DE320000}"/>
    <cellStyle name="Normal 2 2 6 2 3 3" xfId="7152" xr:uid="{00000000-0005-0000-0000-0000DF320000}"/>
    <cellStyle name="Normal 2 2 6 2 3 3 2" xfId="15298" xr:uid="{00000000-0005-0000-0000-0000E0320000}"/>
    <cellStyle name="Normal 2 2 6 2 3 3 2 2" xfId="31594" xr:uid="{00000000-0005-0000-0000-0000E1320000}"/>
    <cellStyle name="Normal 2 2 6 2 3 3 3" xfId="23448" xr:uid="{00000000-0005-0000-0000-0000E2320000}"/>
    <cellStyle name="Normal 2 2 6 2 3 4" xfId="9999" xr:uid="{00000000-0005-0000-0000-0000E3320000}"/>
    <cellStyle name="Normal 2 2 6 2 3 4 2" xfId="26295" xr:uid="{00000000-0005-0000-0000-0000E4320000}"/>
    <cellStyle name="Normal 2 2 6 2 3 5" xfId="18149" xr:uid="{00000000-0005-0000-0000-0000E5320000}"/>
    <cellStyle name="Normal 2 2 6 2 4" xfId="3221" xr:uid="{00000000-0005-0000-0000-0000E6320000}"/>
    <cellStyle name="Normal 2 2 6 2 4 2" xfId="11367" xr:uid="{00000000-0005-0000-0000-0000E7320000}"/>
    <cellStyle name="Normal 2 2 6 2 4 2 2" xfId="27663" xr:uid="{00000000-0005-0000-0000-0000E8320000}"/>
    <cellStyle name="Normal 2 2 6 2 4 3" xfId="19517" xr:uid="{00000000-0005-0000-0000-0000E9320000}"/>
    <cellStyle name="Normal 2 2 6 2 5" xfId="5742" xr:uid="{00000000-0005-0000-0000-0000EA320000}"/>
    <cellStyle name="Normal 2 2 6 2 5 2" xfId="13888" xr:uid="{00000000-0005-0000-0000-0000EB320000}"/>
    <cellStyle name="Normal 2 2 6 2 5 2 2" xfId="30184" xr:uid="{00000000-0005-0000-0000-0000EC320000}"/>
    <cellStyle name="Normal 2 2 6 2 5 3" xfId="22038" xr:uid="{00000000-0005-0000-0000-0000ED320000}"/>
    <cellStyle name="Normal 2 2 6 2 6" xfId="8589" xr:uid="{00000000-0005-0000-0000-0000EE320000}"/>
    <cellStyle name="Normal 2 2 6 2 6 2" xfId="24885" xr:uid="{00000000-0005-0000-0000-0000EF320000}"/>
    <cellStyle name="Normal 2 2 6 2 7" xfId="16739" xr:uid="{00000000-0005-0000-0000-0000F0320000}"/>
    <cellStyle name="Normal 2 2 6 3" xfId="804" xr:uid="{00000000-0005-0000-0000-0000F1320000}"/>
    <cellStyle name="Normal 2 2 6 3 2" xfId="2214" xr:uid="{00000000-0005-0000-0000-0000F2320000}"/>
    <cellStyle name="Normal 2 2 6 3 2 2" xfId="4752" xr:uid="{00000000-0005-0000-0000-0000F3320000}"/>
    <cellStyle name="Normal 2 2 6 3 2 2 2" xfId="12898" xr:uid="{00000000-0005-0000-0000-0000F4320000}"/>
    <cellStyle name="Normal 2 2 6 3 2 2 2 2" xfId="29194" xr:uid="{00000000-0005-0000-0000-0000F5320000}"/>
    <cellStyle name="Normal 2 2 6 3 2 2 3" xfId="21048" xr:uid="{00000000-0005-0000-0000-0000F6320000}"/>
    <cellStyle name="Normal 2 2 6 3 2 3" xfId="7513" xr:uid="{00000000-0005-0000-0000-0000F7320000}"/>
    <cellStyle name="Normal 2 2 6 3 2 3 2" xfId="15659" xr:uid="{00000000-0005-0000-0000-0000F8320000}"/>
    <cellStyle name="Normal 2 2 6 3 2 3 2 2" xfId="31955" xr:uid="{00000000-0005-0000-0000-0000F9320000}"/>
    <cellStyle name="Normal 2 2 6 3 2 3 3" xfId="23809" xr:uid="{00000000-0005-0000-0000-0000FA320000}"/>
    <cellStyle name="Normal 2 2 6 3 2 4" xfId="10360" xr:uid="{00000000-0005-0000-0000-0000FB320000}"/>
    <cellStyle name="Normal 2 2 6 3 2 4 2" xfId="26656" xr:uid="{00000000-0005-0000-0000-0000FC320000}"/>
    <cellStyle name="Normal 2 2 6 3 2 5" xfId="18510" xr:uid="{00000000-0005-0000-0000-0000FD320000}"/>
    <cellStyle name="Normal 2 2 6 3 3" xfId="3534" xr:uid="{00000000-0005-0000-0000-0000FE320000}"/>
    <cellStyle name="Normal 2 2 6 3 3 2" xfId="11680" xr:uid="{00000000-0005-0000-0000-0000FF320000}"/>
    <cellStyle name="Normal 2 2 6 3 3 2 2" xfId="27976" xr:uid="{00000000-0005-0000-0000-000000330000}"/>
    <cellStyle name="Normal 2 2 6 3 3 3" xfId="19830" xr:uid="{00000000-0005-0000-0000-000001330000}"/>
    <cellStyle name="Normal 2 2 6 3 4" xfId="6103" xr:uid="{00000000-0005-0000-0000-000002330000}"/>
    <cellStyle name="Normal 2 2 6 3 4 2" xfId="14249" xr:uid="{00000000-0005-0000-0000-000003330000}"/>
    <cellStyle name="Normal 2 2 6 3 4 2 2" xfId="30545" xr:uid="{00000000-0005-0000-0000-000004330000}"/>
    <cellStyle name="Normal 2 2 6 3 4 3" xfId="22399" xr:uid="{00000000-0005-0000-0000-000005330000}"/>
    <cellStyle name="Normal 2 2 6 3 5" xfId="8950" xr:uid="{00000000-0005-0000-0000-000006330000}"/>
    <cellStyle name="Normal 2 2 6 3 5 2" xfId="25246" xr:uid="{00000000-0005-0000-0000-000007330000}"/>
    <cellStyle name="Normal 2 2 6 3 6" xfId="17100" xr:uid="{00000000-0005-0000-0000-000008330000}"/>
    <cellStyle name="Normal 2 2 6 4" xfId="1509" xr:uid="{00000000-0005-0000-0000-000009330000}"/>
    <cellStyle name="Normal 2 2 6 4 2" xfId="4143" xr:uid="{00000000-0005-0000-0000-00000A330000}"/>
    <cellStyle name="Normal 2 2 6 4 2 2" xfId="12289" xr:uid="{00000000-0005-0000-0000-00000B330000}"/>
    <cellStyle name="Normal 2 2 6 4 2 2 2" xfId="28585" xr:uid="{00000000-0005-0000-0000-00000C330000}"/>
    <cellStyle name="Normal 2 2 6 4 2 3" xfId="20439" xr:uid="{00000000-0005-0000-0000-00000D330000}"/>
    <cellStyle name="Normal 2 2 6 4 3" xfId="6808" xr:uid="{00000000-0005-0000-0000-00000E330000}"/>
    <cellStyle name="Normal 2 2 6 4 3 2" xfId="14954" xr:uid="{00000000-0005-0000-0000-00000F330000}"/>
    <cellStyle name="Normal 2 2 6 4 3 2 2" xfId="31250" xr:uid="{00000000-0005-0000-0000-000010330000}"/>
    <cellStyle name="Normal 2 2 6 4 3 3" xfId="23104" xr:uid="{00000000-0005-0000-0000-000011330000}"/>
    <cellStyle name="Normal 2 2 6 4 4" xfId="9655" xr:uid="{00000000-0005-0000-0000-000012330000}"/>
    <cellStyle name="Normal 2 2 6 4 4 2" xfId="25951" xr:uid="{00000000-0005-0000-0000-000013330000}"/>
    <cellStyle name="Normal 2 2 6 4 5" xfId="17805" xr:uid="{00000000-0005-0000-0000-000014330000}"/>
    <cellStyle name="Normal 2 2 6 5" xfId="2925" xr:uid="{00000000-0005-0000-0000-000015330000}"/>
    <cellStyle name="Normal 2 2 6 5 2" xfId="11071" xr:uid="{00000000-0005-0000-0000-000016330000}"/>
    <cellStyle name="Normal 2 2 6 5 2 2" xfId="27367" xr:uid="{00000000-0005-0000-0000-000017330000}"/>
    <cellStyle name="Normal 2 2 6 5 3" xfId="19221" xr:uid="{00000000-0005-0000-0000-000018330000}"/>
    <cellStyle name="Normal 2 2 6 6" xfId="5398" xr:uid="{00000000-0005-0000-0000-000019330000}"/>
    <cellStyle name="Normal 2 2 6 6 2" xfId="13544" xr:uid="{00000000-0005-0000-0000-00001A330000}"/>
    <cellStyle name="Normal 2 2 6 6 2 2" xfId="29840" xr:uid="{00000000-0005-0000-0000-00001B330000}"/>
    <cellStyle name="Normal 2 2 6 6 3" xfId="21694" xr:uid="{00000000-0005-0000-0000-00001C330000}"/>
    <cellStyle name="Normal 2 2 6 7" xfId="8245" xr:uid="{00000000-0005-0000-0000-00001D330000}"/>
    <cellStyle name="Normal 2 2 6 7 2" xfId="24541" xr:uid="{00000000-0005-0000-0000-00001E330000}"/>
    <cellStyle name="Normal 2 2 6 8" xfId="16395" xr:uid="{00000000-0005-0000-0000-00001F330000}"/>
    <cellStyle name="Normal 2 2 7" xfId="188" xr:uid="{00000000-0005-0000-0000-000020330000}"/>
    <cellStyle name="Normal 2 2 7 2" xfId="532" xr:uid="{00000000-0005-0000-0000-000021330000}"/>
    <cellStyle name="Normal 2 2 7 2 2" xfId="1238" xr:uid="{00000000-0005-0000-0000-000022330000}"/>
    <cellStyle name="Normal 2 2 7 2 2 2" xfId="2648" xr:uid="{00000000-0005-0000-0000-000023330000}"/>
    <cellStyle name="Normal 2 2 7 2 2 2 2" xfId="5122" xr:uid="{00000000-0005-0000-0000-000024330000}"/>
    <cellStyle name="Normal 2 2 7 2 2 2 2 2" xfId="13268" xr:uid="{00000000-0005-0000-0000-000025330000}"/>
    <cellStyle name="Normal 2 2 7 2 2 2 2 2 2" xfId="29564" xr:uid="{00000000-0005-0000-0000-000026330000}"/>
    <cellStyle name="Normal 2 2 7 2 2 2 2 3" xfId="21418" xr:uid="{00000000-0005-0000-0000-000027330000}"/>
    <cellStyle name="Normal 2 2 7 2 2 2 3" xfId="7947" xr:uid="{00000000-0005-0000-0000-000028330000}"/>
    <cellStyle name="Normal 2 2 7 2 2 2 3 2" xfId="16093" xr:uid="{00000000-0005-0000-0000-000029330000}"/>
    <cellStyle name="Normal 2 2 7 2 2 2 3 2 2" xfId="32389" xr:uid="{00000000-0005-0000-0000-00002A330000}"/>
    <cellStyle name="Normal 2 2 7 2 2 2 3 3" xfId="24243" xr:uid="{00000000-0005-0000-0000-00002B330000}"/>
    <cellStyle name="Normal 2 2 7 2 2 2 4" xfId="10794" xr:uid="{00000000-0005-0000-0000-00002C330000}"/>
    <cellStyle name="Normal 2 2 7 2 2 2 4 2" xfId="27090" xr:uid="{00000000-0005-0000-0000-00002D330000}"/>
    <cellStyle name="Normal 2 2 7 2 2 2 5" xfId="18944" xr:uid="{00000000-0005-0000-0000-00002E330000}"/>
    <cellStyle name="Normal 2 2 7 2 2 3" xfId="3904" xr:uid="{00000000-0005-0000-0000-00002F330000}"/>
    <cellStyle name="Normal 2 2 7 2 2 3 2" xfId="12050" xr:uid="{00000000-0005-0000-0000-000030330000}"/>
    <cellStyle name="Normal 2 2 7 2 2 3 2 2" xfId="28346" xr:uid="{00000000-0005-0000-0000-000031330000}"/>
    <cellStyle name="Normal 2 2 7 2 2 3 3" xfId="20200" xr:uid="{00000000-0005-0000-0000-000032330000}"/>
    <cellStyle name="Normal 2 2 7 2 2 4" xfId="6537" xr:uid="{00000000-0005-0000-0000-000033330000}"/>
    <cellStyle name="Normal 2 2 7 2 2 4 2" xfId="14683" xr:uid="{00000000-0005-0000-0000-000034330000}"/>
    <cellStyle name="Normal 2 2 7 2 2 4 2 2" xfId="30979" xr:uid="{00000000-0005-0000-0000-000035330000}"/>
    <cellStyle name="Normal 2 2 7 2 2 4 3" xfId="22833" xr:uid="{00000000-0005-0000-0000-000036330000}"/>
    <cellStyle name="Normal 2 2 7 2 2 5" xfId="9384" xr:uid="{00000000-0005-0000-0000-000037330000}"/>
    <cellStyle name="Normal 2 2 7 2 2 5 2" xfId="25680" xr:uid="{00000000-0005-0000-0000-000038330000}"/>
    <cellStyle name="Normal 2 2 7 2 2 6" xfId="17534" xr:uid="{00000000-0005-0000-0000-000039330000}"/>
    <cellStyle name="Normal 2 2 7 2 3" xfId="1943" xr:uid="{00000000-0005-0000-0000-00003A330000}"/>
    <cellStyle name="Normal 2 2 7 2 3 2" xfId="4513" xr:uid="{00000000-0005-0000-0000-00003B330000}"/>
    <cellStyle name="Normal 2 2 7 2 3 2 2" xfId="12659" xr:uid="{00000000-0005-0000-0000-00003C330000}"/>
    <cellStyle name="Normal 2 2 7 2 3 2 2 2" xfId="28955" xr:uid="{00000000-0005-0000-0000-00003D330000}"/>
    <cellStyle name="Normal 2 2 7 2 3 2 3" xfId="20809" xr:uid="{00000000-0005-0000-0000-00003E330000}"/>
    <cellStyle name="Normal 2 2 7 2 3 3" xfId="7242" xr:uid="{00000000-0005-0000-0000-00003F330000}"/>
    <cellStyle name="Normal 2 2 7 2 3 3 2" xfId="15388" xr:uid="{00000000-0005-0000-0000-000040330000}"/>
    <cellStyle name="Normal 2 2 7 2 3 3 2 2" xfId="31684" xr:uid="{00000000-0005-0000-0000-000041330000}"/>
    <cellStyle name="Normal 2 2 7 2 3 3 3" xfId="23538" xr:uid="{00000000-0005-0000-0000-000042330000}"/>
    <cellStyle name="Normal 2 2 7 2 3 4" xfId="10089" xr:uid="{00000000-0005-0000-0000-000043330000}"/>
    <cellStyle name="Normal 2 2 7 2 3 4 2" xfId="26385" xr:uid="{00000000-0005-0000-0000-000044330000}"/>
    <cellStyle name="Normal 2 2 7 2 3 5" xfId="18239" xr:uid="{00000000-0005-0000-0000-000045330000}"/>
    <cellStyle name="Normal 2 2 7 2 4" xfId="3295" xr:uid="{00000000-0005-0000-0000-000046330000}"/>
    <cellStyle name="Normal 2 2 7 2 4 2" xfId="11441" xr:uid="{00000000-0005-0000-0000-000047330000}"/>
    <cellStyle name="Normal 2 2 7 2 4 2 2" xfId="27737" xr:uid="{00000000-0005-0000-0000-000048330000}"/>
    <cellStyle name="Normal 2 2 7 2 4 3" xfId="19591" xr:uid="{00000000-0005-0000-0000-000049330000}"/>
    <cellStyle name="Normal 2 2 7 2 5" xfId="5832" xr:uid="{00000000-0005-0000-0000-00004A330000}"/>
    <cellStyle name="Normal 2 2 7 2 5 2" xfId="13978" xr:uid="{00000000-0005-0000-0000-00004B330000}"/>
    <cellStyle name="Normal 2 2 7 2 5 2 2" xfId="30274" xr:uid="{00000000-0005-0000-0000-00004C330000}"/>
    <cellStyle name="Normal 2 2 7 2 5 3" xfId="22128" xr:uid="{00000000-0005-0000-0000-00004D330000}"/>
    <cellStyle name="Normal 2 2 7 2 6" xfId="8679" xr:uid="{00000000-0005-0000-0000-00004E330000}"/>
    <cellStyle name="Normal 2 2 7 2 6 2" xfId="24975" xr:uid="{00000000-0005-0000-0000-00004F330000}"/>
    <cellStyle name="Normal 2 2 7 2 7" xfId="16829" xr:uid="{00000000-0005-0000-0000-000050330000}"/>
    <cellStyle name="Normal 2 2 7 3" xfId="894" xr:uid="{00000000-0005-0000-0000-000051330000}"/>
    <cellStyle name="Normal 2 2 7 3 2" xfId="2304" xr:uid="{00000000-0005-0000-0000-000052330000}"/>
    <cellStyle name="Normal 2 2 7 3 2 2" xfId="4826" xr:uid="{00000000-0005-0000-0000-000053330000}"/>
    <cellStyle name="Normal 2 2 7 3 2 2 2" xfId="12972" xr:uid="{00000000-0005-0000-0000-000054330000}"/>
    <cellStyle name="Normal 2 2 7 3 2 2 2 2" xfId="29268" xr:uid="{00000000-0005-0000-0000-000055330000}"/>
    <cellStyle name="Normal 2 2 7 3 2 2 3" xfId="21122" xr:uid="{00000000-0005-0000-0000-000056330000}"/>
    <cellStyle name="Normal 2 2 7 3 2 3" xfId="7603" xr:uid="{00000000-0005-0000-0000-000057330000}"/>
    <cellStyle name="Normal 2 2 7 3 2 3 2" xfId="15749" xr:uid="{00000000-0005-0000-0000-000058330000}"/>
    <cellStyle name="Normal 2 2 7 3 2 3 2 2" xfId="32045" xr:uid="{00000000-0005-0000-0000-000059330000}"/>
    <cellStyle name="Normal 2 2 7 3 2 3 3" xfId="23899" xr:uid="{00000000-0005-0000-0000-00005A330000}"/>
    <cellStyle name="Normal 2 2 7 3 2 4" xfId="10450" xr:uid="{00000000-0005-0000-0000-00005B330000}"/>
    <cellStyle name="Normal 2 2 7 3 2 4 2" xfId="26746" xr:uid="{00000000-0005-0000-0000-00005C330000}"/>
    <cellStyle name="Normal 2 2 7 3 2 5" xfId="18600" xr:uid="{00000000-0005-0000-0000-00005D330000}"/>
    <cellStyle name="Normal 2 2 7 3 3" xfId="3608" xr:uid="{00000000-0005-0000-0000-00005E330000}"/>
    <cellStyle name="Normal 2 2 7 3 3 2" xfId="11754" xr:uid="{00000000-0005-0000-0000-00005F330000}"/>
    <cellStyle name="Normal 2 2 7 3 3 2 2" xfId="28050" xr:uid="{00000000-0005-0000-0000-000060330000}"/>
    <cellStyle name="Normal 2 2 7 3 3 3" xfId="19904" xr:uid="{00000000-0005-0000-0000-000061330000}"/>
    <cellStyle name="Normal 2 2 7 3 4" xfId="6193" xr:uid="{00000000-0005-0000-0000-000062330000}"/>
    <cellStyle name="Normal 2 2 7 3 4 2" xfId="14339" xr:uid="{00000000-0005-0000-0000-000063330000}"/>
    <cellStyle name="Normal 2 2 7 3 4 2 2" xfId="30635" xr:uid="{00000000-0005-0000-0000-000064330000}"/>
    <cellStyle name="Normal 2 2 7 3 4 3" xfId="22489" xr:uid="{00000000-0005-0000-0000-000065330000}"/>
    <cellStyle name="Normal 2 2 7 3 5" xfId="9040" xr:uid="{00000000-0005-0000-0000-000066330000}"/>
    <cellStyle name="Normal 2 2 7 3 5 2" xfId="25336" xr:uid="{00000000-0005-0000-0000-000067330000}"/>
    <cellStyle name="Normal 2 2 7 3 6" xfId="17190" xr:uid="{00000000-0005-0000-0000-000068330000}"/>
    <cellStyle name="Normal 2 2 7 4" xfId="1599" xr:uid="{00000000-0005-0000-0000-000069330000}"/>
    <cellStyle name="Normal 2 2 7 4 2" xfId="4217" xr:uid="{00000000-0005-0000-0000-00006A330000}"/>
    <cellStyle name="Normal 2 2 7 4 2 2" xfId="12363" xr:uid="{00000000-0005-0000-0000-00006B330000}"/>
    <cellStyle name="Normal 2 2 7 4 2 2 2" xfId="28659" xr:uid="{00000000-0005-0000-0000-00006C330000}"/>
    <cellStyle name="Normal 2 2 7 4 2 3" xfId="20513" xr:uid="{00000000-0005-0000-0000-00006D330000}"/>
    <cellStyle name="Normal 2 2 7 4 3" xfId="6898" xr:uid="{00000000-0005-0000-0000-00006E330000}"/>
    <cellStyle name="Normal 2 2 7 4 3 2" xfId="15044" xr:uid="{00000000-0005-0000-0000-00006F330000}"/>
    <cellStyle name="Normal 2 2 7 4 3 2 2" xfId="31340" xr:uid="{00000000-0005-0000-0000-000070330000}"/>
    <cellStyle name="Normal 2 2 7 4 3 3" xfId="23194" xr:uid="{00000000-0005-0000-0000-000071330000}"/>
    <cellStyle name="Normal 2 2 7 4 4" xfId="9745" xr:uid="{00000000-0005-0000-0000-000072330000}"/>
    <cellStyle name="Normal 2 2 7 4 4 2" xfId="26041" xr:uid="{00000000-0005-0000-0000-000073330000}"/>
    <cellStyle name="Normal 2 2 7 4 5" xfId="17895" xr:uid="{00000000-0005-0000-0000-000074330000}"/>
    <cellStyle name="Normal 2 2 7 5" xfId="2999" xr:uid="{00000000-0005-0000-0000-000075330000}"/>
    <cellStyle name="Normal 2 2 7 5 2" xfId="11145" xr:uid="{00000000-0005-0000-0000-000076330000}"/>
    <cellStyle name="Normal 2 2 7 5 2 2" xfId="27441" xr:uid="{00000000-0005-0000-0000-000077330000}"/>
    <cellStyle name="Normal 2 2 7 5 3" xfId="19295" xr:uid="{00000000-0005-0000-0000-000078330000}"/>
    <cellStyle name="Normal 2 2 7 6" xfId="5488" xr:uid="{00000000-0005-0000-0000-000079330000}"/>
    <cellStyle name="Normal 2 2 7 6 2" xfId="13634" xr:uid="{00000000-0005-0000-0000-00007A330000}"/>
    <cellStyle name="Normal 2 2 7 6 2 2" xfId="29930" xr:uid="{00000000-0005-0000-0000-00007B330000}"/>
    <cellStyle name="Normal 2 2 7 6 3" xfId="21784" xr:uid="{00000000-0005-0000-0000-00007C330000}"/>
    <cellStyle name="Normal 2 2 7 7" xfId="8335" xr:uid="{00000000-0005-0000-0000-00007D330000}"/>
    <cellStyle name="Normal 2 2 7 7 2" xfId="24631" xr:uid="{00000000-0005-0000-0000-00007E330000}"/>
    <cellStyle name="Normal 2 2 7 8" xfId="16485" xr:uid="{00000000-0005-0000-0000-00007F330000}"/>
    <cellStyle name="Normal 2 2 8" xfId="262" xr:uid="{00000000-0005-0000-0000-000080330000}"/>
    <cellStyle name="Normal 2 2 8 2" xfId="606" xr:uid="{00000000-0005-0000-0000-000081330000}"/>
    <cellStyle name="Normal 2 2 8 2 2" xfId="1312" xr:uid="{00000000-0005-0000-0000-000082330000}"/>
    <cellStyle name="Normal 2 2 8 2 2 2" xfId="2722" xr:uid="{00000000-0005-0000-0000-000083330000}"/>
    <cellStyle name="Normal 2 2 8 2 2 2 2" xfId="5196" xr:uid="{00000000-0005-0000-0000-000084330000}"/>
    <cellStyle name="Normal 2 2 8 2 2 2 2 2" xfId="13342" xr:uid="{00000000-0005-0000-0000-000085330000}"/>
    <cellStyle name="Normal 2 2 8 2 2 2 2 2 2" xfId="29638" xr:uid="{00000000-0005-0000-0000-000086330000}"/>
    <cellStyle name="Normal 2 2 8 2 2 2 2 3" xfId="21492" xr:uid="{00000000-0005-0000-0000-000087330000}"/>
    <cellStyle name="Normal 2 2 8 2 2 2 3" xfId="8021" xr:uid="{00000000-0005-0000-0000-000088330000}"/>
    <cellStyle name="Normal 2 2 8 2 2 2 3 2" xfId="16167" xr:uid="{00000000-0005-0000-0000-000089330000}"/>
    <cellStyle name="Normal 2 2 8 2 2 2 3 2 2" xfId="32463" xr:uid="{00000000-0005-0000-0000-00008A330000}"/>
    <cellStyle name="Normal 2 2 8 2 2 2 3 3" xfId="24317" xr:uid="{00000000-0005-0000-0000-00008B330000}"/>
    <cellStyle name="Normal 2 2 8 2 2 2 4" xfId="10868" xr:uid="{00000000-0005-0000-0000-00008C330000}"/>
    <cellStyle name="Normal 2 2 8 2 2 2 4 2" xfId="27164" xr:uid="{00000000-0005-0000-0000-00008D330000}"/>
    <cellStyle name="Normal 2 2 8 2 2 2 5" xfId="19018" xr:uid="{00000000-0005-0000-0000-00008E330000}"/>
    <cellStyle name="Normal 2 2 8 2 2 3" xfId="3978" xr:uid="{00000000-0005-0000-0000-00008F330000}"/>
    <cellStyle name="Normal 2 2 8 2 2 3 2" xfId="12124" xr:uid="{00000000-0005-0000-0000-000090330000}"/>
    <cellStyle name="Normal 2 2 8 2 2 3 2 2" xfId="28420" xr:uid="{00000000-0005-0000-0000-000091330000}"/>
    <cellStyle name="Normal 2 2 8 2 2 3 3" xfId="20274" xr:uid="{00000000-0005-0000-0000-000092330000}"/>
    <cellStyle name="Normal 2 2 8 2 2 4" xfId="6611" xr:uid="{00000000-0005-0000-0000-000093330000}"/>
    <cellStyle name="Normal 2 2 8 2 2 4 2" xfId="14757" xr:uid="{00000000-0005-0000-0000-000094330000}"/>
    <cellStyle name="Normal 2 2 8 2 2 4 2 2" xfId="31053" xr:uid="{00000000-0005-0000-0000-000095330000}"/>
    <cellStyle name="Normal 2 2 8 2 2 4 3" xfId="22907" xr:uid="{00000000-0005-0000-0000-000096330000}"/>
    <cellStyle name="Normal 2 2 8 2 2 5" xfId="9458" xr:uid="{00000000-0005-0000-0000-000097330000}"/>
    <cellStyle name="Normal 2 2 8 2 2 5 2" xfId="25754" xr:uid="{00000000-0005-0000-0000-000098330000}"/>
    <cellStyle name="Normal 2 2 8 2 2 6" xfId="17608" xr:uid="{00000000-0005-0000-0000-000099330000}"/>
    <cellStyle name="Normal 2 2 8 2 3" xfId="2017" xr:uid="{00000000-0005-0000-0000-00009A330000}"/>
    <cellStyle name="Normal 2 2 8 2 3 2" xfId="4587" xr:uid="{00000000-0005-0000-0000-00009B330000}"/>
    <cellStyle name="Normal 2 2 8 2 3 2 2" xfId="12733" xr:uid="{00000000-0005-0000-0000-00009C330000}"/>
    <cellStyle name="Normal 2 2 8 2 3 2 2 2" xfId="29029" xr:uid="{00000000-0005-0000-0000-00009D330000}"/>
    <cellStyle name="Normal 2 2 8 2 3 2 3" xfId="20883" xr:uid="{00000000-0005-0000-0000-00009E330000}"/>
    <cellStyle name="Normal 2 2 8 2 3 3" xfId="7316" xr:uid="{00000000-0005-0000-0000-00009F330000}"/>
    <cellStyle name="Normal 2 2 8 2 3 3 2" xfId="15462" xr:uid="{00000000-0005-0000-0000-0000A0330000}"/>
    <cellStyle name="Normal 2 2 8 2 3 3 2 2" xfId="31758" xr:uid="{00000000-0005-0000-0000-0000A1330000}"/>
    <cellStyle name="Normal 2 2 8 2 3 3 3" xfId="23612" xr:uid="{00000000-0005-0000-0000-0000A2330000}"/>
    <cellStyle name="Normal 2 2 8 2 3 4" xfId="10163" xr:uid="{00000000-0005-0000-0000-0000A3330000}"/>
    <cellStyle name="Normal 2 2 8 2 3 4 2" xfId="26459" xr:uid="{00000000-0005-0000-0000-0000A4330000}"/>
    <cellStyle name="Normal 2 2 8 2 3 5" xfId="18313" xr:uid="{00000000-0005-0000-0000-0000A5330000}"/>
    <cellStyle name="Normal 2 2 8 2 4" xfId="3369" xr:uid="{00000000-0005-0000-0000-0000A6330000}"/>
    <cellStyle name="Normal 2 2 8 2 4 2" xfId="11515" xr:uid="{00000000-0005-0000-0000-0000A7330000}"/>
    <cellStyle name="Normal 2 2 8 2 4 2 2" xfId="27811" xr:uid="{00000000-0005-0000-0000-0000A8330000}"/>
    <cellStyle name="Normal 2 2 8 2 4 3" xfId="19665" xr:uid="{00000000-0005-0000-0000-0000A9330000}"/>
    <cellStyle name="Normal 2 2 8 2 5" xfId="5906" xr:uid="{00000000-0005-0000-0000-0000AA330000}"/>
    <cellStyle name="Normal 2 2 8 2 5 2" xfId="14052" xr:uid="{00000000-0005-0000-0000-0000AB330000}"/>
    <cellStyle name="Normal 2 2 8 2 5 2 2" xfId="30348" xr:uid="{00000000-0005-0000-0000-0000AC330000}"/>
    <cellStyle name="Normal 2 2 8 2 5 3" xfId="22202" xr:uid="{00000000-0005-0000-0000-0000AD330000}"/>
    <cellStyle name="Normal 2 2 8 2 6" xfId="8753" xr:uid="{00000000-0005-0000-0000-0000AE330000}"/>
    <cellStyle name="Normal 2 2 8 2 6 2" xfId="25049" xr:uid="{00000000-0005-0000-0000-0000AF330000}"/>
    <cellStyle name="Normal 2 2 8 2 7" xfId="16903" xr:uid="{00000000-0005-0000-0000-0000B0330000}"/>
    <cellStyle name="Normal 2 2 8 3" xfId="968" xr:uid="{00000000-0005-0000-0000-0000B1330000}"/>
    <cellStyle name="Normal 2 2 8 3 2" xfId="2378" xr:uid="{00000000-0005-0000-0000-0000B2330000}"/>
    <cellStyle name="Normal 2 2 8 3 2 2" xfId="4900" xr:uid="{00000000-0005-0000-0000-0000B3330000}"/>
    <cellStyle name="Normal 2 2 8 3 2 2 2" xfId="13046" xr:uid="{00000000-0005-0000-0000-0000B4330000}"/>
    <cellStyle name="Normal 2 2 8 3 2 2 2 2" xfId="29342" xr:uid="{00000000-0005-0000-0000-0000B5330000}"/>
    <cellStyle name="Normal 2 2 8 3 2 2 3" xfId="21196" xr:uid="{00000000-0005-0000-0000-0000B6330000}"/>
    <cellStyle name="Normal 2 2 8 3 2 3" xfId="7677" xr:uid="{00000000-0005-0000-0000-0000B7330000}"/>
    <cellStyle name="Normal 2 2 8 3 2 3 2" xfId="15823" xr:uid="{00000000-0005-0000-0000-0000B8330000}"/>
    <cellStyle name="Normal 2 2 8 3 2 3 2 2" xfId="32119" xr:uid="{00000000-0005-0000-0000-0000B9330000}"/>
    <cellStyle name="Normal 2 2 8 3 2 3 3" xfId="23973" xr:uid="{00000000-0005-0000-0000-0000BA330000}"/>
    <cellStyle name="Normal 2 2 8 3 2 4" xfId="10524" xr:uid="{00000000-0005-0000-0000-0000BB330000}"/>
    <cellStyle name="Normal 2 2 8 3 2 4 2" xfId="26820" xr:uid="{00000000-0005-0000-0000-0000BC330000}"/>
    <cellStyle name="Normal 2 2 8 3 2 5" xfId="18674" xr:uid="{00000000-0005-0000-0000-0000BD330000}"/>
    <cellStyle name="Normal 2 2 8 3 3" xfId="3682" xr:uid="{00000000-0005-0000-0000-0000BE330000}"/>
    <cellStyle name="Normal 2 2 8 3 3 2" xfId="11828" xr:uid="{00000000-0005-0000-0000-0000BF330000}"/>
    <cellStyle name="Normal 2 2 8 3 3 2 2" xfId="28124" xr:uid="{00000000-0005-0000-0000-0000C0330000}"/>
    <cellStyle name="Normal 2 2 8 3 3 3" xfId="19978" xr:uid="{00000000-0005-0000-0000-0000C1330000}"/>
    <cellStyle name="Normal 2 2 8 3 4" xfId="6267" xr:uid="{00000000-0005-0000-0000-0000C2330000}"/>
    <cellStyle name="Normal 2 2 8 3 4 2" xfId="14413" xr:uid="{00000000-0005-0000-0000-0000C3330000}"/>
    <cellStyle name="Normal 2 2 8 3 4 2 2" xfId="30709" xr:uid="{00000000-0005-0000-0000-0000C4330000}"/>
    <cellStyle name="Normal 2 2 8 3 4 3" xfId="22563" xr:uid="{00000000-0005-0000-0000-0000C5330000}"/>
    <cellStyle name="Normal 2 2 8 3 5" xfId="9114" xr:uid="{00000000-0005-0000-0000-0000C6330000}"/>
    <cellStyle name="Normal 2 2 8 3 5 2" xfId="25410" xr:uid="{00000000-0005-0000-0000-0000C7330000}"/>
    <cellStyle name="Normal 2 2 8 3 6" xfId="17264" xr:uid="{00000000-0005-0000-0000-0000C8330000}"/>
    <cellStyle name="Normal 2 2 8 4" xfId="1673" xr:uid="{00000000-0005-0000-0000-0000C9330000}"/>
    <cellStyle name="Normal 2 2 8 4 2" xfId="4291" xr:uid="{00000000-0005-0000-0000-0000CA330000}"/>
    <cellStyle name="Normal 2 2 8 4 2 2" xfId="12437" xr:uid="{00000000-0005-0000-0000-0000CB330000}"/>
    <cellStyle name="Normal 2 2 8 4 2 2 2" xfId="28733" xr:uid="{00000000-0005-0000-0000-0000CC330000}"/>
    <cellStyle name="Normal 2 2 8 4 2 3" xfId="20587" xr:uid="{00000000-0005-0000-0000-0000CD330000}"/>
    <cellStyle name="Normal 2 2 8 4 3" xfId="6972" xr:uid="{00000000-0005-0000-0000-0000CE330000}"/>
    <cellStyle name="Normal 2 2 8 4 3 2" xfId="15118" xr:uid="{00000000-0005-0000-0000-0000CF330000}"/>
    <cellStyle name="Normal 2 2 8 4 3 2 2" xfId="31414" xr:uid="{00000000-0005-0000-0000-0000D0330000}"/>
    <cellStyle name="Normal 2 2 8 4 3 3" xfId="23268" xr:uid="{00000000-0005-0000-0000-0000D1330000}"/>
    <cellStyle name="Normal 2 2 8 4 4" xfId="9819" xr:uid="{00000000-0005-0000-0000-0000D2330000}"/>
    <cellStyle name="Normal 2 2 8 4 4 2" xfId="26115" xr:uid="{00000000-0005-0000-0000-0000D3330000}"/>
    <cellStyle name="Normal 2 2 8 4 5" xfId="17969" xr:uid="{00000000-0005-0000-0000-0000D4330000}"/>
    <cellStyle name="Normal 2 2 8 5" xfId="3073" xr:uid="{00000000-0005-0000-0000-0000D5330000}"/>
    <cellStyle name="Normal 2 2 8 5 2" xfId="11219" xr:uid="{00000000-0005-0000-0000-0000D6330000}"/>
    <cellStyle name="Normal 2 2 8 5 2 2" xfId="27515" xr:uid="{00000000-0005-0000-0000-0000D7330000}"/>
    <cellStyle name="Normal 2 2 8 5 3" xfId="19369" xr:uid="{00000000-0005-0000-0000-0000D8330000}"/>
    <cellStyle name="Normal 2 2 8 6" xfId="5562" xr:uid="{00000000-0005-0000-0000-0000D9330000}"/>
    <cellStyle name="Normal 2 2 8 6 2" xfId="13708" xr:uid="{00000000-0005-0000-0000-0000DA330000}"/>
    <cellStyle name="Normal 2 2 8 6 2 2" xfId="30004" xr:uid="{00000000-0005-0000-0000-0000DB330000}"/>
    <cellStyle name="Normal 2 2 8 6 3" xfId="21858" xr:uid="{00000000-0005-0000-0000-0000DC330000}"/>
    <cellStyle name="Normal 2 2 8 7" xfId="8409" xr:uid="{00000000-0005-0000-0000-0000DD330000}"/>
    <cellStyle name="Normal 2 2 8 7 2" xfId="24705" xr:uid="{00000000-0005-0000-0000-0000DE330000}"/>
    <cellStyle name="Normal 2 2 8 8" xfId="16559" xr:uid="{00000000-0005-0000-0000-0000DF330000}"/>
    <cellStyle name="Normal 2 2 9" xfId="352" xr:uid="{00000000-0005-0000-0000-0000E0330000}"/>
    <cellStyle name="Normal 2 2 9 2" xfId="1058" xr:uid="{00000000-0005-0000-0000-0000E1330000}"/>
    <cellStyle name="Normal 2 2 9 2 2" xfId="2468" xr:uid="{00000000-0005-0000-0000-0000E2330000}"/>
    <cellStyle name="Normal 2 2 9 2 2 2" xfId="4974" xr:uid="{00000000-0005-0000-0000-0000E3330000}"/>
    <cellStyle name="Normal 2 2 9 2 2 2 2" xfId="13120" xr:uid="{00000000-0005-0000-0000-0000E4330000}"/>
    <cellStyle name="Normal 2 2 9 2 2 2 2 2" xfId="29416" xr:uid="{00000000-0005-0000-0000-0000E5330000}"/>
    <cellStyle name="Normal 2 2 9 2 2 2 3" xfId="21270" xr:uid="{00000000-0005-0000-0000-0000E6330000}"/>
    <cellStyle name="Normal 2 2 9 2 2 3" xfId="7767" xr:uid="{00000000-0005-0000-0000-0000E7330000}"/>
    <cellStyle name="Normal 2 2 9 2 2 3 2" xfId="15913" xr:uid="{00000000-0005-0000-0000-0000E8330000}"/>
    <cellStyle name="Normal 2 2 9 2 2 3 2 2" xfId="32209" xr:uid="{00000000-0005-0000-0000-0000E9330000}"/>
    <cellStyle name="Normal 2 2 9 2 2 3 3" xfId="24063" xr:uid="{00000000-0005-0000-0000-0000EA330000}"/>
    <cellStyle name="Normal 2 2 9 2 2 4" xfId="10614" xr:uid="{00000000-0005-0000-0000-0000EB330000}"/>
    <cellStyle name="Normal 2 2 9 2 2 4 2" xfId="26910" xr:uid="{00000000-0005-0000-0000-0000EC330000}"/>
    <cellStyle name="Normal 2 2 9 2 2 5" xfId="18764" xr:uid="{00000000-0005-0000-0000-0000ED330000}"/>
    <cellStyle name="Normal 2 2 9 2 3" xfId="3756" xr:uid="{00000000-0005-0000-0000-0000EE330000}"/>
    <cellStyle name="Normal 2 2 9 2 3 2" xfId="11902" xr:uid="{00000000-0005-0000-0000-0000EF330000}"/>
    <cellStyle name="Normal 2 2 9 2 3 2 2" xfId="28198" xr:uid="{00000000-0005-0000-0000-0000F0330000}"/>
    <cellStyle name="Normal 2 2 9 2 3 3" xfId="20052" xr:uid="{00000000-0005-0000-0000-0000F1330000}"/>
    <cellStyle name="Normal 2 2 9 2 4" xfId="6357" xr:uid="{00000000-0005-0000-0000-0000F2330000}"/>
    <cellStyle name="Normal 2 2 9 2 4 2" xfId="14503" xr:uid="{00000000-0005-0000-0000-0000F3330000}"/>
    <cellStyle name="Normal 2 2 9 2 4 2 2" xfId="30799" xr:uid="{00000000-0005-0000-0000-0000F4330000}"/>
    <cellStyle name="Normal 2 2 9 2 4 3" xfId="22653" xr:uid="{00000000-0005-0000-0000-0000F5330000}"/>
    <cellStyle name="Normal 2 2 9 2 5" xfId="9204" xr:uid="{00000000-0005-0000-0000-0000F6330000}"/>
    <cellStyle name="Normal 2 2 9 2 5 2" xfId="25500" xr:uid="{00000000-0005-0000-0000-0000F7330000}"/>
    <cellStyle name="Normal 2 2 9 2 6" xfId="17354" xr:uid="{00000000-0005-0000-0000-0000F8330000}"/>
    <cellStyle name="Normal 2 2 9 3" xfId="1763" xr:uid="{00000000-0005-0000-0000-0000F9330000}"/>
    <cellStyle name="Normal 2 2 9 3 2" xfId="4365" xr:uid="{00000000-0005-0000-0000-0000FA330000}"/>
    <cellStyle name="Normal 2 2 9 3 2 2" xfId="12511" xr:uid="{00000000-0005-0000-0000-0000FB330000}"/>
    <cellStyle name="Normal 2 2 9 3 2 2 2" xfId="28807" xr:uid="{00000000-0005-0000-0000-0000FC330000}"/>
    <cellStyle name="Normal 2 2 9 3 2 3" xfId="20661" xr:uid="{00000000-0005-0000-0000-0000FD330000}"/>
    <cellStyle name="Normal 2 2 9 3 3" xfId="7062" xr:uid="{00000000-0005-0000-0000-0000FE330000}"/>
    <cellStyle name="Normal 2 2 9 3 3 2" xfId="15208" xr:uid="{00000000-0005-0000-0000-0000FF330000}"/>
    <cellStyle name="Normal 2 2 9 3 3 2 2" xfId="31504" xr:uid="{00000000-0005-0000-0000-000000340000}"/>
    <cellStyle name="Normal 2 2 9 3 3 3" xfId="23358" xr:uid="{00000000-0005-0000-0000-000001340000}"/>
    <cellStyle name="Normal 2 2 9 3 4" xfId="9909" xr:uid="{00000000-0005-0000-0000-000002340000}"/>
    <cellStyle name="Normal 2 2 9 3 4 2" xfId="26205" xr:uid="{00000000-0005-0000-0000-000003340000}"/>
    <cellStyle name="Normal 2 2 9 3 5" xfId="18059" xr:uid="{00000000-0005-0000-0000-000004340000}"/>
    <cellStyle name="Normal 2 2 9 4" xfId="3147" xr:uid="{00000000-0005-0000-0000-000005340000}"/>
    <cellStyle name="Normal 2 2 9 4 2" xfId="11293" xr:uid="{00000000-0005-0000-0000-000006340000}"/>
    <cellStyle name="Normal 2 2 9 4 2 2" xfId="27589" xr:uid="{00000000-0005-0000-0000-000007340000}"/>
    <cellStyle name="Normal 2 2 9 4 3" xfId="19443" xr:uid="{00000000-0005-0000-0000-000008340000}"/>
    <cellStyle name="Normal 2 2 9 5" xfId="5652" xr:uid="{00000000-0005-0000-0000-000009340000}"/>
    <cellStyle name="Normal 2 2 9 5 2" xfId="13798" xr:uid="{00000000-0005-0000-0000-00000A340000}"/>
    <cellStyle name="Normal 2 2 9 5 2 2" xfId="30094" xr:uid="{00000000-0005-0000-0000-00000B340000}"/>
    <cellStyle name="Normal 2 2 9 5 3" xfId="21948" xr:uid="{00000000-0005-0000-0000-00000C340000}"/>
    <cellStyle name="Normal 2 2 9 6" xfId="8499" xr:uid="{00000000-0005-0000-0000-00000D340000}"/>
    <cellStyle name="Normal 2 2 9 6 2" xfId="24795" xr:uid="{00000000-0005-0000-0000-00000E340000}"/>
    <cellStyle name="Normal 2 2 9 7" xfId="16649" xr:uid="{00000000-0005-0000-0000-00000F340000}"/>
    <cellStyle name="Normal 2 3" xfId="8" xr:uid="{00000000-0005-0000-0000-000010340000}"/>
    <cellStyle name="Normal 2 3 10" xfId="716" xr:uid="{00000000-0005-0000-0000-000011340000}"/>
    <cellStyle name="Normal 2 3 10 2" xfId="2126" xr:uid="{00000000-0005-0000-0000-000012340000}"/>
    <cellStyle name="Normal 2 3 10 2 2" xfId="4679" xr:uid="{00000000-0005-0000-0000-000013340000}"/>
    <cellStyle name="Normal 2 3 10 2 2 2" xfId="12825" xr:uid="{00000000-0005-0000-0000-000014340000}"/>
    <cellStyle name="Normal 2 3 10 2 2 2 2" xfId="29121" xr:uid="{00000000-0005-0000-0000-000015340000}"/>
    <cellStyle name="Normal 2 3 10 2 2 3" xfId="20975" xr:uid="{00000000-0005-0000-0000-000016340000}"/>
    <cellStyle name="Normal 2 3 10 2 3" xfId="7425" xr:uid="{00000000-0005-0000-0000-000017340000}"/>
    <cellStyle name="Normal 2 3 10 2 3 2" xfId="15571" xr:uid="{00000000-0005-0000-0000-000018340000}"/>
    <cellStyle name="Normal 2 3 10 2 3 2 2" xfId="31867" xr:uid="{00000000-0005-0000-0000-000019340000}"/>
    <cellStyle name="Normal 2 3 10 2 3 3" xfId="23721" xr:uid="{00000000-0005-0000-0000-00001A340000}"/>
    <cellStyle name="Normal 2 3 10 2 4" xfId="10272" xr:uid="{00000000-0005-0000-0000-00001B340000}"/>
    <cellStyle name="Normal 2 3 10 2 4 2" xfId="26568" xr:uid="{00000000-0005-0000-0000-00001C340000}"/>
    <cellStyle name="Normal 2 3 10 2 5" xfId="18422" xr:uid="{00000000-0005-0000-0000-00001D340000}"/>
    <cellStyle name="Normal 2 3 10 3" xfId="3461" xr:uid="{00000000-0005-0000-0000-00001E340000}"/>
    <cellStyle name="Normal 2 3 10 3 2" xfId="11607" xr:uid="{00000000-0005-0000-0000-00001F340000}"/>
    <cellStyle name="Normal 2 3 10 3 2 2" xfId="27903" xr:uid="{00000000-0005-0000-0000-000020340000}"/>
    <cellStyle name="Normal 2 3 10 3 3" xfId="19757" xr:uid="{00000000-0005-0000-0000-000021340000}"/>
    <cellStyle name="Normal 2 3 10 4" xfId="6015" xr:uid="{00000000-0005-0000-0000-000022340000}"/>
    <cellStyle name="Normal 2 3 10 4 2" xfId="14161" xr:uid="{00000000-0005-0000-0000-000023340000}"/>
    <cellStyle name="Normal 2 3 10 4 2 2" xfId="30457" xr:uid="{00000000-0005-0000-0000-000024340000}"/>
    <cellStyle name="Normal 2 3 10 4 3" xfId="22311" xr:uid="{00000000-0005-0000-0000-000025340000}"/>
    <cellStyle name="Normal 2 3 10 5" xfId="8862" xr:uid="{00000000-0005-0000-0000-000026340000}"/>
    <cellStyle name="Normal 2 3 10 5 2" xfId="25158" xr:uid="{00000000-0005-0000-0000-000027340000}"/>
    <cellStyle name="Normal 2 3 10 6" xfId="17012" xr:uid="{00000000-0005-0000-0000-000028340000}"/>
    <cellStyle name="Normal 2 3 11" xfId="1421" xr:uid="{00000000-0005-0000-0000-000029340000}"/>
    <cellStyle name="Normal 2 3 11 2" xfId="4070" xr:uid="{00000000-0005-0000-0000-00002A340000}"/>
    <cellStyle name="Normal 2 3 11 2 2" xfId="12216" xr:uid="{00000000-0005-0000-0000-00002B340000}"/>
    <cellStyle name="Normal 2 3 11 2 2 2" xfId="28512" xr:uid="{00000000-0005-0000-0000-00002C340000}"/>
    <cellStyle name="Normal 2 3 11 2 3" xfId="20366" xr:uid="{00000000-0005-0000-0000-00002D340000}"/>
    <cellStyle name="Normal 2 3 11 3" xfId="6720" xr:uid="{00000000-0005-0000-0000-00002E340000}"/>
    <cellStyle name="Normal 2 3 11 3 2" xfId="14866" xr:uid="{00000000-0005-0000-0000-00002F340000}"/>
    <cellStyle name="Normal 2 3 11 3 2 2" xfId="31162" xr:uid="{00000000-0005-0000-0000-000030340000}"/>
    <cellStyle name="Normal 2 3 11 3 3" xfId="23016" xr:uid="{00000000-0005-0000-0000-000031340000}"/>
    <cellStyle name="Normal 2 3 11 4" xfId="9567" xr:uid="{00000000-0005-0000-0000-000032340000}"/>
    <cellStyle name="Normal 2 3 11 4 2" xfId="25863" xr:uid="{00000000-0005-0000-0000-000033340000}"/>
    <cellStyle name="Normal 2 3 11 5" xfId="17717" xr:uid="{00000000-0005-0000-0000-000034340000}"/>
    <cellStyle name="Normal 2 3 12" xfId="2852" xr:uid="{00000000-0005-0000-0000-000035340000}"/>
    <cellStyle name="Normal 2 3 12 2" xfId="10998" xr:uid="{00000000-0005-0000-0000-000036340000}"/>
    <cellStyle name="Normal 2 3 12 2 2" xfId="27294" xr:uid="{00000000-0005-0000-0000-000037340000}"/>
    <cellStyle name="Normal 2 3 12 3" xfId="19148" xr:uid="{00000000-0005-0000-0000-000038340000}"/>
    <cellStyle name="Normal 2 3 13" xfId="5310" xr:uid="{00000000-0005-0000-0000-000039340000}"/>
    <cellStyle name="Normal 2 3 13 2" xfId="13456" xr:uid="{00000000-0005-0000-0000-00003A340000}"/>
    <cellStyle name="Normal 2 3 13 2 2" xfId="29752" xr:uid="{00000000-0005-0000-0000-00003B340000}"/>
    <cellStyle name="Normal 2 3 13 3" xfId="21606" xr:uid="{00000000-0005-0000-0000-00003C340000}"/>
    <cellStyle name="Normal 2 3 14" xfId="8157" xr:uid="{00000000-0005-0000-0000-00003D340000}"/>
    <cellStyle name="Normal 2 3 14 2" xfId="24453" xr:uid="{00000000-0005-0000-0000-00003E340000}"/>
    <cellStyle name="Normal 2 3 15" xfId="16307" xr:uid="{00000000-0005-0000-0000-00003F340000}"/>
    <cellStyle name="Normal 2 3 2" xfId="13" xr:uid="{00000000-0005-0000-0000-000040340000}"/>
    <cellStyle name="Normal 2 3 2 10" xfId="357" xr:uid="{00000000-0005-0000-0000-000041340000}"/>
    <cellStyle name="Normal 2 3 2 10 2" xfId="1063" xr:uid="{00000000-0005-0000-0000-000042340000}"/>
    <cellStyle name="Normal 2 3 2 10 2 2" xfId="2473" xr:uid="{00000000-0005-0000-0000-000043340000}"/>
    <cellStyle name="Normal 2 3 2 10 2 2 2" xfId="4978" xr:uid="{00000000-0005-0000-0000-000044340000}"/>
    <cellStyle name="Normal 2 3 2 10 2 2 2 2" xfId="13124" xr:uid="{00000000-0005-0000-0000-000045340000}"/>
    <cellStyle name="Normal 2 3 2 10 2 2 2 2 2" xfId="29420" xr:uid="{00000000-0005-0000-0000-000046340000}"/>
    <cellStyle name="Normal 2 3 2 10 2 2 2 3" xfId="21274" xr:uid="{00000000-0005-0000-0000-000047340000}"/>
    <cellStyle name="Normal 2 3 2 10 2 2 3" xfId="7772" xr:uid="{00000000-0005-0000-0000-000048340000}"/>
    <cellStyle name="Normal 2 3 2 10 2 2 3 2" xfId="15918" xr:uid="{00000000-0005-0000-0000-000049340000}"/>
    <cellStyle name="Normal 2 3 2 10 2 2 3 2 2" xfId="32214" xr:uid="{00000000-0005-0000-0000-00004A340000}"/>
    <cellStyle name="Normal 2 3 2 10 2 2 3 3" xfId="24068" xr:uid="{00000000-0005-0000-0000-00004B340000}"/>
    <cellStyle name="Normal 2 3 2 10 2 2 4" xfId="10619" xr:uid="{00000000-0005-0000-0000-00004C340000}"/>
    <cellStyle name="Normal 2 3 2 10 2 2 4 2" xfId="26915" xr:uid="{00000000-0005-0000-0000-00004D340000}"/>
    <cellStyle name="Normal 2 3 2 10 2 2 5" xfId="18769" xr:uid="{00000000-0005-0000-0000-00004E340000}"/>
    <cellStyle name="Normal 2 3 2 10 2 3" xfId="3760" xr:uid="{00000000-0005-0000-0000-00004F340000}"/>
    <cellStyle name="Normal 2 3 2 10 2 3 2" xfId="11906" xr:uid="{00000000-0005-0000-0000-000050340000}"/>
    <cellStyle name="Normal 2 3 2 10 2 3 2 2" xfId="28202" xr:uid="{00000000-0005-0000-0000-000051340000}"/>
    <cellStyle name="Normal 2 3 2 10 2 3 3" xfId="20056" xr:uid="{00000000-0005-0000-0000-000052340000}"/>
    <cellStyle name="Normal 2 3 2 10 2 4" xfId="6362" xr:uid="{00000000-0005-0000-0000-000053340000}"/>
    <cellStyle name="Normal 2 3 2 10 2 4 2" xfId="14508" xr:uid="{00000000-0005-0000-0000-000054340000}"/>
    <cellStyle name="Normal 2 3 2 10 2 4 2 2" xfId="30804" xr:uid="{00000000-0005-0000-0000-000055340000}"/>
    <cellStyle name="Normal 2 3 2 10 2 4 3" xfId="22658" xr:uid="{00000000-0005-0000-0000-000056340000}"/>
    <cellStyle name="Normal 2 3 2 10 2 5" xfId="9209" xr:uid="{00000000-0005-0000-0000-000057340000}"/>
    <cellStyle name="Normal 2 3 2 10 2 5 2" xfId="25505" xr:uid="{00000000-0005-0000-0000-000058340000}"/>
    <cellStyle name="Normal 2 3 2 10 2 6" xfId="17359" xr:uid="{00000000-0005-0000-0000-000059340000}"/>
    <cellStyle name="Normal 2 3 2 10 3" xfId="1768" xr:uid="{00000000-0005-0000-0000-00005A340000}"/>
    <cellStyle name="Normal 2 3 2 10 3 2" xfId="4369" xr:uid="{00000000-0005-0000-0000-00005B340000}"/>
    <cellStyle name="Normal 2 3 2 10 3 2 2" xfId="12515" xr:uid="{00000000-0005-0000-0000-00005C340000}"/>
    <cellStyle name="Normal 2 3 2 10 3 2 2 2" xfId="28811" xr:uid="{00000000-0005-0000-0000-00005D340000}"/>
    <cellStyle name="Normal 2 3 2 10 3 2 3" xfId="20665" xr:uid="{00000000-0005-0000-0000-00005E340000}"/>
    <cellStyle name="Normal 2 3 2 10 3 3" xfId="7067" xr:uid="{00000000-0005-0000-0000-00005F340000}"/>
    <cellStyle name="Normal 2 3 2 10 3 3 2" xfId="15213" xr:uid="{00000000-0005-0000-0000-000060340000}"/>
    <cellStyle name="Normal 2 3 2 10 3 3 2 2" xfId="31509" xr:uid="{00000000-0005-0000-0000-000061340000}"/>
    <cellStyle name="Normal 2 3 2 10 3 3 3" xfId="23363" xr:uid="{00000000-0005-0000-0000-000062340000}"/>
    <cellStyle name="Normal 2 3 2 10 3 4" xfId="9914" xr:uid="{00000000-0005-0000-0000-000063340000}"/>
    <cellStyle name="Normal 2 3 2 10 3 4 2" xfId="26210" xr:uid="{00000000-0005-0000-0000-000064340000}"/>
    <cellStyle name="Normal 2 3 2 10 3 5" xfId="18064" xr:uid="{00000000-0005-0000-0000-000065340000}"/>
    <cellStyle name="Normal 2 3 2 10 4" xfId="3151" xr:uid="{00000000-0005-0000-0000-000066340000}"/>
    <cellStyle name="Normal 2 3 2 10 4 2" xfId="11297" xr:uid="{00000000-0005-0000-0000-000067340000}"/>
    <cellStyle name="Normal 2 3 2 10 4 2 2" xfId="27593" xr:uid="{00000000-0005-0000-0000-000068340000}"/>
    <cellStyle name="Normal 2 3 2 10 4 3" xfId="19447" xr:uid="{00000000-0005-0000-0000-000069340000}"/>
    <cellStyle name="Normal 2 3 2 10 5" xfId="5657" xr:uid="{00000000-0005-0000-0000-00006A340000}"/>
    <cellStyle name="Normal 2 3 2 10 5 2" xfId="13803" xr:uid="{00000000-0005-0000-0000-00006B340000}"/>
    <cellStyle name="Normal 2 3 2 10 5 2 2" xfId="30099" xr:uid="{00000000-0005-0000-0000-00006C340000}"/>
    <cellStyle name="Normal 2 3 2 10 5 3" xfId="21953" xr:uid="{00000000-0005-0000-0000-00006D340000}"/>
    <cellStyle name="Normal 2 3 2 10 6" xfId="8504" xr:uid="{00000000-0005-0000-0000-00006E340000}"/>
    <cellStyle name="Normal 2 3 2 10 6 2" xfId="24800" xr:uid="{00000000-0005-0000-0000-00006F340000}"/>
    <cellStyle name="Normal 2 3 2 10 7" xfId="16654" xr:uid="{00000000-0005-0000-0000-000070340000}"/>
    <cellStyle name="Normal 2 3 2 11" xfId="699" xr:uid="{00000000-0005-0000-0000-000071340000}"/>
    <cellStyle name="Normal 2 3 2 11 2" xfId="700" xr:uid="{00000000-0005-0000-0000-000072340000}"/>
    <cellStyle name="Normal 2 3 2 11 2 2" xfId="701" xr:uid="{00000000-0005-0000-0000-000073340000}"/>
    <cellStyle name="Normal 2 3 2 11 2 2 2" xfId="702" xr:uid="{00000000-0005-0000-0000-000074340000}"/>
    <cellStyle name="Normal 2 3 2 11 2 2 2 2" xfId="703" xr:uid="{00000000-0005-0000-0000-000075340000}"/>
    <cellStyle name="Normal 2 3 2 11 2 2 2 2 2" xfId="705" xr:uid="{00000000-0005-0000-0000-000076340000}"/>
    <cellStyle name="Normal 2 3 2 11 2 2 2 2 2 2" xfId="706" xr:uid="{00000000-0005-0000-0000-000077340000}"/>
    <cellStyle name="Normal 2 3 2 11 2 2 2 2 2 2 2" xfId="712" xr:uid="{00000000-0005-0000-0000-000078340000}"/>
    <cellStyle name="Normal 2 3 2 11 2 2 2 2 2 2 2 2" xfId="1417" xr:uid="{00000000-0005-0000-0000-000079340000}"/>
    <cellStyle name="Normal 2 3 2 11 2 2 2 2 2 2 2 2 2" xfId="2827" xr:uid="{00000000-0005-0000-0000-00007A340000}"/>
    <cellStyle name="Normal 2 3 2 11 2 2 2 2 2 2 2 2 2 2" xfId="5285" xr:uid="{00000000-0005-0000-0000-00007B340000}"/>
    <cellStyle name="Normal 2 3 2 11 2 2 2 2 2 2 2 2 2 2 2" xfId="13431" xr:uid="{00000000-0005-0000-0000-00007C340000}"/>
    <cellStyle name="Normal 2 3 2 11 2 2 2 2 2 2 2 2 2 2 2 2" xfId="29727" xr:uid="{00000000-0005-0000-0000-00007D340000}"/>
    <cellStyle name="Normal 2 3 2 11 2 2 2 2 2 2 2 2 2 2 3" xfId="21581" xr:uid="{00000000-0005-0000-0000-00007E340000}"/>
    <cellStyle name="Normal 2 3 2 11 2 2 2 2 2 2 2 2 2 3" xfId="8126" xr:uid="{00000000-0005-0000-0000-00007F340000}"/>
    <cellStyle name="Normal 2 3 2 11 2 2 2 2 2 2 2 2 2 3 2" xfId="16272" xr:uid="{00000000-0005-0000-0000-000080340000}"/>
    <cellStyle name="Normal 2 3 2 11 2 2 2 2 2 2 2 2 2 3 2 2" xfId="32568" xr:uid="{00000000-0005-0000-0000-000081340000}"/>
    <cellStyle name="Normal 2 3 2 11 2 2 2 2 2 2 2 2 2 3 3" xfId="24422" xr:uid="{00000000-0005-0000-0000-000082340000}"/>
    <cellStyle name="Normal 2 3 2 11 2 2 2 2 2 2 2 2 2 4" xfId="10973" xr:uid="{00000000-0005-0000-0000-000083340000}"/>
    <cellStyle name="Normal 2 3 2 11 2 2 2 2 2 2 2 2 2 4 2" xfId="27269" xr:uid="{00000000-0005-0000-0000-000084340000}"/>
    <cellStyle name="Normal 2 3 2 11 2 2 2 2 2 2 2 2 2 5" xfId="19123" xr:uid="{00000000-0005-0000-0000-000085340000}"/>
    <cellStyle name="Normal 2 3 2 11 2 2 2 2 2 2 2 2 3" xfId="4067" xr:uid="{00000000-0005-0000-0000-000086340000}"/>
    <cellStyle name="Normal 2 3 2 11 2 2 2 2 2 2 2 2 3 2" xfId="12213" xr:uid="{00000000-0005-0000-0000-000087340000}"/>
    <cellStyle name="Normal 2 3 2 11 2 2 2 2 2 2 2 2 3 2 2" xfId="28509" xr:uid="{00000000-0005-0000-0000-000088340000}"/>
    <cellStyle name="Normal 2 3 2 11 2 2 2 2 2 2 2 2 3 3" xfId="20363" xr:uid="{00000000-0005-0000-0000-000089340000}"/>
    <cellStyle name="Normal 2 3 2 11 2 2 2 2 2 2 2 2 4" xfId="6716" xr:uid="{00000000-0005-0000-0000-00008A340000}"/>
    <cellStyle name="Normal 2 3 2 11 2 2 2 2 2 2 2 2 4 2" xfId="14862" xr:uid="{00000000-0005-0000-0000-00008B340000}"/>
    <cellStyle name="Normal 2 3 2 11 2 2 2 2 2 2 2 2 4 2 2" xfId="31158" xr:uid="{00000000-0005-0000-0000-00008C340000}"/>
    <cellStyle name="Normal 2 3 2 11 2 2 2 2 2 2 2 2 4 3" xfId="23012" xr:uid="{00000000-0005-0000-0000-00008D340000}"/>
    <cellStyle name="Normal 2 3 2 11 2 2 2 2 2 2 2 2 5" xfId="9563" xr:uid="{00000000-0005-0000-0000-00008E340000}"/>
    <cellStyle name="Normal 2 3 2 11 2 2 2 2 2 2 2 2 5 2" xfId="25859" xr:uid="{00000000-0005-0000-0000-00008F340000}"/>
    <cellStyle name="Normal 2 3 2 11 2 2 2 2 2 2 2 2 6" xfId="17713" xr:uid="{00000000-0005-0000-0000-000090340000}"/>
    <cellStyle name="Normal 2 3 2 11 2 2 2 2 2 2 2 3" xfId="2122" xr:uid="{00000000-0005-0000-0000-000091340000}"/>
    <cellStyle name="Normal 2 3 2 11 2 2 2 2 2 2 2 3 2" xfId="4676" xr:uid="{00000000-0005-0000-0000-000092340000}"/>
    <cellStyle name="Normal 2 3 2 11 2 2 2 2 2 2 2 3 2 2" xfId="12822" xr:uid="{00000000-0005-0000-0000-000093340000}"/>
    <cellStyle name="Normal 2 3 2 11 2 2 2 2 2 2 2 3 2 2 2" xfId="29118" xr:uid="{00000000-0005-0000-0000-000094340000}"/>
    <cellStyle name="Normal 2 3 2 11 2 2 2 2 2 2 2 3 2 3" xfId="20972" xr:uid="{00000000-0005-0000-0000-000095340000}"/>
    <cellStyle name="Normal 2 3 2 11 2 2 2 2 2 2 2 3 3" xfId="7421" xr:uid="{00000000-0005-0000-0000-000096340000}"/>
    <cellStyle name="Normal 2 3 2 11 2 2 2 2 2 2 2 3 3 2" xfId="15567" xr:uid="{00000000-0005-0000-0000-000097340000}"/>
    <cellStyle name="Normal 2 3 2 11 2 2 2 2 2 2 2 3 3 2 2" xfId="31863" xr:uid="{00000000-0005-0000-0000-000098340000}"/>
    <cellStyle name="Normal 2 3 2 11 2 2 2 2 2 2 2 3 3 3" xfId="23717" xr:uid="{00000000-0005-0000-0000-000099340000}"/>
    <cellStyle name="Normal 2 3 2 11 2 2 2 2 2 2 2 3 4" xfId="10268" xr:uid="{00000000-0005-0000-0000-00009A340000}"/>
    <cellStyle name="Normal 2 3 2 11 2 2 2 2 2 2 2 3 4 2" xfId="26564" xr:uid="{00000000-0005-0000-0000-00009B340000}"/>
    <cellStyle name="Normal 2 3 2 11 2 2 2 2 2 2 2 3 5" xfId="18418" xr:uid="{00000000-0005-0000-0000-00009C340000}"/>
    <cellStyle name="Normal 2 3 2 11 2 2 2 2 2 2 2 4" xfId="3458" xr:uid="{00000000-0005-0000-0000-00009D340000}"/>
    <cellStyle name="Normal 2 3 2 11 2 2 2 2 2 2 2 4 2" xfId="11604" xr:uid="{00000000-0005-0000-0000-00009E340000}"/>
    <cellStyle name="Normal 2 3 2 11 2 2 2 2 2 2 2 4 2 2" xfId="27900" xr:uid="{00000000-0005-0000-0000-00009F340000}"/>
    <cellStyle name="Normal 2 3 2 11 2 2 2 2 2 2 2 4 3" xfId="19754" xr:uid="{00000000-0005-0000-0000-0000A0340000}"/>
    <cellStyle name="Normal 2 3 2 11 2 2 2 2 2 2 2 5" xfId="6011" xr:uid="{00000000-0005-0000-0000-0000A1340000}"/>
    <cellStyle name="Normal 2 3 2 11 2 2 2 2 2 2 2 5 2" xfId="14157" xr:uid="{00000000-0005-0000-0000-0000A2340000}"/>
    <cellStyle name="Normal 2 3 2 11 2 2 2 2 2 2 2 5 2 2" xfId="30453" xr:uid="{00000000-0005-0000-0000-0000A3340000}"/>
    <cellStyle name="Normal 2 3 2 11 2 2 2 2 2 2 2 5 3" xfId="22307" xr:uid="{00000000-0005-0000-0000-0000A4340000}"/>
    <cellStyle name="Normal 2 3 2 11 2 2 2 2 2 2 2 6" xfId="8858" xr:uid="{00000000-0005-0000-0000-0000A5340000}"/>
    <cellStyle name="Normal 2 3 2 11 2 2 2 2 2 2 2 6 2" xfId="25154" xr:uid="{00000000-0005-0000-0000-0000A6340000}"/>
    <cellStyle name="Normal 2 3 2 11 2 2 2 2 2 2 2 7" xfId="17008" xr:uid="{00000000-0005-0000-0000-0000A7340000}"/>
    <cellStyle name="Normal 2 3 2 11 2 2 2 2 2 2 3" xfId="1411" xr:uid="{00000000-0005-0000-0000-0000A8340000}"/>
    <cellStyle name="Normal 2 3 2 11 2 2 2 2 2 2 3 2" xfId="2821" xr:uid="{00000000-0005-0000-0000-0000A9340000}"/>
    <cellStyle name="Normal 2 3 2 11 2 2 2 2 2 2 3 2 2" xfId="5279" xr:uid="{00000000-0005-0000-0000-0000AA340000}"/>
    <cellStyle name="Normal 2 3 2 11 2 2 2 2 2 2 3 2 2 2" xfId="13425" xr:uid="{00000000-0005-0000-0000-0000AB340000}"/>
    <cellStyle name="Normal 2 3 2 11 2 2 2 2 2 2 3 2 2 2 2" xfId="29721" xr:uid="{00000000-0005-0000-0000-0000AC340000}"/>
    <cellStyle name="Normal 2 3 2 11 2 2 2 2 2 2 3 2 2 3" xfId="21575" xr:uid="{00000000-0005-0000-0000-0000AD340000}"/>
    <cellStyle name="Normal 2 3 2 11 2 2 2 2 2 2 3 2 3" xfId="8120" xr:uid="{00000000-0005-0000-0000-0000AE340000}"/>
    <cellStyle name="Normal 2 3 2 11 2 2 2 2 2 2 3 2 3 2" xfId="16266" xr:uid="{00000000-0005-0000-0000-0000AF340000}"/>
    <cellStyle name="Normal 2 3 2 11 2 2 2 2 2 2 3 2 3 2 2" xfId="32562" xr:uid="{00000000-0005-0000-0000-0000B0340000}"/>
    <cellStyle name="Normal 2 3 2 11 2 2 2 2 2 2 3 2 3 3" xfId="24416" xr:uid="{00000000-0005-0000-0000-0000B1340000}"/>
    <cellStyle name="Normal 2 3 2 11 2 2 2 2 2 2 3 2 4" xfId="10967" xr:uid="{00000000-0005-0000-0000-0000B2340000}"/>
    <cellStyle name="Normal 2 3 2 11 2 2 2 2 2 2 3 2 4 2" xfId="27263" xr:uid="{00000000-0005-0000-0000-0000B3340000}"/>
    <cellStyle name="Normal 2 3 2 11 2 2 2 2 2 2 3 2 5" xfId="19117" xr:uid="{00000000-0005-0000-0000-0000B4340000}"/>
    <cellStyle name="Normal 2 3 2 11 2 2 2 2 2 2 3 3" xfId="4061" xr:uid="{00000000-0005-0000-0000-0000B5340000}"/>
    <cellStyle name="Normal 2 3 2 11 2 2 2 2 2 2 3 3 2" xfId="12207" xr:uid="{00000000-0005-0000-0000-0000B6340000}"/>
    <cellStyle name="Normal 2 3 2 11 2 2 2 2 2 2 3 3 2 2" xfId="28503" xr:uid="{00000000-0005-0000-0000-0000B7340000}"/>
    <cellStyle name="Normal 2 3 2 11 2 2 2 2 2 2 3 3 3" xfId="20357" xr:uid="{00000000-0005-0000-0000-0000B8340000}"/>
    <cellStyle name="Normal 2 3 2 11 2 2 2 2 2 2 3 4" xfId="6710" xr:uid="{00000000-0005-0000-0000-0000B9340000}"/>
    <cellStyle name="Normal 2 3 2 11 2 2 2 2 2 2 3 4 2" xfId="14856" xr:uid="{00000000-0005-0000-0000-0000BA340000}"/>
    <cellStyle name="Normal 2 3 2 11 2 2 2 2 2 2 3 4 2 2" xfId="31152" xr:uid="{00000000-0005-0000-0000-0000BB340000}"/>
    <cellStyle name="Normal 2 3 2 11 2 2 2 2 2 2 3 4 3" xfId="23006" xr:uid="{00000000-0005-0000-0000-0000BC340000}"/>
    <cellStyle name="Normal 2 3 2 11 2 2 2 2 2 2 3 5" xfId="9557" xr:uid="{00000000-0005-0000-0000-0000BD340000}"/>
    <cellStyle name="Normal 2 3 2 11 2 2 2 2 2 2 3 5 2" xfId="25853" xr:uid="{00000000-0005-0000-0000-0000BE340000}"/>
    <cellStyle name="Normal 2 3 2 11 2 2 2 2 2 2 3 6" xfId="17707" xr:uid="{00000000-0005-0000-0000-0000BF340000}"/>
    <cellStyle name="Normal 2 3 2 11 2 2 2 2 2 2 4" xfId="2116" xr:uid="{00000000-0005-0000-0000-0000C0340000}"/>
    <cellStyle name="Normal 2 3 2 11 2 2 2 2 2 2 4 2" xfId="4670" xr:uid="{00000000-0005-0000-0000-0000C1340000}"/>
    <cellStyle name="Normal 2 3 2 11 2 2 2 2 2 2 4 2 2" xfId="12816" xr:uid="{00000000-0005-0000-0000-0000C2340000}"/>
    <cellStyle name="Normal 2 3 2 11 2 2 2 2 2 2 4 2 2 2" xfId="29112" xr:uid="{00000000-0005-0000-0000-0000C3340000}"/>
    <cellStyle name="Normal 2 3 2 11 2 2 2 2 2 2 4 2 3" xfId="20966" xr:uid="{00000000-0005-0000-0000-0000C4340000}"/>
    <cellStyle name="Normal 2 3 2 11 2 2 2 2 2 2 4 3" xfId="7415" xr:uid="{00000000-0005-0000-0000-0000C5340000}"/>
    <cellStyle name="Normal 2 3 2 11 2 2 2 2 2 2 4 3 2" xfId="15561" xr:uid="{00000000-0005-0000-0000-0000C6340000}"/>
    <cellStyle name="Normal 2 3 2 11 2 2 2 2 2 2 4 3 2 2" xfId="31857" xr:uid="{00000000-0005-0000-0000-0000C7340000}"/>
    <cellStyle name="Normal 2 3 2 11 2 2 2 2 2 2 4 3 3" xfId="23711" xr:uid="{00000000-0005-0000-0000-0000C8340000}"/>
    <cellStyle name="Normal 2 3 2 11 2 2 2 2 2 2 4 4" xfId="10262" xr:uid="{00000000-0005-0000-0000-0000C9340000}"/>
    <cellStyle name="Normal 2 3 2 11 2 2 2 2 2 2 4 4 2" xfId="26558" xr:uid="{00000000-0005-0000-0000-0000CA340000}"/>
    <cellStyle name="Normal 2 3 2 11 2 2 2 2 2 2 4 5" xfId="18412" xr:uid="{00000000-0005-0000-0000-0000CB340000}"/>
    <cellStyle name="Normal 2 3 2 11 2 2 2 2 2 2 5" xfId="3452" xr:uid="{00000000-0005-0000-0000-0000CC340000}"/>
    <cellStyle name="Normal 2 3 2 11 2 2 2 2 2 2 5 2" xfId="11598" xr:uid="{00000000-0005-0000-0000-0000CD340000}"/>
    <cellStyle name="Normal 2 3 2 11 2 2 2 2 2 2 5 2 2" xfId="27894" xr:uid="{00000000-0005-0000-0000-0000CE340000}"/>
    <cellStyle name="Normal 2 3 2 11 2 2 2 2 2 2 5 3" xfId="19748" xr:uid="{00000000-0005-0000-0000-0000CF340000}"/>
    <cellStyle name="Normal 2 3 2 11 2 2 2 2 2 2 6" xfId="6005" xr:uid="{00000000-0005-0000-0000-0000D0340000}"/>
    <cellStyle name="Normal 2 3 2 11 2 2 2 2 2 2 6 2" xfId="14151" xr:uid="{00000000-0005-0000-0000-0000D1340000}"/>
    <cellStyle name="Normal 2 3 2 11 2 2 2 2 2 2 6 2 2" xfId="30447" xr:uid="{00000000-0005-0000-0000-0000D2340000}"/>
    <cellStyle name="Normal 2 3 2 11 2 2 2 2 2 2 6 3" xfId="22301" xr:uid="{00000000-0005-0000-0000-0000D3340000}"/>
    <cellStyle name="Normal 2 3 2 11 2 2 2 2 2 2 7" xfId="8852" xr:uid="{00000000-0005-0000-0000-0000D4340000}"/>
    <cellStyle name="Normal 2 3 2 11 2 2 2 2 2 2 7 2" xfId="25148" xr:uid="{00000000-0005-0000-0000-0000D5340000}"/>
    <cellStyle name="Normal 2 3 2 11 2 2 2 2 2 2 8" xfId="17002" xr:uid="{00000000-0005-0000-0000-0000D6340000}"/>
    <cellStyle name="Normal 2 3 2 11 2 2 2 2 2 3" xfId="1410" xr:uid="{00000000-0005-0000-0000-0000D7340000}"/>
    <cellStyle name="Normal 2 3 2 11 2 2 2 2 2 3 2" xfId="2820" xr:uid="{00000000-0005-0000-0000-0000D8340000}"/>
    <cellStyle name="Normal 2 3 2 11 2 2 2 2 2 3 2 2" xfId="5278" xr:uid="{00000000-0005-0000-0000-0000D9340000}"/>
    <cellStyle name="Normal 2 3 2 11 2 2 2 2 2 3 2 2 2" xfId="13424" xr:uid="{00000000-0005-0000-0000-0000DA340000}"/>
    <cellStyle name="Normal 2 3 2 11 2 2 2 2 2 3 2 2 2 2" xfId="29720" xr:uid="{00000000-0005-0000-0000-0000DB340000}"/>
    <cellStyle name="Normal 2 3 2 11 2 2 2 2 2 3 2 2 3" xfId="21574" xr:uid="{00000000-0005-0000-0000-0000DC340000}"/>
    <cellStyle name="Normal 2 3 2 11 2 2 2 2 2 3 2 3" xfId="8119" xr:uid="{00000000-0005-0000-0000-0000DD340000}"/>
    <cellStyle name="Normal 2 3 2 11 2 2 2 2 2 3 2 3 2" xfId="16265" xr:uid="{00000000-0005-0000-0000-0000DE340000}"/>
    <cellStyle name="Normal 2 3 2 11 2 2 2 2 2 3 2 3 2 2" xfId="32561" xr:uid="{00000000-0005-0000-0000-0000DF340000}"/>
    <cellStyle name="Normal 2 3 2 11 2 2 2 2 2 3 2 3 3" xfId="24415" xr:uid="{00000000-0005-0000-0000-0000E0340000}"/>
    <cellStyle name="Normal 2 3 2 11 2 2 2 2 2 3 2 4" xfId="10966" xr:uid="{00000000-0005-0000-0000-0000E1340000}"/>
    <cellStyle name="Normal 2 3 2 11 2 2 2 2 2 3 2 4 2" xfId="27262" xr:uid="{00000000-0005-0000-0000-0000E2340000}"/>
    <cellStyle name="Normal 2 3 2 11 2 2 2 2 2 3 2 5" xfId="19116" xr:uid="{00000000-0005-0000-0000-0000E3340000}"/>
    <cellStyle name="Normal 2 3 2 11 2 2 2 2 2 3 3" xfId="4060" xr:uid="{00000000-0005-0000-0000-0000E4340000}"/>
    <cellStyle name="Normal 2 3 2 11 2 2 2 2 2 3 3 2" xfId="12206" xr:uid="{00000000-0005-0000-0000-0000E5340000}"/>
    <cellStyle name="Normal 2 3 2 11 2 2 2 2 2 3 3 2 2" xfId="28502" xr:uid="{00000000-0005-0000-0000-0000E6340000}"/>
    <cellStyle name="Normal 2 3 2 11 2 2 2 2 2 3 3 3" xfId="20356" xr:uid="{00000000-0005-0000-0000-0000E7340000}"/>
    <cellStyle name="Normal 2 3 2 11 2 2 2 2 2 3 4" xfId="6709" xr:uid="{00000000-0005-0000-0000-0000E8340000}"/>
    <cellStyle name="Normal 2 3 2 11 2 2 2 2 2 3 4 2" xfId="14855" xr:uid="{00000000-0005-0000-0000-0000E9340000}"/>
    <cellStyle name="Normal 2 3 2 11 2 2 2 2 2 3 4 2 2" xfId="31151" xr:uid="{00000000-0005-0000-0000-0000EA340000}"/>
    <cellStyle name="Normal 2 3 2 11 2 2 2 2 2 3 4 3" xfId="23005" xr:uid="{00000000-0005-0000-0000-0000EB340000}"/>
    <cellStyle name="Normal 2 3 2 11 2 2 2 2 2 3 5" xfId="9556" xr:uid="{00000000-0005-0000-0000-0000EC340000}"/>
    <cellStyle name="Normal 2 3 2 11 2 2 2 2 2 3 5 2" xfId="25852" xr:uid="{00000000-0005-0000-0000-0000ED340000}"/>
    <cellStyle name="Normal 2 3 2 11 2 2 2 2 2 3 6" xfId="17706" xr:uid="{00000000-0005-0000-0000-0000EE340000}"/>
    <cellStyle name="Normal 2 3 2 11 2 2 2 2 2 4" xfId="2115" xr:uid="{00000000-0005-0000-0000-0000EF340000}"/>
    <cellStyle name="Normal 2 3 2 11 2 2 2 2 2 4 2" xfId="4669" xr:uid="{00000000-0005-0000-0000-0000F0340000}"/>
    <cellStyle name="Normal 2 3 2 11 2 2 2 2 2 4 2 2" xfId="12815" xr:uid="{00000000-0005-0000-0000-0000F1340000}"/>
    <cellStyle name="Normal 2 3 2 11 2 2 2 2 2 4 2 2 2" xfId="29111" xr:uid="{00000000-0005-0000-0000-0000F2340000}"/>
    <cellStyle name="Normal 2 3 2 11 2 2 2 2 2 4 2 3" xfId="20965" xr:uid="{00000000-0005-0000-0000-0000F3340000}"/>
    <cellStyle name="Normal 2 3 2 11 2 2 2 2 2 4 3" xfId="7414" xr:uid="{00000000-0005-0000-0000-0000F4340000}"/>
    <cellStyle name="Normal 2 3 2 11 2 2 2 2 2 4 3 2" xfId="15560" xr:uid="{00000000-0005-0000-0000-0000F5340000}"/>
    <cellStyle name="Normal 2 3 2 11 2 2 2 2 2 4 3 2 2" xfId="31856" xr:uid="{00000000-0005-0000-0000-0000F6340000}"/>
    <cellStyle name="Normal 2 3 2 11 2 2 2 2 2 4 3 3" xfId="23710" xr:uid="{00000000-0005-0000-0000-0000F7340000}"/>
    <cellStyle name="Normal 2 3 2 11 2 2 2 2 2 4 4" xfId="10261" xr:uid="{00000000-0005-0000-0000-0000F8340000}"/>
    <cellStyle name="Normal 2 3 2 11 2 2 2 2 2 4 4 2" xfId="26557" xr:uid="{00000000-0005-0000-0000-0000F9340000}"/>
    <cellStyle name="Normal 2 3 2 11 2 2 2 2 2 4 5" xfId="18411" xr:uid="{00000000-0005-0000-0000-0000FA340000}"/>
    <cellStyle name="Normal 2 3 2 11 2 2 2 2 2 5" xfId="3451" xr:uid="{00000000-0005-0000-0000-0000FB340000}"/>
    <cellStyle name="Normal 2 3 2 11 2 2 2 2 2 5 2" xfId="11597" xr:uid="{00000000-0005-0000-0000-0000FC340000}"/>
    <cellStyle name="Normal 2 3 2 11 2 2 2 2 2 5 2 2" xfId="27893" xr:uid="{00000000-0005-0000-0000-0000FD340000}"/>
    <cellStyle name="Normal 2 3 2 11 2 2 2 2 2 5 3" xfId="19747" xr:uid="{00000000-0005-0000-0000-0000FE340000}"/>
    <cellStyle name="Normal 2 3 2 11 2 2 2 2 2 6" xfId="6004" xr:uid="{00000000-0005-0000-0000-0000FF340000}"/>
    <cellStyle name="Normal 2 3 2 11 2 2 2 2 2 6 2" xfId="14150" xr:uid="{00000000-0005-0000-0000-000000350000}"/>
    <cellStyle name="Normal 2 3 2 11 2 2 2 2 2 6 2 2" xfId="30446" xr:uid="{00000000-0005-0000-0000-000001350000}"/>
    <cellStyle name="Normal 2 3 2 11 2 2 2 2 2 6 3" xfId="22300" xr:uid="{00000000-0005-0000-0000-000002350000}"/>
    <cellStyle name="Normal 2 3 2 11 2 2 2 2 2 7" xfId="8851" xr:uid="{00000000-0005-0000-0000-000003350000}"/>
    <cellStyle name="Normal 2 3 2 11 2 2 2 2 2 7 2" xfId="25147" xr:uid="{00000000-0005-0000-0000-000004350000}"/>
    <cellStyle name="Normal 2 3 2 11 2 2 2 2 2 8" xfId="17001" xr:uid="{00000000-0005-0000-0000-000005350000}"/>
    <cellStyle name="Normal 2 3 2 11 2 2 2 2 3" xfId="1409" xr:uid="{00000000-0005-0000-0000-000006350000}"/>
    <cellStyle name="Normal 2 3 2 11 2 2 2 2 3 2" xfId="2819" xr:uid="{00000000-0005-0000-0000-000007350000}"/>
    <cellStyle name="Normal 2 3 2 11 2 2 2 2 3 2 2" xfId="5277" xr:uid="{00000000-0005-0000-0000-000008350000}"/>
    <cellStyle name="Normal 2 3 2 11 2 2 2 2 3 2 2 2" xfId="13423" xr:uid="{00000000-0005-0000-0000-000009350000}"/>
    <cellStyle name="Normal 2 3 2 11 2 2 2 2 3 2 2 2 2" xfId="29719" xr:uid="{00000000-0005-0000-0000-00000A350000}"/>
    <cellStyle name="Normal 2 3 2 11 2 2 2 2 3 2 2 3" xfId="21573" xr:uid="{00000000-0005-0000-0000-00000B350000}"/>
    <cellStyle name="Normal 2 3 2 11 2 2 2 2 3 2 3" xfId="8118" xr:uid="{00000000-0005-0000-0000-00000C350000}"/>
    <cellStyle name="Normal 2 3 2 11 2 2 2 2 3 2 3 2" xfId="16264" xr:uid="{00000000-0005-0000-0000-00000D350000}"/>
    <cellStyle name="Normal 2 3 2 11 2 2 2 2 3 2 3 2 2" xfId="32560" xr:uid="{00000000-0005-0000-0000-00000E350000}"/>
    <cellStyle name="Normal 2 3 2 11 2 2 2 2 3 2 3 3" xfId="24414" xr:uid="{00000000-0005-0000-0000-00000F350000}"/>
    <cellStyle name="Normal 2 3 2 11 2 2 2 2 3 2 4" xfId="10965" xr:uid="{00000000-0005-0000-0000-000010350000}"/>
    <cellStyle name="Normal 2 3 2 11 2 2 2 2 3 2 4 2" xfId="27261" xr:uid="{00000000-0005-0000-0000-000011350000}"/>
    <cellStyle name="Normal 2 3 2 11 2 2 2 2 3 2 5" xfId="19115" xr:uid="{00000000-0005-0000-0000-000012350000}"/>
    <cellStyle name="Normal 2 3 2 11 2 2 2 2 3 3" xfId="4059" xr:uid="{00000000-0005-0000-0000-000013350000}"/>
    <cellStyle name="Normal 2 3 2 11 2 2 2 2 3 3 2" xfId="12205" xr:uid="{00000000-0005-0000-0000-000014350000}"/>
    <cellStyle name="Normal 2 3 2 11 2 2 2 2 3 3 2 2" xfId="28501" xr:uid="{00000000-0005-0000-0000-000015350000}"/>
    <cellStyle name="Normal 2 3 2 11 2 2 2 2 3 3 3" xfId="20355" xr:uid="{00000000-0005-0000-0000-000016350000}"/>
    <cellStyle name="Normal 2 3 2 11 2 2 2 2 3 4" xfId="6708" xr:uid="{00000000-0005-0000-0000-000017350000}"/>
    <cellStyle name="Normal 2 3 2 11 2 2 2 2 3 4 2" xfId="14854" xr:uid="{00000000-0005-0000-0000-000018350000}"/>
    <cellStyle name="Normal 2 3 2 11 2 2 2 2 3 4 2 2" xfId="31150" xr:uid="{00000000-0005-0000-0000-000019350000}"/>
    <cellStyle name="Normal 2 3 2 11 2 2 2 2 3 4 3" xfId="23004" xr:uid="{00000000-0005-0000-0000-00001A350000}"/>
    <cellStyle name="Normal 2 3 2 11 2 2 2 2 3 5" xfId="9555" xr:uid="{00000000-0005-0000-0000-00001B350000}"/>
    <cellStyle name="Normal 2 3 2 11 2 2 2 2 3 5 2" xfId="25851" xr:uid="{00000000-0005-0000-0000-00001C350000}"/>
    <cellStyle name="Normal 2 3 2 11 2 2 2 2 3 6" xfId="17705" xr:uid="{00000000-0005-0000-0000-00001D350000}"/>
    <cellStyle name="Normal 2 3 2 11 2 2 2 2 4" xfId="2114" xr:uid="{00000000-0005-0000-0000-00001E350000}"/>
    <cellStyle name="Normal 2 3 2 11 2 2 2 2 4 2" xfId="4668" xr:uid="{00000000-0005-0000-0000-00001F350000}"/>
    <cellStyle name="Normal 2 3 2 11 2 2 2 2 4 2 2" xfId="12814" xr:uid="{00000000-0005-0000-0000-000020350000}"/>
    <cellStyle name="Normal 2 3 2 11 2 2 2 2 4 2 2 2" xfId="29110" xr:uid="{00000000-0005-0000-0000-000021350000}"/>
    <cellStyle name="Normal 2 3 2 11 2 2 2 2 4 2 3" xfId="20964" xr:uid="{00000000-0005-0000-0000-000022350000}"/>
    <cellStyle name="Normal 2 3 2 11 2 2 2 2 4 3" xfId="7413" xr:uid="{00000000-0005-0000-0000-000023350000}"/>
    <cellStyle name="Normal 2 3 2 11 2 2 2 2 4 3 2" xfId="15559" xr:uid="{00000000-0005-0000-0000-000024350000}"/>
    <cellStyle name="Normal 2 3 2 11 2 2 2 2 4 3 2 2" xfId="31855" xr:uid="{00000000-0005-0000-0000-000025350000}"/>
    <cellStyle name="Normal 2 3 2 11 2 2 2 2 4 3 3" xfId="23709" xr:uid="{00000000-0005-0000-0000-000026350000}"/>
    <cellStyle name="Normal 2 3 2 11 2 2 2 2 4 4" xfId="10260" xr:uid="{00000000-0005-0000-0000-000027350000}"/>
    <cellStyle name="Normal 2 3 2 11 2 2 2 2 4 4 2" xfId="26556" xr:uid="{00000000-0005-0000-0000-000028350000}"/>
    <cellStyle name="Normal 2 3 2 11 2 2 2 2 4 5" xfId="18410" xr:uid="{00000000-0005-0000-0000-000029350000}"/>
    <cellStyle name="Normal 2 3 2 11 2 2 2 2 5" xfId="3450" xr:uid="{00000000-0005-0000-0000-00002A350000}"/>
    <cellStyle name="Normal 2 3 2 11 2 2 2 2 5 2" xfId="11596" xr:uid="{00000000-0005-0000-0000-00002B350000}"/>
    <cellStyle name="Normal 2 3 2 11 2 2 2 2 5 2 2" xfId="27892" xr:uid="{00000000-0005-0000-0000-00002C350000}"/>
    <cellStyle name="Normal 2 3 2 11 2 2 2 2 5 3" xfId="19746" xr:uid="{00000000-0005-0000-0000-00002D350000}"/>
    <cellStyle name="Normal 2 3 2 11 2 2 2 2 6" xfId="6003" xr:uid="{00000000-0005-0000-0000-00002E350000}"/>
    <cellStyle name="Normal 2 3 2 11 2 2 2 2 6 2" xfId="14149" xr:uid="{00000000-0005-0000-0000-00002F350000}"/>
    <cellStyle name="Normal 2 3 2 11 2 2 2 2 6 2 2" xfId="30445" xr:uid="{00000000-0005-0000-0000-000030350000}"/>
    <cellStyle name="Normal 2 3 2 11 2 2 2 2 6 3" xfId="22299" xr:uid="{00000000-0005-0000-0000-000031350000}"/>
    <cellStyle name="Normal 2 3 2 11 2 2 2 2 7" xfId="8850" xr:uid="{00000000-0005-0000-0000-000032350000}"/>
    <cellStyle name="Normal 2 3 2 11 2 2 2 2 7 2" xfId="25146" xr:uid="{00000000-0005-0000-0000-000033350000}"/>
    <cellStyle name="Normal 2 3 2 11 2 2 2 2 8" xfId="17000" xr:uid="{00000000-0005-0000-0000-000034350000}"/>
    <cellStyle name="Normal 2 3 2 11 2 2 2 3" xfId="1408" xr:uid="{00000000-0005-0000-0000-000035350000}"/>
    <cellStyle name="Normal 2 3 2 11 2 2 2 3 2" xfId="2818" xr:uid="{00000000-0005-0000-0000-000036350000}"/>
    <cellStyle name="Normal 2 3 2 11 2 2 2 3 2 2" xfId="5276" xr:uid="{00000000-0005-0000-0000-000037350000}"/>
    <cellStyle name="Normal 2 3 2 11 2 2 2 3 2 2 2" xfId="13422" xr:uid="{00000000-0005-0000-0000-000038350000}"/>
    <cellStyle name="Normal 2 3 2 11 2 2 2 3 2 2 2 2" xfId="29718" xr:uid="{00000000-0005-0000-0000-000039350000}"/>
    <cellStyle name="Normal 2 3 2 11 2 2 2 3 2 2 3" xfId="21572" xr:uid="{00000000-0005-0000-0000-00003A350000}"/>
    <cellStyle name="Normal 2 3 2 11 2 2 2 3 2 3" xfId="8117" xr:uid="{00000000-0005-0000-0000-00003B350000}"/>
    <cellStyle name="Normal 2 3 2 11 2 2 2 3 2 3 2" xfId="16263" xr:uid="{00000000-0005-0000-0000-00003C350000}"/>
    <cellStyle name="Normal 2 3 2 11 2 2 2 3 2 3 2 2" xfId="32559" xr:uid="{00000000-0005-0000-0000-00003D350000}"/>
    <cellStyle name="Normal 2 3 2 11 2 2 2 3 2 3 3" xfId="24413" xr:uid="{00000000-0005-0000-0000-00003E350000}"/>
    <cellStyle name="Normal 2 3 2 11 2 2 2 3 2 4" xfId="10964" xr:uid="{00000000-0005-0000-0000-00003F350000}"/>
    <cellStyle name="Normal 2 3 2 11 2 2 2 3 2 4 2" xfId="27260" xr:uid="{00000000-0005-0000-0000-000040350000}"/>
    <cellStyle name="Normal 2 3 2 11 2 2 2 3 2 5" xfId="19114" xr:uid="{00000000-0005-0000-0000-000041350000}"/>
    <cellStyle name="Normal 2 3 2 11 2 2 2 3 3" xfId="4058" xr:uid="{00000000-0005-0000-0000-000042350000}"/>
    <cellStyle name="Normal 2 3 2 11 2 2 2 3 3 2" xfId="12204" xr:uid="{00000000-0005-0000-0000-000043350000}"/>
    <cellStyle name="Normal 2 3 2 11 2 2 2 3 3 2 2" xfId="28500" xr:uid="{00000000-0005-0000-0000-000044350000}"/>
    <cellStyle name="Normal 2 3 2 11 2 2 2 3 3 3" xfId="20354" xr:uid="{00000000-0005-0000-0000-000045350000}"/>
    <cellStyle name="Normal 2 3 2 11 2 2 2 3 4" xfId="6707" xr:uid="{00000000-0005-0000-0000-000046350000}"/>
    <cellStyle name="Normal 2 3 2 11 2 2 2 3 4 2" xfId="14853" xr:uid="{00000000-0005-0000-0000-000047350000}"/>
    <cellStyle name="Normal 2 3 2 11 2 2 2 3 4 2 2" xfId="31149" xr:uid="{00000000-0005-0000-0000-000048350000}"/>
    <cellStyle name="Normal 2 3 2 11 2 2 2 3 4 3" xfId="23003" xr:uid="{00000000-0005-0000-0000-000049350000}"/>
    <cellStyle name="Normal 2 3 2 11 2 2 2 3 5" xfId="9554" xr:uid="{00000000-0005-0000-0000-00004A350000}"/>
    <cellStyle name="Normal 2 3 2 11 2 2 2 3 5 2" xfId="25850" xr:uid="{00000000-0005-0000-0000-00004B350000}"/>
    <cellStyle name="Normal 2 3 2 11 2 2 2 3 6" xfId="17704" xr:uid="{00000000-0005-0000-0000-00004C350000}"/>
    <cellStyle name="Normal 2 3 2 11 2 2 2 4" xfId="2113" xr:uid="{00000000-0005-0000-0000-00004D350000}"/>
    <cellStyle name="Normal 2 3 2 11 2 2 2 4 2" xfId="4667" xr:uid="{00000000-0005-0000-0000-00004E350000}"/>
    <cellStyle name="Normal 2 3 2 11 2 2 2 4 2 2" xfId="12813" xr:uid="{00000000-0005-0000-0000-00004F350000}"/>
    <cellStyle name="Normal 2 3 2 11 2 2 2 4 2 2 2" xfId="29109" xr:uid="{00000000-0005-0000-0000-000050350000}"/>
    <cellStyle name="Normal 2 3 2 11 2 2 2 4 2 3" xfId="20963" xr:uid="{00000000-0005-0000-0000-000051350000}"/>
    <cellStyle name="Normal 2 3 2 11 2 2 2 4 3" xfId="7412" xr:uid="{00000000-0005-0000-0000-000052350000}"/>
    <cellStyle name="Normal 2 3 2 11 2 2 2 4 3 2" xfId="15558" xr:uid="{00000000-0005-0000-0000-000053350000}"/>
    <cellStyle name="Normal 2 3 2 11 2 2 2 4 3 2 2" xfId="31854" xr:uid="{00000000-0005-0000-0000-000054350000}"/>
    <cellStyle name="Normal 2 3 2 11 2 2 2 4 3 3" xfId="23708" xr:uid="{00000000-0005-0000-0000-000055350000}"/>
    <cellStyle name="Normal 2 3 2 11 2 2 2 4 4" xfId="10259" xr:uid="{00000000-0005-0000-0000-000056350000}"/>
    <cellStyle name="Normal 2 3 2 11 2 2 2 4 4 2" xfId="26555" xr:uid="{00000000-0005-0000-0000-000057350000}"/>
    <cellStyle name="Normal 2 3 2 11 2 2 2 4 5" xfId="18409" xr:uid="{00000000-0005-0000-0000-000058350000}"/>
    <cellStyle name="Normal 2 3 2 11 2 2 2 5" xfId="3449" xr:uid="{00000000-0005-0000-0000-000059350000}"/>
    <cellStyle name="Normal 2 3 2 11 2 2 2 5 2" xfId="11595" xr:uid="{00000000-0005-0000-0000-00005A350000}"/>
    <cellStyle name="Normal 2 3 2 11 2 2 2 5 2 2" xfId="27891" xr:uid="{00000000-0005-0000-0000-00005B350000}"/>
    <cellStyle name="Normal 2 3 2 11 2 2 2 5 3" xfId="19745" xr:uid="{00000000-0005-0000-0000-00005C350000}"/>
    <cellStyle name="Normal 2 3 2 11 2 2 2 6" xfId="6002" xr:uid="{00000000-0005-0000-0000-00005D350000}"/>
    <cellStyle name="Normal 2 3 2 11 2 2 2 6 2" xfId="14148" xr:uid="{00000000-0005-0000-0000-00005E350000}"/>
    <cellStyle name="Normal 2 3 2 11 2 2 2 6 2 2" xfId="30444" xr:uid="{00000000-0005-0000-0000-00005F350000}"/>
    <cellStyle name="Normal 2 3 2 11 2 2 2 6 3" xfId="22298" xr:uid="{00000000-0005-0000-0000-000060350000}"/>
    <cellStyle name="Normal 2 3 2 11 2 2 2 7" xfId="8849" xr:uid="{00000000-0005-0000-0000-000061350000}"/>
    <cellStyle name="Normal 2 3 2 11 2 2 2 7 2" xfId="25145" xr:uid="{00000000-0005-0000-0000-000062350000}"/>
    <cellStyle name="Normal 2 3 2 11 2 2 2 8" xfId="16999" xr:uid="{00000000-0005-0000-0000-000063350000}"/>
    <cellStyle name="Normal 2 3 2 11 2 2 3" xfId="1407" xr:uid="{00000000-0005-0000-0000-000064350000}"/>
    <cellStyle name="Normal 2 3 2 11 2 2 3 2" xfId="2817" xr:uid="{00000000-0005-0000-0000-000065350000}"/>
    <cellStyle name="Normal 2 3 2 11 2 2 3 2 2" xfId="5275" xr:uid="{00000000-0005-0000-0000-000066350000}"/>
    <cellStyle name="Normal 2 3 2 11 2 2 3 2 2 2" xfId="13421" xr:uid="{00000000-0005-0000-0000-000067350000}"/>
    <cellStyle name="Normal 2 3 2 11 2 2 3 2 2 2 2" xfId="29717" xr:uid="{00000000-0005-0000-0000-000068350000}"/>
    <cellStyle name="Normal 2 3 2 11 2 2 3 2 2 3" xfId="21571" xr:uid="{00000000-0005-0000-0000-000069350000}"/>
    <cellStyle name="Normal 2 3 2 11 2 2 3 2 3" xfId="8116" xr:uid="{00000000-0005-0000-0000-00006A350000}"/>
    <cellStyle name="Normal 2 3 2 11 2 2 3 2 3 2" xfId="16262" xr:uid="{00000000-0005-0000-0000-00006B350000}"/>
    <cellStyle name="Normal 2 3 2 11 2 2 3 2 3 2 2" xfId="32558" xr:uid="{00000000-0005-0000-0000-00006C350000}"/>
    <cellStyle name="Normal 2 3 2 11 2 2 3 2 3 3" xfId="24412" xr:uid="{00000000-0005-0000-0000-00006D350000}"/>
    <cellStyle name="Normal 2 3 2 11 2 2 3 2 4" xfId="10963" xr:uid="{00000000-0005-0000-0000-00006E350000}"/>
    <cellStyle name="Normal 2 3 2 11 2 2 3 2 4 2" xfId="27259" xr:uid="{00000000-0005-0000-0000-00006F350000}"/>
    <cellStyle name="Normal 2 3 2 11 2 2 3 2 5" xfId="19113" xr:uid="{00000000-0005-0000-0000-000070350000}"/>
    <cellStyle name="Normal 2 3 2 11 2 2 3 3" xfId="4057" xr:uid="{00000000-0005-0000-0000-000071350000}"/>
    <cellStyle name="Normal 2 3 2 11 2 2 3 3 2" xfId="12203" xr:uid="{00000000-0005-0000-0000-000072350000}"/>
    <cellStyle name="Normal 2 3 2 11 2 2 3 3 2 2" xfId="28499" xr:uid="{00000000-0005-0000-0000-000073350000}"/>
    <cellStyle name="Normal 2 3 2 11 2 2 3 3 3" xfId="20353" xr:uid="{00000000-0005-0000-0000-000074350000}"/>
    <cellStyle name="Normal 2 3 2 11 2 2 3 4" xfId="6706" xr:uid="{00000000-0005-0000-0000-000075350000}"/>
    <cellStyle name="Normal 2 3 2 11 2 2 3 4 2" xfId="14852" xr:uid="{00000000-0005-0000-0000-000076350000}"/>
    <cellStyle name="Normal 2 3 2 11 2 2 3 4 2 2" xfId="31148" xr:uid="{00000000-0005-0000-0000-000077350000}"/>
    <cellStyle name="Normal 2 3 2 11 2 2 3 4 3" xfId="23002" xr:uid="{00000000-0005-0000-0000-000078350000}"/>
    <cellStyle name="Normal 2 3 2 11 2 2 3 5" xfId="9553" xr:uid="{00000000-0005-0000-0000-000079350000}"/>
    <cellStyle name="Normal 2 3 2 11 2 2 3 5 2" xfId="25849" xr:uid="{00000000-0005-0000-0000-00007A350000}"/>
    <cellStyle name="Normal 2 3 2 11 2 2 3 6" xfId="17703" xr:uid="{00000000-0005-0000-0000-00007B350000}"/>
    <cellStyle name="Normal 2 3 2 11 2 2 4" xfId="2112" xr:uid="{00000000-0005-0000-0000-00007C350000}"/>
    <cellStyle name="Normal 2 3 2 11 2 2 4 2" xfId="4666" xr:uid="{00000000-0005-0000-0000-00007D350000}"/>
    <cellStyle name="Normal 2 3 2 11 2 2 4 2 2" xfId="12812" xr:uid="{00000000-0005-0000-0000-00007E350000}"/>
    <cellStyle name="Normal 2 3 2 11 2 2 4 2 2 2" xfId="29108" xr:uid="{00000000-0005-0000-0000-00007F350000}"/>
    <cellStyle name="Normal 2 3 2 11 2 2 4 2 3" xfId="20962" xr:uid="{00000000-0005-0000-0000-000080350000}"/>
    <cellStyle name="Normal 2 3 2 11 2 2 4 3" xfId="7411" xr:uid="{00000000-0005-0000-0000-000081350000}"/>
    <cellStyle name="Normal 2 3 2 11 2 2 4 3 2" xfId="15557" xr:uid="{00000000-0005-0000-0000-000082350000}"/>
    <cellStyle name="Normal 2 3 2 11 2 2 4 3 2 2" xfId="31853" xr:uid="{00000000-0005-0000-0000-000083350000}"/>
    <cellStyle name="Normal 2 3 2 11 2 2 4 3 3" xfId="23707" xr:uid="{00000000-0005-0000-0000-000084350000}"/>
    <cellStyle name="Normal 2 3 2 11 2 2 4 4" xfId="10258" xr:uid="{00000000-0005-0000-0000-000085350000}"/>
    <cellStyle name="Normal 2 3 2 11 2 2 4 4 2" xfId="26554" xr:uid="{00000000-0005-0000-0000-000086350000}"/>
    <cellStyle name="Normal 2 3 2 11 2 2 4 5" xfId="18408" xr:uid="{00000000-0005-0000-0000-000087350000}"/>
    <cellStyle name="Normal 2 3 2 11 2 2 5" xfId="3448" xr:uid="{00000000-0005-0000-0000-000088350000}"/>
    <cellStyle name="Normal 2 3 2 11 2 2 5 2" xfId="11594" xr:uid="{00000000-0005-0000-0000-000089350000}"/>
    <cellStyle name="Normal 2 3 2 11 2 2 5 2 2" xfId="27890" xr:uid="{00000000-0005-0000-0000-00008A350000}"/>
    <cellStyle name="Normal 2 3 2 11 2 2 5 3" xfId="19744" xr:uid="{00000000-0005-0000-0000-00008B350000}"/>
    <cellStyle name="Normal 2 3 2 11 2 2 6" xfId="6001" xr:uid="{00000000-0005-0000-0000-00008C350000}"/>
    <cellStyle name="Normal 2 3 2 11 2 2 6 2" xfId="14147" xr:uid="{00000000-0005-0000-0000-00008D350000}"/>
    <cellStyle name="Normal 2 3 2 11 2 2 6 2 2" xfId="30443" xr:uid="{00000000-0005-0000-0000-00008E350000}"/>
    <cellStyle name="Normal 2 3 2 11 2 2 6 3" xfId="22297" xr:uid="{00000000-0005-0000-0000-00008F350000}"/>
    <cellStyle name="Normal 2 3 2 11 2 2 7" xfId="8848" xr:uid="{00000000-0005-0000-0000-000090350000}"/>
    <cellStyle name="Normal 2 3 2 11 2 2 7 2" xfId="25144" xr:uid="{00000000-0005-0000-0000-000091350000}"/>
    <cellStyle name="Normal 2 3 2 11 2 2 8" xfId="16998" xr:uid="{00000000-0005-0000-0000-000092350000}"/>
    <cellStyle name="Normal 2 3 2 11 2 3" xfId="1406" xr:uid="{00000000-0005-0000-0000-000093350000}"/>
    <cellStyle name="Normal 2 3 2 11 2 3 2" xfId="2816" xr:uid="{00000000-0005-0000-0000-000094350000}"/>
    <cellStyle name="Normal 2 3 2 11 2 3 2 2" xfId="5274" xr:uid="{00000000-0005-0000-0000-000095350000}"/>
    <cellStyle name="Normal 2 3 2 11 2 3 2 2 2" xfId="13420" xr:uid="{00000000-0005-0000-0000-000096350000}"/>
    <cellStyle name="Normal 2 3 2 11 2 3 2 2 2 2" xfId="29716" xr:uid="{00000000-0005-0000-0000-000097350000}"/>
    <cellStyle name="Normal 2 3 2 11 2 3 2 2 3" xfId="21570" xr:uid="{00000000-0005-0000-0000-000098350000}"/>
    <cellStyle name="Normal 2 3 2 11 2 3 2 3" xfId="8115" xr:uid="{00000000-0005-0000-0000-000099350000}"/>
    <cellStyle name="Normal 2 3 2 11 2 3 2 3 2" xfId="16261" xr:uid="{00000000-0005-0000-0000-00009A350000}"/>
    <cellStyle name="Normal 2 3 2 11 2 3 2 3 2 2" xfId="32557" xr:uid="{00000000-0005-0000-0000-00009B350000}"/>
    <cellStyle name="Normal 2 3 2 11 2 3 2 3 3" xfId="24411" xr:uid="{00000000-0005-0000-0000-00009C350000}"/>
    <cellStyle name="Normal 2 3 2 11 2 3 2 4" xfId="10962" xr:uid="{00000000-0005-0000-0000-00009D350000}"/>
    <cellStyle name="Normal 2 3 2 11 2 3 2 4 2" xfId="27258" xr:uid="{00000000-0005-0000-0000-00009E350000}"/>
    <cellStyle name="Normal 2 3 2 11 2 3 2 5" xfId="19112" xr:uid="{00000000-0005-0000-0000-00009F350000}"/>
    <cellStyle name="Normal 2 3 2 11 2 3 3" xfId="4056" xr:uid="{00000000-0005-0000-0000-0000A0350000}"/>
    <cellStyle name="Normal 2 3 2 11 2 3 3 2" xfId="12202" xr:uid="{00000000-0005-0000-0000-0000A1350000}"/>
    <cellStyle name="Normal 2 3 2 11 2 3 3 2 2" xfId="28498" xr:uid="{00000000-0005-0000-0000-0000A2350000}"/>
    <cellStyle name="Normal 2 3 2 11 2 3 3 3" xfId="20352" xr:uid="{00000000-0005-0000-0000-0000A3350000}"/>
    <cellStyle name="Normal 2 3 2 11 2 3 4" xfId="6705" xr:uid="{00000000-0005-0000-0000-0000A4350000}"/>
    <cellStyle name="Normal 2 3 2 11 2 3 4 2" xfId="14851" xr:uid="{00000000-0005-0000-0000-0000A5350000}"/>
    <cellStyle name="Normal 2 3 2 11 2 3 4 2 2" xfId="31147" xr:uid="{00000000-0005-0000-0000-0000A6350000}"/>
    <cellStyle name="Normal 2 3 2 11 2 3 4 3" xfId="23001" xr:uid="{00000000-0005-0000-0000-0000A7350000}"/>
    <cellStyle name="Normal 2 3 2 11 2 3 5" xfId="9552" xr:uid="{00000000-0005-0000-0000-0000A8350000}"/>
    <cellStyle name="Normal 2 3 2 11 2 3 5 2" xfId="25848" xr:uid="{00000000-0005-0000-0000-0000A9350000}"/>
    <cellStyle name="Normal 2 3 2 11 2 3 6" xfId="17702" xr:uid="{00000000-0005-0000-0000-0000AA350000}"/>
    <cellStyle name="Normal 2 3 2 11 2 4" xfId="2111" xr:uid="{00000000-0005-0000-0000-0000AB350000}"/>
    <cellStyle name="Normal 2 3 2 11 2 4 2" xfId="4665" xr:uid="{00000000-0005-0000-0000-0000AC350000}"/>
    <cellStyle name="Normal 2 3 2 11 2 4 2 2" xfId="12811" xr:uid="{00000000-0005-0000-0000-0000AD350000}"/>
    <cellStyle name="Normal 2 3 2 11 2 4 2 2 2" xfId="29107" xr:uid="{00000000-0005-0000-0000-0000AE350000}"/>
    <cellStyle name="Normal 2 3 2 11 2 4 2 3" xfId="20961" xr:uid="{00000000-0005-0000-0000-0000AF350000}"/>
    <cellStyle name="Normal 2 3 2 11 2 4 3" xfId="7410" xr:uid="{00000000-0005-0000-0000-0000B0350000}"/>
    <cellStyle name="Normal 2 3 2 11 2 4 3 2" xfId="15556" xr:uid="{00000000-0005-0000-0000-0000B1350000}"/>
    <cellStyle name="Normal 2 3 2 11 2 4 3 2 2" xfId="31852" xr:uid="{00000000-0005-0000-0000-0000B2350000}"/>
    <cellStyle name="Normal 2 3 2 11 2 4 3 3" xfId="23706" xr:uid="{00000000-0005-0000-0000-0000B3350000}"/>
    <cellStyle name="Normal 2 3 2 11 2 4 4" xfId="10257" xr:uid="{00000000-0005-0000-0000-0000B4350000}"/>
    <cellStyle name="Normal 2 3 2 11 2 4 4 2" xfId="26553" xr:uid="{00000000-0005-0000-0000-0000B5350000}"/>
    <cellStyle name="Normal 2 3 2 11 2 4 5" xfId="18407" xr:uid="{00000000-0005-0000-0000-0000B6350000}"/>
    <cellStyle name="Normal 2 3 2 11 2 5" xfId="3447" xr:uid="{00000000-0005-0000-0000-0000B7350000}"/>
    <cellStyle name="Normal 2 3 2 11 2 5 2" xfId="11593" xr:uid="{00000000-0005-0000-0000-0000B8350000}"/>
    <cellStyle name="Normal 2 3 2 11 2 5 2 2" xfId="27889" xr:uid="{00000000-0005-0000-0000-0000B9350000}"/>
    <cellStyle name="Normal 2 3 2 11 2 5 3" xfId="19743" xr:uid="{00000000-0005-0000-0000-0000BA350000}"/>
    <cellStyle name="Normal 2 3 2 11 2 6" xfId="6000" xr:uid="{00000000-0005-0000-0000-0000BB350000}"/>
    <cellStyle name="Normal 2 3 2 11 2 6 2" xfId="14146" xr:uid="{00000000-0005-0000-0000-0000BC350000}"/>
    <cellStyle name="Normal 2 3 2 11 2 6 2 2" xfId="30442" xr:uid="{00000000-0005-0000-0000-0000BD350000}"/>
    <cellStyle name="Normal 2 3 2 11 2 6 3" xfId="22296" xr:uid="{00000000-0005-0000-0000-0000BE350000}"/>
    <cellStyle name="Normal 2 3 2 11 2 7" xfId="8847" xr:uid="{00000000-0005-0000-0000-0000BF350000}"/>
    <cellStyle name="Normal 2 3 2 11 2 7 2" xfId="25143" xr:uid="{00000000-0005-0000-0000-0000C0350000}"/>
    <cellStyle name="Normal 2 3 2 11 2 8" xfId="16997" xr:uid="{00000000-0005-0000-0000-0000C1350000}"/>
    <cellStyle name="Normal 2 3 2 11 3" xfId="1405" xr:uid="{00000000-0005-0000-0000-0000C2350000}"/>
    <cellStyle name="Normal 2 3 2 11 3 2" xfId="2815" xr:uid="{00000000-0005-0000-0000-0000C3350000}"/>
    <cellStyle name="Normal 2 3 2 11 3 2 2" xfId="5273" xr:uid="{00000000-0005-0000-0000-0000C4350000}"/>
    <cellStyle name="Normal 2 3 2 11 3 2 2 2" xfId="13419" xr:uid="{00000000-0005-0000-0000-0000C5350000}"/>
    <cellStyle name="Normal 2 3 2 11 3 2 2 2 2" xfId="29715" xr:uid="{00000000-0005-0000-0000-0000C6350000}"/>
    <cellStyle name="Normal 2 3 2 11 3 2 2 3" xfId="21569" xr:uid="{00000000-0005-0000-0000-0000C7350000}"/>
    <cellStyle name="Normal 2 3 2 11 3 2 3" xfId="8114" xr:uid="{00000000-0005-0000-0000-0000C8350000}"/>
    <cellStyle name="Normal 2 3 2 11 3 2 3 2" xfId="16260" xr:uid="{00000000-0005-0000-0000-0000C9350000}"/>
    <cellStyle name="Normal 2 3 2 11 3 2 3 2 2" xfId="32556" xr:uid="{00000000-0005-0000-0000-0000CA350000}"/>
    <cellStyle name="Normal 2 3 2 11 3 2 3 3" xfId="24410" xr:uid="{00000000-0005-0000-0000-0000CB350000}"/>
    <cellStyle name="Normal 2 3 2 11 3 2 4" xfId="10961" xr:uid="{00000000-0005-0000-0000-0000CC350000}"/>
    <cellStyle name="Normal 2 3 2 11 3 2 4 2" xfId="27257" xr:uid="{00000000-0005-0000-0000-0000CD350000}"/>
    <cellStyle name="Normal 2 3 2 11 3 2 5" xfId="19111" xr:uid="{00000000-0005-0000-0000-0000CE350000}"/>
    <cellStyle name="Normal 2 3 2 11 3 3" xfId="4055" xr:uid="{00000000-0005-0000-0000-0000CF350000}"/>
    <cellStyle name="Normal 2 3 2 11 3 3 2" xfId="12201" xr:uid="{00000000-0005-0000-0000-0000D0350000}"/>
    <cellStyle name="Normal 2 3 2 11 3 3 2 2" xfId="28497" xr:uid="{00000000-0005-0000-0000-0000D1350000}"/>
    <cellStyle name="Normal 2 3 2 11 3 3 3" xfId="20351" xr:uid="{00000000-0005-0000-0000-0000D2350000}"/>
    <cellStyle name="Normal 2 3 2 11 3 4" xfId="6704" xr:uid="{00000000-0005-0000-0000-0000D3350000}"/>
    <cellStyle name="Normal 2 3 2 11 3 4 2" xfId="14850" xr:uid="{00000000-0005-0000-0000-0000D4350000}"/>
    <cellStyle name="Normal 2 3 2 11 3 4 2 2" xfId="31146" xr:uid="{00000000-0005-0000-0000-0000D5350000}"/>
    <cellStyle name="Normal 2 3 2 11 3 4 3" xfId="23000" xr:uid="{00000000-0005-0000-0000-0000D6350000}"/>
    <cellStyle name="Normal 2 3 2 11 3 5" xfId="9551" xr:uid="{00000000-0005-0000-0000-0000D7350000}"/>
    <cellStyle name="Normal 2 3 2 11 3 5 2" xfId="25847" xr:uid="{00000000-0005-0000-0000-0000D8350000}"/>
    <cellStyle name="Normal 2 3 2 11 3 6" xfId="17701" xr:uid="{00000000-0005-0000-0000-0000D9350000}"/>
    <cellStyle name="Normal 2 3 2 11 4" xfId="2110" xr:uid="{00000000-0005-0000-0000-0000DA350000}"/>
    <cellStyle name="Normal 2 3 2 11 4 2" xfId="4664" xr:uid="{00000000-0005-0000-0000-0000DB350000}"/>
    <cellStyle name="Normal 2 3 2 11 4 2 2" xfId="12810" xr:uid="{00000000-0005-0000-0000-0000DC350000}"/>
    <cellStyle name="Normal 2 3 2 11 4 2 2 2" xfId="29106" xr:uid="{00000000-0005-0000-0000-0000DD350000}"/>
    <cellStyle name="Normal 2 3 2 11 4 2 3" xfId="20960" xr:uid="{00000000-0005-0000-0000-0000DE350000}"/>
    <cellStyle name="Normal 2 3 2 11 4 3" xfId="7409" xr:uid="{00000000-0005-0000-0000-0000DF350000}"/>
    <cellStyle name="Normal 2 3 2 11 4 3 2" xfId="15555" xr:uid="{00000000-0005-0000-0000-0000E0350000}"/>
    <cellStyle name="Normal 2 3 2 11 4 3 2 2" xfId="31851" xr:uid="{00000000-0005-0000-0000-0000E1350000}"/>
    <cellStyle name="Normal 2 3 2 11 4 3 3" xfId="23705" xr:uid="{00000000-0005-0000-0000-0000E2350000}"/>
    <cellStyle name="Normal 2 3 2 11 4 4" xfId="10256" xr:uid="{00000000-0005-0000-0000-0000E3350000}"/>
    <cellStyle name="Normal 2 3 2 11 4 4 2" xfId="26552" xr:uid="{00000000-0005-0000-0000-0000E4350000}"/>
    <cellStyle name="Normal 2 3 2 11 4 5" xfId="18406" xr:uid="{00000000-0005-0000-0000-0000E5350000}"/>
    <cellStyle name="Normal 2 3 2 11 5" xfId="3446" xr:uid="{00000000-0005-0000-0000-0000E6350000}"/>
    <cellStyle name="Normal 2 3 2 11 5 2" xfId="11592" xr:uid="{00000000-0005-0000-0000-0000E7350000}"/>
    <cellStyle name="Normal 2 3 2 11 5 2 2" xfId="27888" xr:uid="{00000000-0005-0000-0000-0000E8350000}"/>
    <cellStyle name="Normal 2 3 2 11 5 3" xfId="19742" xr:uid="{00000000-0005-0000-0000-0000E9350000}"/>
    <cellStyle name="Normal 2 3 2 11 6" xfId="5999" xr:uid="{00000000-0005-0000-0000-0000EA350000}"/>
    <cellStyle name="Normal 2 3 2 11 6 2" xfId="14145" xr:uid="{00000000-0005-0000-0000-0000EB350000}"/>
    <cellStyle name="Normal 2 3 2 11 6 2 2" xfId="30441" xr:uid="{00000000-0005-0000-0000-0000EC350000}"/>
    <cellStyle name="Normal 2 3 2 11 6 3" xfId="22295" xr:uid="{00000000-0005-0000-0000-0000ED350000}"/>
    <cellStyle name="Normal 2 3 2 11 7" xfId="8846" xr:uid="{00000000-0005-0000-0000-0000EE350000}"/>
    <cellStyle name="Normal 2 3 2 11 7 2" xfId="25142" xr:uid="{00000000-0005-0000-0000-0000EF350000}"/>
    <cellStyle name="Normal 2 3 2 11 8" xfId="16996" xr:uid="{00000000-0005-0000-0000-0000F0350000}"/>
    <cellStyle name="Normal 2 3 2 12" xfId="707" xr:uid="{00000000-0005-0000-0000-0000F1350000}"/>
    <cellStyle name="Normal 2 3 2 12 2" xfId="1412" xr:uid="{00000000-0005-0000-0000-0000F2350000}"/>
    <cellStyle name="Normal 2 3 2 12 2 2" xfId="2822" xr:uid="{00000000-0005-0000-0000-0000F3350000}"/>
    <cellStyle name="Normal 2 3 2 12 2 2 2" xfId="5280" xr:uid="{00000000-0005-0000-0000-0000F4350000}"/>
    <cellStyle name="Normal 2 3 2 12 2 2 2 2" xfId="13426" xr:uid="{00000000-0005-0000-0000-0000F5350000}"/>
    <cellStyle name="Normal 2 3 2 12 2 2 2 2 2" xfId="29722" xr:uid="{00000000-0005-0000-0000-0000F6350000}"/>
    <cellStyle name="Normal 2 3 2 12 2 2 2 3" xfId="21576" xr:uid="{00000000-0005-0000-0000-0000F7350000}"/>
    <cellStyle name="Normal 2 3 2 12 2 2 3" xfId="8121" xr:uid="{00000000-0005-0000-0000-0000F8350000}"/>
    <cellStyle name="Normal 2 3 2 12 2 2 3 2" xfId="16267" xr:uid="{00000000-0005-0000-0000-0000F9350000}"/>
    <cellStyle name="Normal 2 3 2 12 2 2 3 2 2" xfId="32563" xr:uid="{00000000-0005-0000-0000-0000FA350000}"/>
    <cellStyle name="Normal 2 3 2 12 2 2 3 3" xfId="24417" xr:uid="{00000000-0005-0000-0000-0000FB350000}"/>
    <cellStyle name="Normal 2 3 2 12 2 2 4" xfId="10968" xr:uid="{00000000-0005-0000-0000-0000FC350000}"/>
    <cellStyle name="Normal 2 3 2 12 2 2 4 2" xfId="27264" xr:uid="{00000000-0005-0000-0000-0000FD350000}"/>
    <cellStyle name="Normal 2 3 2 12 2 2 5" xfId="19118" xr:uid="{00000000-0005-0000-0000-0000FE350000}"/>
    <cellStyle name="Normal 2 3 2 12 2 3" xfId="4062" xr:uid="{00000000-0005-0000-0000-0000FF350000}"/>
    <cellStyle name="Normal 2 3 2 12 2 3 2" xfId="12208" xr:uid="{00000000-0005-0000-0000-000000360000}"/>
    <cellStyle name="Normal 2 3 2 12 2 3 2 2" xfId="28504" xr:uid="{00000000-0005-0000-0000-000001360000}"/>
    <cellStyle name="Normal 2 3 2 12 2 3 3" xfId="20358" xr:uid="{00000000-0005-0000-0000-000002360000}"/>
    <cellStyle name="Normal 2 3 2 12 2 4" xfId="6711" xr:uid="{00000000-0005-0000-0000-000003360000}"/>
    <cellStyle name="Normal 2 3 2 12 2 4 2" xfId="14857" xr:uid="{00000000-0005-0000-0000-000004360000}"/>
    <cellStyle name="Normal 2 3 2 12 2 4 2 2" xfId="31153" xr:uid="{00000000-0005-0000-0000-000005360000}"/>
    <cellStyle name="Normal 2 3 2 12 2 4 3" xfId="23007" xr:uid="{00000000-0005-0000-0000-000006360000}"/>
    <cellStyle name="Normal 2 3 2 12 2 5" xfId="9558" xr:uid="{00000000-0005-0000-0000-000007360000}"/>
    <cellStyle name="Normal 2 3 2 12 2 5 2" xfId="25854" xr:uid="{00000000-0005-0000-0000-000008360000}"/>
    <cellStyle name="Normal 2 3 2 12 2 6" xfId="17708" xr:uid="{00000000-0005-0000-0000-000009360000}"/>
    <cellStyle name="Normal 2 3 2 12 3" xfId="2117" xr:uid="{00000000-0005-0000-0000-00000A360000}"/>
    <cellStyle name="Normal 2 3 2 12 3 2" xfId="4671" xr:uid="{00000000-0005-0000-0000-00000B360000}"/>
    <cellStyle name="Normal 2 3 2 12 3 2 2" xfId="12817" xr:uid="{00000000-0005-0000-0000-00000C360000}"/>
    <cellStyle name="Normal 2 3 2 12 3 2 2 2" xfId="29113" xr:uid="{00000000-0005-0000-0000-00000D360000}"/>
    <cellStyle name="Normal 2 3 2 12 3 2 3" xfId="20967" xr:uid="{00000000-0005-0000-0000-00000E360000}"/>
    <cellStyle name="Normal 2 3 2 12 3 3" xfId="7416" xr:uid="{00000000-0005-0000-0000-00000F360000}"/>
    <cellStyle name="Normal 2 3 2 12 3 3 2" xfId="15562" xr:uid="{00000000-0005-0000-0000-000010360000}"/>
    <cellStyle name="Normal 2 3 2 12 3 3 2 2" xfId="31858" xr:uid="{00000000-0005-0000-0000-000011360000}"/>
    <cellStyle name="Normal 2 3 2 12 3 3 3" xfId="23712" xr:uid="{00000000-0005-0000-0000-000012360000}"/>
    <cellStyle name="Normal 2 3 2 12 3 4" xfId="10263" xr:uid="{00000000-0005-0000-0000-000013360000}"/>
    <cellStyle name="Normal 2 3 2 12 3 4 2" xfId="26559" xr:uid="{00000000-0005-0000-0000-000014360000}"/>
    <cellStyle name="Normal 2 3 2 12 3 5" xfId="18413" xr:uid="{00000000-0005-0000-0000-000015360000}"/>
    <cellStyle name="Normal 2 3 2 12 4" xfId="2840" xr:uid="{00000000-0005-0000-0000-000016360000}"/>
    <cellStyle name="Normal 2 3 2 12 4 2" xfId="5297" xr:uid="{00000000-0005-0000-0000-000017360000}"/>
    <cellStyle name="Normal 2 3 2 12 4 2 2" xfId="13443" xr:uid="{00000000-0005-0000-0000-000018360000}"/>
    <cellStyle name="Normal 2 3 2 12 4 2 2 2" xfId="29739" xr:uid="{00000000-0005-0000-0000-000019360000}"/>
    <cellStyle name="Normal 2 3 2 12 4 2 3" xfId="21593" xr:uid="{00000000-0005-0000-0000-00001A360000}"/>
    <cellStyle name="Normal 2 3 2 12 4 3" xfId="8139" xr:uid="{00000000-0005-0000-0000-00001B360000}"/>
    <cellStyle name="Normal 2 3 2 12 4 3 2" xfId="16285" xr:uid="{00000000-0005-0000-0000-00001C360000}"/>
    <cellStyle name="Normal 2 3 2 12 4 3 2 2" xfId="32581" xr:uid="{00000000-0005-0000-0000-00001D360000}"/>
    <cellStyle name="Normal 2 3 2 12 4 3 3" xfId="24435" xr:uid="{00000000-0005-0000-0000-00001E360000}"/>
    <cellStyle name="Normal 2 3 2 12 4 4" xfId="8152" xr:uid="{00000000-0005-0000-0000-00001F360000}"/>
    <cellStyle name="Normal 2 3 2 12 4 4 2" xfId="16298" xr:uid="{00000000-0005-0000-0000-000020360000}"/>
    <cellStyle name="Normal 2 3 2 12 4 4 2 2" xfId="32594" xr:uid="{00000000-0005-0000-0000-000021360000}"/>
    <cellStyle name="Normal 2 3 2 12 4 4 3" xfId="24448" xr:uid="{00000000-0005-0000-0000-000022360000}"/>
    <cellStyle name="Normal 2 3 2 12 4 5" xfId="10986" xr:uid="{00000000-0005-0000-0000-000023360000}"/>
    <cellStyle name="Normal 2 3 2 12 4 5 2" xfId="27282" xr:uid="{00000000-0005-0000-0000-000024360000}"/>
    <cellStyle name="Normal 2 3 2 12 4 6" xfId="19136" xr:uid="{00000000-0005-0000-0000-000025360000}"/>
    <cellStyle name="Normal 2 3 2 12 4 7" xfId="32602" xr:uid="{00000000-0005-0000-0000-000026360000}"/>
    <cellStyle name="Normal 2 3 2 12 4 7 2" xfId="32603" xr:uid="{00000000-0005-0000-0000-000027360000}"/>
    <cellStyle name="Normal 2 3 2 12 4 7 3" xfId="32604" xr:uid="{00000000-0005-0000-0000-000028360000}"/>
    <cellStyle name="Normal 2 3 2 12 4 7 3 2" xfId="32606" xr:uid="{00000000-0005-0000-0000-000029360000}"/>
    <cellStyle name="Normal 2 3 2 12 4 7 3 2 2" xfId="32608" xr:uid="{00000000-0005-0000-0000-00002A360000}"/>
    <cellStyle name="Normal 2 3 2 12 4 7 3 2 3" xfId="32611" xr:uid="{00000000-0005-0000-0000-00002B360000}"/>
    <cellStyle name="Normal 2 3 2 12 4 7 3 2 3 2" xfId="32612" xr:uid="{00000000-0005-0000-0000-00002C360000}"/>
    <cellStyle name="Normal 2 3 2 12 4 7 3 2 3 2 2" xfId="32617" xr:uid="{00000000-0005-0000-0000-00002D360000}"/>
    <cellStyle name="Normal 2 3 2 12 4 7 3 2 3 2 2 2" xfId="32629" xr:uid="{00000000-0005-0000-0000-00002E360000}"/>
    <cellStyle name="Normal 2 3 2 12 4 7 3 2 3 2 2 3" xfId="32632" xr:uid="{00000000-0005-0000-0000-00002F360000}"/>
    <cellStyle name="Normal 2 3 2 12 4 7 3 3" xfId="32610" xr:uid="{00000000-0005-0000-0000-000030360000}"/>
    <cellStyle name="Normal 2 3 2 12 4 7 3 3 2" xfId="32613" xr:uid="{00000000-0005-0000-0000-000031360000}"/>
    <cellStyle name="Normal 2 3 2 12 4 8" xfId="32614" xr:uid="{00000000-0005-0000-0000-000032360000}"/>
    <cellStyle name="Normal 2 3 2 12 5" xfId="3453" xr:uid="{00000000-0005-0000-0000-000033360000}"/>
    <cellStyle name="Normal 2 3 2 12 5 2" xfId="11599" xr:uid="{00000000-0005-0000-0000-000034360000}"/>
    <cellStyle name="Normal 2 3 2 12 5 2 2" xfId="27895" xr:uid="{00000000-0005-0000-0000-000035360000}"/>
    <cellStyle name="Normal 2 3 2 12 5 3" xfId="19749" xr:uid="{00000000-0005-0000-0000-000036360000}"/>
    <cellStyle name="Normal 2 3 2 12 6" xfId="6006" xr:uid="{00000000-0005-0000-0000-000037360000}"/>
    <cellStyle name="Normal 2 3 2 12 6 2" xfId="14152" xr:uid="{00000000-0005-0000-0000-000038360000}"/>
    <cellStyle name="Normal 2 3 2 12 6 2 2" xfId="30448" xr:uid="{00000000-0005-0000-0000-000039360000}"/>
    <cellStyle name="Normal 2 3 2 12 6 3" xfId="22302" xr:uid="{00000000-0005-0000-0000-00003A360000}"/>
    <cellStyle name="Normal 2 3 2 12 7" xfId="8853" xr:uid="{00000000-0005-0000-0000-00003B360000}"/>
    <cellStyle name="Normal 2 3 2 12 7 2" xfId="25149" xr:uid="{00000000-0005-0000-0000-00003C360000}"/>
    <cellStyle name="Normal 2 3 2 12 8" xfId="17003" xr:uid="{00000000-0005-0000-0000-00003D360000}"/>
    <cellStyle name="Normal 2 3 2 13" xfId="719" xr:uid="{00000000-0005-0000-0000-00003E360000}"/>
    <cellStyle name="Normal 2 3 2 13 2" xfId="2129" xr:uid="{00000000-0005-0000-0000-00003F360000}"/>
    <cellStyle name="Normal 2 3 2 13 2 2" xfId="4682" xr:uid="{00000000-0005-0000-0000-000040360000}"/>
    <cellStyle name="Normal 2 3 2 13 2 2 2" xfId="12828" xr:uid="{00000000-0005-0000-0000-000041360000}"/>
    <cellStyle name="Normal 2 3 2 13 2 2 2 2" xfId="29124" xr:uid="{00000000-0005-0000-0000-000042360000}"/>
    <cellStyle name="Normal 2 3 2 13 2 2 3" xfId="20978" xr:uid="{00000000-0005-0000-0000-000043360000}"/>
    <cellStyle name="Normal 2 3 2 13 2 3" xfId="7428" xr:uid="{00000000-0005-0000-0000-000044360000}"/>
    <cellStyle name="Normal 2 3 2 13 2 3 2" xfId="15574" xr:uid="{00000000-0005-0000-0000-000045360000}"/>
    <cellStyle name="Normal 2 3 2 13 2 3 2 2" xfId="31870" xr:uid="{00000000-0005-0000-0000-000046360000}"/>
    <cellStyle name="Normal 2 3 2 13 2 3 3" xfId="23724" xr:uid="{00000000-0005-0000-0000-000047360000}"/>
    <cellStyle name="Normal 2 3 2 13 2 4" xfId="10275" xr:uid="{00000000-0005-0000-0000-000048360000}"/>
    <cellStyle name="Normal 2 3 2 13 2 4 2" xfId="26571" xr:uid="{00000000-0005-0000-0000-000049360000}"/>
    <cellStyle name="Normal 2 3 2 13 2 5" xfId="18425" xr:uid="{00000000-0005-0000-0000-00004A360000}"/>
    <cellStyle name="Normal 2 3 2 13 3" xfId="3464" xr:uid="{00000000-0005-0000-0000-00004B360000}"/>
    <cellStyle name="Normal 2 3 2 13 3 2" xfId="11610" xr:uid="{00000000-0005-0000-0000-00004C360000}"/>
    <cellStyle name="Normal 2 3 2 13 3 2 2" xfId="27906" xr:uid="{00000000-0005-0000-0000-00004D360000}"/>
    <cellStyle name="Normal 2 3 2 13 3 3" xfId="19760" xr:uid="{00000000-0005-0000-0000-00004E360000}"/>
    <cellStyle name="Normal 2 3 2 13 4" xfId="6018" xr:uid="{00000000-0005-0000-0000-00004F360000}"/>
    <cellStyle name="Normal 2 3 2 13 4 2" xfId="14164" xr:uid="{00000000-0005-0000-0000-000050360000}"/>
    <cellStyle name="Normal 2 3 2 13 4 2 2" xfId="30460" xr:uid="{00000000-0005-0000-0000-000051360000}"/>
    <cellStyle name="Normal 2 3 2 13 4 3" xfId="22314" xr:uid="{00000000-0005-0000-0000-000052360000}"/>
    <cellStyle name="Normal 2 3 2 13 5" xfId="8865" xr:uid="{00000000-0005-0000-0000-000053360000}"/>
    <cellStyle name="Normal 2 3 2 13 5 2" xfId="25161" xr:uid="{00000000-0005-0000-0000-000054360000}"/>
    <cellStyle name="Normal 2 3 2 13 6" xfId="17015" xr:uid="{00000000-0005-0000-0000-000055360000}"/>
    <cellStyle name="Normal 2 3 2 14" xfId="1424" xr:uid="{00000000-0005-0000-0000-000056360000}"/>
    <cellStyle name="Normal 2 3 2 14 2" xfId="4073" xr:uid="{00000000-0005-0000-0000-000057360000}"/>
    <cellStyle name="Normal 2 3 2 14 2 2" xfId="12219" xr:uid="{00000000-0005-0000-0000-000058360000}"/>
    <cellStyle name="Normal 2 3 2 14 2 2 2" xfId="28515" xr:uid="{00000000-0005-0000-0000-000059360000}"/>
    <cellStyle name="Normal 2 3 2 14 2 3" xfId="20369" xr:uid="{00000000-0005-0000-0000-00005A360000}"/>
    <cellStyle name="Normal 2 3 2 14 3" xfId="6723" xr:uid="{00000000-0005-0000-0000-00005B360000}"/>
    <cellStyle name="Normal 2 3 2 14 3 2" xfId="14869" xr:uid="{00000000-0005-0000-0000-00005C360000}"/>
    <cellStyle name="Normal 2 3 2 14 3 2 2" xfId="31165" xr:uid="{00000000-0005-0000-0000-00005D360000}"/>
    <cellStyle name="Normal 2 3 2 14 3 3" xfId="23019" xr:uid="{00000000-0005-0000-0000-00005E360000}"/>
    <cellStyle name="Normal 2 3 2 14 4" xfId="9570" xr:uid="{00000000-0005-0000-0000-00005F360000}"/>
    <cellStyle name="Normal 2 3 2 14 4 2" xfId="25866" xr:uid="{00000000-0005-0000-0000-000060360000}"/>
    <cellStyle name="Normal 2 3 2 14 5" xfId="17720" xr:uid="{00000000-0005-0000-0000-000061360000}"/>
    <cellStyle name="Normal 2 3 2 15" xfId="2855" xr:uid="{00000000-0005-0000-0000-000062360000}"/>
    <cellStyle name="Normal 2 3 2 15 2" xfId="11001" xr:uid="{00000000-0005-0000-0000-000063360000}"/>
    <cellStyle name="Normal 2 3 2 15 2 2" xfId="27297" xr:uid="{00000000-0005-0000-0000-000064360000}"/>
    <cellStyle name="Normal 2 3 2 15 3" xfId="19151" xr:uid="{00000000-0005-0000-0000-000065360000}"/>
    <cellStyle name="Normal 2 3 2 16" xfId="5313" xr:uid="{00000000-0005-0000-0000-000066360000}"/>
    <cellStyle name="Normal 2 3 2 16 2" xfId="13459" xr:uid="{00000000-0005-0000-0000-000067360000}"/>
    <cellStyle name="Normal 2 3 2 16 2 2" xfId="29755" xr:uid="{00000000-0005-0000-0000-000068360000}"/>
    <cellStyle name="Normal 2 3 2 16 3" xfId="21609" xr:uid="{00000000-0005-0000-0000-000069360000}"/>
    <cellStyle name="Normal 2 3 2 17" xfId="8160" xr:uid="{00000000-0005-0000-0000-00006A360000}"/>
    <cellStyle name="Normal 2 3 2 17 2" xfId="24456" xr:uid="{00000000-0005-0000-0000-00006B360000}"/>
    <cellStyle name="Normal 2 3 2 18" xfId="16310" xr:uid="{00000000-0005-0000-0000-00006C360000}"/>
    <cellStyle name="Normal 2 3 2 2" xfId="17" xr:uid="{00000000-0005-0000-0000-00006D360000}"/>
    <cellStyle name="Normal 2 3 2 2 10" xfId="723" xr:uid="{00000000-0005-0000-0000-00006E360000}"/>
    <cellStyle name="Normal 2 3 2 2 10 2" xfId="2133" xr:uid="{00000000-0005-0000-0000-00006F360000}"/>
    <cellStyle name="Normal 2 3 2 2 10 2 2" xfId="4685" xr:uid="{00000000-0005-0000-0000-000070360000}"/>
    <cellStyle name="Normal 2 3 2 2 10 2 2 2" xfId="12831" xr:uid="{00000000-0005-0000-0000-000071360000}"/>
    <cellStyle name="Normal 2 3 2 2 10 2 2 2 2" xfId="29127" xr:uid="{00000000-0005-0000-0000-000072360000}"/>
    <cellStyle name="Normal 2 3 2 2 10 2 2 3" xfId="20981" xr:uid="{00000000-0005-0000-0000-000073360000}"/>
    <cellStyle name="Normal 2 3 2 2 10 2 3" xfId="7432" xr:uid="{00000000-0005-0000-0000-000074360000}"/>
    <cellStyle name="Normal 2 3 2 2 10 2 3 2" xfId="15578" xr:uid="{00000000-0005-0000-0000-000075360000}"/>
    <cellStyle name="Normal 2 3 2 2 10 2 3 2 2" xfId="31874" xr:uid="{00000000-0005-0000-0000-000076360000}"/>
    <cellStyle name="Normal 2 3 2 2 10 2 3 3" xfId="23728" xr:uid="{00000000-0005-0000-0000-000077360000}"/>
    <cellStyle name="Normal 2 3 2 2 10 2 4" xfId="10279" xr:uid="{00000000-0005-0000-0000-000078360000}"/>
    <cellStyle name="Normal 2 3 2 2 10 2 4 2" xfId="26575" xr:uid="{00000000-0005-0000-0000-000079360000}"/>
    <cellStyle name="Normal 2 3 2 2 10 2 5" xfId="18429" xr:uid="{00000000-0005-0000-0000-00007A360000}"/>
    <cellStyle name="Normal 2 3 2 2 10 3" xfId="3467" xr:uid="{00000000-0005-0000-0000-00007B360000}"/>
    <cellStyle name="Normal 2 3 2 2 10 3 2" xfId="11613" xr:uid="{00000000-0005-0000-0000-00007C360000}"/>
    <cellStyle name="Normal 2 3 2 2 10 3 2 2" xfId="27909" xr:uid="{00000000-0005-0000-0000-00007D360000}"/>
    <cellStyle name="Normal 2 3 2 2 10 3 3" xfId="19763" xr:uid="{00000000-0005-0000-0000-00007E360000}"/>
    <cellStyle name="Normal 2 3 2 2 10 4" xfId="6022" xr:uid="{00000000-0005-0000-0000-00007F360000}"/>
    <cellStyle name="Normal 2 3 2 2 10 4 2" xfId="14168" xr:uid="{00000000-0005-0000-0000-000080360000}"/>
    <cellStyle name="Normal 2 3 2 2 10 4 2 2" xfId="30464" xr:uid="{00000000-0005-0000-0000-000081360000}"/>
    <cellStyle name="Normal 2 3 2 2 10 4 3" xfId="22318" xr:uid="{00000000-0005-0000-0000-000082360000}"/>
    <cellStyle name="Normal 2 3 2 2 10 5" xfId="8869" xr:uid="{00000000-0005-0000-0000-000083360000}"/>
    <cellStyle name="Normal 2 3 2 2 10 5 2" xfId="25165" xr:uid="{00000000-0005-0000-0000-000084360000}"/>
    <cellStyle name="Normal 2 3 2 2 10 6" xfId="17019" xr:uid="{00000000-0005-0000-0000-000085360000}"/>
    <cellStyle name="Normal 2 3 2 2 11" xfId="1428" xr:uid="{00000000-0005-0000-0000-000086360000}"/>
    <cellStyle name="Normal 2 3 2 2 11 2" xfId="4076" xr:uid="{00000000-0005-0000-0000-000087360000}"/>
    <cellStyle name="Normal 2 3 2 2 11 2 2" xfId="12222" xr:uid="{00000000-0005-0000-0000-000088360000}"/>
    <cellStyle name="Normal 2 3 2 2 11 2 2 2" xfId="28518" xr:uid="{00000000-0005-0000-0000-000089360000}"/>
    <cellStyle name="Normal 2 3 2 2 11 2 3" xfId="20372" xr:uid="{00000000-0005-0000-0000-00008A360000}"/>
    <cellStyle name="Normal 2 3 2 2 11 3" xfId="6727" xr:uid="{00000000-0005-0000-0000-00008B360000}"/>
    <cellStyle name="Normal 2 3 2 2 11 3 2" xfId="14873" xr:uid="{00000000-0005-0000-0000-00008C360000}"/>
    <cellStyle name="Normal 2 3 2 2 11 3 2 2" xfId="31169" xr:uid="{00000000-0005-0000-0000-00008D360000}"/>
    <cellStyle name="Normal 2 3 2 2 11 3 3" xfId="23023" xr:uid="{00000000-0005-0000-0000-00008E360000}"/>
    <cellStyle name="Normal 2 3 2 2 11 4" xfId="9574" xr:uid="{00000000-0005-0000-0000-00008F360000}"/>
    <cellStyle name="Normal 2 3 2 2 11 4 2" xfId="25870" xr:uid="{00000000-0005-0000-0000-000090360000}"/>
    <cellStyle name="Normal 2 3 2 2 11 5" xfId="17724" xr:uid="{00000000-0005-0000-0000-000091360000}"/>
    <cellStyle name="Normal 2 3 2 2 12" xfId="2858" xr:uid="{00000000-0005-0000-0000-000092360000}"/>
    <cellStyle name="Normal 2 3 2 2 12 2" xfId="11004" xr:uid="{00000000-0005-0000-0000-000093360000}"/>
    <cellStyle name="Normal 2 3 2 2 12 2 2" xfId="27300" xr:uid="{00000000-0005-0000-0000-000094360000}"/>
    <cellStyle name="Normal 2 3 2 2 12 3" xfId="19154" xr:uid="{00000000-0005-0000-0000-000095360000}"/>
    <cellStyle name="Normal 2 3 2 2 13" xfId="5317" xr:uid="{00000000-0005-0000-0000-000096360000}"/>
    <cellStyle name="Normal 2 3 2 2 13 2" xfId="13463" xr:uid="{00000000-0005-0000-0000-000097360000}"/>
    <cellStyle name="Normal 2 3 2 2 13 2 2" xfId="29759" xr:uid="{00000000-0005-0000-0000-000098360000}"/>
    <cellStyle name="Normal 2 3 2 2 13 3" xfId="21613" xr:uid="{00000000-0005-0000-0000-000099360000}"/>
    <cellStyle name="Normal 2 3 2 2 14" xfId="8164" xr:uid="{00000000-0005-0000-0000-00009A360000}"/>
    <cellStyle name="Normal 2 3 2 2 14 2" xfId="24460" xr:uid="{00000000-0005-0000-0000-00009B360000}"/>
    <cellStyle name="Normal 2 3 2 2 15" xfId="16314" xr:uid="{00000000-0005-0000-0000-00009C360000}"/>
    <cellStyle name="Normal 2 3 2 2 2" xfId="28" xr:uid="{00000000-0005-0000-0000-00009D360000}"/>
    <cellStyle name="Normal 2 3 2 2 2 10" xfId="2867" xr:uid="{00000000-0005-0000-0000-00009E360000}"/>
    <cellStyle name="Normal 2 3 2 2 2 10 2" xfId="11013" xr:uid="{00000000-0005-0000-0000-00009F360000}"/>
    <cellStyle name="Normal 2 3 2 2 2 10 2 2" xfId="27309" xr:uid="{00000000-0005-0000-0000-0000A0360000}"/>
    <cellStyle name="Normal 2 3 2 2 2 10 3" xfId="19163" xr:uid="{00000000-0005-0000-0000-0000A1360000}"/>
    <cellStyle name="Normal 2 3 2 2 2 11" xfId="5328" xr:uid="{00000000-0005-0000-0000-0000A2360000}"/>
    <cellStyle name="Normal 2 3 2 2 2 11 2" xfId="13474" xr:uid="{00000000-0005-0000-0000-0000A3360000}"/>
    <cellStyle name="Normal 2 3 2 2 2 11 2 2" xfId="29770" xr:uid="{00000000-0005-0000-0000-0000A4360000}"/>
    <cellStyle name="Normal 2 3 2 2 2 11 3" xfId="21624" xr:uid="{00000000-0005-0000-0000-0000A5360000}"/>
    <cellStyle name="Normal 2 3 2 2 2 12" xfId="8175" xr:uid="{00000000-0005-0000-0000-0000A6360000}"/>
    <cellStyle name="Normal 2 3 2 2 2 12 2" xfId="24471" xr:uid="{00000000-0005-0000-0000-0000A7360000}"/>
    <cellStyle name="Normal 2 3 2 2 2 13" xfId="16325" xr:uid="{00000000-0005-0000-0000-0000A8360000}"/>
    <cellStyle name="Normal 2 3 2 2 2 2" xfId="50" xr:uid="{00000000-0005-0000-0000-0000A9360000}"/>
    <cellStyle name="Normal 2 3 2 2 2 2 10" xfId="5350" xr:uid="{00000000-0005-0000-0000-0000AA360000}"/>
    <cellStyle name="Normal 2 3 2 2 2 2 10 2" xfId="13496" xr:uid="{00000000-0005-0000-0000-0000AB360000}"/>
    <cellStyle name="Normal 2 3 2 2 2 2 10 2 2" xfId="29792" xr:uid="{00000000-0005-0000-0000-0000AC360000}"/>
    <cellStyle name="Normal 2 3 2 2 2 2 10 3" xfId="21646" xr:uid="{00000000-0005-0000-0000-0000AD360000}"/>
    <cellStyle name="Normal 2 3 2 2 2 2 11" xfId="8197" xr:uid="{00000000-0005-0000-0000-0000AE360000}"/>
    <cellStyle name="Normal 2 3 2 2 2 2 11 2" xfId="24493" xr:uid="{00000000-0005-0000-0000-0000AF360000}"/>
    <cellStyle name="Normal 2 3 2 2 2 2 12" xfId="16347" xr:uid="{00000000-0005-0000-0000-0000B0360000}"/>
    <cellStyle name="Normal 2 3 2 2 2 2 2" xfId="94" xr:uid="{00000000-0005-0000-0000-0000B1360000}"/>
    <cellStyle name="Normal 2 3 2 2 2 2 2 10" xfId="8241" xr:uid="{00000000-0005-0000-0000-0000B2360000}"/>
    <cellStyle name="Normal 2 3 2 2 2 2 2 10 2" xfId="24537" xr:uid="{00000000-0005-0000-0000-0000B3360000}"/>
    <cellStyle name="Normal 2 3 2 2 2 2 2 11" xfId="16391" xr:uid="{00000000-0005-0000-0000-0000B4360000}"/>
    <cellStyle name="Normal 2 3 2 2 2 2 2 2" xfId="184" xr:uid="{00000000-0005-0000-0000-0000B5360000}"/>
    <cellStyle name="Normal 2 3 2 2 2 2 2 2 2" xfId="528" xr:uid="{00000000-0005-0000-0000-0000B6360000}"/>
    <cellStyle name="Normal 2 3 2 2 2 2 2 2 2 2" xfId="1234" xr:uid="{00000000-0005-0000-0000-0000B7360000}"/>
    <cellStyle name="Normal 2 3 2 2 2 2 2 2 2 2 2" xfId="2644" xr:uid="{00000000-0005-0000-0000-0000B8360000}"/>
    <cellStyle name="Normal 2 3 2 2 2 2 2 2 2 2 2 2" xfId="5118" xr:uid="{00000000-0005-0000-0000-0000B9360000}"/>
    <cellStyle name="Normal 2 3 2 2 2 2 2 2 2 2 2 2 2" xfId="13264" xr:uid="{00000000-0005-0000-0000-0000BA360000}"/>
    <cellStyle name="Normal 2 3 2 2 2 2 2 2 2 2 2 2 2 2" xfId="29560" xr:uid="{00000000-0005-0000-0000-0000BB360000}"/>
    <cellStyle name="Normal 2 3 2 2 2 2 2 2 2 2 2 2 3" xfId="21414" xr:uid="{00000000-0005-0000-0000-0000BC360000}"/>
    <cellStyle name="Normal 2 3 2 2 2 2 2 2 2 2 2 3" xfId="7943" xr:uid="{00000000-0005-0000-0000-0000BD360000}"/>
    <cellStyle name="Normal 2 3 2 2 2 2 2 2 2 2 2 3 2" xfId="16089" xr:uid="{00000000-0005-0000-0000-0000BE360000}"/>
    <cellStyle name="Normal 2 3 2 2 2 2 2 2 2 2 2 3 2 2" xfId="32385" xr:uid="{00000000-0005-0000-0000-0000BF360000}"/>
    <cellStyle name="Normal 2 3 2 2 2 2 2 2 2 2 2 3 3" xfId="24239" xr:uid="{00000000-0005-0000-0000-0000C0360000}"/>
    <cellStyle name="Normal 2 3 2 2 2 2 2 2 2 2 2 4" xfId="10790" xr:uid="{00000000-0005-0000-0000-0000C1360000}"/>
    <cellStyle name="Normal 2 3 2 2 2 2 2 2 2 2 2 4 2" xfId="27086" xr:uid="{00000000-0005-0000-0000-0000C2360000}"/>
    <cellStyle name="Normal 2 3 2 2 2 2 2 2 2 2 2 5" xfId="18940" xr:uid="{00000000-0005-0000-0000-0000C3360000}"/>
    <cellStyle name="Normal 2 3 2 2 2 2 2 2 2 2 3" xfId="3900" xr:uid="{00000000-0005-0000-0000-0000C4360000}"/>
    <cellStyle name="Normal 2 3 2 2 2 2 2 2 2 2 3 2" xfId="12046" xr:uid="{00000000-0005-0000-0000-0000C5360000}"/>
    <cellStyle name="Normal 2 3 2 2 2 2 2 2 2 2 3 2 2" xfId="28342" xr:uid="{00000000-0005-0000-0000-0000C6360000}"/>
    <cellStyle name="Normal 2 3 2 2 2 2 2 2 2 2 3 3" xfId="20196" xr:uid="{00000000-0005-0000-0000-0000C7360000}"/>
    <cellStyle name="Normal 2 3 2 2 2 2 2 2 2 2 4" xfId="6533" xr:uid="{00000000-0005-0000-0000-0000C8360000}"/>
    <cellStyle name="Normal 2 3 2 2 2 2 2 2 2 2 4 2" xfId="14679" xr:uid="{00000000-0005-0000-0000-0000C9360000}"/>
    <cellStyle name="Normal 2 3 2 2 2 2 2 2 2 2 4 2 2" xfId="30975" xr:uid="{00000000-0005-0000-0000-0000CA360000}"/>
    <cellStyle name="Normal 2 3 2 2 2 2 2 2 2 2 4 3" xfId="22829" xr:uid="{00000000-0005-0000-0000-0000CB360000}"/>
    <cellStyle name="Normal 2 3 2 2 2 2 2 2 2 2 5" xfId="9380" xr:uid="{00000000-0005-0000-0000-0000CC360000}"/>
    <cellStyle name="Normal 2 3 2 2 2 2 2 2 2 2 5 2" xfId="25676" xr:uid="{00000000-0005-0000-0000-0000CD360000}"/>
    <cellStyle name="Normal 2 3 2 2 2 2 2 2 2 2 6" xfId="17530" xr:uid="{00000000-0005-0000-0000-0000CE360000}"/>
    <cellStyle name="Normal 2 3 2 2 2 2 2 2 2 3" xfId="1939" xr:uid="{00000000-0005-0000-0000-0000CF360000}"/>
    <cellStyle name="Normal 2 3 2 2 2 2 2 2 2 3 2" xfId="4509" xr:uid="{00000000-0005-0000-0000-0000D0360000}"/>
    <cellStyle name="Normal 2 3 2 2 2 2 2 2 2 3 2 2" xfId="12655" xr:uid="{00000000-0005-0000-0000-0000D1360000}"/>
    <cellStyle name="Normal 2 3 2 2 2 2 2 2 2 3 2 2 2" xfId="28951" xr:uid="{00000000-0005-0000-0000-0000D2360000}"/>
    <cellStyle name="Normal 2 3 2 2 2 2 2 2 2 3 2 3" xfId="20805" xr:uid="{00000000-0005-0000-0000-0000D3360000}"/>
    <cellStyle name="Normal 2 3 2 2 2 2 2 2 2 3 3" xfId="7238" xr:uid="{00000000-0005-0000-0000-0000D4360000}"/>
    <cellStyle name="Normal 2 3 2 2 2 2 2 2 2 3 3 2" xfId="15384" xr:uid="{00000000-0005-0000-0000-0000D5360000}"/>
    <cellStyle name="Normal 2 3 2 2 2 2 2 2 2 3 3 2 2" xfId="31680" xr:uid="{00000000-0005-0000-0000-0000D6360000}"/>
    <cellStyle name="Normal 2 3 2 2 2 2 2 2 2 3 3 3" xfId="23534" xr:uid="{00000000-0005-0000-0000-0000D7360000}"/>
    <cellStyle name="Normal 2 3 2 2 2 2 2 2 2 3 4" xfId="10085" xr:uid="{00000000-0005-0000-0000-0000D8360000}"/>
    <cellStyle name="Normal 2 3 2 2 2 2 2 2 2 3 4 2" xfId="26381" xr:uid="{00000000-0005-0000-0000-0000D9360000}"/>
    <cellStyle name="Normal 2 3 2 2 2 2 2 2 2 3 5" xfId="18235" xr:uid="{00000000-0005-0000-0000-0000DA360000}"/>
    <cellStyle name="Normal 2 3 2 2 2 2 2 2 2 4" xfId="3291" xr:uid="{00000000-0005-0000-0000-0000DB360000}"/>
    <cellStyle name="Normal 2 3 2 2 2 2 2 2 2 4 2" xfId="11437" xr:uid="{00000000-0005-0000-0000-0000DC360000}"/>
    <cellStyle name="Normal 2 3 2 2 2 2 2 2 2 4 2 2" xfId="27733" xr:uid="{00000000-0005-0000-0000-0000DD360000}"/>
    <cellStyle name="Normal 2 3 2 2 2 2 2 2 2 4 3" xfId="19587" xr:uid="{00000000-0005-0000-0000-0000DE360000}"/>
    <cellStyle name="Normal 2 3 2 2 2 2 2 2 2 5" xfId="5828" xr:uid="{00000000-0005-0000-0000-0000DF360000}"/>
    <cellStyle name="Normal 2 3 2 2 2 2 2 2 2 5 2" xfId="13974" xr:uid="{00000000-0005-0000-0000-0000E0360000}"/>
    <cellStyle name="Normal 2 3 2 2 2 2 2 2 2 5 2 2" xfId="30270" xr:uid="{00000000-0005-0000-0000-0000E1360000}"/>
    <cellStyle name="Normal 2 3 2 2 2 2 2 2 2 5 3" xfId="22124" xr:uid="{00000000-0005-0000-0000-0000E2360000}"/>
    <cellStyle name="Normal 2 3 2 2 2 2 2 2 2 6" xfId="8675" xr:uid="{00000000-0005-0000-0000-0000E3360000}"/>
    <cellStyle name="Normal 2 3 2 2 2 2 2 2 2 6 2" xfId="24971" xr:uid="{00000000-0005-0000-0000-0000E4360000}"/>
    <cellStyle name="Normal 2 3 2 2 2 2 2 2 2 7" xfId="16825" xr:uid="{00000000-0005-0000-0000-0000E5360000}"/>
    <cellStyle name="Normal 2 3 2 2 2 2 2 2 3" xfId="890" xr:uid="{00000000-0005-0000-0000-0000E6360000}"/>
    <cellStyle name="Normal 2 3 2 2 2 2 2 2 3 2" xfId="2300" xr:uid="{00000000-0005-0000-0000-0000E7360000}"/>
    <cellStyle name="Normal 2 3 2 2 2 2 2 2 3 2 2" xfId="4822" xr:uid="{00000000-0005-0000-0000-0000E8360000}"/>
    <cellStyle name="Normal 2 3 2 2 2 2 2 2 3 2 2 2" xfId="12968" xr:uid="{00000000-0005-0000-0000-0000E9360000}"/>
    <cellStyle name="Normal 2 3 2 2 2 2 2 2 3 2 2 2 2" xfId="29264" xr:uid="{00000000-0005-0000-0000-0000EA360000}"/>
    <cellStyle name="Normal 2 3 2 2 2 2 2 2 3 2 2 3" xfId="21118" xr:uid="{00000000-0005-0000-0000-0000EB360000}"/>
    <cellStyle name="Normal 2 3 2 2 2 2 2 2 3 2 3" xfId="7599" xr:uid="{00000000-0005-0000-0000-0000EC360000}"/>
    <cellStyle name="Normal 2 3 2 2 2 2 2 2 3 2 3 2" xfId="15745" xr:uid="{00000000-0005-0000-0000-0000ED360000}"/>
    <cellStyle name="Normal 2 3 2 2 2 2 2 2 3 2 3 2 2" xfId="32041" xr:uid="{00000000-0005-0000-0000-0000EE360000}"/>
    <cellStyle name="Normal 2 3 2 2 2 2 2 2 3 2 3 3" xfId="23895" xr:uid="{00000000-0005-0000-0000-0000EF360000}"/>
    <cellStyle name="Normal 2 3 2 2 2 2 2 2 3 2 4" xfId="10446" xr:uid="{00000000-0005-0000-0000-0000F0360000}"/>
    <cellStyle name="Normal 2 3 2 2 2 2 2 2 3 2 4 2" xfId="26742" xr:uid="{00000000-0005-0000-0000-0000F1360000}"/>
    <cellStyle name="Normal 2 3 2 2 2 2 2 2 3 2 5" xfId="18596" xr:uid="{00000000-0005-0000-0000-0000F2360000}"/>
    <cellStyle name="Normal 2 3 2 2 2 2 2 2 3 3" xfId="3604" xr:uid="{00000000-0005-0000-0000-0000F3360000}"/>
    <cellStyle name="Normal 2 3 2 2 2 2 2 2 3 3 2" xfId="11750" xr:uid="{00000000-0005-0000-0000-0000F4360000}"/>
    <cellStyle name="Normal 2 3 2 2 2 2 2 2 3 3 2 2" xfId="28046" xr:uid="{00000000-0005-0000-0000-0000F5360000}"/>
    <cellStyle name="Normal 2 3 2 2 2 2 2 2 3 3 3" xfId="19900" xr:uid="{00000000-0005-0000-0000-0000F6360000}"/>
    <cellStyle name="Normal 2 3 2 2 2 2 2 2 3 4" xfId="6189" xr:uid="{00000000-0005-0000-0000-0000F7360000}"/>
    <cellStyle name="Normal 2 3 2 2 2 2 2 2 3 4 2" xfId="14335" xr:uid="{00000000-0005-0000-0000-0000F8360000}"/>
    <cellStyle name="Normal 2 3 2 2 2 2 2 2 3 4 2 2" xfId="30631" xr:uid="{00000000-0005-0000-0000-0000F9360000}"/>
    <cellStyle name="Normal 2 3 2 2 2 2 2 2 3 4 3" xfId="22485" xr:uid="{00000000-0005-0000-0000-0000FA360000}"/>
    <cellStyle name="Normal 2 3 2 2 2 2 2 2 3 5" xfId="9036" xr:uid="{00000000-0005-0000-0000-0000FB360000}"/>
    <cellStyle name="Normal 2 3 2 2 2 2 2 2 3 5 2" xfId="25332" xr:uid="{00000000-0005-0000-0000-0000FC360000}"/>
    <cellStyle name="Normal 2 3 2 2 2 2 2 2 3 6" xfId="17186" xr:uid="{00000000-0005-0000-0000-0000FD360000}"/>
    <cellStyle name="Normal 2 3 2 2 2 2 2 2 4" xfId="1595" xr:uid="{00000000-0005-0000-0000-0000FE360000}"/>
    <cellStyle name="Normal 2 3 2 2 2 2 2 2 4 2" xfId="4213" xr:uid="{00000000-0005-0000-0000-0000FF360000}"/>
    <cellStyle name="Normal 2 3 2 2 2 2 2 2 4 2 2" xfId="12359" xr:uid="{00000000-0005-0000-0000-000000370000}"/>
    <cellStyle name="Normal 2 3 2 2 2 2 2 2 4 2 2 2" xfId="28655" xr:uid="{00000000-0005-0000-0000-000001370000}"/>
    <cellStyle name="Normal 2 3 2 2 2 2 2 2 4 2 3" xfId="20509" xr:uid="{00000000-0005-0000-0000-000002370000}"/>
    <cellStyle name="Normal 2 3 2 2 2 2 2 2 4 3" xfId="6894" xr:uid="{00000000-0005-0000-0000-000003370000}"/>
    <cellStyle name="Normal 2 3 2 2 2 2 2 2 4 3 2" xfId="15040" xr:uid="{00000000-0005-0000-0000-000004370000}"/>
    <cellStyle name="Normal 2 3 2 2 2 2 2 2 4 3 2 2" xfId="31336" xr:uid="{00000000-0005-0000-0000-000005370000}"/>
    <cellStyle name="Normal 2 3 2 2 2 2 2 2 4 3 3" xfId="23190" xr:uid="{00000000-0005-0000-0000-000006370000}"/>
    <cellStyle name="Normal 2 3 2 2 2 2 2 2 4 4" xfId="9741" xr:uid="{00000000-0005-0000-0000-000007370000}"/>
    <cellStyle name="Normal 2 3 2 2 2 2 2 2 4 4 2" xfId="26037" xr:uid="{00000000-0005-0000-0000-000008370000}"/>
    <cellStyle name="Normal 2 3 2 2 2 2 2 2 4 5" xfId="17891" xr:uid="{00000000-0005-0000-0000-000009370000}"/>
    <cellStyle name="Normal 2 3 2 2 2 2 2 2 5" xfId="2995" xr:uid="{00000000-0005-0000-0000-00000A370000}"/>
    <cellStyle name="Normal 2 3 2 2 2 2 2 2 5 2" xfId="11141" xr:uid="{00000000-0005-0000-0000-00000B370000}"/>
    <cellStyle name="Normal 2 3 2 2 2 2 2 2 5 2 2" xfId="27437" xr:uid="{00000000-0005-0000-0000-00000C370000}"/>
    <cellStyle name="Normal 2 3 2 2 2 2 2 2 5 3" xfId="19291" xr:uid="{00000000-0005-0000-0000-00000D370000}"/>
    <cellStyle name="Normal 2 3 2 2 2 2 2 2 6" xfId="5484" xr:uid="{00000000-0005-0000-0000-00000E370000}"/>
    <cellStyle name="Normal 2 3 2 2 2 2 2 2 6 2" xfId="13630" xr:uid="{00000000-0005-0000-0000-00000F370000}"/>
    <cellStyle name="Normal 2 3 2 2 2 2 2 2 6 2 2" xfId="29926" xr:uid="{00000000-0005-0000-0000-000010370000}"/>
    <cellStyle name="Normal 2 3 2 2 2 2 2 2 6 3" xfId="21780" xr:uid="{00000000-0005-0000-0000-000011370000}"/>
    <cellStyle name="Normal 2 3 2 2 2 2 2 2 7" xfId="8331" xr:uid="{00000000-0005-0000-0000-000012370000}"/>
    <cellStyle name="Normal 2 3 2 2 2 2 2 2 7 2" xfId="24627" xr:uid="{00000000-0005-0000-0000-000013370000}"/>
    <cellStyle name="Normal 2 3 2 2 2 2 2 2 8" xfId="16481" xr:uid="{00000000-0005-0000-0000-000014370000}"/>
    <cellStyle name="Normal 2 3 2 2 2 2 2 3" xfId="258" xr:uid="{00000000-0005-0000-0000-000015370000}"/>
    <cellStyle name="Normal 2 3 2 2 2 2 2 3 2" xfId="602" xr:uid="{00000000-0005-0000-0000-000016370000}"/>
    <cellStyle name="Normal 2 3 2 2 2 2 2 3 2 2" xfId="1308" xr:uid="{00000000-0005-0000-0000-000017370000}"/>
    <cellStyle name="Normal 2 3 2 2 2 2 2 3 2 2 2" xfId="2718" xr:uid="{00000000-0005-0000-0000-000018370000}"/>
    <cellStyle name="Normal 2 3 2 2 2 2 2 3 2 2 2 2" xfId="5192" xr:uid="{00000000-0005-0000-0000-000019370000}"/>
    <cellStyle name="Normal 2 3 2 2 2 2 2 3 2 2 2 2 2" xfId="13338" xr:uid="{00000000-0005-0000-0000-00001A370000}"/>
    <cellStyle name="Normal 2 3 2 2 2 2 2 3 2 2 2 2 2 2" xfId="29634" xr:uid="{00000000-0005-0000-0000-00001B370000}"/>
    <cellStyle name="Normal 2 3 2 2 2 2 2 3 2 2 2 2 3" xfId="21488" xr:uid="{00000000-0005-0000-0000-00001C370000}"/>
    <cellStyle name="Normal 2 3 2 2 2 2 2 3 2 2 2 3" xfId="8017" xr:uid="{00000000-0005-0000-0000-00001D370000}"/>
    <cellStyle name="Normal 2 3 2 2 2 2 2 3 2 2 2 3 2" xfId="16163" xr:uid="{00000000-0005-0000-0000-00001E370000}"/>
    <cellStyle name="Normal 2 3 2 2 2 2 2 3 2 2 2 3 2 2" xfId="32459" xr:uid="{00000000-0005-0000-0000-00001F370000}"/>
    <cellStyle name="Normal 2 3 2 2 2 2 2 3 2 2 2 3 3" xfId="24313" xr:uid="{00000000-0005-0000-0000-000020370000}"/>
    <cellStyle name="Normal 2 3 2 2 2 2 2 3 2 2 2 4" xfId="10864" xr:uid="{00000000-0005-0000-0000-000021370000}"/>
    <cellStyle name="Normal 2 3 2 2 2 2 2 3 2 2 2 4 2" xfId="27160" xr:uid="{00000000-0005-0000-0000-000022370000}"/>
    <cellStyle name="Normal 2 3 2 2 2 2 2 3 2 2 2 5" xfId="19014" xr:uid="{00000000-0005-0000-0000-000023370000}"/>
    <cellStyle name="Normal 2 3 2 2 2 2 2 3 2 2 3" xfId="3974" xr:uid="{00000000-0005-0000-0000-000024370000}"/>
    <cellStyle name="Normal 2 3 2 2 2 2 2 3 2 2 3 2" xfId="12120" xr:uid="{00000000-0005-0000-0000-000025370000}"/>
    <cellStyle name="Normal 2 3 2 2 2 2 2 3 2 2 3 2 2" xfId="28416" xr:uid="{00000000-0005-0000-0000-000026370000}"/>
    <cellStyle name="Normal 2 3 2 2 2 2 2 3 2 2 3 3" xfId="20270" xr:uid="{00000000-0005-0000-0000-000027370000}"/>
    <cellStyle name="Normal 2 3 2 2 2 2 2 3 2 2 4" xfId="6607" xr:uid="{00000000-0005-0000-0000-000028370000}"/>
    <cellStyle name="Normal 2 3 2 2 2 2 2 3 2 2 4 2" xfId="14753" xr:uid="{00000000-0005-0000-0000-000029370000}"/>
    <cellStyle name="Normal 2 3 2 2 2 2 2 3 2 2 4 2 2" xfId="31049" xr:uid="{00000000-0005-0000-0000-00002A370000}"/>
    <cellStyle name="Normal 2 3 2 2 2 2 2 3 2 2 4 3" xfId="22903" xr:uid="{00000000-0005-0000-0000-00002B370000}"/>
    <cellStyle name="Normal 2 3 2 2 2 2 2 3 2 2 5" xfId="9454" xr:uid="{00000000-0005-0000-0000-00002C370000}"/>
    <cellStyle name="Normal 2 3 2 2 2 2 2 3 2 2 5 2" xfId="25750" xr:uid="{00000000-0005-0000-0000-00002D370000}"/>
    <cellStyle name="Normal 2 3 2 2 2 2 2 3 2 2 6" xfId="17604" xr:uid="{00000000-0005-0000-0000-00002E370000}"/>
    <cellStyle name="Normal 2 3 2 2 2 2 2 3 2 3" xfId="2013" xr:uid="{00000000-0005-0000-0000-00002F370000}"/>
    <cellStyle name="Normal 2 3 2 2 2 2 2 3 2 3 2" xfId="4583" xr:uid="{00000000-0005-0000-0000-000030370000}"/>
    <cellStyle name="Normal 2 3 2 2 2 2 2 3 2 3 2 2" xfId="12729" xr:uid="{00000000-0005-0000-0000-000031370000}"/>
    <cellStyle name="Normal 2 3 2 2 2 2 2 3 2 3 2 2 2" xfId="29025" xr:uid="{00000000-0005-0000-0000-000032370000}"/>
    <cellStyle name="Normal 2 3 2 2 2 2 2 3 2 3 2 3" xfId="20879" xr:uid="{00000000-0005-0000-0000-000033370000}"/>
    <cellStyle name="Normal 2 3 2 2 2 2 2 3 2 3 3" xfId="7312" xr:uid="{00000000-0005-0000-0000-000034370000}"/>
    <cellStyle name="Normal 2 3 2 2 2 2 2 3 2 3 3 2" xfId="15458" xr:uid="{00000000-0005-0000-0000-000035370000}"/>
    <cellStyle name="Normal 2 3 2 2 2 2 2 3 2 3 3 2 2" xfId="31754" xr:uid="{00000000-0005-0000-0000-000036370000}"/>
    <cellStyle name="Normal 2 3 2 2 2 2 2 3 2 3 3 3" xfId="23608" xr:uid="{00000000-0005-0000-0000-000037370000}"/>
    <cellStyle name="Normal 2 3 2 2 2 2 2 3 2 3 4" xfId="10159" xr:uid="{00000000-0005-0000-0000-000038370000}"/>
    <cellStyle name="Normal 2 3 2 2 2 2 2 3 2 3 4 2" xfId="26455" xr:uid="{00000000-0005-0000-0000-000039370000}"/>
    <cellStyle name="Normal 2 3 2 2 2 2 2 3 2 3 5" xfId="18309" xr:uid="{00000000-0005-0000-0000-00003A370000}"/>
    <cellStyle name="Normal 2 3 2 2 2 2 2 3 2 4" xfId="3365" xr:uid="{00000000-0005-0000-0000-00003B370000}"/>
    <cellStyle name="Normal 2 3 2 2 2 2 2 3 2 4 2" xfId="11511" xr:uid="{00000000-0005-0000-0000-00003C370000}"/>
    <cellStyle name="Normal 2 3 2 2 2 2 2 3 2 4 2 2" xfId="27807" xr:uid="{00000000-0005-0000-0000-00003D370000}"/>
    <cellStyle name="Normal 2 3 2 2 2 2 2 3 2 4 3" xfId="19661" xr:uid="{00000000-0005-0000-0000-00003E370000}"/>
    <cellStyle name="Normal 2 3 2 2 2 2 2 3 2 5" xfId="5902" xr:uid="{00000000-0005-0000-0000-00003F370000}"/>
    <cellStyle name="Normal 2 3 2 2 2 2 2 3 2 5 2" xfId="14048" xr:uid="{00000000-0005-0000-0000-000040370000}"/>
    <cellStyle name="Normal 2 3 2 2 2 2 2 3 2 5 2 2" xfId="30344" xr:uid="{00000000-0005-0000-0000-000041370000}"/>
    <cellStyle name="Normal 2 3 2 2 2 2 2 3 2 5 3" xfId="22198" xr:uid="{00000000-0005-0000-0000-000042370000}"/>
    <cellStyle name="Normal 2 3 2 2 2 2 2 3 2 6" xfId="8749" xr:uid="{00000000-0005-0000-0000-000043370000}"/>
    <cellStyle name="Normal 2 3 2 2 2 2 2 3 2 6 2" xfId="25045" xr:uid="{00000000-0005-0000-0000-000044370000}"/>
    <cellStyle name="Normal 2 3 2 2 2 2 2 3 2 7" xfId="16899" xr:uid="{00000000-0005-0000-0000-000045370000}"/>
    <cellStyle name="Normal 2 3 2 2 2 2 2 3 3" xfId="964" xr:uid="{00000000-0005-0000-0000-000046370000}"/>
    <cellStyle name="Normal 2 3 2 2 2 2 2 3 3 2" xfId="2374" xr:uid="{00000000-0005-0000-0000-000047370000}"/>
    <cellStyle name="Normal 2 3 2 2 2 2 2 3 3 2 2" xfId="4896" xr:uid="{00000000-0005-0000-0000-000048370000}"/>
    <cellStyle name="Normal 2 3 2 2 2 2 2 3 3 2 2 2" xfId="13042" xr:uid="{00000000-0005-0000-0000-000049370000}"/>
    <cellStyle name="Normal 2 3 2 2 2 2 2 3 3 2 2 2 2" xfId="29338" xr:uid="{00000000-0005-0000-0000-00004A370000}"/>
    <cellStyle name="Normal 2 3 2 2 2 2 2 3 3 2 2 3" xfId="21192" xr:uid="{00000000-0005-0000-0000-00004B370000}"/>
    <cellStyle name="Normal 2 3 2 2 2 2 2 3 3 2 3" xfId="7673" xr:uid="{00000000-0005-0000-0000-00004C370000}"/>
    <cellStyle name="Normal 2 3 2 2 2 2 2 3 3 2 3 2" xfId="15819" xr:uid="{00000000-0005-0000-0000-00004D370000}"/>
    <cellStyle name="Normal 2 3 2 2 2 2 2 3 3 2 3 2 2" xfId="32115" xr:uid="{00000000-0005-0000-0000-00004E370000}"/>
    <cellStyle name="Normal 2 3 2 2 2 2 2 3 3 2 3 3" xfId="23969" xr:uid="{00000000-0005-0000-0000-00004F370000}"/>
    <cellStyle name="Normal 2 3 2 2 2 2 2 3 3 2 4" xfId="10520" xr:uid="{00000000-0005-0000-0000-000050370000}"/>
    <cellStyle name="Normal 2 3 2 2 2 2 2 3 3 2 4 2" xfId="26816" xr:uid="{00000000-0005-0000-0000-000051370000}"/>
    <cellStyle name="Normal 2 3 2 2 2 2 2 3 3 2 5" xfId="18670" xr:uid="{00000000-0005-0000-0000-000052370000}"/>
    <cellStyle name="Normal 2 3 2 2 2 2 2 3 3 3" xfId="3678" xr:uid="{00000000-0005-0000-0000-000053370000}"/>
    <cellStyle name="Normal 2 3 2 2 2 2 2 3 3 3 2" xfId="11824" xr:uid="{00000000-0005-0000-0000-000054370000}"/>
    <cellStyle name="Normal 2 3 2 2 2 2 2 3 3 3 2 2" xfId="28120" xr:uid="{00000000-0005-0000-0000-000055370000}"/>
    <cellStyle name="Normal 2 3 2 2 2 2 2 3 3 3 3" xfId="19974" xr:uid="{00000000-0005-0000-0000-000056370000}"/>
    <cellStyle name="Normal 2 3 2 2 2 2 2 3 3 4" xfId="6263" xr:uid="{00000000-0005-0000-0000-000057370000}"/>
    <cellStyle name="Normal 2 3 2 2 2 2 2 3 3 4 2" xfId="14409" xr:uid="{00000000-0005-0000-0000-000058370000}"/>
    <cellStyle name="Normal 2 3 2 2 2 2 2 3 3 4 2 2" xfId="30705" xr:uid="{00000000-0005-0000-0000-000059370000}"/>
    <cellStyle name="Normal 2 3 2 2 2 2 2 3 3 4 3" xfId="22559" xr:uid="{00000000-0005-0000-0000-00005A370000}"/>
    <cellStyle name="Normal 2 3 2 2 2 2 2 3 3 5" xfId="9110" xr:uid="{00000000-0005-0000-0000-00005B370000}"/>
    <cellStyle name="Normal 2 3 2 2 2 2 2 3 3 5 2" xfId="25406" xr:uid="{00000000-0005-0000-0000-00005C370000}"/>
    <cellStyle name="Normal 2 3 2 2 2 2 2 3 3 6" xfId="17260" xr:uid="{00000000-0005-0000-0000-00005D370000}"/>
    <cellStyle name="Normal 2 3 2 2 2 2 2 3 4" xfId="1669" xr:uid="{00000000-0005-0000-0000-00005E370000}"/>
    <cellStyle name="Normal 2 3 2 2 2 2 2 3 4 2" xfId="4287" xr:uid="{00000000-0005-0000-0000-00005F370000}"/>
    <cellStyle name="Normal 2 3 2 2 2 2 2 3 4 2 2" xfId="12433" xr:uid="{00000000-0005-0000-0000-000060370000}"/>
    <cellStyle name="Normal 2 3 2 2 2 2 2 3 4 2 2 2" xfId="28729" xr:uid="{00000000-0005-0000-0000-000061370000}"/>
    <cellStyle name="Normal 2 3 2 2 2 2 2 3 4 2 3" xfId="20583" xr:uid="{00000000-0005-0000-0000-000062370000}"/>
    <cellStyle name="Normal 2 3 2 2 2 2 2 3 4 3" xfId="6968" xr:uid="{00000000-0005-0000-0000-000063370000}"/>
    <cellStyle name="Normal 2 3 2 2 2 2 2 3 4 3 2" xfId="15114" xr:uid="{00000000-0005-0000-0000-000064370000}"/>
    <cellStyle name="Normal 2 3 2 2 2 2 2 3 4 3 2 2" xfId="31410" xr:uid="{00000000-0005-0000-0000-000065370000}"/>
    <cellStyle name="Normal 2 3 2 2 2 2 2 3 4 3 3" xfId="23264" xr:uid="{00000000-0005-0000-0000-000066370000}"/>
    <cellStyle name="Normal 2 3 2 2 2 2 2 3 4 4" xfId="9815" xr:uid="{00000000-0005-0000-0000-000067370000}"/>
    <cellStyle name="Normal 2 3 2 2 2 2 2 3 4 4 2" xfId="26111" xr:uid="{00000000-0005-0000-0000-000068370000}"/>
    <cellStyle name="Normal 2 3 2 2 2 2 2 3 4 5" xfId="17965" xr:uid="{00000000-0005-0000-0000-000069370000}"/>
    <cellStyle name="Normal 2 3 2 2 2 2 2 3 5" xfId="3069" xr:uid="{00000000-0005-0000-0000-00006A370000}"/>
    <cellStyle name="Normal 2 3 2 2 2 2 2 3 5 2" xfId="11215" xr:uid="{00000000-0005-0000-0000-00006B370000}"/>
    <cellStyle name="Normal 2 3 2 2 2 2 2 3 5 2 2" xfId="27511" xr:uid="{00000000-0005-0000-0000-00006C370000}"/>
    <cellStyle name="Normal 2 3 2 2 2 2 2 3 5 3" xfId="19365" xr:uid="{00000000-0005-0000-0000-00006D370000}"/>
    <cellStyle name="Normal 2 3 2 2 2 2 2 3 6" xfId="5558" xr:uid="{00000000-0005-0000-0000-00006E370000}"/>
    <cellStyle name="Normal 2 3 2 2 2 2 2 3 6 2" xfId="13704" xr:uid="{00000000-0005-0000-0000-00006F370000}"/>
    <cellStyle name="Normal 2 3 2 2 2 2 2 3 6 2 2" xfId="30000" xr:uid="{00000000-0005-0000-0000-000070370000}"/>
    <cellStyle name="Normal 2 3 2 2 2 2 2 3 6 3" xfId="21854" xr:uid="{00000000-0005-0000-0000-000071370000}"/>
    <cellStyle name="Normal 2 3 2 2 2 2 2 3 7" xfId="8405" xr:uid="{00000000-0005-0000-0000-000072370000}"/>
    <cellStyle name="Normal 2 3 2 2 2 2 2 3 7 2" xfId="24701" xr:uid="{00000000-0005-0000-0000-000073370000}"/>
    <cellStyle name="Normal 2 3 2 2 2 2 2 3 8" xfId="16555" xr:uid="{00000000-0005-0000-0000-000074370000}"/>
    <cellStyle name="Normal 2 3 2 2 2 2 2 4" xfId="348" xr:uid="{00000000-0005-0000-0000-000075370000}"/>
    <cellStyle name="Normal 2 3 2 2 2 2 2 4 2" xfId="692" xr:uid="{00000000-0005-0000-0000-000076370000}"/>
    <cellStyle name="Normal 2 3 2 2 2 2 2 4 2 2" xfId="1398" xr:uid="{00000000-0005-0000-0000-000077370000}"/>
    <cellStyle name="Normal 2 3 2 2 2 2 2 4 2 2 2" xfId="2808" xr:uid="{00000000-0005-0000-0000-000078370000}"/>
    <cellStyle name="Normal 2 3 2 2 2 2 2 4 2 2 2 2" xfId="5266" xr:uid="{00000000-0005-0000-0000-000079370000}"/>
    <cellStyle name="Normal 2 3 2 2 2 2 2 4 2 2 2 2 2" xfId="13412" xr:uid="{00000000-0005-0000-0000-00007A370000}"/>
    <cellStyle name="Normal 2 3 2 2 2 2 2 4 2 2 2 2 2 2" xfId="29708" xr:uid="{00000000-0005-0000-0000-00007B370000}"/>
    <cellStyle name="Normal 2 3 2 2 2 2 2 4 2 2 2 2 3" xfId="21562" xr:uid="{00000000-0005-0000-0000-00007C370000}"/>
    <cellStyle name="Normal 2 3 2 2 2 2 2 4 2 2 2 3" xfId="8107" xr:uid="{00000000-0005-0000-0000-00007D370000}"/>
    <cellStyle name="Normal 2 3 2 2 2 2 2 4 2 2 2 3 2" xfId="16253" xr:uid="{00000000-0005-0000-0000-00007E370000}"/>
    <cellStyle name="Normal 2 3 2 2 2 2 2 4 2 2 2 3 2 2" xfId="32549" xr:uid="{00000000-0005-0000-0000-00007F370000}"/>
    <cellStyle name="Normal 2 3 2 2 2 2 2 4 2 2 2 3 3" xfId="24403" xr:uid="{00000000-0005-0000-0000-000080370000}"/>
    <cellStyle name="Normal 2 3 2 2 2 2 2 4 2 2 2 4" xfId="10954" xr:uid="{00000000-0005-0000-0000-000081370000}"/>
    <cellStyle name="Normal 2 3 2 2 2 2 2 4 2 2 2 4 2" xfId="27250" xr:uid="{00000000-0005-0000-0000-000082370000}"/>
    <cellStyle name="Normal 2 3 2 2 2 2 2 4 2 2 2 5" xfId="19104" xr:uid="{00000000-0005-0000-0000-000083370000}"/>
    <cellStyle name="Normal 2 3 2 2 2 2 2 4 2 2 3" xfId="4048" xr:uid="{00000000-0005-0000-0000-000084370000}"/>
    <cellStyle name="Normal 2 3 2 2 2 2 2 4 2 2 3 2" xfId="12194" xr:uid="{00000000-0005-0000-0000-000085370000}"/>
    <cellStyle name="Normal 2 3 2 2 2 2 2 4 2 2 3 2 2" xfId="28490" xr:uid="{00000000-0005-0000-0000-000086370000}"/>
    <cellStyle name="Normal 2 3 2 2 2 2 2 4 2 2 3 3" xfId="20344" xr:uid="{00000000-0005-0000-0000-000087370000}"/>
    <cellStyle name="Normal 2 3 2 2 2 2 2 4 2 2 4" xfId="6697" xr:uid="{00000000-0005-0000-0000-000088370000}"/>
    <cellStyle name="Normal 2 3 2 2 2 2 2 4 2 2 4 2" xfId="14843" xr:uid="{00000000-0005-0000-0000-000089370000}"/>
    <cellStyle name="Normal 2 3 2 2 2 2 2 4 2 2 4 2 2" xfId="31139" xr:uid="{00000000-0005-0000-0000-00008A370000}"/>
    <cellStyle name="Normal 2 3 2 2 2 2 2 4 2 2 4 3" xfId="22993" xr:uid="{00000000-0005-0000-0000-00008B370000}"/>
    <cellStyle name="Normal 2 3 2 2 2 2 2 4 2 2 5" xfId="9544" xr:uid="{00000000-0005-0000-0000-00008C370000}"/>
    <cellStyle name="Normal 2 3 2 2 2 2 2 4 2 2 5 2" xfId="25840" xr:uid="{00000000-0005-0000-0000-00008D370000}"/>
    <cellStyle name="Normal 2 3 2 2 2 2 2 4 2 2 6" xfId="17694" xr:uid="{00000000-0005-0000-0000-00008E370000}"/>
    <cellStyle name="Normal 2 3 2 2 2 2 2 4 2 3" xfId="2103" xr:uid="{00000000-0005-0000-0000-00008F370000}"/>
    <cellStyle name="Normal 2 3 2 2 2 2 2 4 2 3 2" xfId="4657" xr:uid="{00000000-0005-0000-0000-000090370000}"/>
    <cellStyle name="Normal 2 3 2 2 2 2 2 4 2 3 2 2" xfId="12803" xr:uid="{00000000-0005-0000-0000-000091370000}"/>
    <cellStyle name="Normal 2 3 2 2 2 2 2 4 2 3 2 2 2" xfId="29099" xr:uid="{00000000-0005-0000-0000-000092370000}"/>
    <cellStyle name="Normal 2 3 2 2 2 2 2 4 2 3 2 3" xfId="20953" xr:uid="{00000000-0005-0000-0000-000093370000}"/>
    <cellStyle name="Normal 2 3 2 2 2 2 2 4 2 3 3" xfId="7402" xr:uid="{00000000-0005-0000-0000-000094370000}"/>
    <cellStyle name="Normal 2 3 2 2 2 2 2 4 2 3 3 2" xfId="15548" xr:uid="{00000000-0005-0000-0000-000095370000}"/>
    <cellStyle name="Normal 2 3 2 2 2 2 2 4 2 3 3 2 2" xfId="31844" xr:uid="{00000000-0005-0000-0000-000096370000}"/>
    <cellStyle name="Normal 2 3 2 2 2 2 2 4 2 3 3 3" xfId="23698" xr:uid="{00000000-0005-0000-0000-000097370000}"/>
    <cellStyle name="Normal 2 3 2 2 2 2 2 4 2 3 4" xfId="10249" xr:uid="{00000000-0005-0000-0000-000098370000}"/>
    <cellStyle name="Normal 2 3 2 2 2 2 2 4 2 3 4 2" xfId="26545" xr:uid="{00000000-0005-0000-0000-000099370000}"/>
    <cellStyle name="Normal 2 3 2 2 2 2 2 4 2 3 5" xfId="18399" xr:uid="{00000000-0005-0000-0000-00009A370000}"/>
    <cellStyle name="Normal 2 3 2 2 2 2 2 4 2 4" xfId="3439" xr:uid="{00000000-0005-0000-0000-00009B370000}"/>
    <cellStyle name="Normal 2 3 2 2 2 2 2 4 2 4 2" xfId="11585" xr:uid="{00000000-0005-0000-0000-00009C370000}"/>
    <cellStyle name="Normal 2 3 2 2 2 2 2 4 2 4 2 2" xfId="27881" xr:uid="{00000000-0005-0000-0000-00009D370000}"/>
    <cellStyle name="Normal 2 3 2 2 2 2 2 4 2 4 3" xfId="19735" xr:uid="{00000000-0005-0000-0000-00009E370000}"/>
    <cellStyle name="Normal 2 3 2 2 2 2 2 4 2 5" xfId="5992" xr:uid="{00000000-0005-0000-0000-00009F370000}"/>
    <cellStyle name="Normal 2 3 2 2 2 2 2 4 2 5 2" xfId="14138" xr:uid="{00000000-0005-0000-0000-0000A0370000}"/>
    <cellStyle name="Normal 2 3 2 2 2 2 2 4 2 5 2 2" xfId="30434" xr:uid="{00000000-0005-0000-0000-0000A1370000}"/>
    <cellStyle name="Normal 2 3 2 2 2 2 2 4 2 5 3" xfId="22288" xr:uid="{00000000-0005-0000-0000-0000A2370000}"/>
    <cellStyle name="Normal 2 3 2 2 2 2 2 4 2 6" xfId="8839" xr:uid="{00000000-0005-0000-0000-0000A3370000}"/>
    <cellStyle name="Normal 2 3 2 2 2 2 2 4 2 6 2" xfId="25135" xr:uid="{00000000-0005-0000-0000-0000A4370000}"/>
    <cellStyle name="Normal 2 3 2 2 2 2 2 4 2 7" xfId="16989" xr:uid="{00000000-0005-0000-0000-0000A5370000}"/>
    <cellStyle name="Normal 2 3 2 2 2 2 2 4 3" xfId="1054" xr:uid="{00000000-0005-0000-0000-0000A6370000}"/>
    <cellStyle name="Normal 2 3 2 2 2 2 2 4 3 2" xfId="2464" xr:uid="{00000000-0005-0000-0000-0000A7370000}"/>
    <cellStyle name="Normal 2 3 2 2 2 2 2 4 3 2 2" xfId="4970" xr:uid="{00000000-0005-0000-0000-0000A8370000}"/>
    <cellStyle name="Normal 2 3 2 2 2 2 2 4 3 2 2 2" xfId="13116" xr:uid="{00000000-0005-0000-0000-0000A9370000}"/>
    <cellStyle name="Normal 2 3 2 2 2 2 2 4 3 2 2 2 2" xfId="29412" xr:uid="{00000000-0005-0000-0000-0000AA370000}"/>
    <cellStyle name="Normal 2 3 2 2 2 2 2 4 3 2 2 3" xfId="21266" xr:uid="{00000000-0005-0000-0000-0000AB370000}"/>
    <cellStyle name="Normal 2 3 2 2 2 2 2 4 3 2 3" xfId="7763" xr:uid="{00000000-0005-0000-0000-0000AC370000}"/>
    <cellStyle name="Normal 2 3 2 2 2 2 2 4 3 2 3 2" xfId="15909" xr:uid="{00000000-0005-0000-0000-0000AD370000}"/>
    <cellStyle name="Normal 2 3 2 2 2 2 2 4 3 2 3 2 2" xfId="32205" xr:uid="{00000000-0005-0000-0000-0000AE370000}"/>
    <cellStyle name="Normal 2 3 2 2 2 2 2 4 3 2 3 3" xfId="24059" xr:uid="{00000000-0005-0000-0000-0000AF370000}"/>
    <cellStyle name="Normal 2 3 2 2 2 2 2 4 3 2 4" xfId="10610" xr:uid="{00000000-0005-0000-0000-0000B0370000}"/>
    <cellStyle name="Normal 2 3 2 2 2 2 2 4 3 2 4 2" xfId="26906" xr:uid="{00000000-0005-0000-0000-0000B1370000}"/>
    <cellStyle name="Normal 2 3 2 2 2 2 2 4 3 2 5" xfId="18760" xr:uid="{00000000-0005-0000-0000-0000B2370000}"/>
    <cellStyle name="Normal 2 3 2 2 2 2 2 4 3 3" xfId="3752" xr:uid="{00000000-0005-0000-0000-0000B3370000}"/>
    <cellStyle name="Normal 2 3 2 2 2 2 2 4 3 3 2" xfId="11898" xr:uid="{00000000-0005-0000-0000-0000B4370000}"/>
    <cellStyle name="Normal 2 3 2 2 2 2 2 4 3 3 2 2" xfId="28194" xr:uid="{00000000-0005-0000-0000-0000B5370000}"/>
    <cellStyle name="Normal 2 3 2 2 2 2 2 4 3 3 3" xfId="20048" xr:uid="{00000000-0005-0000-0000-0000B6370000}"/>
    <cellStyle name="Normal 2 3 2 2 2 2 2 4 3 4" xfId="6353" xr:uid="{00000000-0005-0000-0000-0000B7370000}"/>
    <cellStyle name="Normal 2 3 2 2 2 2 2 4 3 4 2" xfId="14499" xr:uid="{00000000-0005-0000-0000-0000B8370000}"/>
    <cellStyle name="Normal 2 3 2 2 2 2 2 4 3 4 2 2" xfId="30795" xr:uid="{00000000-0005-0000-0000-0000B9370000}"/>
    <cellStyle name="Normal 2 3 2 2 2 2 2 4 3 4 3" xfId="22649" xr:uid="{00000000-0005-0000-0000-0000BA370000}"/>
    <cellStyle name="Normal 2 3 2 2 2 2 2 4 3 5" xfId="9200" xr:uid="{00000000-0005-0000-0000-0000BB370000}"/>
    <cellStyle name="Normal 2 3 2 2 2 2 2 4 3 5 2" xfId="25496" xr:uid="{00000000-0005-0000-0000-0000BC370000}"/>
    <cellStyle name="Normal 2 3 2 2 2 2 2 4 3 6" xfId="17350" xr:uid="{00000000-0005-0000-0000-0000BD370000}"/>
    <cellStyle name="Normal 2 3 2 2 2 2 2 4 4" xfId="1759" xr:uid="{00000000-0005-0000-0000-0000BE370000}"/>
    <cellStyle name="Normal 2 3 2 2 2 2 2 4 4 2" xfId="4361" xr:uid="{00000000-0005-0000-0000-0000BF370000}"/>
    <cellStyle name="Normal 2 3 2 2 2 2 2 4 4 2 2" xfId="12507" xr:uid="{00000000-0005-0000-0000-0000C0370000}"/>
    <cellStyle name="Normal 2 3 2 2 2 2 2 4 4 2 2 2" xfId="28803" xr:uid="{00000000-0005-0000-0000-0000C1370000}"/>
    <cellStyle name="Normal 2 3 2 2 2 2 2 4 4 2 3" xfId="20657" xr:uid="{00000000-0005-0000-0000-0000C2370000}"/>
    <cellStyle name="Normal 2 3 2 2 2 2 2 4 4 3" xfId="7058" xr:uid="{00000000-0005-0000-0000-0000C3370000}"/>
    <cellStyle name="Normal 2 3 2 2 2 2 2 4 4 3 2" xfId="15204" xr:uid="{00000000-0005-0000-0000-0000C4370000}"/>
    <cellStyle name="Normal 2 3 2 2 2 2 2 4 4 3 2 2" xfId="31500" xr:uid="{00000000-0005-0000-0000-0000C5370000}"/>
    <cellStyle name="Normal 2 3 2 2 2 2 2 4 4 3 3" xfId="23354" xr:uid="{00000000-0005-0000-0000-0000C6370000}"/>
    <cellStyle name="Normal 2 3 2 2 2 2 2 4 4 4" xfId="9905" xr:uid="{00000000-0005-0000-0000-0000C7370000}"/>
    <cellStyle name="Normal 2 3 2 2 2 2 2 4 4 4 2" xfId="26201" xr:uid="{00000000-0005-0000-0000-0000C8370000}"/>
    <cellStyle name="Normal 2 3 2 2 2 2 2 4 4 5" xfId="18055" xr:uid="{00000000-0005-0000-0000-0000C9370000}"/>
    <cellStyle name="Normal 2 3 2 2 2 2 2 4 5" xfId="3143" xr:uid="{00000000-0005-0000-0000-0000CA370000}"/>
    <cellStyle name="Normal 2 3 2 2 2 2 2 4 5 2" xfId="11289" xr:uid="{00000000-0005-0000-0000-0000CB370000}"/>
    <cellStyle name="Normal 2 3 2 2 2 2 2 4 5 2 2" xfId="27585" xr:uid="{00000000-0005-0000-0000-0000CC370000}"/>
    <cellStyle name="Normal 2 3 2 2 2 2 2 4 5 3" xfId="19439" xr:uid="{00000000-0005-0000-0000-0000CD370000}"/>
    <cellStyle name="Normal 2 3 2 2 2 2 2 4 6" xfId="5648" xr:uid="{00000000-0005-0000-0000-0000CE370000}"/>
    <cellStyle name="Normal 2 3 2 2 2 2 2 4 6 2" xfId="13794" xr:uid="{00000000-0005-0000-0000-0000CF370000}"/>
    <cellStyle name="Normal 2 3 2 2 2 2 2 4 6 2 2" xfId="30090" xr:uid="{00000000-0005-0000-0000-0000D0370000}"/>
    <cellStyle name="Normal 2 3 2 2 2 2 2 4 6 3" xfId="21944" xr:uid="{00000000-0005-0000-0000-0000D1370000}"/>
    <cellStyle name="Normal 2 3 2 2 2 2 2 4 7" xfId="8495" xr:uid="{00000000-0005-0000-0000-0000D2370000}"/>
    <cellStyle name="Normal 2 3 2 2 2 2 2 4 7 2" xfId="24791" xr:uid="{00000000-0005-0000-0000-0000D3370000}"/>
    <cellStyle name="Normal 2 3 2 2 2 2 2 4 8" xfId="16645" xr:uid="{00000000-0005-0000-0000-0000D4370000}"/>
    <cellStyle name="Normal 2 3 2 2 2 2 2 5" xfId="438" xr:uid="{00000000-0005-0000-0000-0000D5370000}"/>
    <cellStyle name="Normal 2 3 2 2 2 2 2 5 2" xfId="1144" xr:uid="{00000000-0005-0000-0000-0000D6370000}"/>
    <cellStyle name="Normal 2 3 2 2 2 2 2 5 2 2" xfId="2554" xr:uid="{00000000-0005-0000-0000-0000D7370000}"/>
    <cellStyle name="Normal 2 3 2 2 2 2 2 5 2 2 2" xfId="5044" xr:uid="{00000000-0005-0000-0000-0000D8370000}"/>
    <cellStyle name="Normal 2 3 2 2 2 2 2 5 2 2 2 2" xfId="13190" xr:uid="{00000000-0005-0000-0000-0000D9370000}"/>
    <cellStyle name="Normal 2 3 2 2 2 2 2 5 2 2 2 2 2" xfId="29486" xr:uid="{00000000-0005-0000-0000-0000DA370000}"/>
    <cellStyle name="Normal 2 3 2 2 2 2 2 5 2 2 2 3" xfId="21340" xr:uid="{00000000-0005-0000-0000-0000DB370000}"/>
    <cellStyle name="Normal 2 3 2 2 2 2 2 5 2 2 3" xfId="7853" xr:uid="{00000000-0005-0000-0000-0000DC370000}"/>
    <cellStyle name="Normal 2 3 2 2 2 2 2 5 2 2 3 2" xfId="15999" xr:uid="{00000000-0005-0000-0000-0000DD370000}"/>
    <cellStyle name="Normal 2 3 2 2 2 2 2 5 2 2 3 2 2" xfId="32295" xr:uid="{00000000-0005-0000-0000-0000DE370000}"/>
    <cellStyle name="Normal 2 3 2 2 2 2 2 5 2 2 3 3" xfId="24149" xr:uid="{00000000-0005-0000-0000-0000DF370000}"/>
    <cellStyle name="Normal 2 3 2 2 2 2 2 5 2 2 4" xfId="10700" xr:uid="{00000000-0005-0000-0000-0000E0370000}"/>
    <cellStyle name="Normal 2 3 2 2 2 2 2 5 2 2 4 2" xfId="26996" xr:uid="{00000000-0005-0000-0000-0000E1370000}"/>
    <cellStyle name="Normal 2 3 2 2 2 2 2 5 2 2 5" xfId="18850" xr:uid="{00000000-0005-0000-0000-0000E2370000}"/>
    <cellStyle name="Normal 2 3 2 2 2 2 2 5 2 3" xfId="3826" xr:uid="{00000000-0005-0000-0000-0000E3370000}"/>
    <cellStyle name="Normal 2 3 2 2 2 2 2 5 2 3 2" xfId="11972" xr:uid="{00000000-0005-0000-0000-0000E4370000}"/>
    <cellStyle name="Normal 2 3 2 2 2 2 2 5 2 3 2 2" xfId="28268" xr:uid="{00000000-0005-0000-0000-0000E5370000}"/>
    <cellStyle name="Normal 2 3 2 2 2 2 2 5 2 3 3" xfId="20122" xr:uid="{00000000-0005-0000-0000-0000E6370000}"/>
    <cellStyle name="Normal 2 3 2 2 2 2 2 5 2 4" xfId="6443" xr:uid="{00000000-0005-0000-0000-0000E7370000}"/>
    <cellStyle name="Normal 2 3 2 2 2 2 2 5 2 4 2" xfId="14589" xr:uid="{00000000-0005-0000-0000-0000E8370000}"/>
    <cellStyle name="Normal 2 3 2 2 2 2 2 5 2 4 2 2" xfId="30885" xr:uid="{00000000-0005-0000-0000-0000E9370000}"/>
    <cellStyle name="Normal 2 3 2 2 2 2 2 5 2 4 3" xfId="22739" xr:uid="{00000000-0005-0000-0000-0000EA370000}"/>
    <cellStyle name="Normal 2 3 2 2 2 2 2 5 2 5" xfId="9290" xr:uid="{00000000-0005-0000-0000-0000EB370000}"/>
    <cellStyle name="Normal 2 3 2 2 2 2 2 5 2 5 2" xfId="25586" xr:uid="{00000000-0005-0000-0000-0000EC370000}"/>
    <cellStyle name="Normal 2 3 2 2 2 2 2 5 2 6" xfId="17440" xr:uid="{00000000-0005-0000-0000-0000ED370000}"/>
    <cellStyle name="Normal 2 3 2 2 2 2 2 5 3" xfId="1849" xr:uid="{00000000-0005-0000-0000-0000EE370000}"/>
    <cellStyle name="Normal 2 3 2 2 2 2 2 5 3 2" xfId="4435" xr:uid="{00000000-0005-0000-0000-0000EF370000}"/>
    <cellStyle name="Normal 2 3 2 2 2 2 2 5 3 2 2" xfId="12581" xr:uid="{00000000-0005-0000-0000-0000F0370000}"/>
    <cellStyle name="Normal 2 3 2 2 2 2 2 5 3 2 2 2" xfId="28877" xr:uid="{00000000-0005-0000-0000-0000F1370000}"/>
    <cellStyle name="Normal 2 3 2 2 2 2 2 5 3 2 3" xfId="20731" xr:uid="{00000000-0005-0000-0000-0000F2370000}"/>
    <cellStyle name="Normal 2 3 2 2 2 2 2 5 3 3" xfId="7148" xr:uid="{00000000-0005-0000-0000-0000F3370000}"/>
    <cellStyle name="Normal 2 3 2 2 2 2 2 5 3 3 2" xfId="15294" xr:uid="{00000000-0005-0000-0000-0000F4370000}"/>
    <cellStyle name="Normal 2 3 2 2 2 2 2 5 3 3 2 2" xfId="31590" xr:uid="{00000000-0005-0000-0000-0000F5370000}"/>
    <cellStyle name="Normal 2 3 2 2 2 2 2 5 3 3 3" xfId="23444" xr:uid="{00000000-0005-0000-0000-0000F6370000}"/>
    <cellStyle name="Normal 2 3 2 2 2 2 2 5 3 4" xfId="9995" xr:uid="{00000000-0005-0000-0000-0000F7370000}"/>
    <cellStyle name="Normal 2 3 2 2 2 2 2 5 3 4 2" xfId="26291" xr:uid="{00000000-0005-0000-0000-0000F8370000}"/>
    <cellStyle name="Normal 2 3 2 2 2 2 2 5 3 5" xfId="18145" xr:uid="{00000000-0005-0000-0000-0000F9370000}"/>
    <cellStyle name="Normal 2 3 2 2 2 2 2 5 4" xfId="3217" xr:uid="{00000000-0005-0000-0000-0000FA370000}"/>
    <cellStyle name="Normal 2 3 2 2 2 2 2 5 4 2" xfId="11363" xr:uid="{00000000-0005-0000-0000-0000FB370000}"/>
    <cellStyle name="Normal 2 3 2 2 2 2 2 5 4 2 2" xfId="27659" xr:uid="{00000000-0005-0000-0000-0000FC370000}"/>
    <cellStyle name="Normal 2 3 2 2 2 2 2 5 4 3" xfId="19513" xr:uid="{00000000-0005-0000-0000-0000FD370000}"/>
    <cellStyle name="Normal 2 3 2 2 2 2 2 5 5" xfId="5738" xr:uid="{00000000-0005-0000-0000-0000FE370000}"/>
    <cellStyle name="Normal 2 3 2 2 2 2 2 5 5 2" xfId="13884" xr:uid="{00000000-0005-0000-0000-0000FF370000}"/>
    <cellStyle name="Normal 2 3 2 2 2 2 2 5 5 2 2" xfId="30180" xr:uid="{00000000-0005-0000-0000-000000380000}"/>
    <cellStyle name="Normal 2 3 2 2 2 2 2 5 5 3" xfId="22034" xr:uid="{00000000-0005-0000-0000-000001380000}"/>
    <cellStyle name="Normal 2 3 2 2 2 2 2 5 6" xfId="8585" xr:uid="{00000000-0005-0000-0000-000002380000}"/>
    <cellStyle name="Normal 2 3 2 2 2 2 2 5 6 2" xfId="24881" xr:uid="{00000000-0005-0000-0000-000003380000}"/>
    <cellStyle name="Normal 2 3 2 2 2 2 2 5 7" xfId="16735" xr:uid="{00000000-0005-0000-0000-000004380000}"/>
    <cellStyle name="Normal 2 3 2 2 2 2 2 6" xfId="800" xr:uid="{00000000-0005-0000-0000-000005380000}"/>
    <cellStyle name="Normal 2 3 2 2 2 2 2 6 2" xfId="2210" xr:uid="{00000000-0005-0000-0000-000006380000}"/>
    <cellStyle name="Normal 2 3 2 2 2 2 2 6 2 2" xfId="4748" xr:uid="{00000000-0005-0000-0000-000007380000}"/>
    <cellStyle name="Normal 2 3 2 2 2 2 2 6 2 2 2" xfId="12894" xr:uid="{00000000-0005-0000-0000-000008380000}"/>
    <cellStyle name="Normal 2 3 2 2 2 2 2 6 2 2 2 2" xfId="29190" xr:uid="{00000000-0005-0000-0000-000009380000}"/>
    <cellStyle name="Normal 2 3 2 2 2 2 2 6 2 2 3" xfId="21044" xr:uid="{00000000-0005-0000-0000-00000A380000}"/>
    <cellStyle name="Normal 2 3 2 2 2 2 2 6 2 3" xfId="7509" xr:uid="{00000000-0005-0000-0000-00000B380000}"/>
    <cellStyle name="Normal 2 3 2 2 2 2 2 6 2 3 2" xfId="15655" xr:uid="{00000000-0005-0000-0000-00000C380000}"/>
    <cellStyle name="Normal 2 3 2 2 2 2 2 6 2 3 2 2" xfId="31951" xr:uid="{00000000-0005-0000-0000-00000D380000}"/>
    <cellStyle name="Normal 2 3 2 2 2 2 2 6 2 3 3" xfId="23805" xr:uid="{00000000-0005-0000-0000-00000E380000}"/>
    <cellStyle name="Normal 2 3 2 2 2 2 2 6 2 4" xfId="10356" xr:uid="{00000000-0005-0000-0000-00000F380000}"/>
    <cellStyle name="Normal 2 3 2 2 2 2 2 6 2 4 2" xfId="26652" xr:uid="{00000000-0005-0000-0000-000010380000}"/>
    <cellStyle name="Normal 2 3 2 2 2 2 2 6 2 5" xfId="18506" xr:uid="{00000000-0005-0000-0000-000011380000}"/>
    <cellStyle name="Normal 2 3 2 2 2 2 2 6 3" xfId="3530" xr:uid="{00000000-0005-0000-0000-000012380000}"/>
    <cellStyle name="Normal 2 3 2 2 2 2 2 6 3 2" xfId="11676" xr:uid="{00000000-0005-0000-0000-000013380000}"/>
    <cellStyle name="Normal 2 3 2 2 2 2 2 6 3 2 2" xfId="27972" xr:uid="{00000000-0005-0000-0000-000014380000}"/>
    <cellStyle name="Normal 2 3 2 2 2 2 2 6 3 3" xfId="19826" xr:uid="{00000000-0005-0000-0000-000015380000}"/>
    <cellStyle name="Normal 2 3 2 2 2 2 2 6 4" xfId="6099" xr:uid="{00000000-0005-0000-0000-000016380000}"/>
    <cellStyle name="Normal 2 3 2 2 2 2 2 6 4 2" xfId="14245" xr:uid="{00000000-0005-0000-0000-000017380000}"/>
    <cellStyle name="Normal 2 3 2 2 2 2 2 6 4 2 2" xfId="30541" xr:uid="{00000000-0005-0000-0000-000018380000}"/>
    <cellStyle name="Normal 2 3 2 2 2 2 2 6 4 3" xfId="22395" xr:uid="{00000000-0005-0000-0000-000019380000}"/>
    <cellStyle name="Normal 2 3 2 2 2 2 2 6 5" xfId="8946" xr:uid="{00000000-0005-0000-0000-00001A380000}"/>
    <cellStyle name="Normal 2 3 2 2 2 2 2 6 5 2" xfId="25242" xr:uid="{00000000-0005-0000-0000-00001B380000}"/>
    <cellStyle name="Normal 2 3 2 2 2 2 2 6 6" xfId="17096" xr:uid="{00000000-0005-0000-0000-00001C380000}"/>
    <cellStyle name="Normal 2 3 2 2 2 2 2 7" xfId="1505" xr:uid="{00000000-0005-0000-0000-00001D380000}"/>
    <cellStyle name="Normal 2 3 2 2 2 2 2 7 2" xfId="4139" xr:uid="{00000000-0005-0000-0000-00001E380000}"/>
    <cellStyle name="Normal 2 3 2 2 2 2 2 7 2 2" xfId="12285" xr:uid="{00000000-0005-0000-0000-00001F380000}"/>
    <cellStyle name="Normal 2 3 2 2 2 2 2 7 2 2 2" xfId="28581" xr:uid="{00000000-0005-0000-0000-000020380000}"/>
    <cellStyle name="Normal 2 3 2 2 2 2 2 7 2 3" xfId="20435" xr:uid="{00000000-0005-0000-0000-000021380000}"/>
    <cellStyle name="Normal 2 3 2 2 2 2 2 7 3" xfId="6804" xr:uid="{00000000-0005-0000-0000-000022380000}"/>
    <cellStyle name="Normal 2 3 2 2 2 2 2 7 3 2" xfId="14950" xr:uid="{00000000-0005-0000-0000-000023380000}"/>
    <cellStyle name="Normal 2 3 2 2 2 2 2 7 3 2 2" xfId="31246" xr:uid="{00000000-0005-0000-0000-000024380000}"/>
    <cellStyle name="Normal 2 3 2 2 2 2 2 7 3 3" xfId="23100" xr:uid="{00000000-0005-0000-0000-000025380000}"/>
    <cellStyle name="Normal 2 3 2 2 2 2 2 7 4" xfId="9651" xr:uid="{00000000-0005-0000-0000-000026380000}"/>
    <cellStyle name="Normal 2 3 2 2 2 2 2 7 4 2" xfId="25947" xr:uid="{00000000-0005-0000-0000-000027380000}"/>
    <cellStyle name="Normal 2 3 2 2 2 2 2 7 5" xfId="17801" xr:uid="{00000000-0005-0000-0000-000028380000}"/>
    <cellStyle name="Normal 2 3 2 2 2 2 2 8" xfId="2921" xr:uid="{00000000-0005-0000-0000-000029380000}"/>
    <cellStyle name="Normal 2 3 2 2 2 2 2 8 2" xfId="11067" xr:uid="{00000000-0005-0000-0000-00002A380000}"/>
    <cellStyle name="Normal 2 3 2 2 2 2 2 8 2 2" xfId="27363" xr:uid="{00000000-0005-0000-0000-00002B380000}"/>
    <cellStyle name="Normal 2 3 2 2 2 2 2 8 3" xfId="19217" xr:uid="{00000000-0005-0000-0000-00002C380000}"/>
    <cellStyle name="Normal 2 3 2 2 2 2 2 9" xfId="5394" xr:uid="{00000000-0005-0000-0000-00002D380000}"/>
    <cellStyle name="Normal 2 3 2 2 2 2 2 9 2" xfId="13540" xr:uid="{00000000-0005-0000-0000-00002E380000}"/>
    <cellStyle name="Normal 2 3 2 2 2 2 2 9 2 2" xfId="29836" xr:uid="{00000000-0005-0000-0000-00002F380000}"/>
    <cellStyle name="Normal 2 3 2 2 2 2 2 9 3" xfId="21690" xr:uid="{00000000-0005-0000-0000-000030380000}"/>
    <cellStyle name="Normal 2 3 2 2 2 2 3" xfId="140" xr:uid="{00000000-0005-0000-0000-000031380000}"/>
    <cellStyle name="Normal 2 3 2 2 2 2 3 2" xfId="484" xr:uid="{00000000-0005-0000-0000-000032380000}"/>
    <cellStyle name="Normal 2 3 2 2 2 2 3 2 2" xfId="1190" xr:uid="{00000000-0005-0000-0000-000033380000}"/>
    <cellStyle name="Normal 2 3 2 2 2 2 3 2 2 2" xfId="2600" xr:uid="{00000000-0005-0000-0000-000034380000}"/>
    <cellStyle name="Normal 2 3 2 2 2 2 3 2 2 2 2" xfId="5082" xr:uid="{00000000-0005-0000-0000-000035380000}"/>
    <cellStyle name="Normal 2 3 2 2 2 2 3 2 2 2 2 2" xfId="13228" xr:uid="{00000000-0005-0000-0000-000036380000}"/>
    <cellStyle name="Normal 2 3 2 2 2 2 3 2 2 2 2 2 2" xfId="29524" xr:uid="{00000000-0005-0000-0000-000037380000}"/>
    <cellStyle name="Normal 2 3 2 2 2 2 3 2 2 2 2 3" xfId="21378" xr:uid="{00000000-0005-0000-0000-000038380000}"/>
    <cellStyle name="Normal 2 3 2 2 2 2 3 2 2 2 3" xfId="7899" xr:uid="{00000000-0005-0000-0000-000039380000}"/>
    <cellStyle name="Normal 2 3 2 2 2 2 3 2 2 2 3 2" xfId="16045" xr:uid="{00000000-0005-0000-0000-00003A380000}"/>
    <cellStyle name="Normal 2 3 2 2 2 2 3 2 2 2 3 2 2" xfId="32341" xr:uid="{00000000-0005-0000-0000-00003B380000}"/>
    <cellStyle name="Normal 2 3 2 2 2 2 3 2 2 2 3 3" xfId="24195" xr:uid="{00000000-0005-0000-0000-00003C380000}"/>
    <cellStyle name="Normal 2 3 2 2 2 2 3 2 2 2 4" xfId="10746" xr:uid="{00000000-0005-0000-0000-00003D380000}"/>
    <cellStyle name="Normal 2 3 2 2 2 2 3 2 2 2 4 2" xfId="27042" xr:uid="{00000000-0005-0000-0000-00003E380000}"/>
    <cellStyle name="Normal 2 3 2 2 2 2 3 2 2 2 5" xfId="18896" xr:uid="{00000000-0005-0000-0000-00003F380000}"/>
    <cellStyle name="Normal 2 3 2 2 2 2 3 2 2 3" xfId="3864" xr:uid="{00000000-0005-0000-0000-000040380000}"/>
    <cellStyle name="Normal 2 3 2 2 2 2 3 2 2 3 2" xfId="12010" xr:uid="{00000000-0005-0000-0000-000041380000}"/>
    <cellStyle name="Normal 2 3 2 2 2 2 3 2 2 3 2 2" xfId="28306" xr:uid="{00000000-0005-0000-0000-000042380000}"/>
    <cellStyle name="Normal 2 3 2 2 2 2 3 2 2 3 3" xfId="20160" xr:uid="{00000000-0005-0000-0000-000043380000}"/>
    <cellStyle name="Normal 2 3 2 2 2 2 3 2 2 4" xfId="6489" xr:uid="{00000000-0005-0000-0000-000044380000}"/>
    <cellStyle name="Normal 2 3 2 2 2 2 3 2 2 4 2" xfId="14635" xr:uid="{00000000-0005-0000-0000-000045380000}"/>
    <cellStyle name="Normal 2 3 2 2 2 2 3 2 2 4 2 2" xfId="30931" xr:uid="{00000000-0005-0000-0000-000046380000}"/>
    <cellStyle name="Normal 2 3 2 2 2 2 3 2 2 4 3" xfId="22785" xr:uid="{00000000-0005-0000-0000-000047380000}"/>
    <cellStyle name="Normal 2 3 2 2 2 2 3 2 2 5" xfId="9336" xr:uid="{00000000-0005-0000-0000-000048380000}"/>
    <cellStyle name="Normal 2 3 2 2 2 2 3 2 2 5 2" xfId="25632" xr:uid="{00000000-0005-0000-0000-000049380000}"/>
    <cellStyle name="Normal 2 3 2 2 2 2 3 2 2 6" xfId="17486" xr:uid="{00000000-0005-0000-0000-00004A380000}"/>
    <cellStyle name="Normal 2 3 2 2 2 2 3 2 3" xfId="1895" xr:uid="{00000000-0005-0000-0000-00004B380000}"/>
    <cellStyle name="Normal 2 3 2 2 2 2 3 2 3 2" xfId="4473" xr:uid="{00000000-0005-0000-0000-00004C380000}"/>
    <cellStyle name="Normal 2 3 2 2 2 2 3 2 3 2 2" xfId="12619" xr:uid="{00000000-0005-0000-0000-00004D380000}"/>
    <cellStyle name="Normal 2 3 2 2 2 2 3 2 3 2 2 2" xfId="28915" xr:uid="{00000000-0005-0000-0000-00004E380000}"/>
    <cellStyle name="Normal 2 3 2 2 2 2 3 2 3 2 3" xfId="20769" xr:uid="{00000000-0005-0000-0000-00004F380000}"/>
    <cellStyle name="Normal 2 3 2 2 2 2 3 2 3 3" xfId="7194" xr:uid="{00000000-0005-0000-0000-000050380000}"/>
    <cellStyle name="Normal 2 3 2 2 2 2 3 2 3 3 2" xfId="15340" xr:uid="{00000000-0005-0000-0000-000051380000}"/>
    <cellStyle name="Normal 2 3 2 2 2 2 3 2 3 3 2 2" xfId="31636" xr:uid="{00000000-0005-0000-0000-000052380000}"/>
    <cellStyle name="Normal 2 3 2 2 2 2 3 2 3 3 3" xfId="23490" xr:uid="{00000000-0005-0000-0000-000053380000}"/>
    <cellStyle name="Normal 2 3 2 2 2 2 3 2 3 4" xfId="10041" xr:uid="{00000000-0005-0000-0000-000054380000}"/>
    <cellStyle name="Normal 2 3 2 2 2 2 3 2 3 4 2" xfId="26337" xr:uid="{00000000-0005-0000-0000-000055380000}"/>
    <cellStyle name="Normal 2 3 2 2 2 2 3 2 3 5" xfId="18191" xr:uid="{00000000-0005-0000-0000-000056380000}"/>
    <cellStyle name="Normal 2 3 2 2 2 2 3 2 4" xfId="3255" xr:uid="{00000000-0005-0000-0000-000057380000}"/>
    <cellStyle name="Normal 2 3 2 2 2 2 3 2 4 2" xfId="11401" xr:uid="{00000000-0005-0000-0000-000058380000}"/>
    <cellStyle name="Normal 2 3 2 2 2 2 3 2 4 2 2" xfId="27697" xr:uid="{00000000-0005-0000-0000-000059380000}"/>
    <cellStyle name="Normal 2 3 2 2 2 2 3 2 4 3" xfId="19551" xr:uid="{00000000-0005-0000-0000-00005A380000}"/>
    <cellStyle name="Normal 2 3 2 2 2 2 3 2 5" xfId="5784" xr:uid="{00000000-0005-0000-0000-00005B380000}"/>
    <cellStyle name="Normal 2 3 2 2 2 2 3 2 5 2" xfId="13930" xr:uid="{00000000-0005-0000-0000-00005C380000}"/>
    <cellStyle name="Normal 2 3 2 2 2 2 3 2 5 2 2" xfId="30226" xr:uid="{00000000-0005-0000-0000-00005D380000}"/>
    <cellStyle name="Normal 2 3 2 2 2 2 3 2 5 3" xfId="22080" xr:uid="{00000000-0005-0000-0000-00005E380000}"/>
    <cellStyle name="Normal 2 3 2 2 2 2 3 2 6" xfId="8631" xr:uid="{00000000-0005-0000-0000-00005F380000}"/>
    <cellStyle name="Normal 2 3 2 2 2 2 3 2 6 2" xfId="24927" xr:uid="{00000000-0005-0000-0000-000060380000}"/>
    <cellStyle name="Normal 2 3 2 2 2 2 3 2 7" xfId="16781" xr:uid="{00000000-0005-0000-0000-000061380000}"/>
    <cellStyle name="Normal 2 3 2 2 2 2 3 3" xfId="846" xr:uid="{00000000-0005-0000-0000-000062380000}"/>
    <cellStyle name="Normal 2 3 2 2 2 2 3 3 2" xfId="2256" xr:uid="{00000000-0005-0000-0000-000063380000}"/>
    <cellStyle name="Normal 2 3 2 2 2 2 3 3 2 2" xfId="4786" xr:uid="{00000000-0005-0000-0000-000064380000}"/>
    <cellStyle name="Normal 2 3 2 2 2 2 3 3 2 2 2" xfId="12932" xr:uid="{00000000-0005-0000-0000-000065380000}"/>
    <cellStyle name="Normal 2 3 2 2 2 2 3 3 2 2 2 2" xfId="29228" xr:uid="{00000000-0005-0000-0000-000066380000}"/>
    <cellStyle name="Normal 2 3 2 2 2 2 3 3 2 2 3" xfId="21082" xr:uid="{00000000-0005-0000-0000-000067380000}"/>
    <cellStyle name="Normal 2 3 2 2 2 2 3 3 2 3" xfId="7555" xr:uid="{00000000-0005-0000-0000-000068380000}"/>
    <cellStyle name="Normal 2 3 2 2 2 2 3 3 2 3 2" xfId="15701" xr:uid="{00000000-0005-0000-0000-000069380000}"/>
    <cellStyle name="Normal 2 3 2 2 2 2 3 3 2 3 2 2" xfId="31997" xr:uid="{00000000-0005-0000-0000-00006A380000}"/>
    <cellStyle name="Normal 2 3 2 2 2 2 3 3 2 3 3" xfId="23851" xr:uid="{00000000-0005-0000-0000-00006B380000}"/>
    <cellStyle name="Normal 2 3 2 2 2 2 3 3 2 4" xfId="10402" xr:uid="{00000000-0005-0000-0000-00006C380000}"/>
    <cellStyle name="Normal 2 3 2 2 2 2 3 3 2 4 2" xfId="26698" xr:uid="{00000000-0005-0000-0000-00006D380000}"/>
    <cellStyle name="Normal 2 3 2 2 2 2 3 3 2 5" xfId="18552" xr:uid="{00000000-0005-0000-0000-00006E380000}"/>
    <cellStyle name="Normal 2 3 2 2 2 2 3 3 3" xfId="3568" xr:uid="{00000000-0005-0000-0000-00006F380000}"/>
    <cellStyle name="Normal 2 3 2 2 2 2 3 3 3 2" xfId="11714" xr:uid="{00000000-0005-0000-0000-000070380000}"/>
    <cellStyle name="Normal 2 3 2 2 2 2 3 3 3 2 2" xfId="28010" xr:uid="{00000000-0005-0000-0000-000071380000}"/>
    <cellStyle name="Normal 2 3 2 2 2 2 3 3 3 3" xfId="19864" xr:uid="{00000000-0005-0000-0000-000072380000}"/>
    <cellStyle name="Normal 2 3 2 2 2 2 3 3 4" xfId="6145" xr:uid="{00000000-0005-0000-0000-000073380000}"/>
    <cellStyle name="Normal 2 3 2 2 2 2 3 3 4 2" xfId="14291" xr:uid="{00000000-0005-0000-0000-000074380000}"/>
    <cellStyle name="Normal 2 3 2 2 2 2 3 3 4 2 2" xfId="30587" xr:uid="{00000000-0005-0000-0000-000075380000}"/>
    <cellStyle name="Normal 2 3 2 2 2 2 3 3 4 3" xfId="22441" xr:uid="{00000000-0005-0000-0000-000076380000}"/>
    <cellStyle name="Normal 2 3 2 2 2 2 3 3 5" xfId="8992" xr:uid="{00000000-0005-0000-0000-000077380000}"/>
    <cellStyle name="Normal 2 3 2 2 2 2 3 3 5 2" xfId="25288" xr:uid="{00000000-0005-0000-0000-000078380000}"/>
    <cellStyle name="Normal 2 3 2 2 2 2 3 3 6" xfId="17142" xr:uid="{00000000-0005-0000-0000-000079380000}"/>
    <cellStyle name="Normal 2 3 2 2 2 2 3 4" xfId="1551" xr:uid="{00000000-0005-0000-0000-00007A380000}"/>
    <cellStyle name="Normal 2 3 2 2 2 2 3 4 2" xfId="4177" xr:uid="{00000000-0005-0000-0000-00007B380000}"/>
    <cellStyle name="Normal 2 3 2 2 2 2 3 4 2 2" xfId="12323" xr:uid="{00000000-0005-0000-0000-00007C380000}"/>
    <cellStyle name="Normal 2 3 2 2 2 2 3 4 2 2 2" xfId="28619" xr:uid="{00000000-0005-0000-0000-00007D380000}"/>
    <cellStyle name="Normal 2 3 2 2 2 2 3 4 2 3" xfId="20473" xr:uid="{00000000-0005-0000-0000-00007E380000}"/>
    <cellStyle name="Normal 2 3 2 2 2 2 3 4 3" xfId="6850" xr:uid="{00000000-0005-0000-0000-00007F380000}"/>
    <cellStyle name="Normal 2 3 2 2 2 2 3 4 3 2" xfId="14996" xr:uid="{00000000-0005-0000-0000-000080380000}"/>
    <cellStyle name="Normal 2 3 2 2 2 2 3 4 3 2 2" xfId="31292" xr:uid="{00000000-0005-0000-0000-000081380000}"/>
    <cellStyle name="Normal 2 3 2 2 2 2 3 4 3 3" xfId="23146" xr:uid="{00000000-0005-0000-0000-000082380000}"/>
    <cellStyle name="Normal 2 3 2 2 2 2 3 4 4" xfId="9697" xr:uid="{00000000-0005-0000-0000-000083380000}"/>
    <cellStyle name="Normal 2 3 2 2 2 2 3 4 4 2" xfId="25993" xr:uid="{00000000-0005-0000-0000-000084380000}"/>
    <cellStyle name="Normal 2 3 2 2 2 2 3 4 5" xfId="17847" xr:uid="{00000000-0005-0000-0000-000085380000}"/>
    <cellStyle name="Normal 2 3 2 2 2 2 3 5" xfId="2959" xr:uid="{00000000-0005-0000-0000-000086380000}"/>
    <cellStyle name="Normal 2 3 2 2 2 2 3 5 2" xfId="11105" xr:uid="{00000000-0005-0000-0000-000087380000}"/>
    <cellStyle name="Normal 2 3 2 2 2 2 3 5 2 2" xfId="27401" xr:uid="{00000000-0005-0000-0000-000088380000}"/>
    <cellStyle name="Normal 2 3 2 2 2 2 3 5 3" xfId="19255" xr:uid="{00000000-0005-0000-0000-000089380000}"/>
    <cellStyle name="Normal 2 3 2 2 2 2 3 6" xfId="5440" xr:uid="{00000000-0005-0000-0000-00008A380000}"/>
    <cellStyle name="Normal 2 3 2 2 2 2 3 6 2" xfId="13586" xr:uid="{00000000-0005-0000-0000-00008B380000}"/>
    <cellStyle name="Normal 2 3 2 2 2 2 3 6 2 2" xfId="29882" xr:uid="{00000000-0005-0000-0000-00008C380000}"/>
    <cellStyle name="Normal 2 3 2 2 2 2 3 6 3" xfId="21736" xr:uid="{00000000-0005-0000-0000-00008D380000}"/>
    <cellStyle name="Normal 2 3 2 2 2 2 3 7" xfId="8287" xr:uid="{00000000-0005-0000-0000-00008E380000}"/>
    <cellStyle name="Normal 2 3 2 2 2 2 3 7 2" xfId="24583" xr:uid="{00000000-0005-0000-0000-00008F380000}"/>
    <cellStyle name="Normal 2 3 2 2 2 2 3 8" xfId="16437" xr:uid="{00000000-0005-0000-0000-000090380000}"/>
    <cellStyle name="Normal 2 3 2 2 2 2 4" xfId="222" xr:uid="{00000000-0005-0000-0000-000091380000}"/>
    <cellStyle name="Normal 2 3 2 2 2 2 4 2" xfId="566" xr:uid="{00000000-0005-0000-0000-000092380000}"/>
    <cellStyle name="Normal 2 3 2 2 2 2 4 2 2" xfId="1272" xr:uid="{00000000-0005-0000-0000-000093380000}"/>
    <cellStyle name="Normal 2 3 2 2 2 2 4 2 2 2" xfId="2682" xr:uid="{00000000-0005-0000-0000-000094380000}"/>
    <cellStyle name="Normal 2 3 2 2 2 2 4 2 2 2 2" xfId="5156" xr:uid="{00000000-0005-0000-0000-000095380000}"/>
    <cellStyle name="Normal 2 3 2 2 2 2 4 2 2 2 2 2" xfId="13302" xr:uid="{00000000-0005-0000-0000-000096380000}"/>
    <cellStyle name="Normal 2 3 2 2 2 2 4 2 2 2 2 2 2" xfId="29598" xr:uid="{00000000-0005-0000-0000-000097380000}"/>
    <cellStyle name="Normal 2 3 2 2 2 2 4 2 2 2 2 3" xfId="21452" xr:uid="{00000000-0005-0000-0000-000098380000}"/>
    <cellStyle name="Normal 2 3 2 2 2 2 4 2 2 2 3" xfId="7981" xr:uid="{00000000-0005-0000-0000-000099380000}"/>
    <cellStyle name="Normal 2 3 2 2 2 2 4 2 2 2 3 2" xfId="16127" xr:uid="{00000000-0005-0000-0000-00009A380000}"/>
    <cellStyle name="Normal 2 3 2 2 2 2 4 2 2 2 3 2 2" xfId="32423" xr:uid="{00000000-0005-0000-0000-00009B380000}"/>
    <cellStyle name="Normal 2 3 2 2 2 2 4 2 2 2 3 3" xfId="24277" xr:uid="{00000000-0005-0000-0000-00009C380000}"/>
    <cellStyle name="Normal 2 3 2 2 2 2 4 2 2 2 4" xfId="10828" xr:uid="{00000000-0005-0000-0000-00009D380000}"/>
    <cellStyle name="Normal 2 3 2 2 2 2 4 2 2 2 4 2" xfId="27124" xr:uid="{00000000-0005-0000-0000-00009E380000}"/>
    <cellStyle name="Normal 2 3 2 2 2 2 4 2 2 2 5" xfId="18978" xr:uid="{00000000-0005-0000-0000-00009F380000}"/>
    <cellStyle name="Normal 2 3 2 2 2 2 4 2 2 3" xfId="3938" xr:uid="{00000000-0005-0000-0000-0000A0380000}"/>
    <cellStyle name="Normal 2 3 2 2 2 2 4 2 2 3 2" xfId="12084" xr:uid="{00000000-0005-0000-0000-0000A1380000}"/>
    <cellStyle name="Normal 2 3 2 2 2 2 4 2 2 3 2 2" xfId="28380" xr:uid="{00000000-0005-0000-0000-0000A2380000}"/>
    <cellStyle name="Normal 2 3 2 2 2 2 4 2 2 3 3" xfId="20234" xr:uid="{00000000-0005-0000-0000-0000A3380000}"/>
    <cellStyle name="Normal 2 3 2 2 2 2 4 2 2 4" xfId="6571" xr:uid="{00000000-0005-0000-0000-0000A4380000}"/>
    <cellStyle name="Normal 2 3 2 2 2 2 4 2 2 4 2" xfId="14717" xr:uid="{00000000-0005-0000-0000-0000A5380000}"/>
    <cellStyle name="Normal 2 3 2 2 2 2 4 2 2 4 2 2" xfId="31013" xr:uid="{00000000-0005-0000-0000-0000A6380000}"/>
    <cellStyle name="Normal 2 3 2 2 2 2 4 2 2 4 3" xfId="22867" xr:uid="{00000000-0005-0000-0000-0000A7380000}"/>
    <cellStyle name="Normal 2 3 2 2 2 2 4 2 2 5" xfId="9418" xr:uid="{00000000-0005-0000-0000-0000A8380000}"/>
    <cellStyle name="Normal 2 3 2 2 2 2 4 2 2 5 2" xfId="25714" xr:uid="{00000000-0005-0000-0000-0000A9380000}"/>
    <cellStyle name="Normal 2 3 2 2 2 2 4 2 2 6" xfId="17568" xr:uid="{00000000-0005-0000-0000-0000AA380000}"/>
    <cellStyle name="Normal 2 3 2 2 2 2 4 2 3" xfId="1977" xr:uid="{00000000-0005-0000-0000-0000AB380000}"/>
    <cellStyle name="Normal 2 3 2 2 2 2 4 2 3 2" xfId="4547" xr:uid="{00000000-0005-0000-0000-0000AC380000}"/>
    <cellStyle name="Normal 2 3 2 2 2 2 4 2 3 2 2" xfId="12693" xr:uid="{00000000-0005-0000-0000-0000AD380000}"/>
    <cellStyle name="Normal 2 3 2 2 2 2 4 2 3 2 2 2" xfId="28989" xr:uid="{00000000-0005-0000-0000-0000AE380000}"/>
    <cellStyle name="Normal 2 3 2 2 2 2 4 2 3 2 3" xfId="20843" xr:uid="{00000000-0005-0000-0000-0000AF380000}"/>
    <cellStyle name="Normal 2 3 2 2 2 2 4 2 3 3" xfId="7276" xr:uid="{00000000-0005-0000-0000-0000B0380000}"/>
    <cellStyle name="Normal 2 3 2 2 2 2 4 2 3 3 2" xfId="15422" xr:uid="{00000000-0005-0000-0000-0000B1380000}"/>
    <cellStyle name="Normal 2 3 2 2 2 2 4 2 3 3 2 2" xfId="31718" xr:uid="{00000000-0005-0000-0000-0000B2380000}"/>
    <cellStyle name="Normal 2 3 2 2 2 2 4 2 3 3 3" xfId="23572" xr:uid="{00000000-0005-0000-0000-0000B3380000}"/>
    <cellStyle name="Normal 2 3 2 2 2 2 4 2 3 4" xfId="10123" xr:uid="{00000000-0005-0000-0000-0000B4380000}"/>
    <cellStyle name="Normal 2 3 2 2 2 2 4 2 3 4 2" xfId="26419" xr:uid="{00000000-0005-0000-0000-0000B5380000}"/>
    <cellStyle name="Normal 2 3 2 2 2 2 4 2 3 5" xfId="18273" xr:uid="{00000000-0005-0000-0000-0000B6380000}"/>
    <cellStyle name="Normal 2 3 2 2 2 2 4 2 4" xfId="3329" xr:uid="{00000000-0005-0000-0000-0000B7380000}"/>
    <cellStyle name="Normal 2 3 2 2 2 2 4 2 4 2" xfId="11475" xr:uid="{00000000-0005-0000-0000-0000B8380000}"/>
    <cellStyle name="Normal 2 3 2 2 2 2 4 2 4 2 2" xfId="27771" xr:uid="{00000000-0005-0000-0000-0000B9380000}"/>
    <cellStyle name="Normal 2 3 2 2 2 2 4 2 4 3" xfId="19625" xr:uid="{00000000-0005-0000-0000-0000BA380000}"/>
    <cellStyle name="Normal 2 3 2 2 2 2 4 2 5" xfId="5866" xr:uid="{00000000-0005-0000-0000-0000BB380000}"/>
    <cellStyle name="Normal 2 3 2 2 2 2 4 2 5 2" xfId="14012" xr:uid="{00000000-0005-0000-0000-0000BC380000}"/>
    <cellStyle name="Normal 2 3 2 2 2 2 4 2 5 2 2" xfId="30308" xr:uid="{00000000-0005-0000-0000-0000BD380000}"/>
    <cellStyle name="Normal 2 3 2 2 2 2 4 2 5 3" xfId="22162" xr:uid="{00000000-0005-0000-0000-0000BE380000}"/>
    <cellStyle name="Normal 2 3 2 2 2 2 4 2 6" xfId="8713" xr:uid="{00000000-0005-0000-0000-0000BF380000}"/>
    <cellStyle name="Normal 2 3 2 2 2 2 4 2 6 2" xfId="25009" xr:uid="{00000000-0005-0000-0000-0000C0380000}"/>
    <cellStyle name="Normal 2 3 2 2 2 2 4 2 7" xfId="16863" xr:uid="{00000000-0005-0000-0000-0000C1380000}"/>
    <cellStyle name="Normal 2 3 2 2 2 2 4 3" xfId="928" xr:uid="{00000000-0005-0000-0000-0000C2380000}"/>
    <cellStyle name="Normal 2 3 2 2 2 2 4 3 2" xfId="2338" xr:uid="{00000000-0005-0000-0000-0000C3380000}"/>
    <cellStyle name="Normal 2 3 2 2 2 2 4 3 2 2" xfId="4860" xr:uid="{00000000-0005-0000-0000-0000C4380000}"/>
    <cellStyle name="Normal 2 3 2 2 2 2 4 3 2 2 2" xfId="13006" xr:uid="{00000000-0005-0000-0000-0000C5380000}"/>
    <cellStyle name="Normal 2 3 2 2 2 2 4 3 2 2 2 2" xfId="29302" xr:uid="{00000000-0005-0000-0000-0000C6380000}"/>
    <cellStyle name="Normal 2 3 2 2 2 2 4 3 2 2 3" xfId="21156" xr:uid="{00000000-0005-0000-0000-0000C7380000}"/>
    <cellStyle name="Normal 2 3 2 2 2 2 4 3 2 3" xfId="7637" xr:uid="{00000000-0005-0000-0000-0000C8380000}"/>
    <cellStyle name="Normal 2 3 2 2 2 2 4 3 2 3 2" xfId="15783" xr:uid="{00000000-0005-0000-0000-0000C9380000}"/>
    <cellStyle name="Normal 2 3 2 2 2 2 4 3 2 3 2 2" xfId="32079" xr:uid="{00000000-0005-0000-0000-0000CA380000}"/>
    <cellStyle name="Normal 2 3 2 2 2 2 4 3 2 3 3" xfId="23933" xr:uid="{00000000-0005-0000-0000-0000CB380000}"/>
    <cellStyle name="Normal 2 3 2 2 2 2 4 3 2 4" xfId="10484" xr:uid="{00000000-0005-0000-0000-0000CC380000}"/>
    <cellStyle name="Normal 2 3 2 2 2 2 4 3 2 4 2" xfId="26780" xr:uid="{00000000-0005-0000-0000-0000CD380000}"/>
    <cellStyle name="Normal 2 3 2 2 2 2 4 3 2 5" xfId="18634" xr:uid="{00000000-0005-0000-0000-0000CE380000}"/>
    <cellStyle name="Normal 2 3 2 2 2 2 4 3 3" xfId="3642" xr:uid="{00000000-0005-0000-0000-0000CF380000}"/>
    <cellStyle name="Normal 2 3 2 2 2 2 4 3 3 2" xfId="11788" xr:uid="{00000000-0005-0000-0000-0000D0380000}"/>
    <cellStyle name="Normal 2 3 2 2 2 2 4 3 3 2 2" xfId="28084" xr:uid="{00000000-0005-0000-0000-0000D1380000}"/>
    <cellStyle name="Normal 2 3 2 2 2 2 4 3 3 3" xfId="19938" xr:uid="{00000000-0005-0000-0000-0000D2380000}"/>
    <cellStyle name="Normal 2 3 2 2 2 2 4 3 4" xfId="6227" xr:uid="{00000000-0005-0000-0000-0000D3380000}"/>
    <cellStyle name="Normal 2 3 2 2 2 2 4 3 4 2" xfId="14373" xr:uid="{00000000-0005-0000-0000-0000D4380000}"/>
    <cellStyle name="Normal 2 3 2 2 2 2 4 3 4 2 2" xfId="30669" xr:uid="{00000000-0005-0000-0000-0000D5380000}"/>
    <cellStyle name="Normal 2 3 2 2 2 2 4 3 4 3" xfId="22523" xr:uid="{00000000-0005-0000-0000-0000D6380000}"/>
    <cellStyle name="Normal 2 3 2 2 2 2 4 3 5" xfId="9074" xr:uid="{00000000-0005-0000-0000-0000D7380000}"/>
    <cellStyle name="Normal 2 3 2 2 2 2 4 3 5 2" xfId="25370" xr:uid="{00000000-0005-0000-0000-0000D8380000}"/>
    <cellStyle name="Normal 2 3 2 2 2 2 4 3 6" xfId="17224" xr:uid="{00000000-0005-0000-0000-0000D9380000}"/>
    <cellStyle name="Normal 2 3 2 2 2 2 4 4" xfId="1633" xr:uid="{00000000-0005-0000-0000-0000DA380000}"/>
    <cellStyle name="Normal 2 3 2 2 2 2 4 4 2" xfId="4251" xr:uid="{00000000-0005-0000-0000-0000DB380000}"/>
    <cellStyle name="Normal 2 3 2 2 2 2 4 4 2 2" xfId="12397" xr:uid="{00000000-0005-0000-0000-0000DC380000}"/>
    <cellStyle name="Normal 2 3 2 2 2 2 4 4 2 2 2" xfId="28693" xr:uid="{00000000-0005-0000-0000-0000DD380000}"/>
    <cellStyle name="Normal 2 3 2 2 2 2 4 4 2 3" xfId="20547" xr:uid="{00000000-0005-0000-0000-0000DE380000}"/>
    <cellStyle name="Normal 2 3 2 2 2 2 4 4 3" xfId="6932" xr:uid="{00000000-0005-0000-0000-0000DF380000}"/>
    <cellStyle name="Normal 2 3 2 2 2 2 4 4 3 2" xfId="15078" xr:uid="{00000000-0005-0000-0000-0000E0380000}"/>
    <cellStyle name="Normal 2 3 2 2 2 2 4 4 3 2 2" xfId="31374" xr:uid="{00000000-0005-0000-0000-0000E1380000}"/>
    <cellStyle name="Normal 2 3 2 2 2 2 4 4 3 3" xfId="23228" xr:uid="{00000000-0005-0000-0000-0000E2380000}"/>
    <cellStyle name="Normal 2 3 2 2 2 2 4 4 4" xfId="9779" xr:uid="{00000000-0005-0000-0000-0000E3380000}"/>
    <cellStyle name="Normal 2 3 2 2 2 2 4 4 4 2" xfId="26075" xr:uid="{00000000-0005-0000-0000-0000E4380000}"/>
    <cellStyle name="Normal 2 3 2 2 2 2 4 4 5" xfId="17929" xr:uid="{00000000-0005-0000-0000-0000E5380000}"/>
    <cellStyle name="Normal 2 3 2 2 2 2 4 5" xfId="3033" xr:uid="{00000000-0005-0000-0000-0000E6380000}"/>
    <cellStyle name="Normal 2 3 2 2 2 2 4 5 2" xfId="11179" xr:uid="{00000000-0005-0000-0000-0000E7380000}"/>
    <cellStyle name="Normal 2 3 2 2 2 2 4 5 2 2" xfId="27475" xr:uid="{00000000-0005-0000-0000-0000E8380000}"/>
    <cellStyle name="Normal 2 3 2 2 2 2 4 5 3" xfId="19329" xr:uid="{00000000-0005-0000-0000-0000E9380000}"/>
    <cellStyle name="Normal 2 3 2 2 2 2 4 6" xfId="5522" xr:uid="{00000000-0005-0000-0000-0000EA380000}"/>
    <cellStyle name="Normal 2 3 2 2 2 2 4 6 2" xfId="13668" xr:uid="{00000000-0005-0000-0000-0000EB380000}"/>
    <cellStyle name="Normal 2 3 2 2 2 2 4 6 2 2" xfId="29964" xr:uid="{00000000-0005-0000-0000-0000EC380000}"/>
    <cellStyle name="Normal 2 3 2 2 2 2 4 6 3" xfId="21818" xr:uid="{00000000-0005-0000-0000-0000ED380000}"/>
    <cellStyle name="Normal 2 3 2 2 2 2 4 7" xfId="8369" xr:uid="{00000000-0005-0000-0000-0000EE380000}"/>
    <cellStyle name="Normal 2 3 2 2 2 2 4 7 2" xfId="24665" xr:uid="{00000000-0005-0000-0000-0000EF380000}"/>
    <cellStyle name="Normal 2 3 2 2 2 2 4 8" xfId="16519" xr:uid="{00000000-0005-0000-0000-0000F0380000}"/>
    <cellStyle name="Normal 2 3 2 2 2 2 5" xfId="304" xr:uid="{00000000-0005-0000-0000-0000F1380000}"/>
    <cellStyle name="Normal 2 3 2 2 2 2 5 2" xfId="648" xr:uid="{00000000-0005-0000-0000-0000F2380000}"/>
    <cellStyle name="Normal 2 3 2 2 2 2 5 2 2" xfId="1354" xr:uid="{00000000-0005-0000-0000-0000F3380000}"/>
    <cellStyle name="Normal 2 3 2 2 2 2 5 2 2 2" xfId="2764" xr:uid="{00000000-0005-0000-0000-0000F4380000}"/>
    <cellStyle name="Normal 2 3 2 2 2 2 5 2 2 2 2" xfId="5230" xr:uid="{00000000-0005-0000-0000-0000F5380000}"/>
    <cellStyle name="Normal 2 3 2 2 2 2 5 2 2 2 2 2" xfId="13376" xr:uid="{00000000-0005-0000-0000-0000F6380000}"/>
    <cellStyle name="Normal 2 3 2 2 2 2 5 2 2 2 2 2 2" xfId="29672" xr:uid="{00000000-0005-0000-0000-0000F7380000}"/>
    <cellStyle name="Normal 2 3 2 2 2 2 5 2 2 2 2 3" xfId="21526" xr:uid="{00000000-0005-0000-0000-0000F8380000}"/>
    <cellStyle name="Normal 2 3 2 2 2 2 5 2 2 2 3" xfId="8063" xr:uid="{00000000-0005-0000-0000-0000F9380000}"/>
    <cellStyle name="Normal 2 3 2 2 2 2 5 2 2 2 3 2" xfId="16209" xr:uid="{00000000-0005-0000-0000-0000FA380000}"/>
    <cellStyle name="Normal 2 3 2 2 2 2 5 2 2 2 3 2 2" xfId="32505" xr:uid="{00000000-0005-0000-0000-0000FB380000}"/>
    <cellStyle name="Normal 2 3 2 2 2 2 5 2 2 2 3 3" xfId="24359" xr:uid="{00000000-0005-0000-0000-0000FC380000}"/>
    <cellStyle name="Normal 2 3 2 2 2 2 5 2 2 2 4" xfId="10910" xr:uid="{00000000-0005-0000-0000-0000FD380000}"/>
    <cellStyle name="Normal 2 3 2 2 2 2 5 2 2 2 4 2" xfId="27206" xr:uid="{00000000-0005-0000-0000-0000FE380000}"/>
    <cellStyle name="Normal 2 3 2 2 2 2 5 2 2 2 5" xfId="19060" xr:uid="{00000000-0005-0000-0000-0000FF380000}"/>
    <cellStyle name="Normal 2 3 2 2 2 2 5 2 2 3" xfId="4012" xr:uid="{00000000-0005-0000-0000-000000390000}"/>
    <cellStyle name="Normal 2 3 2 2 2 2 5 2 2 3 2" xfId="12158" xr:uid="{00000000-0005-0000-0000-000001390000}"/>
    <cellStyle name="Normal 2 3 2 2 2 2 5 2 2 3 2 2" xfId="28454" xr:uid="{00000000-0005-0000-0000-000002390000}"/>
    <cellStyle name="Normal 2 3 2 2 2 2 5 2 2 3 3" xfId="20308" xr:uid="{00000000-0005-0000-0000-000003390000}"/>
    <cellStyle name="Normal 2 3 2 2 2 2 5 2 2 4" xfId="6653" xr:uid="{00000000-0005-0000-0000-000004390000}"/>
    <cellStyle name="Normal 2 3 2 2 2 2 5 2 2 4 2" xfId="14799" xr:uid="{00000000-0005-0000-0000-000005390000}"/>
    <cellStyle name="Normal 2 3 2 2 2 2 5 2 2 4 2 2" xfId="31095" xr:uid="{00000000-0005-0000-0000-000006390000}"/>
    <cellStyle name="Normal 2 3 2 2 2 2 5 2 2 4 3" xfId="22949" xr:uid="{00000000-0005-0000-0000-000007390000}"/>
    <cellStyle name="Normal 2 3 2 2 2 2 5 2 2 5" xfId="9500" xr:uid="{00000000-0005-0000-0000-000008390000}"/>
    <cellStyle name="Normal 2 3 2 2 2 2 5 2 2 5 2" xfId="25796" xr:uid="{00000000-0005-0000-0000-000009390000}"/>
    <cellStyle name="Normal 2 3 2 2 2 2 5 2 2 6" xfId="17650" xr:uid="{00000000-0005-0000-0000-00000A390000}"/>
    <cellStyle name="Normal 2 3 2 2 2 2 5 2 3" xfId="2059" xr:uid="{00000000-0005-0000-0000-00000B390000}"/>
    <cellStyle name="Normal 2 3 2 2 2 2 5 2 3 2" xfId="4621" xr:uid="{00000000-0005-0000-0000-00000C390000}"/>
    <cellStyle name="Normal 2 3 2 2 2 2 5 2 3 2 2" xfId="12767" xr:uid="{00000000-0005-0000-0000-00000D390000}"/>
    <cellStyle name="Normal 2 3 2 2 2 2 5 2 3 2 2 2" xfId="29063" xr:uid="{00000000-0005-0000-0000-00000E390000}"/>
    <cellStyle name="Normal 2 3 2 2 2 2 5 2 3 2 3" xfId="20917" xr:uid="{00000000-0005-0000-0000-00000F390000}"/>
    <cellStyle name="Normal 2 3 2 2 2 2 5 2 3 3" xfId="7358" xr:uid="{00000000-0005-0000-0000-000010390000}"/>
    <cellStyle name="Normal 2 3 2 2 2 2 5 2 3 3 2" xfId="15504" xr:uid="{00000000-0005-0000-0000-000011390000}"/>
    <cellStyle name="Normal 2 3 2 2 2 2 5 2 3 3 2 2" xfId="31800" xr:uid="{00000000-0005-0000-0000-000012390000}"/>
    <cellStyle name="Normal 2 3 2 2 2 2 5 2 3 3 3" xfId="23654" xr:uid="{00000000-0005-0000-0000-000013390000}"/>
    <cellStyle name="Normal 2 3 2 2 2 2 5 2 3 4" xfId="10205" xr:uid="{00000000-0005-0000-0000-000014390000}"/>
    <cellStyle name="Normal 2 3 2 2 2 2 5 2 3 4 2" xfId="26501" xr:uid="{00000000-0005-0000-0000-000015390000}"/>
    <cellStyle name="Normal 2 3 2 2 2 2 5 2 3 5" xfId="18355" xr:uid="{00000000-0005-0000-0000-000016390000}"/>
    <cellStyle name="Normal 2 3 2 2 2 2 5 2 4" xfId="3403" xr:uid="{00000000-0005-0000-0000-000017390000}"/>
    <cellStyle name="Normal 2 3 2 2 2 2 5 2 4 2" xfId="11549" xr:uid="{00000000-0005-0000-0000-000018390000}"/>
    <cellStyle name="Normal 2 3 2 2 2 2 5 2 4 2 2" xfId="27845" xr:uid="{00000000-0005-0000-0000-000019390000}"/>
    <cellStyle name="Normal 2 3 2 2 2 2 5 2 4 3" xfId="19699" xr:uid="{00000000-0005-0000-0000-00001A390000}"/>
    <cellStyle name="Normal 2 3 2 2 2 2 5 2 5" xfId="5948" xr:uid="{00000000-0005-0000-0000-00001B390000}"/>
    <cellStyle name="Normal 2 3 2 2 2 2 5 2 5 2" xfId="14094" xr:uid="{00000000-0005-0000-0000-00001C390000}"/>
    <cellStyle name="Normal 2 3 2 2 2 2 5 2 5 2 2" xfId="30390" xr:uid="{00000000-0005-0000-0000-00001D390000}"/>
    <cellStyle name="Normal 2 3 2 2 2 2 5 2 5 3" xfId="22244" xr:uid="{00000000-0005-0000-0000-00001E390000}"/>
    <cellStyle name="Normal 2 3 2 2 2 2 5 2 6" xfId="8795" xr:uid="{00000000-0005-0000-0000-00001F390000}"/>
    <cellStyle name="Normal 2 3 2 2 2 2 5 2 6 2" xfId="25091" xr:uid="{00000000-0005-0000-0000-000020390000}"/>
    <cellStyle name="Normal 2 3 2 2 2 2 5 2 7" xfId="16945" xr:uid="{00000000-0005-0000-0000-000021390000}"/>
    <cellStyle name="Normal 2 3 2 2 2 2 5 3" xfId="1010" xr:uid="{00000000-0005-0000-0000-000022390000}"/>
    <cellStyle name="Normal 2 3 2 2 2 2 5 3 2" xfId="2420" xr:uid="{00000000-0005-0000-0000-000023390000}"/>
    <cellStyle name="Normal 2 3 2 2 2 2 5 3 2 2" xfId="4934" xr:uid="{00000000-0005-0000-0000-000024390000}"/>
    <cellStyle name="Normal 2 3 2 2 2 2 5 3 2 2 2" xfId="13080" xr:uid="{00000000-0005-0000-0000-000025390000}"/>
    <cellStyle name="Normal 2 3 2 2 2 2 5 3 2 2 2 2" xfId="29376" xr:uid="{00000000-0005-0000-0000-000026390000}"/>
    <cellStyle name="Normal 2 3 2 2 2 2 5 3 2 2 3" xfId="21230" xr:uid="{00000000-0005-0000-0000-000027390000}"/>
    <cellStyle name="Normal 2 3 2 2 2 2 5 3 2 3" xfId="7719" xr:uid="{00000000-0005-0000-0000-000028390000}"/>
    <cellStyle name="Normal 2 3 2 2 2 2 5 3 2 3 2" xfId="15865" xr:uid="{00000000-0005-0000-0000-000029390000}"/>
    <cellStyle name="Normal 2 3 2 2 2 2 5 3 2 3 2 2" xfId="32161" xr:uid="{00000000-0005-0000-0000-00002A390000}"/>
    <cellStyle name="Normal 2 3 2 2 2 2 5 3 2 3 3" xfId="24015" xr:uid="{00000000-0005-0000-0000-00002B390000}"/>
    <cellStyle name="Normal 2 3 2 2 2 2 5 3 2 4" xfId="10566" xr:uid="{00000000-0005-0000-0000-00002C390000}"/>
    <cellStyle name="Normal 2 3 2 2 2 2 5 3 2 4 2" xfId="26862" xr:uid="{00000000-0005-0000-0000-00002D390000}"/>
    <cellStyle name="Normal 2 3 2 2 2 2 5 3 2 5" xfId="18716" xr:uid="{00000000-0005-0000-0000-00002E390000}"/>
    <cellStyle name="Normal 2 3 2 2 2 2 5 3 3" xfId="3716" xr:uid="{00000000-0005-0000-0000-00002F390000}"/>
    <cellStyle name="Normal 2 3 2 2 2 2 5 3 3 2" xfId="11862" xr:uid="{00000000-0005-0000-0000-000030390000}"/>
    <cellStyle name="Normal 2 3 2 2 2 2 5 3 3 2 2" xfId="28158" xr:uid="{00000000-0005-0000-0000-000031390000}"/>
    <cellStyle name="Normal 2 3 2 2 2 2 5 3 3 3" xfId="20012" xr:uid="{00000000-0005-0000-0000-000032390000}"/>
    <cellStyle name="Normal 2 3 2 2 2 2 5 3 4" xfId="6309" xr:uid="{00000000-0005-0000-0000-000033390000}"/>
    <cellStyle name="Normal 2 3 2 2 2 2 5 3 4 2" xfId="14455" xr:uid="{00000000-0005-0000-0000-000034390000}"/>
    <cellStyle name="Normal 2 3 2 2 2 2 5 3 4 2 2" xfId="30751" xr:uid="{00000000-0005-0000-0000-000035390000}"/>
    <cellStyle name="Normal 2 3 2 2 2 2 5 3 4 3" xfId="22605" xr:uid="{00000000-0005-0000-0000-000036390000}"/>
    <cellStyle name="Normal 2 3 2 2 2 2 5 3 5" xfId="9156" xr:uid="{00000000-0005-0000-0000-000037390000}"/>
    <cellStyle name="Normal 2 3 2 2 2 2 5 3 5 2" xfId="25452" xr:uid="{00000000-0005-0000-0000-000038390000}"/>
    <cellStyle name="Normal 2 3 2 2 2 2 5 3 6" xfId="17306" xr:uid="{00000000-0005-0000-0000-000039390000}"/>
    <cellStyle name="Normal 2 3 2 2 2 2 5 4" xfId="1715" xr:uid="{00000000-0005-0000-0000-00003A390000}"/>
    <cellStyle name="Normal 2 3 2 2 2 2 5 4 2" xfId="4325" xr:uid="{00000000-0005-0000-0000-00003B390000}"/>
    <cellStyle name="Normal 2 3 2 2 2 2 5 4 2 2" xfId="12471" xr:uid="{00000000-0005-0000-0000-00003C390000}"/>
    <cellStyle name="Normal 2 3 2 2 2 2 5 4 2 2 2" xfId="28767" xr:uid="{00000000-0005-0000-0000-00003D390000}"/>
    <cellStyle name="Normal 2 3 2 2 2 2 5 4 2 3" xfId="20621" xr:uid="{00000000-0005-0000-0000-00003E390000}"/>
    <cellStyle name="Normal 2 3 2 2 2 2 5 4 3" xfId="7014" xr:uid="{00000000-0005-0000-0000-00003F390000}"/>
    <cellStyle name="Normal 2 3 2 2 2 2 5 4 3 2" xfId="15160" xr:uid="{00000000-0005-0000-0000-000040390000}"/>
    <cellStyle name="Normal 2 3 2 2 2 2 5 4 3 2 2" xfId="31456" xr:uid="{00000000-0005-0000-0000-000041390000}"/>
    <cellStyle name="Normal 2 3 2 2 2 2 5 4 3 3" xfId="23310" xr:uid="{00000000-0005-0000-0000-000042390000}"/>
    <cellStyle name="Normal 2 3 2 2 2 2 5 4 4" xfId="9861" xr:uid="{00000000-0005-0000-0000-000043390000}"/>
    <cellStyle name="Normal 2 3 2 2 2 2 5 4 4 2" xfId="26157" xr:uid="{00000000-0005-0000-0000-000044390000}"/>
    <cellStyle name="Normal 2 3 2 2 2 2 5 4 5" xfId="18011" xr:uid="{00000000-0005-0000-0000-000045390000}"/>
    <cellStyle name="Normal 2 3 2 2 2 2 5 5" xfId="3107" xr:uid="{00000000-0005-0000-0000-000046390000}"/>
    <cellStyle name="Normal 2 3 2 2 2 2 5 5 2" xfId="11253" xr:uid="{00000000-0005-0000-0000-000047390000}"/>
    <cellStyle name="Normal 2 3 2 2 2 2 5 5 2 2" xfId="27549" xr:uid="{00000000-0005-0000-0000-000048390000}"/>
    <cellStyle name="Normal 2 3 2 2 2 2 5 5 3" xfId="19403" xr:uid="{00000000-0005-0000-0000-000049390000}"/>
    <cellStyle name="Normal 2 3 2 2 2 2 5 6" xfId="5604" xr:uid="{00000000-0005-0000-0000-00004A390000}"/>
    <cellStyle name="Normal 2 3 2 2 2 2 5 6 2" xfId="13750" xr:uid="{00000000-0005-0000-0000-00004B390000}"/>
    <cellStyle name="Normal 2 3 2 2 2 2 5 6 2 2" xfId="30046" xr:uid="{00000000-0005-0000-0000-00004C390000}"/>
    <cellStyle name="Normal 2 3 2 2 2 2 5 6 3" xfId="21900" xr:uid="{00000000-0005-0000-0000-00004D390000}"/>
    <cellStyle name="Normal 2 3 2 2 2 2 5 7" xfId="8451" xr:uid="{00000000-0005-0000-0000-00004E390000}"/>
    <cellStyle name="Normal 2 3 2 2 2 2 5 7 2" xfId="24747" xr:uid="{00000000-0005-0000-0000-00004F390000}"/>
    <cellStyle name="Normal 2 3 2 2 2 2 5 8" xfId="16601" xr:uid="{00000000-0005-0000-0000-000050390000}"/>
    <cellStyle name="Normal 2 3 2 2 2 2 6" xfId="394" xr:uid="{00000000-0005-0000-0000-000051390000}"/>
    <cellStyle name="Normal 2 3 2 2 2 2 6 2" xfId="1100" xr:uid="{00000000-0005-0000-0000-000052390000}"/>
    <cellStyle name="Normal 2 3 2 2 2 2 6 2 2" xfId="2510" xr:uid="{00000000-0005-0000-0000-000053390000}"/>
    <cellStyle name="Normal 2 3 2 2 2 2 6 2 2 2" xfId="5008" xr:uid="{00000000-0005-0000-0000-000054390000}"/>
    <cellStyle name="Normal 2 3 2 2 2 2 6 2 2 2 2" xfId="13154" xr:uid="{00000000-0005-0000-0000-000055390000}"/>
    <cellStyle name="Normal 2 3 2 2 2 2 6 2 2 2 2 2" xfId="29450" xr:uid="{00000000-0005-0000-0000-000056390000}"/>
    <cellStyle name="Normal 2 3 2 2 2 2 6 2 2 2 3" xfId="21304" xr:uid="{00000000-0005-0000-0000-000057390000}"/>
    <cellStyle name="Normal 2 3 2 2 2 2 6 2 2 3" xfId="7809" xr:uid="{00000000-0005-0000-0000-000058390000}"/>
    <cellStyle name="Normal 2 3 2 2 2 2 6 2 2 3 2" xfId="15955" xr:uid="{00000000-0005-0000-0000-000059390000}"/>
    <cellStyle name="Normal 2 3 2 2 2 2 6 2 2 3 2 2" xfId="32251" xr:uid="{00000000-0005-0000-0000-00005A390000}"/>
    <cellStyle name="Normal 2 3 2 2 2 2 6 2 2 3 3" xfId="24105" xr:uid="{00000000-0005-0000-0000-00005B390000}"/>
    <cellStyle name="Normal 2 3 2 2 2 2 6 2 2 4" xfId="10656" xr:uid="{00000000-0005-0000-0000-00005C390000}"/>
    <cellStyle name="Normal 2 3 2 2 2 2 6 2 2 4 2" xfId="26952" xr:uid="{00000000-0005-0000-0000-00005D390000}"/>
    <cellStyle name="Normal 2 3 2 2 2 2 6 2 2 5" xfId="18806" xr:uid="{00000000-0005-0000-0000-00005E390000}"/>
    <cellStyle name="Normal 2 3 2 2 2 2 6 2 3" xfId="3790" xr:uid="{00000000-0005-0000-0000-00005F390000}"/>
    <cellStyle name="Normal 2 3 2 2 2 2 6 2 3 2" xfId="11936" xr:uid="{00000000-0005-0000-0000-000060390000}"/>
    <cellStyle name="Normal 2 3 2 2 2 2 6 2 3 2 2" xfId="28232" xr:uid="{00000000-0005-0000-0000-000061390000}"/>
    <cellStyle name="Normal 2 3 2 2 2 2 6 2 3 3" xfId="20086" xr:uid="{00000000-0005-0000-0000-000062390000}"/>
    <cellStyle name="Normal 2 3 2 2 2 2 6 2 4" xfId="6399" xr:uid="{00000000-0005-0000-0000-000063390000}"/>
    <cellStyle name="Normal 2 3 2 2 2 2 6 2 4 2" xfId="14545" xr:uid="{00000000-0005-0000-0000-000064390000}"/>
    <cellStyle name="Normal 2 3 2 2 2 2 6 2 4 2 2" xfId="30841" xr:uid="{00000000-0005-0000-0000-000065390000}"/>
    <cellStyle name="Normal 2 3 2 2 2 2 6 2 4 3" xfId="22695" xr:uid="{00000000-0005-0000-0000-000066390000}"/>
    <cellStyle name="Normal 2 3 2 2 2 2 6 2 5" xfId="9246" xr:uid="{00000000-0005-0000-0000-000067390000}"/>
    <cellStyle name="Normal 2 3 2 2 2 2 6 2 5 2" xfId="25542" xr:uid="{00000000-0005-0000-0000-000068390000}"/>
    <cellStyle name="Normal 2 3 2 2 2 2 6 2 6" xfId="17396" xr:uid="{00000000-0005-0000-0000-000069390000}"/>
    <cellStyle name="Normal 2 3 2 2 2 2 6 3" xfId="1805" xr:uid="{00000000-0005-0000-0000-00006A390000}"/>
    <cellStyle name="Normal 2 3 2 2 2 2 6 3 2" xfId="4399" xr:uid="{00000000-0005-0000-0000-00006B390000}"/>
    <cellStyle name="Normal 2 3 2 2 2 2 6 3 2 2" xfId="12545" xr:uid="{00000000-0005-0000-0000-00006C390000}"/>
    <cellStyle name="Normal 2 3 2 2 2 2 6 3 2 2 2" xfId="28841" xr:uid="{00000000-0005-0000-0000-00006D390000}"/>
    <cellStyle name="Normal 2 3 2 2 2 2 6 3 2 3" xfId="20695" xr:uid="{00000000-0005-0000-0000-00006E390000}"/>
    <cellStyle name="Normal 2 3 2 2 2 2 6 3 3" xfId="7104" xr:uid="{00000000-0005-0000-0000-00006F390000}"/>
    <cellStyle name="Normal 2 3 2 2 2 2 6 3 3 2" xfId="15250" xr:uid="{00000000-0005-0000-0000-000070390000}"/>
    <cellStyle name="Normal 2 3 2 2 2 2 6 3 3 2 2" xfId="31546" xr:uid="{00000000-0005-0000-0000-000071390000}"/>
    <cellStyle name="Normal 2 3 2 2 2 2 6 3 3 3" xfId="23400" xr:uid="{00000000-0005-0000-0000-000072390000}"/>
    <cellStyle name="Normal 2 3 2 2 2 2 6 3 4" xfId="9951" xr:uid="{00000000-0005-0000-0000-000073390000}"/>
    <cellStyle name="Normal 2 3 2 2 2 2 6 3 4 2" xfId="26247" xr:uid="{00000000-0005-0000-0000-000074390000}"/>
    <cellStyle name="Normal 2 3 2 2 2 2 6 3 5" xfId="18101" xr:uid="{00000000-0005-0000-0000-000075390000}"/>
    <cellStyle name="Normal 2 3 2 2 2 2 6 4" xfId="3181" xr:uid="{00000000-0005-0000-0000-000076390000}"/>
    <cellStyle name="Normal 2 3 2 2 2 2 6 4 2" xfId="11327" xr:uid="{00000000-0005-0000-0000-000077390000}"/>
    <cellStyle name="Normal 2 3 2 2 2 2 6 4 2 2" xfId="27623" xr:uid="{00000000-0005-0000-0000-000078390000}"/>
    <cellStyle name="Normal 2 3 2 2 2 2 6 4 3" xfId="19477" xr:uid="{00000000-0005-0000-0000-000079390000}"/>
    <cellStyle name="Normal 2 3 2 2 2 2 6 5" xfId="5694" xr:uid="{00000000-0005-0000-0000-00007A390000}"/>
    <cellStyle name="Normal 2 3 2 2 2 2 6 5 2" xfId="13840" xr:uid="{00000000-0005-0000-0000-00007B390000}"/>
    <cellStyle name="Normal 2 3 2 2 2 2 6 5 2 2" xfId="30136" xr:uid="{00000000-0005-0000-0000-00007C390000}"/>
    <cellStyle name="Normal 2 3 2 2 2 2 6 5 3" xfId="21990" xr:uid="{00000000-0005-0000-0000-00007D390000}"/>
    <cellStyle name="Normal 2 3 2 2 2 2 6 6" xfId="8541" xr:uid="{00000000-0005-0000-0000-00007E390000}"/>
    <cellStyle name="Normal 2 3 2 2 2 2 6 6 2" xfId="24837" xr:uid="{00000000-0005-0000-0000-00007F390000}"/>
    <cellStyle name="Normal 2 3 2 2 2 2 6 7" xfId="16691" xr:uid="{00000000-0005-0000-0000-000080390000}"/>
    <cellStyle name="Normal 2 3 2 2 2 2 7" xfId="756" xr:uid="{00000000-0005-0000-0000-000081390000}"/>
    <cellStyle name="Normal 2 3 2 2 2 2 7 2" xfId="2166" xr:uid="{00000000-0005-0000-0000-000082390000}"/>
    <cellStyle name="Normal 2 3 2 2 2 2 7 2 2" xfId="4712" xr:uid="{00000000-0005-0000-0000-000083390000}"/>
    <cellStyle name="Normal 2 3 2 2 2 2 7 2 2 2" xfId="12858" xr:uid="{00000000-0005-0000-0000-000084390000}"/>
    <cellStyle name="Normal 2 3 2 2 2 2 7 2 2 2 2" xfId="29154" xr:uid="{00000000-0005-0000-0000-000085390000}"/>
    <cellStyle name="Normal 2 3 2 2 2 2 7 2 2 3" xfId="21008" xr:uid="{00000000-0005-0000-0000-000086390000}"/>
    <cellStyle name="Normal 2 3 2 2 2 2 7 2 3" xfId="7465" xr:uid="{00000000-0005-0000-0000-000087390000}"/>
    <cellStyle name="Normal 2 3 2 2 2 2 7 2 3 2" xfId="15611" xr:uid="{00000000-0005-0000-0000-000088390000}"/>
    <cellStyle name="Normal 2 3 2 2 2 2 7 2 3 2 2" xfId="31907" xr:uid="{00000000-0005-0000-0000-000089390000}"/>
    <cellStyle name="Normal 2 3 2 2 2 2 7 2 3 3" xfId="23761" xr:uid="{00000000-0005-0000-0000-00008A390000}"/>
    <cellStyle name="Normal 2 3 2 2 2 2 7 2 4" xfId="10312" xr:uid="{00000000-0005-0000-0000-00008B390000}"/>
    <cellStyle name="Normal 2 3 2 2 2 2 7 2 4 2" xfId="26608" xr:uid="{00000000-0005-0000-0000-00008C390000}"/>
    <cellStyle name="Normal 2 3 2 2 2 2 7 2 5" xfId="18462" xr:uid="{00000000-0005-0000-0000-00008D390000}"/>
    <cellStyle name="Normal 2 3 2 2 2 2 7 3" xfId="3494" xr:uid="{00000000-0005-0000-0000-00008E390000}"/>
    <cellStyle name="Normal 2 3 2 2 2 2 7 3 2" xfId="11640" xr:uid="{00000000-0005-0000-0000-00008F390000}"/>
    <cellStyle name="Normal 2 3 2 2 2 2 7 3 2 2" xfId="27936" xr:uid="{00000000-0005-0000-0000-000090390000}"/>
    <cellStyle name="Normal 2 3 2 2 2 2 7 3 3" xfId="19790" xr:uid="{00000000-0005-0000-0000-000091390000}"/>
    <cellStyle name="Normal 2 3 2 2 2 2 7 4" xfId="6055" xr:uid="{00000000-0005-0000-0000-000092390000}"/>
    <cellStyle name="Normal 2 3 2 2 2 2 7 4 2" xfId="14201" xr:uid="{00000000-0005-0000-0000-000093390000}"/>
    <cellStyle name="Normal 2 3 2 2 2 2 7 4 2 2" xfId="30497" xr:uid="{00000000-0005-0000-0000-000094390000}"/>
    <cellStyle name="Normal 2 3 2 2 2 2 7 4 3" xfId="22351" xr:uid="{00000000-0005-0000-0000-000095390000}"/>
    <cellStyle name="Normal 2 3 2 2 2 2 7 5" xfId="8902" xr:uid="{00000000-0005-0000-0000-000096390000}"/>
    <cellStyle name="Normal 2 3 2 2 2 2 7 5 2" xfId="25198" xr:uid="{00000000-0005-0000-0000-000097390000}"/>
    <cellStyle name="Normal 2 3 2 2 2 2 7 6" xfId="17052" xr:uid="{00000000-0005-0000-0000-000098390000}"/>
    <cellStyle name="Normal 2 3 2 2 2 2 8" xfId="1461" xr:uid="{00000000-0005-0000-0000-000099390000}"/>
    <cellStyle name="Normal 2 3 2 2 2 2 8 2" xfId="4103" xr:uid="{00000000-0005-0000-0000-00009A390000}"/>
    <cellStyle name="Normal 2 3 2 2 2 2 8 2 2" xfId="12249" xr:uid="{00000000-0005-0000-0000-00009B390000}"/>
    <cellStyle name="Normal 2 3 2 2 2 2 8 2 2 2" xfId="28545" xr:uid="{00000000-0005-0000-0000-00009C390000}"/>
    <cellStyle name="Normal 2 3 2 2 2 2 8 2 3" xfId="20399" xr:uid="{00000000-0005-0000-0000-00009D390000}"/>
    <cellStyle name="Normal 2 3 2 2 2 2 8 3" xfId="6760" xr:uid="{00000000-0005-0000-0000-00009E390000}"/>
    <cellStyle name="Normal 2 3 2 2 2 2 8 3 2" xfId="14906" xr:uid="{00000000-0005-0000-0000-00009F390000}"/>
    <cellStyle name="Normal 2 3 2 2 2 2 8 3 2 2" xfId="31202" xr:uid="{00000000-0005-0000-0000-0000A0390000}"/>
    <cellStyle name="Normal 2 3 2 2 2 2 8 3 3" xfId="23056" xr:uid="{00000000-0005-0000-0000-0000A1390000}"/>
    <cellStyle name="Normal 2 3 2 2 2 2 8 4" xfId="9607" xr:uid="{00000000-0005-0000-0000-0000A2390000}"/>
    <cellStyle name="Normal 2 3 2 2 2 2 8 4 2" xfId="25903" xr:uid="{00000000-0005-0000-0000-0000A3390000}"/>
    <cellStyle name="Normal 2 3 2 2 2 2 8 5" xfId="17757" xr:uid="{00000000-0005-0000-0000-0000A4390000}"/>
    <cellStyle name="Normal 2 3 2 2 2 2 9" xfId="2885" xr:uid="{00000000-0005-0000-0000-0000A5390000}"/>
    <cellStyle name="Normal 2 3 2 2 2 2 9 2" xfId="11031" xr:uid="{00000000-0005-0000-0000-0000A6390000}"/>
    <cellStyle name="Normal 2 3 2 2 2 2 9 2 2" xfId="27327" xr:uid="{00000000-0005-0000-0000-0000A7390000}"/>
    <cellStyle name="Normal 2 3 2 2 2 2 9 3" xfId="19181" xr:uid="{00000000-0005-0000-0000-0000A8390000}"/>
    <cellStyle name="Normal 2 3 2 2 2 3" xfId="72" xr:uid="{00000000-0005-0000-0000-0000A9390000}"/>
    <cellStyle name="Normal 2 3 2 2 2 3 10" xfId="8219" xr:uid="{00000000-0005-0000-0000-0000AA390000}"/>
    <cellStyle name="Normal 2 3 2 2 2 3 10 2" xfId="24515" xr:uid="{00000000-0005-0000-0000-0000AB390000}"/>
    <cellStyle name="Normal 2 3 2 2 2 3 11" xfId="16369" xr:uid="{00000000-0005-0000-0000-0000AC390000}"/>
    <cellStyle name="Normal 2 3 2 2 2 3 2" xfId="162" xr:uid="{00000000-0005-0000-0000-0000AD390000}"/>
    <cellStyle name="Normal 2 3 2 2 2 3 2 2" xfId="506" xr:uid="{00000000-0005-0000-0000-0000AE390000}"/>
    <cellStyle name="Normal 2 3 2 2 2 3 2 2 2" xfId="1212" xr:uid="{00000000-0005-0000-0000-0000AF390000}"/>
    <cellStyle name="Normal 2 3 2 2 2 3 2 2 2 2" xfId="2622" xr:uid="{00000000-0005-0000-0000-0000B0390000}"/>
    <cellStyle name="Normal 2 3 2 2 2 3 2 2 2 2 2" xfId="5100" xr:uid="{00000000-0005-0000-0000-0000B1390000}"/>
    <cellStyle name="Normal 2 3 2 2 2 3 2 2 2 2 2 2" xfId="13246" xr:uid="{00000000-0005-0000-0000-0000B2390000}"/>
    <cellStyle name="Normal 2 3 2 2 2 3 2 2 2 2 2 2 2" xfId="29542" xr:uid="{00000000-0005-0000-0000-0000B3390000}"/>
    <cellStyle name="Normal 2 3 2 2 2 3 2 2 2 2 2 3" xfId="21396" xr:uid="{00000000-0005-0000-0000-0000B4390000}"/>
    <cellStyle name="Normal 2 3 2 2 2 3 2 2 2 2 3" xfId="7921" xr:uid="{00000000-0005-0000-0000-0000B5390000}"/>
    <cellStyle name="Normal 2 3 2 2 2 3 2 2 2 2 3 2" xfId="16067" xr:uid="{00000000-0005-0000-0000-0000B6390000}"/>
    <cellStyle name="Normal 2 3 2 2 2 3 2 2 2 2 3 2 2" xfId="32363" xr:uid="{00000000-0005-0000-0000-0000B7390000}"/>
    <cellStyle name="Normal 2 3 2 2 2 3 2 2 2 2 3 3" xfId="24217" xr:uid="{00000000-0005-0000-0000-0000B8390000}"/>
    <cellStyle name="Normal 2 3 2 2 2 3 2 2 2 2 4" xfId="10768" xr:uid="{00000000-0005-0000-0000-0000B9390000}"/>
    <cellStyle name="Normal 2 3 2 2 2 3 2 2 2 2 4 2" xfId="27064" xr:uid="{00000000-0005-0000-0000-0000BA390000}"/>
    <cellStyle name="Normal 2 3 2 2 2 3 2 2 2 2 5" xfId="18918" xr:uid="{00000000-0005-0000-0000-0000BB390000}"/>
    <cellStyle name="Normal 2 3 2 2 2 3 2 2 2 3" xfId="3882" xr:uid="{00000000-0005-0000-0000-0000BC390000}"/>
    <cellStyle name="Normal 2 3 2 2 2 3 2 2 2 3 2" xfId="12028" xr:uid="{00000000-0005-0000-0000-0000BD390000}"/>
    <cellStyle name="Normal 2 3 2 2 2 3 2 2 2 3 2 2" xfId="28324" xr:uid="{00000000-0005-0000-0000-0000BE390000}"/>
    <cellStyle name="Normal 2 3 2 2 2 3 2 2 2 3 3" xfId="20178" xr:uid="{00000000-0005-0000-0000-0000BF390000}"/>
    <cellStyle name="Normal 2 3 2 2 2 3 2 2 2 4" xfId="6511" xr:uid="{00000000-0005-0000-0000-0000C0390000}"/>
    <cellStyle name="Normal 2 3 2 2 2 3 2 2 2 4 2" xfId="14657" xr:uid="{00000000-0005-0000-0000-0000C1390000}"/>
    <cellStyle name="Normal 2 3 2 2 2 3 2 2 2 4 2 2" xfId="30953" xr:uid="{00000000-0005-0000-0000-0000C2390000}"/>
    <cellStyle name="Normal 2 3 2 2 2 3 2 2 2 4 3" xfId="22807" xr:uid="{00000000-0005-0000-0000-0000C3390000}"/>
    <cellStyle name="Normal 2 3 2 2 2 3 2 2 2 5" xfId="9358" xr:uid="{00000000-0005-0000-0000-0000C4390000}"/>
    <cellStyle name="Normal 2 3 2 2 2 3 2 2 2 5 2" xfId="25654" xr:uid="{00000000-0005-0000-0000-0000C5390000}"/>
    <cellStyle name="Normal 2 3 2 2 2 3 2 2 2 6" xfId="17508" xr:uid="{00000000-0005-0000-0000-0000C6390000}"/>
    <cellStyle name="Normal 2 3 2 2 2 3 2 2 3" xfId="1917" xr:uid="{00000000-0005-0000-0000-0000C7390000}"/>
    <cellStyle name="Normal 2 3 2 2 2 3 2 2 3 2" xfId="4491" xr:uid="{00000000-0005-0000-0000-0000C8390000}"/>
    <cellStyle name="Normal 2 3 2 2 2 3 2 2 3 2 2" xfId="12637" xr:uid="{00000000-0005-0000-0000-0000C9390000}"/>
    <cellStyle name="Normal 2 3 2 2 2 3 2 2 3 2 2 2" xfId="28933" xr:uid="{00000000-0005-0000-0000-0000CA390000}"/>
    <cellStyle name="Normal 2 3 2 2 2 3 2 2 3 2 3" xfId="20787" xr:uid="{00000000-0005-0000-0000-0000CB390000}"/>
    <cellStyle name="Normal 2 3 2 2 2 3 2 2 3 3" xfId="7216" xr:uid="{00000000-0005-0000-0000-0000CC390000}"/>
    <cellStyle name="Normal 2 3 2 2 2 3 2 2 3 3 2" xfId="15362" xr:uid="{00000000-0005-0000-0000-0000CD390000}"/>
    <cellStyle name="Normal 2 3 2 2 2 3 2 2 3 3 2 2" xfId="31658" xr:uid="{00000000-0005-0000-0000-0000CE390000}"/>
    <cellStyle name="Normal 2 3 2 2 2 3 2 2 3 3 3" xfId="23512" xr:uid="{00000000-0005-0000-0000-0000CF390000}"/>
    <cellStyle name="Normal 2 3 2 2 2 3 2 2 3 4" xfId="10063" xr:uid="{00000000-0005-0000-0000-0000D0390000}"/>
    <cellStyle name="Normal 2 3 2 2 2 3 2 2 3 4 2" xfId="26359" xr:uid="{00000000-0005-0000-0000-0000D1390000}"/>
    <cellStyle name="Normal 2 3 2 2 2 3 2 2 3 5" xfId="18213" xr:uid="{00000000-0005-0000-0000-0000D2390000}"/>
    <cellStyle name="Normal 2 3 2 2 2 3 2 2 4" xfId="3273" xr:uid="{00000000-0005-0000-0000-0000D3390000}"/>
    <cellStyle name="Normal 2 3 2 2 2 3 2 2 4 2" xfId="11419" xr:uid="{00000000-0005-0000-0000-0000D4390000}"/>
    <cellStyle name="Normal 2 3 2 2 2 3 2 2 4 2 2" xfId="27715" xr:uid="{00000000-0005-0000-0000-0000D5390000}"/>
    <cellStyle name="Normal 2 3 2 2 2 3 2 2 4 3" xfId="19569" xr:uid="{00000000-0005-0000-0000-0000D6390000}"/>
    <cellStyle name="Normal 2 3 2 2 2 3 2 2 5" xfId="5806" xr:uid="{00000000-0005-0000-0000-0000D7390000}"/>
    <cellStyle name="Normal 2 3 2 2 2 3 2 2 5 2" xfId="13952" xr:uid="{00000000-0005-0000-0000-0000D8390000}"/>
    <cellStyle name="Normal 2 3 2 2 2 3 2 2 5 2 2" xfId="30248" xr:uid="{00000000-0005-0000-0000-0000D9390000}"/>
    <cellStyle name="Normal 2 3 2 2 2 3 2 2 5 3" xfId="22102" xr:uid="{00000000-0005-0000-0000-0000DA390000}"/>
    <cellStyle name="Normal 2 3 2 2 2 3 2 2 6" xfId="8653" xr:uid="{00000000-0005-0000-0000-0000DB390000}"/>
    <cellStyle name="Normal 2 3 2 2 2 3 2 2 6 2" xfId="24949" xr:uid="{00000000-0005-0000-0000-0000DC390000}"/>
    <cellStyle name="Normal 2 3 2 2 2 3 2 2 7" xfId="16803" xr:uid="{00000000-0005-0000-0000-0000DD390000}"/>
    <cellStyle name="Normal 2 3 2 2 2 3 2 3" xfId="868" xr:uid="{00000000-0005-0000-0000-0000DE390000}"/>
    <cellStyle name="Normal 2 3 2 2 2 3 2 3 2" xfId="2278" xr:uid="{00000000-0005-0000-0000-0000DF390000}"/>
    <cellStyle name="Normal 2 3 2 2 2 3 2 3 2 2" xfId="4804" xr:uid="{00000000-0005-0000-0000-0000E0390000}"/>
    <cellStyle name="Normal 2 3 2 2 2 3 2 3 2 2 2" xfId="12950" xr:uid="{00000000-0005-0000-0000-0000E1390000}"/>
    <cellStyle name="Normal 2 3 2 2 2 3 2 3 2 2 2 2" xfId="29246" xr:uid="{00000000-0005-0000-0000-0000E2390000}"/>
    <cellStyle name="Normal 2 3 2 2 2 3 2 3 2 2 3" xfId="21100" xr:uid="{00000000-0005-0000-0000-0000E3390000}"/>
    <cellStyle name="Normal 2 3 2 2 2 3 2 3 2 3" xfId="7577" xr:uid="{00000000-0005-0000-0000-0000E4390000}"/>
    <cellStyle name="Normal 2 3 2 2 2 3 2 3 2 3 2" xfId="15723" xr:uid="{00000000-0005-0000-0000-0000E5390000}"/>
    <cellStyle name="Normal 2 3 2 2 2 3 2 3 2 3 2 2" xfId="32019" xr:uid="{00000000-0005-0000-0000-0000E6390000}"/>
    <cellStyle name="Normal 2 3 2 2 2 3 2 3 2 3 3" xfId="23873" xr:uid="{00000000-0005-0000-0000-0000E7390000}"/>
    <cellStyle name="Normal 2 3 2 2 2 3 2 3 2 4" xfId="10424" xr:uid="{00000000-0005-0000-0000-0000E8390000}"/>
    <cellStyle name="Normal 2 3 2 2 2 3 2 3 2 4 2" xfId="26720" xr:uid="{00000000-0005-0000-0000-0000E9390000}"/>
    <cellStyle name="Normal 2 3 2 2 2 3 2 3 2 5" xfId="18574" xr:uid="{00000000-0005-0000-0000-0000EA390000}"/>
    <cellStyle name="Normal 2 3 2 2 2 3 2 3 3" xfId="3586" xr:uid="{00000000-0005-0000-0000-0000EB390000}"/>
    <cellStyle name="Normal 2 3 2 2 2 3 2 3 3 2" xfId="11732" xr:uid="{00000000-0005-0000-0000-0000EC390000}"/>
    <cellStyle name="Normal 2 3 2 2 2 3 2 3 3 2 2" xfId="28028" xr:uid="{00000000-0005-0000-0000-0000ED390000}"/>
    <cellStyle name="Normal 2 3 2 2 2 3 2 3 3 3" xfId="19882" xr:uid="{00000000-0005-0000-0000-0000EE390000}"/>
    <cellStyle name="Normal 2 3 2 2 2 3 2 3 4" xfId="6167" xr:uid="{00000000-0005-0000-0000-0000EF390000}"/>
    <cellStyle name="Normal 2 3 2 2 2 3 2 3 4 2" xfId="14313" xr:uid="{00000000-0005-0000-0000-0000F0390000}"/>
    <cellStyle name="Normal 2 3 2 2 2 3 2 3 4 2 2" xfId="30609" xr:uid="{00000000-0005-0000-0000-0000F1390000}"/>
    <cellStyle name="Normal 2 3 2 2 2 3 2 3 4 3" xfId="22463" xr:uid="{00000000-0005-0000-0000-0000F2390000}"/>
    <cellStyle name="Normal 2 3 2 2 2 3 2 3 5" xfId="9014" xr:uid="{00000000-0005-0000-0000-0000F3390000}"/>
    <cellStyle name="Normal 2 3 2 2 2 3 2 3 5 2" xfId="25310" xr:uid="{00000000-0005-0000-0000-0000F4390000}"/>
    <cellStyle name="Normal 2 3 2 2 2 3 2 3 6" xfId="17164" xr:uid="{00000000-0005-0000-0000-0000F5390000}"/>
    <cellStyle name="Normal 2 3 2 2 2 3 2 4" xfId="1573" xr:uid="{00000000-0005-0000-0000-0000F6390000}"/>
    <cellStyle name="Normal 2 3 2 2 2 3 2 4 2" xfId="4195" xr:uid="{00000000-0005-0000-0000-0000F7390000}"/>
    <cellStyle name="Normal 2 3 2 2 2 3 2 4 2 2" xfId="12341" xr:uid="{00000000-0005-0000-0000-0000F8390000}"/>
    <cellStyle name="Normal 2 3 2 2 2 3 2 4 2 2 2" xfId="28637" xr:uid="{00000000-0005-0000-0000-0000F9390000}"/>
    <cellStyle name="Normal 2 3 2 2 2 3 2 4 2 3" xfId="20491" xr:uid="{00000000-0005-0000-0000-0000FA390000}"/>
    <cellStyle name="Normal 2 3 2 2 2 3 2 4 3" xfId="6872" xr:uid="{00000000-0005-0000-0000-0000FB390000}"/>
    <cellStyle name="Normal 2 3 2 2 2 3 2 4 3 2" xfId="15018" xr:uid="{00000000-0005-0000-0000-0000FC390000}"/>
    <cellStyle name="Normal 2 3 2 2 2 3 2 4 3 2 2" xfId="31314" xr:uid="{00000000-0005-0000-0000-0000FD390000}"/>
    <cellStyle name="Normal 2 3 2 2 2 3 2 4 3 3" xfId="23168" xr:uid="{00000000-0005-0000-0000-0000FE390000}"/>
    <cellStyle name="Normal 2 3 2 2 2 3 2 4 4" xfId="9719" xr:uid="{00000000-0005-0000-0000-0000FF390000}"/>
    <cellStyle name="Normal 2 3 2 2 2 3 2 4 4 2" xfId="26015" xr:uid="{00000000-0005-0000-0000-0000003A0000}"/>
    <cellStyle name="Normal 2 3 2 2 2 3 2 4 5" xfId="17869" xr:uid="{00000000-0005-0000-0000-0000013A0000}"/>
    <cellStyle name="Normal 2 3 2 2 2 3 2 5" xfId="2977" xr:uid="{00000000-0005-0000-0000-0000023A0000}"/>
    <cellStyle name="Normal 2 3 2 2 2 3 2 5 2" xfId="11123" xr:uid="{00000000-0005-0000-0000-0000033A0000}"/>
    <cellStyle name="Normal 2 3 2 2 2 3 2 5 2 2" xfId="27419" xr:uid="{00000000-0005-0000-0000-0000043A0000}"/>
    <cellStyle name="Normal 2 3 2 2 2 3 2 5 3" xfId="19273" xr:uid="{00000000-0005-0000-0000-0000053A0000}"/>
    <cellStyle name="Normal 2 3 2 2 2 3 2 6" xfId="5462" xr:uid="{00000000-0005-0000-0000-0000063A0000}"/>
    <cellStyle name="Normal 2 3 2 2 2 3 2 6 2" xfId="13608" xr:uid="{00000000-0005-0000-0000-0000073A0000}"/>
    <cellStyle name="Normal 2 3 2 2 2 3 2 6 2 2" xfId="29904" xr:uid="{00000000-0005-0000-0000-0000083A0000}"/>
    <cellStyle name="Normal 2 3 2 2 2 3 2 6 3" xfId="21758" xr:uid="{00000000-0005-0000-0000-0000093A0000}"/>
    <cellStyle name="Normal 2 3 2 2 2 3 2 7" xfId="8309" xr:uid="{00000000-0005-0000-0000-00000A3A0000}"/>
    <cellStyle name="Normal 2 3 2 2 2 3 2 7 2" xfId="24605" xr:uid="{00000000-0005-0000-0000-00000B3A0000}"/>
    <cellStyle name="Normal 2 3 2 2 2 3 2 8" xfId="16459" xr:uid="{00000000-0005-0000-0000-00000C3A0000}"/>
    <cellStyle name="Normal 2 3 2 2 2 3 3" xfId="240" xr:uid="{00000000-0005-0000-0000-00000D3A0000}"/>
    <cellStyle name="Normal 2 3 2 2 2 3 3 2" xfId="584" xr:uid="{00000000-0005-0000-0000-00000E3A0000}"/>
    <cellStyle name="Normal 2 3 2 2 2 3 3 2 2" xfId="1290" xr:uid="{00000000-0005-0000-0000-00000F3A0000}"/>
    <cellStyle name="Normal 2 3 2 2 2 3 3 2 2 2" xfId="2700" xr:uid="{00000000-0005-0000-0000-0000103A0000}"/>
    <cellStyle name="Normal 2 3 2 2 2 3 3 2 2 2 2" xfId="5174" xr:uid="{00000000-0005-0000-0000-0000113A0000}"/>
    <cellStyle name="Normal 2 3 2 2 2 3 3 2 2 2 2 2" xfId="13320" xr:uid="{00000000-0005-0000-0000-0000123A0000}"/>
    <cellStyle name="Normal 2 3 2 2 2 3 3 2 2 2 2 2 2" xfId="29616" xr:uid="{00000000-0005-0000-0000-0000133A0000}"/>
    <cellStyle name="Normal 2 3 2 2 2 3 3 2 2 2 2 3" xfId="21470" xr:uid="{00000000-0005-0000-0000-0000143A0000}"/>
    <cellStyle name="Normal 2 3 2 2 2 3 3 2 2 2 3" xfId="7999" xr:uid="{00000000-0005-0000-0000-0000153A0000}"/>
    <cellStyle name="Normal 2 3 2 2 2 3 3 2 2 2 3 2" xfId="16145" xr:uid="{00000000-0005-0000-0000-0000163A0000}"/>
    <cellStyle name="Normal 2 3 2 2 2 3 3 2 2 2 3 2 2" xfId="32441" xr:uid="{00000000-0005-0000-0000-0000173A0000}"/>
    <cellStyle name="Normal 2 3 2 2 2 3 3 2 2 2 3 3" xfId="24295" xr:uid="{00000000-0005-0000-0000-0000183A0000}"/>
    <cellStyle name="Normal 2 3 2 2 2 3 3 2 2 2 4" xfId="10846" xr:uid="{00000000-0005-0000-0000-0000193A0000}"/>
    <cellStyle name="Normal 2 3 2 2 2 3 3 2 2 2 4 2" xfId="27142" xr:uid="{00000000-0005-0000-0000-00001A3A0000}"/>
    <cellStyle name="Normal 2 3 2 2 2 3 3 2 2 2 5" xfId="18996" xr:uid="{00000000-0005-0000-0000-00001B3A0000}"/>
    <cellStyle name="Normal 2 3 2 2 2 3 3 2 2 3" xfId="3956" xr:uid="{00000000-0005-0000-0000-00001C3A0000}"/>
    <cellStyle name="Normal 2 3 2 2 2 3 3 2 2 3 2" xfId="12102" xr:uid="{00000000-0005-0000-0000-00001D3A0000}"/>
    <cellStyle name="Normal 2 3 2 2 2 3 3 2 2 3 2 2" xfId="28398" xr:uid="{00000000-0005-0000-0000-00001E3A0000}"/>
    <cellStyle name="Normal 2 3 2 2 2 3 3 2 2 3 3" xfId="20252" xr:uid="{00000000-0005-0000-0000-00001F3A0000}"/>
    <cellStyle name="Normal 2 3 2 2 2 3 3 2 2 4" xfId="6589" xr:uid="{00000000-0005-0000-0000-0000203A0000}"/>
    <cellStyle name="Normal 2 3 2 2 2 3 3 2 2 4 2" xfId="14735" xr:uid="{00000000-0005-0000-0000-0000213A0000}"/>
    <cellStyle name="Normal 2 3 2 2 2 3 3 2 2 4 2 2" xfId="31031" xr:uid="{00000000-0005-0000-0000-0000223A0000}"/>
    <cellStyle name="Normal 2 3 2 2 2 3 3 2 2 4 3" xfId="22885" xr:uid="{00000000-0005-0000-0000-0000233A0000}"/>
    <cellStyle name="Normal 2 3 2 2 2 3 3 2 2 5" xfId="9436" xr:uid="{00000000-0005-0000-0000-0000243A0000}"/>
    <cellStyle name="Normal 2 3 2 2 2 3 3 2 2 5 2" xfId="25732" xr:uid="{00000000-0005-0000-0000-0000253A0000}"/>
    <cellStyle name="Normal 2 3 2 2 2 3 3 2 2 6" xfId="17586" xr:uid="{00000000-0005-0000-0000-0000263A0000}"/>
    <cellStyle name="Normal 2 3 2 2 2 3 3 2 3" xfId="1995" xr:uid="{00000000-0005-0000-0000-0000273A0000}"/>
    <cellStyle name="Normal 2 3 2 2 2 3 3 2 3 2" xfId="4565" xr:uid="{00000000-0005-0000-0000-0000283A0000}"/>
    <cellStyle name="Normal 2 3 2 2 2 3 3 2 3 2 2" xfId="12711" xr:uid="{00000000-0005-0000-0000-0000293A0000}"/>
    <cellStyle name="Normal 2 3 2 2 2 3 3 2 3 2 2 2" xfId="29007" xr:uid="{00000000-0005-0000-0000-00002A3A0000}"/>
    <cellStyle name="Normal 2 3 2 2 2 3 3 2 3 2 3" xfId="20861" xr:uid="{00000000-0005-0000-0000-00002B3A0000}"/>
    <cellStyle name="Normal 2 3 2 2 2 3 3 2 3 3" xfId="7294" xr:uid="{00000000-0005-0000-0000-00002C3A0000}"/>
    <cellStyle name="Normal 2 3 2 2 2 3 3 2 3 3 2" xfId="15440" xr:uid="{00000000-0005-0000-0000-00002D3A0000}"/>
    <cellStyle name="Normal 2 3 2 2 2 3 3 2 3 3 2 2" xfId="31736" xr:uid="{00000000-0005-0000-0000-00002E3A0000}"/>
    <cellStyle name="Normal 2 3 2 2 2 3 3 2 3 3 3" xfId="23590" xr:uid="{00000000-0005-0000-0000-00002F3A0000}"/>
    <cellStyle name="Normal 2 3 2 2 2 3 3 2 3 4" xfId="10141" xr:uid="{00000000-0005-0000-0000-0000303A0000}"/>
    <cellStyle name="Normal 2 3 2 2 2 3 3 2 3 4 2" xfId="26437" xr:uid="{00000000-0005-0000-0000-0000313A0000}"/>
    <cellStyle name="Normal 2 3 2 2 2 3 3 2 3 5" xfId="18291" xr:uid="{00000000-0005-0000-0000-0000323A0000}"/>
    <cellStyle name="Normal 2 3 2 2 2 3 3 2 4" xfId="3347" xr:uid="{00000000-0005-0000-0000-0000333A0000}"/>
    <cellStyle name="Normal 2 3 2 2 2 3 3 2 4 2" xfId="11493" xr:uid="{00000000-0005-0000-0000-0000343A0000}"/>
    <cellStyle name="Normal 2 3 2 2 2 3 3 2 4 2 2" xfId="27789" xr:uid="{00000000-0005-0000-0000-0000353A0000}"/>
    <cellStyle name="Normal 2 3 2 2 2 3 3 2 4 3" xfId="19643" xr:uid="{00000000-0005-0000-0000-0000363A0000}"/>
    <cellStyle name="Normal 2 3 2 2 2 3 3 2 5" xfId="5884" xr:uid="{00000000-0005-0000-0000-0000373A0000}"/>
    <cellStyle name="Normal 2 3 2 2 2 3 3 2 5 2" xfId="14030" xr:uid="{00000000-0005-0000-0000-0000383A0000}"/>
    <cellStyle name="Normal 2 3 2 2 2 3 3 2 5 2 2" xfId="30326" xr:uid="{00000000-0005-0000-0000-0000393A0000}"/>
    <cellStyle name="Normal 2 3 2 2 2 3 3 2 5 3" xfId="22180" xr:uid="{00000000-0005-0000-0000-00003A3A0000}"/>
    <cellStyle name="Normal 2 3 2 2 2 3 3 2 6" xfId="8731" xr:uid="{00000000-0005-0000-0000-00003B3A0000}"/>
    <cellStyle name="Normal 2 3 2 2 2 3 3 2 6 2" xfId="25027" xr:uid="{00000000-0005-0000-0000-00003C3A0000}"/>
    <cellStyle name="Normal 2 3 2 2 2 3 3 2 7" xfId="16881" xr:uid="{00000000-0005-0000-0000-00003D3A0000}"/>
    <cellStyle name="Normal 2 3 2 2 2 3 3 3" xfId="946" xr:uid="{00000000-0005-0000-0000-00003E3A0000}"/>
    <cellStyle name="Normal 2 3 2 2 2 3 3 3 2" xfId="2356" xr:uid="{00000000-0005-0000-0000-00003F3A0000}"/>
    <cellStyle name="Normal 2 3 2 2 2 3 3 3 2 2" xfId="4878" xr:uid="{00000000-0005-0000-0000-0000403A0000}"/>
    <cellStyle name="Normal 2 3 2 2 2 3 3 3 2 2 2" xfId="13024" xr:uid="{00000000-0005-0000-0000-0000413A0000}"/>
    <cellStyle name="Normal 2 3 2 2 2 3 3 3 2 2 2 2" xfId="29320" xr:uid="{00000000-0005-0000-0000-0000423A0000}"/>
    <cellStyle name="Normal 2 3 2 2 2 3 3 3 2 2 3" xfId="21174" xr:uid="{00000000-0005-0000-0000-0000433A0000}"/>
    <cellStyle name="Normal 2 3 2 2 2 3 3 3 2 3" xfId="7655" xr:uid="{00000000-0005-0000-0000-0000443A0000}"/>
    <cellStyle name="Normal 2 3 2 2 2 3 3 3 2 3 2" xfId="15801" xr:uid="{00000000-0005-0000-0000-0000453A0000}"/>
    <cellStyle name="Normal 2 3 2 2 2 3 3 3 2 3 2 2" xfId="32097" xr:uid="{00000000-0005-0000-0000-0000463A0000}"/>
    <cellStyle name="Normal 2 3 2 2 2 3 3 3 2 3 3" xfId="23951" xr:uid="{00000000-0005-0000-0000-0000473A0000}"/>
    <cellStyle name="Normal 2 3 2 2 2 3 3 3 2 4" xfId="10502" xr:uid="{00000000-0005-0000-0000-0000483A0000}"/>
    <cellStyle name="Normal 2 3 2 2 2 3 3 3 2 4 2" xfId="26798" xr:uid="{00000000-0005-0000-0000-0000493A0000}"/>
    <cellStyle name="Normal 2 3 2 2 2 3 3 3 2 5" xfId="18652" xr:uid="{00000000-0005-0000-0000-00004A3A0000}"/>
    <cellStyle name="Normal 2 3 2 2 2 3 3 3 3" xfId="3660" xr:uid="{00000000-0005-0000-0000-00004B3A0000}"/>
    <cellStyle name="Normal 2 3 2 2 2 3 3 3 3 2" xfId="11806" xr:uid="{00000000-0005-0000-0000-00004C3A0000}"/>
    <cellStyle name="Normal 2 3 2 2 2 3 3 3 3 2 2" xfId="28102" xr:uid="{00000000-0005-0000-0000-00004D3A0000}"/>
    <cellStyle name="Normal 2 3 2 2 2 3 3 3 3 3" xfId="19956" xr:uid="{00000000-0005-0000-0000-00004E3A0000}"/>
    <cellStyle name="Normal 2 3 2 2 2 3 3 3 4" xfId="6245" xr:uid="{00000000-0005-0000-0000-00004F3A0000}"/>
    <cellStyle name="Normal 2 3 2 2 2 3 3 3 4 2" xfId="14391" xr:uid="{00000000-0005-0000-0000-0000503A0000}"/>
    <cellStyle name="Normal 2 3 2 2 2 3 3 3 4 2 2" xfId="30687" xr:uid="{00000000-0005-0000-0000-0000513A0000}"/>
    <cellStyle name="Normal 2 3 2 2 2 3 3 3 4 3" xfId="22541" xr:uid="{00000000-0005-0000-0000-0000523A0000}"/>
    <cellStyle name="Normal 2 3 2 2 2 3 3 3 5" xfId="9092" xr:uid="{00000000-0005-0000-0000-0000533A0000}"/>
    <cellStyle name="Normal 2 3 2 2 2 3 3 3 5 2" xfId="25388" xr:uid="{00000000-0005-0000-0000-0000543A0000}"/>
    <cellStyle name="Normal 2 3 2 2 2 3 3 3 6" xfId="17242" xr:uid="{00000000-0005-0000-0000-0000553A0000}"/>
    <cellStyle name="Normal 2 3 2 2 2 3 3 4" xfId="1651" xr:uid="{00000000-0005-0000-0000-0000563A0000}"/>
    <cellStyle name="Normal 2 3 2 2 2 3 3 4 2" xfId="4269" xr:uid="{00000000-0005-0000-0000-0000573A0000}"/>
    <cellStyle name="Normal 2 3 2 2 2 3 3 4 2 2" xfId="12415" xr:uid="{00000000-0005-0000-0000-0000583A0000}"/>
    <cellStyle name="Normal 2 3 2 2 2 3 3 4 2 2 2" xfId="28711" xr:uid="{00000000-0005-0000-0000-0000593A0000}"/>
    <cellStyle name="Normal 2 3 2 2 2 3 3 4 2 3" xfId="20565" xr:uid="{00000000-0005-0000-0000-00005A3A0000}"/>
    <cellStyle name="Normal 2 3 2 2 2 3 3 4 3" xfId="6950" xr:uid="{00000000-0005-0000-0000-00005B3A0000}"/>
    <cellStyle name="Normal 2 3 2 2 2 3 3 4 3 2" xfId="15096" xr:uid="{00000000-0005-0000-0000-00005C3A0000}"/>
    <cellStyle name="Normal 2 3 2 2 2 3 3 4 3 2 2" xfId="31392" xr:uid="{00000000-0005-0000-0000-00005D3A0000}"/>
    <cellStyle name="Normal 2 3 2 2 2 3 3 4 3 3" xfId="23246" xr:uid="{00000000-0005-0000-0000-00005E3A0000}"/>
    <cellStyle name="Normal 2 3 2 2 2 3 3 4 4" xfId="9797" xr:uid="{00000000-0005-0000-0000-00005F3A0000}"/>
    <cellStyle name="Normal 2 3 2 2 2 3 3 4 4 2" xfId="26093" xr:uid="{00000000-0005-0000-0000-0000603A0000}"/>
    <cellStyle name="Normal 2 3 2 2 2 3 3 4 5" xfId="17947" xr:uid="{00000000-0005-0000-0000-0000613A0000}"/>
    <cellStyle name="Normal 2 3 2 2 2 3 3 5" xfId="3051" xr:uid="{00000000-0005-0000-0000-0000623A0000}"/>
    <cellStyle name="Normal 2 3 2 2 2 3 3 5 2" xfId="11197" xr:uid="{00000000-0005-0000-0000-0000633A0000}"/>
    <cellStyle name="Normal 2 3 2 2 2 3 3 5 2 2" xfId="27493" xr:uid="{00000000-0005-0000-0000-0000643A0000}"/>
    <cellStyle name="Normal 2 3 2 2 2 3 3 5 3" xfId="19347" xr:uid="{00000000-0005-0000-0000-0000653A0000}"/>
    <cellStyle name="Normal 2 3 2 2 2 3 3 6" xfId="5540" xr:uid="{00000000-0005-0000-0000-0000663A0000}"/>
    <cellStyle name="Normal 2 3 2 2 2 3 3 6 2" xfId="13686" xr:uid="{00000000-0005-0000-0000-0000673A0000}"/>
    <cellStyle name="Normal 2 3 2 2 2 3 3 6 2 2" xfId="29982" xr:uid="{00000000-0005-0000-0000-0000683A0000}"/>
    <cellStyle name="Normal 2 3 2 2 2 3 3 6 3" xfId="21836" xr:uid="{00000000-0005-0000-0000-0000693A0000}"/>
    <cellStyle name="Normal 2 3 2 2 2 3 3 7" xfId="8387" xr:uid="{00000000-0005-0000-0000-00006A3A0000}"/>
    <cellStyle name="Normal 2 3 2 2 2 3 3 7 2" xfId="24683" xr:uid="{00000000-0005-0000-0000-00006B3A0000}"/>
    <cellStyle name="Normal 2 3 2 2 2 3 3 8" xfId="16537" xr:uid="{00000000-0005-0000-0000-00006C3A0000}"/>
    <cellStyle name="Normal 2 3 2 2 2 3 4" xfId="326" xr:uid="{00000000-0005-0000-0000-00006D3A0000}"/>
    <cellStyle name="Normal 2 3 2 2 2 3 4 2" xfId="670" xr:uid="{00000000-0005-0000-0000-00006E3A0000}"/>
    <cellStyle name="Normal 2 3 2 2 2 3 4 2 2" xfId="1376" xr:uid="{00000000-0005-0000-0000-00006F3A0000}"/>
    <cellStyle name="Normal 2 3 2 2 2 3 4 2 2 2" xfId="2786" xr:uid="{00000000-0005-0000-0000-0000703A0000}"/>
    <cellStyle name="Normal 2 3 2 2 2 3 4 2 2 2 2" xfId="5248" xr:uid="{00000000-0005-0000-0000-0000713A0000}"/>
    <cellStyle name="Normal 2 3 2 2 2 3 4 2 2 2 2 2" xfId="13394" xr:uid="{00000000-0005-0000-0000-0000723A0000}"/>
    <cellStyle name="Normal 2 3 2 2 2 3 4 2 2 2 2 2 2" xfId="29690" xr:uid="{00000000-0005-0000-0000-0000733A0000}"/>
    <cellStyle name="Normal 2 3 2 2 2 3 4 2 2 2 2 3" xfId="21544" xr:uid="{00000000-0005-0000-0000-0000743A0000}"/>
    <cellStyle name="Normal 2 3 2 2 2 3 4 2 2 2 3" xfId="8085" xr:uid="{00000000-0005-0000-0000-0000753A0000}"/>
    <cellStyle name="Normal 2 3 2 2 2 3 4 2 2 2 3 2" xfId="16231" xr:uid="{00000000-0005-0000-0000-0000763A0000}"/>
    <cellStyle name="Normal 2 3 2 2 2 3 4 2 2 2 3 2 2" xfId="32527" xr:uid="{00000000-0005-0000-0000-0000773A0000}"/>
    <cellStyle name="Normal 2 3 2 2 2 3 4 2 2 2 3 3" xfId="24381" xr:uid="{00000000-0005-0000-0000-0000783A0000}"/>
    <cellStyle name="Normal 2 3 2 2 2 3 4 2 2 2 4" xfId="10932" xr:uid="{00000000-0005-0000-0000-0000793A0000}"/>
    <cellStyle name="Normal 2 3 2 2 2 3 4 2 2 2 4 2" xfId="27228" xr:uid="{00000000-0005-0000-0000-00007A3A0000}"/>
    <cellStyle name="Normal 2 3 2 2 2 3 4 2 2 2 5" xfId="19082" xr:uid="{00000000-0005-0000-0000-00007B3A0000}"/>
    <cellStyle name="Normal 2 3 2 2 2 3 4 2 2 3" xfId="4030" xr:uid="{00000000-0005-0000-0000-00007C3A0000}"/>
    <cellStyle name="Normal 2 3 2 2 2 3 4 2 2 3 2" xfId="12176" xr:uid="{00000000-0005-0000-0000-00007D3A0000}"/>
    <cellStyle name="Normal 2 3 2 2 2 3 4 2 2 3 2 2" xfId="28472" xr:uid="{00000000-0005-0000-0000-00007E3A0000}"/>
    <cellStyle name="Normal 2 3 2 2 2 3 4 2 2 3 3" xfId="20326" xr:uid="{00000000-0005-0000-0000-00007F3A0000}"/>
    <cellStyle name="Normal 2 3 2 2 2 3 4 2 2 4" xfId="6675" xr:uid="{00000000-0005-0000-0000-0000803A0000}"/>
    <cellStyle name="Normal 2 3 2 2 2 3 4 2 2 4 2" xfId="14821" xr:uid="{00000000-0005-0000-0000-0000813A0000}"/>
    <cellStyle name="Normal 2 3 2 2 2 3 4 2 2 4 2 2" xfId="31117" xr:uid="{00000000-0005-0000-0000-0000823A0000}"/>
    <cellStyle name="Normal 2 3 2 2 2 3 4 2 2 4 3" xfId="22971" xr:uid="{00000000-0005-0000-0000-0000833A0000}"/>
    <cellStyle name="Normal 2 3 2 2 2 3 4 2 2 5" xfId="9522" xr:uid="{00000000-0005-0000-0000-0000843A0000}"/>
    <cellStyle name="Normal 2 3 2 2 2 3 4 2 2 5 2" xfId="25818" xr:uid="{00000000-0005-0000-0000-0000853A0000}"/>
    <cellStyle name="Normal 2 3 2 2 2 3 4 2 2 6" xfId="17672" xr:uid="{00000000-0005-0000-0000-0000863A0000}"/>
    <cellStyle name="Normal 2 3 2 2 2 3 4 2 3" xfId="2081" xr:uid="{00000000-0005-0000-0000-0000873A0000}"/>
    <cellStyle name="Normal 2 3 2 2 2 3 4 2 3 2" xfId="4639" xr:uid="{00000000-0005-0000-0000-0000883A0000}"/>
    <cellStyle name="Normal 2 3 2 2 2 3 4 2 3 2 2" xfId="12785" xr:uid="{00000000-0005-0000-0000-0000893A0000}"/>
    <cellStyle name="Normal 2 3 2 2 2 3 4 2 3 2 2 2" xfId="29081" xr:uid="{00000000-0005-0000-0000-00008A3A0000}"/>
    <cellStyle name="Normal 2 3 2 2 2 3 4 2 3 2 3" xfId="20935" xr:uid="{00000000-0005-0000-0000-00008B3A0000}"/>
    <cellStyle name="Normal 2 3 2 2 2 3 4 2 3 3" xfId="7380" xr:uid="{00000000-0005-0000-0000-00008C3A0000}"/>
    <cellStyle name="Normal 2 3 2 2 2 3 4 2 3 3 2" xfId="15526" xr:uid="{00000000-0005-0000-0000-00008D3A0000}"/>
    <cellStyle name="Normal 2 3 2 2 2 3 4 2 3 3 2 2" xfId="31822" xr:uid="{00000000-0005-0000-0000-00008E3A0000}"/>
    <cellStyle name="Normal 2 3 2 2 2 3 4 2 3 3 3" xfId="23676" xr:uid="{00000000-0005-0000-0000-00008F3A0000}"/>
    <cellStyle name="Normal 2 3 2 2 2 3 4 2 3 4" xfId="10227" xr:uid="{00000000-0005-0000-0000-0000903A0000}"/>
    <cellStyle name="Normal 2 3 2 2 2 3 4 2 3 4 2" xfId="26523" xr:uid="{00000000-0005-0000-0000-0000913A0000}"/>
    <cellStyle name="Normal 2 3 2 2 2 3 4 2 3 5" xfId="18377" xr:uid="{00000000-0005-0000-0000-0000923A0000}"/>
    <cellStyle name="Normal 2 3 2 2 2 3 4 2 4" xfId="3421" xr:uid="{00000000-0005-0000-0000-0000933A0000}"/>
    <cellStyle name="Normal 2 3 2 2 2 3 4 2 4 2" xfId="11567" xr:uid="{00000000-0005-0000-0000-0000943A0000}"/>
    <cellStyle name="Normal 2 3 2 2 2 3 4 2 4 2 2" xfId="27863" xr:uid="{00000000-0005-0000-0000-0000953A0000}"/>
    <cellStyle name="Normal 2 3 2 2 2 3 4 2 4 3" xfId="19717" xr:uid="{00000000-0005-0000-0000-0000963A0000}"/>
    <cellStyle name="Normal 2 3 2 2 2 3 4 2 5" xfId="5970" xr:uid="{00000000-0005-0000-0000-0000973A0000}"/>
    <cellStyle name="Normal 2 3 2 2 2 3 4 2 5 2" xfId="14116" xr:uid="{00000000-0005-0000-0000-0000983A0000}"/>
    <cellStyle name="Normal 2 3 2 2 2 3 4 2 5 2 2" xfId="30412" xr:uid="{00000000-0005-0000-0000-0000993A0000}"/>
    <cellStyle name="Normal 2 3 2 2 2 3 4 2 5 3" xfId="22266" xr:uid="{00000000-0005-0000-0000-00009A3A0000}"/>
    <cellStyle name="Normal 2 3 2 2 2 3 4 2 6" xfId="8817" xr:uid="{00000000-0005-0000-0000-00009B3A0000}"/>
    <cellStyle name="Normal 2 3 2 2 2 3 4 2 6 2" xfId="25113" xr:uid="{00000000-0005-0000-0000-00009C3A0000}"/>
    <cellStyle name="Normal 2 3 2 2 2 3 4 2 7" xfId="16967" xr:uid="{00000000-0005-0000-0000-00009D3A0000}"/>
    <cellStyle name="Normal 2 3 2 2 2 3 4 3" xfId="1032" xr:uid="{00000000-0005-0000-0000-00009E3A0000}"/>
    <cellStyle name="Normal 2 3 2 2 2 3 4 3 2" xfId="2442" xr:uid="{00000000-0005-0000-0000-00009F3A0000}"/>
    <cellStyle name="Normal 2 3 2 2 2 3 4 3 2 2" xfId="4952" xr:uid="{00000000-0005-0000-0000-0000A03A0000}"/>
    <cellStyle name="Normal 2 3 2 2 2 3 4 3 2 2 2" xfId="13098" xr:uid="{00000000-0005-0000-0000-0000A13A0000}"/>
    <cellStyle name="Normal 2 3 2 2 2 3 4 3 2 2 2 2" xfId="29394" xr:uid="{00000000-0005-0000-0000-0000A23A0000}"/>
    <cellStyle name="Normal 2 3 2 2 2 3 4 3 2 2 3" xfId="21248" xr:uid="{00000000-0005-0000-0000-0000A33A0000}"/>
    <cellStyle name="Normal 2 3 2 2 2 3 4 3 2 3" xfId="7741" xr:uid="{00000000-0005-0000-0000-0000A43A0000}"/>
    <cellStyle name="Normal 2 3 2 2 2 3 4 3 2 3 2" xfId="15887" xr:uid="{00000000-0005-0000-0000-0000A53A0000}"/>
    <cellStyle name="Normal 2 3 2 2 2 3 4 3 2 3 2 2" xfId="32183" xr:uid="{00000000-0005-0000-0000-0000A63A0000}"/>
    <cellStyle name="Normal 2 3 2 2 2 3 4 3 2 3 3" xfId="24037" xr:uid="{00000000-0005-0000-0000-0000A73A0000}"/>
    <cellStyle name="Normal 2 3 2 2 2 3 4 3 2 4" xfId="10588" xr:uid="{00000000-0005-0000-0000-0000A83A0000}"/>
    <cellStyle name="Normal 2 3 2 2 2 3 4 3 2 4 2" xfId="26884" xr:uid="{00000000-0005-0000-0000-0000A93A0000}"/>
    <cellStyle name="Normal 2 3 2 2 2 3 4 3 2 5" xfId="18738" xr:uid="{00000000-0005-0000-0000-0000AA3A0000}"/>
    <cellStyle name="Normal 2 3 2 2 2 3 4 3 3" xfId="3734" xr:uid="{00000000-0005-0000-0000-0000AB3A0000}"/>
    <cellStyle name="Normal 2 3 2 2 2 3 4 3 3 2" xfId="11880" xr:uid="{00000000-0005-0000-0000-0000AC3A0000}"/>
    <cellStyle name="Normal 2 3 2 2 2 3 4 3 3 2 2" xfId="28176" xr:uid="{00000000-0005-0000-0000-0000AD3A0000}"/>
    <cellStyle name="Normal 2 3 2 2 2 3 4 3 3 3" xfId="20030" xr:uid="{00000000-0005-0000-0000-0000AE3A0000}"/>
    <cellStyle name="Normal 2 3 2 2 2 3 4 3 4" xfId="6331" xr:uid="{00000000-0005-0000-0000-0000AF3A0000}"/>
    <cellStyle name="Normal 2 3 2 2 2 3 4 3 4 2" xfId="14477" xr:uid="{00000000-0005-0000-0000-0000B03A0000}"/>
    <cellStyle name="Normal 2 3 2 2 2 3 4 3 4 2 2" xfId="30773" xr:uid="{00000000-0005-0000-0000-0000B13A0000}"/>
    <cellStyle name="Normal 2 3 2 2 2 3 4 3 4 3" xfId="22627" xr:uid="{00000000-0005-0000-0000-0000B23A0000}"/>
    <cellStyle name="Normal 2 3 2 2 2 3 4 3 5" xfId="9178" xr:uid="{00000000-0005-0000-0000-0000B33A0000}"/>
    <cellStyle name="Normal 2 3 2 2 2 3 4 3 5 2" xfId="25474" xr:uid="{00000000-0005-0000-0000-0000B43A0000}"/>
    <cellStyle name="Normal 2 3 2 2 2 3 4 3 6" xfId="17328" xr:uid="{00000000-0005-0000-0000-0000B53A0000}"/>
    <cellStyle name="Normal 2 3 2 2 2 3 4 4" xfId="1737" xr:uid="{00000000-0005-0000-0000-0000B63A0000}"/>
    <cellStyle name="Normal 2 3 2 2 2 3 4 4 2" xfId="4343" xr:uid="{00000000-0005-0000-0000-0000B73A0000}"/>
    <cellStyle name="Normal 2 3 2 2 2 3 4 4 2 2" xfId="12489" xr:uid="{00000000-0005-0000-0000-0000B83A0000}"/>
    <cellStyle name="Normal 2 3 2 2 2 3 4 4 2 2 2" xfId="28785" xr:uid="{00000000-0005-0000-0000-0000B93A0000}"/>
    <cellStyle name="Normal 2 3 2 2 2 3 4 4 2 3" xfId="20639" xr:uid="{00000000-0005-0000-0000-0000BA3A0000}"/>
    <cellStyle name="Normal 2 3 2 2 2 3 4 4 3" xfId="7036" xr:uid="{00000000-0005-0000-0000-0000BB3A0000}"/>
    <cellStyle name="Normal 2 3 2 2 2 3 4 4 3 2" xfId="15182" xr:uid="{00000000-0005-0000-0000-0000BC3A0000}"/>
    <cellStyle name="Normal 2 3 2 2 2 3 4 4 3 2 2" xfId="31478" xr:uid="{00000000-0005-0000-0000-0000BD3A0000}"/>
    <cellStyle name="Normal 2 3 2 2 2 3 4 4 3 3" xfId="23332" xr:uid="{00000000-0005-0000-0000-0000BE3A0000}"/>
    <cellStyle name="Normal 2 3 2 2 2 3 4 4 4" xfId="9883" xr:uid="{00000000-0005-0000-0000-0000BF3A0000}"/>
    <cellStyle name="Normal 2 3 2 2 2 3 4 4 4 2" xfId="26179" xr:uid="{00000000-0005-0000-0000-0000C03A0000}"/>
    <cellStyle name="Normal 2 3 2 2 2 3 4 4 5" xfId="18033" xr:uid="{00000000-0005-0000-0000-0000C13A0000}"/>
    <cellStyle name="Normal 2 3 2 2 2 3 4 5" xfId="3125" xr:uid="{00000000-0005-0000-0000-0000C23A0000}"/>
    <cellStyle name="Normal 2 3 2 2 2 3 4 5 2" xfId="11271" xr:uid="{00000000-0005-0000-0000-0000C33A0000}"/>
    <cellStyle name="Normal 2 3 2 2 2 3 4 5 2 2" xfId="27567" xr:uid="{00000000-0005-0000-0000-0000C43A0000}"/>
    <cellStyle name="Normal 2 3 2 2 2 3 4 5 3" xfId="19421" xr:uid="{00000000-0005-0000-0000-0000C53A0000}"/>
    <cellStyle name="Normal 2 3 2 2 2 3 4 6" xfId="5626" xr:uid="{00000000-0005-0000-0000-0000C63A0000}"/>
    <cellStyle name="Normal 2 3 2 2 2 3 4 6 2" xfId="13772" xr:uid="{00000000-0005-0000-0000-0000C73A0000}"/>
    <cellStyle name="Normal 2 3 2 2 2 3 4 6 2 2" xfId="30068" xr:uid="{00000000-0005-0000-0000-0000C83A0000}"/>
    <cellStyle name="Normal 2 3 2 2 2 3 4 6 3" xfId="21922" xr:uid="{00000000-0005-0000-0000-0000C93A0000}"/>
    <cellStyle name="Normal 2 3 2 2 2 3 4 7" xfId="8473" xr:uid="{00000000-0005-0000-0000-0000CA3A0000}"/>
    <cellStyle name="Normal 2 3 2 2 2 3 4 7 2" xfId="24769" xr:uid="{00000000-0005-0000-0000-0000CB3A0000}"/>
    <cellStyle name="Normal 2 3 2 2 2 3 4 8" xfId="16623" xr:uid="{00000000-0005-0000-0000-0000CC3A0000}"/>
    <cellStyle name="Normal 2 3 2 2 2 3 5" xfId="416" xr:uid="{00000000-0005-0000-0000-0000CD3A0000}"/>
    <cellStyle name="Normal 2 3 2 2 2 3 5 2" xfId="1122" xr:uid="{00000000-0005-0000-0000-0000CE3A0000}"/>
    <cellStyle name="Normal 2 3 2 2 2 3 5 2 2" xfId="2532" xr:uid="{00000000-0005-0000-0000-0000CF3A0000}"/>
    <cellStyle name="Normal 2 3 2 2 2 3 5 2 2 2" xfId="5026" xr:uid="{00000000-0005-0000-0000-0000D03A0000}"/>
    <cellStyle name="Normal 2 3 2 2 2 3 5 2 2 2 2" xfId="13172" xr:uid="{00000000-0005-0000-0000-0000D13A0000}"/>
    <cellStyle name="Normal 2 3 2 2 2 3 5 2 2 2 2 2" xfId="29468" xr:uid="{00000000-0005-0000-0000-0000D23A0000}"/>
    <cellStyle name="Normal 2 3 2 2 2 3 5 2 2 2 3" xfId="21322" xr:uid="{00000000-0005-0000-0000-0000D33A0000}"/>
    <cellStyle name="Normal 2 3 2 2 2 3 5 2 2 3" xfId="7831" xr:uid="{00000000-0005-0000-0000-0000D43A0000}"/>
    <cellStyle name="Normal 2 3 2 2 2 3 5 2 2 3 2" xfId="15977" xr:uid="{00000000-0005-0000-0000-0000D53A0000}"/>
    <cellStyle name="Normal 2 3 2 2 2 3 5 2 2 3 2 2" xfId="32273" xr:uid="{00000000-0005-0000-0000-0000D63A0000}"/>
    <cellStyle name="Normal 2 3 2 2 2 3 5 2 2 3 3" xfId="24127" xr:uid="{00000000-0005-0000-0000-0000D73A0000}"/>
    <cellStyle name="Normal 2 3 2 2 2 3 5 2 2 4" xfId="10678" xr:uid="{00000000-0005-0000-0000-0000D83A0000}"/>
    <cellStyle name="Normal 2 3 2 2 2 3 5 2 2 4 2" xfId="26974" xr:uid="{00000000-0005-0000-0000-0000D93A0000}"/>
    <cellStyle name="Normal 2 3 2 2 2 3 5 2 2 5" xfId="18828" xr:uid="{00000000-0005-0000-0000-0000DA3A0000}"/>
    <cellStyle name="Normal 2 3 2 2 2 3 5 2 3" xfId="3808" xr:uid="{00000000-0005-0000-0000-0000DB3A0000}"/>
    <cellStyle name="Normal 2 3 2 2 2 3 5 2 3 2" xfId="11954" xr:uid="{00000000-0005-0000-0000-0000DC3A0000}"/>
    <cellStyle name="Normal 2 3 2 2 2 3 5 2 3 2 2" xfId="28250" xr:uid="{00000000-0005-0000-0000-0000DD3A0000}"/>
    <cellStyle name="Normal 2 3 2 2 2 3 5 2 3 3" xfId="20104" xr:uid="{00000000-0005-0000-0000-0000DE3A0000}"/>
    <cellStyle name="Normal 2 3 2 2 2 3 5 2 4" xfId="6421" xr:uid="{00000000-0005-0000-0000-0000DF3A0000}"/>
    <cellStyle name="Normal 2 3 2 2 2 3 5 2 4 2" xfId="14567" xr:uid="{00000000-0005-0000-0000-0000E03A0000}"/>
    <cellStyle name="Normal 2 3 2 2 2 3 5 2 4 2 2" xfId="30863" xr:uid="{00000000-0005-0000-0000-0000E13A0000}"/>
    <cellStyle name="Normal 2 3 2 2 2 3 5 2 4 3" xfId="22717" xr:uid="{00000000-0005-0000-0000-0000E23A0000}"/>
    <cellStyle name="Normal 2 3 2 2 2 3 5 2 5" xfId="9268" xr:uid="{00000000-0005-0000-0000-0000E33A0000}"/>
    <cellStyle name="Normal 2 3 2 2 2 3 5 2 5 2" xfId="25564" xr:uid="{00000000-0005-0000-0000-0000E43A0000}"/>
    <cellStyle name="Normal 2 3 2 2 2 3 5 2 6" xfId="17418" xr:uid="{00000000-0005-0000-0000-0000E53A0000}"/>
    <cellStyle name="Normal 2 3 2 2 2 3 5 3" xfId="1827" xr:uid="{00000000-0005-0000-0000-0000E63A0000}"/>
    <cellStyle name="Normal 2 3 2 2 2 3 5 3 2" xfId="4417" xr:uid="{00000000-0005-0000-0000-0000E73A0000}"/>
    <cellStyle name="Normal 2 3 2 2 2 3 5 3 2 2" xfId="12563" xr:uid="{00000000-0005-0000-0000-0000E83A0000}"/>
    <cellStyle name="Normal 2 3 2 2 2 3 5 3 2 2 2" xfId="28859" xr:uid="{00000000-0005-0000-0000-0000E93A0000}"/>
    <cellStyle name="Normal 2 3 2 2 2 3 5 3 2 3" xfId="20713" xr:uid="{00000000-0005-0000-0000-0000EA3A0000}"/>
    <cellStyle name="Normal 2 3 2 2 2 3 5 3 3" xfId="7126" xr:uid="{00000000-0005-0000-0000-0000EB3A0000}"/>
    <cellStyle name="Normal 2 3 2 2 2 3 5 3 3 2" xfId="15272" xr:uid="{00000000-0005-0000-0000-0000EC3A0000}"/>
    <cellStyle name="Normal 2 3 2 2 2 3 5 3 3 2 2" xfId="31568" xr:uid="{00000000-0005-0000-0000-0000ED3A0000}"/>
    <cellStyle name="Normal 2 3 2 2 2 3 5 3 3 3" xfId="23422" xr:uid="{00000000-0005-0000-0000-0000EE3A0000}"/>
    <cellStyle name="Normal 2 3 2 2 2 3 5 3 4" xfId="9973" xr:uid="{00000000-0005-0000-0000-0000EF3A0000}"/>
    <cellStyle name="Normal 2 3 2 2 2 3 5 3 4 2" xfId="26269" xr:uid="{00000000-0005-0000-0000-0000F03A0000}"/>
    <cellStyle name="Normal 2 3 2 2 2 3 5 3 5" xfId="18123" xr:uid="{00000000-0005-0000-0000-0000F13A0000}"/>
    <cellStyle name="Normal 2 3 2 2 2 3 5 4" xfId="3199" xr:uid="{00000000-0005-0000-0000-0000F23A0000}"/>
    <cellStyle name="Normal 2 3 2 2 2 3 5 4 2" xfId="11345" xr:uid="{00000000-0005-0000-0000-0000F33A0000}"/>
    <cellStyle name="Normal 2 3 2 2 2 3 5 4 2 2" xfId="27641" xr:uid="{00000000-0005-0000-0000-0000F43A0000}"/>
    <cellStyle name="Normal 2 3 2 2 2 3 5 4 3" xfId="19495" xr:uid="{00000000-0005-0000-0000-0000F53A0000}"/>
    <cellStyle name="Normal 2 3 2 2 2 3 5 5" xfId="5716" xr:uid="{00000000-0005-0000-0000-0000F63A0000}"/>
    <cellStyle name="Normal 2 3 2 2 2 3 5 5 2" xfId="13862" xr:uid="{00000000-0005-0000-0000-0000F73A0000}"/>
    <cellStyle name="Normal 2 3 2 2 2 3 5 5 2 2" xfId="30158" xr:uid="{00000000-0005-0000-0000-0000F83A0000}"/>
    <cellStyle name="Normal 2 3 2 2 2 3 5 5 3" xfId="22012" xr:uid="{00000000-0005-0000-0000-0000F93A0000}"/>
    <cellStyle name="Normal 2 3 2 2 2 3 5 6" xfId="8563" xr:uid="{00000000-0005-0000-0000-0000FA3A0000}"/>
    <cellStyle name="Normal 2 3 2 2 2 3 5 6 2" xfId="24859" xr:uid="{00000000-0005-0000-0000-0000FB3A0000}"/>
    <cellStyle name="Normal 2 3 2 2 2 3 5 7" xfId="16713" xr:uid="{00000000-0005-0000-0000-0000FC3A0000}"/>
    <cellStyle name="Normal 2 3 2 2 2 3 6" xfId="778" xr:uid="{00000000-0005-0000-0000-0000FD3A0000}"/>
    <cellStyle name="Normal 2 3 2 2 2 3 6 2" xfId="2188" xr:uid="{00000000-0005-0000-0000-0000FE3A0000}"/>
    <cellStyle name="Normal 2 3 2 2 2 3 6 2 2" xfId="4730" xr:uid="{00000000-0005-0000-0000-0000FF3A0000}"/>
    <cellStyle name="Normal 2 3 2 2 2 3 6 2 2 2" xfId="12876" xr:uid="{00000000-0005-0000-0000-0000003B0000}"/>
    <cellStyle name="Normal 2 3 2 2 2 3 6 2 2 2 2" xfId="29172" xr:uid="{00000000-0005-0000-0000-0000013B0000}"/>
    <cellStyle name="Normal 2 3 2 2 2 3 6 2 2 3" xfId="21026" xr:uid="{00000000-0005-0000-0000-0000023B0000}"/>
    <cellStyle name="Normal 2 3 2 2 2 3 6 2 3" xfId="7487" xr:uid="{00000000-0005-0000-0000-0000033B0000}"/>
    <cellStyle name="Normal 2 3 2 2 2 3 6 2 3 2" xfId="15633" xr:uid="{00000000-0005-0000-0000-0000043B0000}"/>
    <cellStyle name="Normal 2 3 2 2 2 3 6 2 3 2 2" xfId="31929" xr:uid="{00000000-0005-0000-0000-0000053B0000}"/>
    <cellStyle name="Normal 2 3 2 2 2 3 6 2 3 3" xfId="23783" xr:uid="{00000000-0005-0000-0000-0000063B0000}"/>
    <cellStyle name="Normal 2 3 2 2 2 3 6 2 4" xfId="10334" xr:uid="{00000000-0005-0000-0000-0000073B0000}"/>
    <cellStyle name="Normal 2 3 2 2 2 3 6 2 4 2" xfId="26630" xr:uid="{00000000-0005-0000-0000-0000083B0000}"/>
    <cellStyle name="Normal 2 3 2 2 2 3 6 2 5" xfId="18484" xr:uid="{00000000-0005-0000-0000-0000093B0000}"/>
    <cellStyle name="Normal 2 3 2 2 2 3 6 3" xfId="3512" xr:uid="{00000000-0005-0000-0000-00000A3B0000}"/>
    <cellStyle name="Normal 2 3 2 2 2 3 6 3 2" xfId="11658" xr:uid="{00000000-0005-0000-0000-00000B3B0000}"/>
    <cellStyle name="Normal 2 3 2 2 2 3 6 3 2 2" xfId="27954" xr:uid="{00000000-0005-0000-0000-00000C3B0000}"/>
    <cellStyle name="Normal 2 3 2 2 2 3 6 3 3" xfId="19808" xr:uid="{00000000-0005-0000-0000-00000D3B0000}"/>
    <cellStyle name="Normal 2 3 2 2 2 3 6 4" xfId="6077" xr:uid="{00000000-0005-0000-0000-00000E3B0000}"/>
    <cellStyle name="Normal 2 3 2 2 2 3 6 4 2" xfId="14223" xr:uid="{00000000-0005-0000-0000-00000F3B0000}"/>
    <cellStyle name="Normal 2 3 2 2 2 3 6 4 2 2" xfId="30519" xr:uid="{00000000-0005-0000-0000-0000103B0000}"/>
    <cellStyle name="Normal 2 3 2 2 2 3 6 4 3" xfId="22373" xr:uid="{00000000-0005-0000-0000-0000113B0000}"/>
    <cellStyle name="Normal 2 3 2 2 2 3 6 5" xfId="8924" xr:uid="{00000000-0005-0000-0000-0000123B0000}"/>
    <cellStyle name="Normal 2 3 2 2 2 3 6 5 2" xfId="25220" xr:uid="{00000000-0005-0000-0000-0000133B0000}"/>
    <cellStyle name="Normal 2 3 2 2 2 3 6 6" xfId="17074" xr:uid="{00000000-0005-0000-0000-0000143B0000}"/>
    <cellStyle name="Normal 2 3 2 2 2 3 7" xfId="1483" xr:uid="{00000000-0005-0000-0000-0000153B0000}"/>
    <cellStyle name="Normal 2 3 2 2 2 3 7 2" xfId="4121" xr:uid="{00000000-0005-0000-0000-0000163B0000}"/>
    <cellStyle name="Normal 2 3 2 2 2 3 7 2 2" xfId="12267" xr:uid="{00000000-0005-0000-0000-0000173B0000}"/>
    <cellStyle name="Normal 2 3 2 2 2 3 7 2 2 2" xfId="28563" xr:uid="{00000000-0005-0000-0000-0000183B0000}"/>
    <cellStyle name="Normal 2 3 2 2 2 3 7 2 3" xfId="20417" xr:uid="{00000000-0005-0000-0000-0000193B0000}"/>
    <cellStyle name="Normal 2 3 2 2 2 3 7 3" xfId="6782" xr:uid="{00000000-0005-0000-0000-00001A3B0000}"/>
    <cellStyle name="Normal 2 3 2 2 2 3 7 3 2" xfId="14928" xr:uid="{00000000-0005-0000-0000-00001B3B0000}"/>
    <cellStyle name="Normal 2 3 2 2 2 3 7 3 2 2" xfId="31224" xr:uid="{00000000-0005-0000-0000-00001C3B0000}"/>
    <cellStyle name="Normal 2 3 2 2 2 3 7 3 3" xfId="23078" xr:uid="{00000000-0005-0000-0000-00001D3B0000}"/>
    <cellStyle name="Normal 2 3 2 2 2 3 7 4" xfId="9629" xr:uid="{00000000-0005-0000-0000-00001E3B0000}"/>
    <cellStyle name="Normal 2 3 2 2 2 3 7 4 2" xfId="25925" xr:uid="{00000000-0005-0000-0000-00001F3B0000}"/>
    <cellStyle name="Normal 2 3 2 2 2 3 7 5" xfId="17779" xr:uid="{00000000-0005-0000-0000-0000203B0000}"/>
    <cellStyle name="Normal 2 3 2 2 2 3 8" xfId="2903" xr:uid="{00000000-0005-0000-0000-0000213B0000}"/>
    <cellStyle name="Normal 2 3 2 2 2 3 8 2" xfId="11049" xr:uid="{00000000-0005-0000-0000-0000223B0000}"/>
    <cellStyle name="Normal 2 3 2 2 2 3 8 2 2" xfId="27345" xr:uid="{00000000-0005-0000-0000-0000233B0000}"/>
    <cellStyle name="Normal 2 3 2 2 2 3 8 3" xfId="19199" xr:uid="{00000000-0005-0000-0000-0000243B0000}"/>
    <cellStyle name="Normal 2 3 2 2 2 3 9" xfId="5372" xr:uid="{00000000-0005-0000-0000-0000253B0000}"/>
    <cellStyle name="Normal 2 3 2 2 2 3 9 2" xfId="13518" xr:uid="{00000000-0005-0000-0000-0000263B0000}"/>
    <cellStyle name="Normal 2 3 2 2 2 3 9 2 2" xfId="29814" xr:uid="{00000000-0005-0000-0000-0000273B0000}"/>
    <cellStyle name="Normal 2 3 2 2 2 3 9 3" xfId="21668" xr:uid="{00000000-0005-0000-0000-0000283B0000}"/>
    <cellStyle name="Normal 2 3 2 2 2 4" xfId="118" xr:uid="{00000000-0005-0000-0000-0000293B0000}"/>
    <cellStyle name="Normal 2 3 2 2 2 4 2" xfId="462" xr:uid="{00000000-0005-0000-0000-00002A3B0000}"/>
    <cellStyle name="Normal 2 3 2 2 2 4 2 2" xfId="1168" xr:uid="{00000000-0005-0000-0000-00002B3B0000}"/>
    <cellStyle name="Normal 2 3 2 2 2 4 2 2 2" xfId="2578" xr:uid="{00000000-0005-0000-0000-00002C3B0000}"/>
    <cellStyle name="Normal 2 3 2 2 2 4 2 2 2 2" xfId="5064" xr:uid="{00000000-0005-0000-0000-00002D3B0000}"/>
    <cellStyle name="Normal 2 3 2 2 2 4 2 2 2 2 2" xfId="13210" xr:uid="{00000000-0005-0000-0000-00002E3B0000}"/>
    <cellStyle name="Normal 2 3 2 2 2 4 2 2 2 2 2 2" xfId="29506" xr:uid="{00000000-0005-0000-0000-00002F3B0000}"/>
    <cellStyle name="Normal 2 3 2 2 2 4 2 2 2 2 3" xfId="21360" xr:uid="{00000000-0005-0000-0000-0000303B0000}"/>
    <cellStyle name="Normal 2 3 2 2 2 4 2 2 2 3" xfId="7877" xr:uid="{00000000-0005-0000-0000-0000313B0000}"/>
    <cellStyle name="Normal 2 3 2 2 2 4 2 2 2 3 2" xfId="16023" xr:uid="{00000000-0005-0000-0000-0000323B0000}"/>
    <cellStyle name="Normal 2 3 2 2 2 4 2 2 2 3 2 2" xfId="32319" xr:uid="{00000000-0005-0000-0000-0000333B0000}"/>
    <cellStyle name="Normal 2 3 2 2 2 4 2 2 2 3 3" xfId="24173" xr:uid="{00000000-0005-0000-0000-0000343B0000}"/>
    <cellStyle name="Normal 2 3 2 2 2 4 2 2 2 4" xfId="10724" xr:uid="{00000000-0005-0000-0000-0000353B0000}"/>
    <cellStyle name="Normal 2 3 2 2 2 4 2 2 2 4 2" xfId="27020" xr:uid="{00000000-0005-0000-0000-0000363B0000}"/>
    <cellStyle name="Normal 2 3 2 2 2 4 2 2 2 5" xfId="18874" xr:uid="{00000000-0005-0000-0000-0000373B0000}"/>
    <cellStyle name="Normal 2 3 2 2 2 4 2 2 3" xfId="3846" xr:uid="{00000000-0005-0000-0000-0000383B0000}"/>
    <cellStyle name="Normal 2 3 2 2 2 4 2 2 3 2" xfId="11992" xr:uid="{00000000-0005-0000-0000-0000393B0000}"/>
    <cellStyle name="Normal 2 3 2 2 2 4 2 2 3 2 2" xfId="28288" xr:uid="{00000000-0005-0000-0000-00003A3B0000}"/>
    <cellStyle name="Normal 2 3 2 2 2 4 2 2 3 3" xfId="20142" xr:uid="{00000000-0005-0000-0000-00003B3B0000}"/>
    <cellStyle name="Normal 2 3 2 2 2 4 2 2 4" xfId="6467" xr:uid="{00000000-0005-0000-0000-00003C3B0000}"/>
    <cellStyle name="Normal 2 3 2 2 2 4 2 2 4 2" xfId="14613" xr:uid="{00000000-0005-0000-0000-00003D3B0000}"/>
    <cellStyle name="Normal 2 3 2 2 2 4 2 2 4 2 2" xfId="30909" xr:uid="{00000000-0005-0000-0000-00003E3B0000}"/>
    <cellStyle name="Normal 2 3 2 2 2 4 2 2 4 3" xfId="22763" xr:uid="{00000000-0005-0000-0000-00003F3B0000}"/>
    <cellStyle name="Normal 2 3 2 2 2 4 2 2 5" xfId="9314" xr:uid="{00000000-0005-0000-0000-0000403B0000}"/>
    <cellStyle name="Normal 2 3 2 2 2 4 2 2 5 2" xfId="25610" xr:uid="{00000000-0005-0000-0000-0000413B0000}"/>
    <cellStyle name="Normal 2 3 2 2 2 4 2 2 6" xfId="17464" xr:uid="{00000000-0005-0000-0000-0000423B0000}"/>
    <cellStyle name="Normal 2 3 2 2 2 4 2 3" xfId="1873" xr:uid="{00000000-0005-0000-0000-0000433B0000}"/>
    <cellStyle name="Normal 2 3 2 2 2 4 2 3 2" xfId="4455" xr:uid="{00000000-0005-0000-0000-0000443B0000}"/>
    <cellStyle name="Normal 2 3 2 2 2 4 2 3 2 2" xfId="12601" xr:uid="{00000000-0005-0000-0000-0000453B0000}"/>
    <cellStyle name="Normal 2 3 2 2 2 4 2 3 2 2 2" xfId="28897" xr:uid="{00000000-0005-0000-0000-0000463B0000}"/>
    <cellStyle name="Normal 2 3 2 2 2 4 2 3 2 3" xfId="20751" xr:uid="{00000000-0005-0000-0000-0000473B0000}"/>
    <cellStyle name="Normal 2 3 2 2 2 4 2 3 3" xfId="7172" xr:uid="{00000000-0005-0000-0000-0000483B0000}"/>
    <cellStyle name="Normal 2 3 2 2 2 4 2 3 3 2" xfId="15318" xr:uid="{00000000-0005-0000-0000-0000493B0000}"/>
    <cellStyle name="Normal 2 3 2 2 2 4 2 3 3 2 2" xfId="31614" xr:uid="{00000000-0005-0000-0000-00004A3B0000}"/>
    <cellStyle name="Normal 2 3 2 2 2 4 2 3 3 3" xfId="23468" xr:uid="{00000000-0005-0000-0000-00004B3B0000}"/>
    <cellStyle name="Normal 2 3 2 2 2 4 2 3 4" xfId="10019" xr:uid="{00000000-0005-0000-0000-00004C3B0000}"/>
    <cellStyle name="Normal 2 3 2 2 2 4 2 3 4 2" xfId="26315" xr:uid="{00000000-0005-0000-0000-00004D3B0000}"/>
    <cellStyle name="Normal 2 3 2 2 2 4 2 3 5" xfId="18169" xr:uid="{00000000-0005-0000-0000-00004E3B0000}"/>
    <cellStyle name="Normal 2 3 2 2 2 4 2 4" xfId="3237" xr:uid="{00000000-0005-0000-0000-00004F3B0000}"/>
    <cellStyle name="Normal 2 3 2 2 2 4 2 4 2" xfId="11383" xr:uid="{00000000-0005-0000-0000-0000503B0000}"/>
    <cellStyle name="Normal 2 3 2 2 2 4 2 4 2 2" xfId="27679" xr:uid="{00000000-0005-0000-0000-0000513B0000}"/>
    <cellStyle name="Normal 2 3 2 2 2 4 2 4 3" xfId="19533" xr:uid="{00000000-0005-0000-0000-0000523B0000}"/>
    <cellStyle name="Normal 2 3 2 2 2 4 2 5" xfId="5762" xr:uid="{00000000-0005-0000-0000-0000533B0000}"/>
    <cellStyle name="Normal 2 3 2 2 2 4 2 5 2" xfId="13908" xr:uid="{00000000-0005-0000-0000-0000543B0000}"/>
    <cellStyle name="Normal 2 3 2 2 2 4 2 5 2 2" xfId="30204" xr:uid="{00000000-0005-0000-0000-0000553B0000}"/>
    <cellStyle name="Normal 2 3 2 2 2 4 2 5 3" xfId="22058" xr:uid="{00000000-0005-0000-0000-0000563B0000}"/>
    <cellStyle name="Normal 2 3 2 2 2 4 2 6" xfId="8609" xr:uid="{00000000-0005-0000-0000-0000573B0000}"/>
    <cellStyle name="Normal 2 3 2 2 2 4 2 6 2" xfId="24905" xr:uid="{00000000-0005-0000-0000-0000583B0000}"/>
    <cellStyle name="Normal 2 3 2 2 2 4 2 7" xfId="16759" xr:uid="{00000000-0005-0000-0000-0000593B0000}"/>
    <cellStyle name="Normal 2 3 2 2 2 4 3" xfId="824" xr:uid="{00000000-0005-0000-0000-00005A3B0000}"/>
    <cellStyle name="Normal 2 3 2 2 2 4 3 2" xfId="2234" xr:uid="{00000000-0005-0000-0000-00005B3B0000}"/>
    <cellStyle name="Normal 2 3 2 2 2 4 3 2 2" xfId="4768" xr:uid="{00000000-0005-0000-0000-00005C3B0000}"/>
    <cellStyle name="Normal 2 3 2 2 2 4 3 2 2 2" xfId="12914" xr:uid="{00000000-0005-0000-0000-00005D3B0000}"/>
    <cellStyle name="Normal 2 3 2 2 2 4 3 2 2 2 2" xfId="29210" xr:uid="{00000000-0005-0000-0000-00005E3B0000}"/>
    <cellStyle name="Normal 2 3 2 2 2 4 3 2 2 3" xfId="21064" xr:uid="{00000000-0005-0000-0000-00005F3B0000}"/>
    <cellStyle name="Normal 2 3 2 2 2 4 3 2 3" xfId="7533" xr:uid="{00000000-0005-0000-0000-0000603B0000}"/>
    <cellStyle name="Normal 2 3 2 2 2 4 3 2 3 2" xfId="15679" xr:uid="{00000000-0005-0000-0000-0000613B0000}"/>
    <cellStyle name="Normal 2 3 2 2 2 4 3 2 3 2 2" xfId="31975" xr:uid="{00000000-0005-0000-0000-0000623B0000}"/>
    <cellStyle name="Normal 2 3 2 2 2 4 3 2 3 3" xfId="23829" xr:uid="{00000000-0005-0000-0000-0000633B0000}"/>
    <cellStyle name="Normal 2 3 2 2 2 4 3 2 4" xfId="10380" xr:uid="{00000000-0005-0000-0000-0000643B0000}"/>
    <cellStyle name="Normal 2 3 2 2 2 4 3 2 4 2" xfId="26676" xr:uid="{00000000-0005-0000-0000-0000653B0000}"/>
    <cellStyle name="Normal 2 3 2 2 2 4 3 2 5" xfId="18530" xr:uid="{00000000-0005-0000-0000-0000663B0000}"/>
    <cellStyle name="Normal 2 3 2 2 2 4 3 3" xfId="3550" xr:uid="{00000000-0005-0000-0000-0000673B0000}"/>
    <cellStyle name="Normal 2 3 2 2 2 4 3 3 2" xfId="11696" xr:uid="{00000000-0005-0000-0000-0000683B0000}"/>
    <cellStyle name="Normal 2 3 2 2 2 4 3 3 2 2" xfId="27992" xr:uid="{00000000-0005-0000-0000-0000693B0000}"/>
    <cellStyle name="Normal 2 3 2 2 2 4 3 3 3" xfId="19846" xr:uid="{00000000-0005-0000-0000-00006A3B0000}"/>
    <cellStyle name="Normal 2 3 2 2 2 4 3 4" xfId="6123" xr:uid="{00000000-0005-0000-0000-00006B3B0000}"/>
    <cellStyle name="Normal 2 3 2 2 2 4 3 4 2" xfId="14269" xr:uid="{00000000-0005-0000-0000-00006C3B0000}"/>
    <cellStyle name="Normal 2 3 2 2 2 4 3 4 2 2" xfId="30565" xr:uid="{00000000-0005-0000-0000-00006D3B0000}"/>
    <cellStyle name="Normal 2 3 2 2 2 4 3 4 3" xfId="22419" xr:uid="{00000000-0005-0000-0000-00006E3B0000}"/>
    <cellStyle name="Normal 2 3 2 2 2 4 3 5" xfId="8970" xr:uid="{00000000-0005-0000-0000-00006F3B0000}"/>
    <cellStyle name="Normal 2 3 2 2 2 4 3 5 2" xfId="25266" xr:uid="{00000000-0005-0000-0000-0000703B0000}"/>
    <cellStyle name="Normal 2 3 2 2 2 4 3 6" xfId="17120" xr:uid="{00000000-0005-0000-0000-0000713B0000}"/>
    <cellStyle name="Normal 2 3 2 2 2 4 4" xfId="1529" xr:uid="{00000000-0005-0000-0000-0000723B0000}"/>
    <cellStyle name="Normal 2 3 2 2 2 4 4 2" xfId="4159" xr:uid="{00000000-0005-0000-0000-0000733B0000}"/>
    <cellStyle name="Normal 2 3 2 2 2 4 4 2 2" xfId="12305" xr:uid="{00000000-0005-0000-0000-0000743B0000}"/>
    <cellStyle name="Normal 2 3 2 2 2 4 4 2 2 2" xfId="28601" xr:uid="{00000000-0005-0000-0000-0000753B0000}"/>
    <cellStyle name="Normal 2 3 2 2 2 4 4 2 3" xfId="20455" xr:uid="{00000000-0005-0000-0000-0000763B0000}"/>
    <cellStyle name="Normal 2 3 2 2 2 4 4 3" xfId="6828" xr:uid="{00000000-0005-0000-0000-0000773B0000}"/>
    <cellStyle name="Normal 2 3 2 2 2 4 4 3 2" xfId="14974" xr:uid="{00000000-0005-0000-0000-0000783B0000}"/>
    <cellStyle name="Normal 2 3 2 2 2 4 4 3 2 2" xfId="31270" xr:uid="{00000000-0005-0000-0000-0000793B0000}"/>
    <cellStyle name="Normal 2 3 2 2 2 4 4 3 3" xfId="23124" xr:uid="{00000000-0005-0000-0000-00007A3B0000}"/>
    <cellStyle name="Normal 2 3 2 2 2 4 4 4" xfId="9675" xr:uid="{00000000-0005-0000-0000-00007B3B0000}"/>
    <cellStyle name="Normal 2 3 2 2 2 4 4 4 2" xfId="25971" xr:uid="{00000000-0005-0000-0000-00007C3B0000}"/>
    <cellStyle name="Normal 2 3 2 2 2 4 4 5" xfId="17825" xr:uid="{00000000-0005-0000-0000-00007D3B0000}"/>
    <cellStyle name="Normal 2 3 2 2 2 4 5" xfId="2941" xr:uid="{00000000-0005-0000-0000-00007E3B0000}"/>
    <cellStyle name="Normal 2 3 2 2 2 4 5 2" xfId="11087" xr:uid="{00000000-0005-0000-0000-00007F3B0000}"/>
    <cellStyle name="Normal 2 3 2 2 2 4 5 2 2" xfId="27383" xr:uid="{00000000-0005-0000-0000-0000803B0000}"/>
    <cellStyle name="Normal 2 3 2 2 2 4 5 3" xfId="19237" xr:uid="{00000000-0005-0000-0000-0000813B0000}"/>
    <cellStyle name="Normal 2 3 2 2 2 4 6" xfId="5418" xr:uid="{00000000-0005-0000-0000-0000823B0000}"/>
    <cellStyle name="Normal 2 3 2 2 2 4 6 2" xfId="13564" xr:uid="{00000000-0005-0000-0000-0000833B0000}"/>
    <cellStyle name="Normal 2 3 2 2 2 4 6 2 2" xfId="29860" xr:uid="{00000000-0005-0000-0000-0000843B0000}"/>
    <cellStyle name="Normal 2 3 2 2 2 4 6 3" xfId="21714" xr:uid="{00000000-0005-0000-0000-0000853B0000}"/>
    <cellStyle name="Normal 2 3 2 2 2 4 7" xfId="8265" xr:uid="{00000000-0005-0000-0000-0000863B0000}"/>
    <cellStyle name="Normal 2 3 2 2 2 4 7 2" xfId="24561" xr:uid="{00000000-0005-0000-0000-0000873B0000}"/>
    <cellStyle name="Normal 2 3 2 2 2 4 8" xfId="16415" xr:uid="{00000000-0005-0000-0000-0000883B0000}"/>
    <cellStyle name="Normal 2 3 2 2 2 5" xfId="204" xr:uid="{00000000-0005-0000-0000-0000893B0000}"/>
    <cellStyle name="Normal 2 3 2 2 2 5 2" xfId="548" xr:uid="{00000000-0005-0000-0000-00008A3B0000}"/>
    <cellStyle name="Normal 2 3 2 2 2 5 2 2" xfId="1254" xr:uid="{00000000-0005-0000-0000-00008B3B0000}"/>
    <cellStyle name="Normal 2 3 2 2 2 5 2 2 2" xfId="2664" xr:uid="{00000000-0005-0000-0000-00008C3B0000}"/>
    <cellStyle name="Normal 2 3 2 2 2 5 2 2 2 2" xfId="5138" xr:uid="{00000000-0005-0000-0000-00008D3B0000}"/>
    <cellStyle name="Normal 2 3 2 2 2 5 2 2 2 2 2" xfId="13284" xr:uid="{00000000-0005-0000-0000-00008E3B0000}"/>
    <cellStyle name="Normal 2 3 2 2 2 5 2 2 2 2 2 2" xfId="29580" xr:uid="{00000000-0005-0000-0000-00008F3B0000}"/>
    <cellStyle name="Normal 2 3 2 2 2 5 2 2 2 2 3" xfId="21434" xr:uid="{00000000-0005-0000-0000-0000903B0000}"/>
    <cellStyle name="Normal 2 3 2 2 2 5 2 2 2 3" xfId="7963" xr:uid="{00000000-0005-0000-0000-0000913B0000}"/>
    <cellStyle name="Normal 2 3 2 2 2 5 2 2 2 3 2" xfId="16109" xr:uid="{00000000-0005-0000-0000-0000923B0000}"/>
    <cellStyle name="Normal 2 3 2 2 2 5 2 2 2 3 2 2" xfId="32405" xr:uid="{00000000-0005-0000-0000-0000933B0000}"/>
    <cellStyle name="Normal 2 3 2 2 2 5 2 2 2 3 3" xfId="24259" xr:uid="{00000000-0005-0000-0000-0000943B0000}"/>
    <cellStyle name="Normal 2 3 2 2 2 5 2 2 2 4" xfId="10810" xr:uid="{00000000-0005-0000-0000-0000953B0000}"/>
    <cellStyle name="Normal 2 3 2 2 2 5 2 2 2 4 2" xfId="27106" xr:uid="{00000000-0005-0000-0000-0000963B0000}"/>
    <cellStyle name="Normal 2 3 2 2 2 5 2 2 2 5" xfId="18960" xr:uid="{00000000-0005-0000-0000-0000973B0000}"/>
    <cellStyle name="Normal 2 3 2 2 2 5 2 2 3" xfId="3920" xr:uid="{00000000-0005-0000-0000-0000983B0000}"/>
    <cellStyle name="Normal 2 3 2 2 2 5 2 2 3 2" xfId="12066" xr:uid="{00000000-0005-0000-0000-0000993B0000}"/>
    <cellStyle name="Normal 2 3 2 2 2 5 2 2 3 2 2" xfId="28362" xr:uid="{00000000-0005-0000-0000-00009A3B0000}"/>
    <cellStyle name="Normal 2 3 2 2 2 5 2 2 3 3" xfId="20216" xr:uid="{00000000-0005-0000-0000-00009B3B0000}"/>
    <cellStyle name="Normal 2 3 2 2 2 5 2 2 4" xfId="6553" xr:uid="{00000000-0005-0000-0000-00009C3B0000}"/>
    <cellStyle name="Normal 2 3 2 2 2 5 2 2 4 2" xfId="14699" xr:uid="{00000000-0005-0000-0000-00009D3B0000}"/>
    <cellStyle name="Normal 2 3 2 2 2 5 2 2 4 2 2" xfId="30995" xr:uid="{00000000-0005-0000-0000-00009E3B0000}"/>
    <cellStyle name="Normal 2 3 2 2 2 5 2 2 4 3" xfId="22849" xr:uid="{00000000-0005-0000-0000-00009F3B0000}"/>
    <cellStyle name="Normal 2 3 2 2 2 5 2 2 5" xfId="9400" xr:uid="{00000000-0005-0000-0000-0000A03B0000}"/>
    <cellStyle name="Normal 2 3 2 2 2 5 2 2 5 2" xfId="25696" xr:uid="{00000000-0005-0000-0000-0000A13B0000}"/>
    <cellStyle name="Normal 2 3 2 2 2 5 2 2 6" xfId="17550" xr:uid="{00000000-0005-0000-0000-0000A23B0000}"/>
    <cellStyle name="Normal 2 3 2 2 2 5 2 3" xfId="1959" xr:uid="{00000000-0005-0000-0000-0000A33B0000}"/>
    <cellStyle name="Normal 2 3 2 2 2 5 2 3 2" xfId="4529" xr:uid="{00000000-0005-0000-0000-0000A43B0000}"/>
    <cellStyle name="Normal 2 3 2 2 2 5 2 3 2 2" xfId="12675" xr:uid="{00000000-0005-0000-0000-0000A53B0000}"/>
    <cellStyle name="Normal 2 3 2 2 2 5 2 3 2 2 2" xfId="28971" xr:uid="{00000000-0005-0000-0000-0000A63B0000}"/>
    <cellStyle name="Normal 2 3 2 2 2 5 2 3 2 3" xfId="20825" xr:uid="{00000000-0005-0000-0000-0000A73B0000}"/>
    <cellStyle name="Normal 2 3 2 2 2 5 2 3 3" xfId="7258" xr:uid="{00000000-0005-0000-0000-0000A83B0000}"/>
    <cellStyle name="Normal 2 3 2 2 2 5 2 3 3 2" xfId="15404" xr:uid="{00000000-0005-0000-0000-0000A93B0000}"/>
    <cellStyle name="Normal 2 3 2 2 2 5 2 3 3 2 2" xfId="31700" xr:uid="{00000000-0005-0000-0000-0000AA3B0000}"/>
    <cellStyle name="Normal 2 3 2 2 2 5 2 3 3 3" xfId="23554" xr:uid="{00000000-0005-0000-0000-0000AB3B0000}"/>
    <cellStyle name="Normal 2 3 2 2 2 5 2 3 4" xfId="10105" xr:uid="{00000000-0005-0000-0000-0000AC3B0000}"/>
    <cellStyle name="Normal 2 3 2 2 2 5 2 3 4 2" xfId="26401" xr:uid="{00000000-0005-0000-0000-0000AD3B0000}"/>
    <cellStyle name="Normal 2 3 2 2 2 5 2 3 5" xfId="18255" xr:uid="{00000000-0005-0000-0000-0000AE3B0000}"/>
    <cellStyle name="Normal 2 3 2 2 2 5 2 4" xfId="3311" xr:uid="{00000000-0005-0000-0000-0000AF3B0000}"/>
    <cellStyle name="Normal 2 3 2 2 2 5 2 4 2" xfId="11457" xr:uid="{00000000-0005-0000-0000-0000B03B0000}"/>
    <cellStyle name="Normal 2 3 2 2 2 5 2 4 2 2" xfId="27753" xr:uid="{00000000-0005-0000-0000-0000B13B0000}"/>
    <cellStyle name="Normal 2 3 2 2 2 5 2 4 3" xfId="19607" xr:uid="{00000000-0005-0000-0000-0000B23B0000}"/>
    <cellStyle name="Normal 2 3 2 2 2 5 2 5" xfId="5848" xr:uid="{00000000-0005-0000-0000-0000B33B0000}"/>
    <cellStyle name="Normal 2 3 2 2 2 5 2 5 2" xfId="13994" xr:uid="{00000000-0005-0000-0000-0000B43B0000}"/>
    <cellStyle name="Normal 2 3 2 2 2 5 2 5 2 2" xfId="30290" xr:uid="{00000000-0005-0000-0000-0000B53B0000}"/>
    <cellStyle name="Normal 2 3 2 2 2 5 2 5 3" xfId="22144" xr:uid="{00000000-0005-0000-0000-0000B63B0000}"/>
    <cellStyle name="Normal 2 3 2 2 2 5 2 6" xfId="8695" xr:uid="{00000000-0005-0000-0000-0000B73B0000}"/>
    <cellStyle name="Normal 2 3 2 2 2 5 2 6 2" xfId="24991" xr:uid="{00000000-0005-0000-0000-0000B83B0000}"/>
    <cellStyle name="Normal 2 3 2 2 2 5 2 7" xfId="16845" xr:uid="{00000000-0005-0000-0000-0000B93B0000}"/>
    <cellStyle name="Normal 2 3 2 2 2 5 3" xfId="910" xr:uid="{00000000-0005-0000-0000-0000BA3B0000}"/>
    <cellStyle name="Normal 2 3 2 2 2 5 3 2" xfId="2320" xr:uid="{00000000-0005-0000-0000-0000BB3B0000}"/>
    <cellStyle name="Normal 2 3 2 2 2 5 3 2 2" xfId="4842" xr:uid="{00000000-0005-0000-0000-0000BC3B0000}"/>
    <cellStyle name="Normal 2 3 2 2 2 5 3 2 2 2" xfId="12988" xr:uid="{00000000-0005-0000-0000-0000BD3B0000}"/>
    <cellStyle name="Normal 2 3 2 2 2 5 3 2 2 2 2" xfId="29284" xr:uid="{00000000-0005-0000-0000-0000BE3B0000}"/>
    <cellStyle name="Normal 2 3 2 2 2 5 3 2 2 3" xfId="21138" xr:uid="{00000000-0005-0000-0000-0000BF3B0000}"/>
    <cellStyle name="Normal 2 3 2 2 2 5 3 2 3" xfId="7619" xr:uid="{00000000-0005-0000-0000-0000C03B0000}"/>
    <cellStyle name="Normal 2 3 2 2 2 5 3 2 3 2" xfId="15765" xr:uid="{00000000-0005-0000-0000-0000C13B0000}"/>
    <cellStyle name="Normal 2 3 2 2 2 5 3 2 3 2 2" xfId="32061" xr:uid="{00000000-0005-0000-0000-0000C23B0000}"/>
    <cellStyle name="Normal 2 3 2 2 2 5 3 2 3 3" xfId="23915" xr:uid="{00000000-0005-0000-0000-0000C33B0000}"/>
    <cellStyle name="Normal 2 3 2 2 2 5 3 2 4" xfId="10466" xr:uid="{00000000-0005-0000-0000-0000C43B0000}"/>
    <cellStyle name="Normal 2 3 2 2 2 5 3 2 4 2" xfId="26762" xr:uid="{00000000-0005-0000-0000-0000C53B0000}"/>
    <cellStyle name="Normal 2 3 2 2 2 5 3 2 5" xfId="18616" xr:uid="{00000000-0005-0000-0000-0000C63B0000}"/>
    <cellStyle name="Normal 2 3 2 2 2 5 3 3" xfId="3624" xr:uid="{00000000-0005-0000-0000-0000C73B0000}"/>
    <cellStyle name="Normal 2 3 2 2 2 5 3 3 2" xfId="11770" xr:uid="{00000000-0005-0000-0000-0000C83B0000}"/>
    <cellStyle name="Normal 2 3 2 2 2 5 3 3 2 2" xfId="28066" xr:uid="{00000000-0005-0000-0000-0000C93B0000}"/>
    <cellStyle name="Normal 2 3 2 2 2 5 3 3 3" xfId="19920" xr:uid="{00000000-0005-0000-0000-0000CA3B0000}"/>
    <cellStyle name="Normal 2 3 2 2 2 5 3 4" xfId="6209" xr:uid="{00000000-0005-0000-0000-0000CB3B0000}"/>
    <cellStyle name="Normal 2 3 2 2 2 5 3 4 2" xfId="14355" xr:uid="{00000000-0005-0000-0000-0000CC3B0000}"/>
    <cellStyle name="Normal 2 3 2 2 2 5 3 4 2 2" xfId="30651" xr:uid="{00000000-0005-0000-0000-0000CD3B0000}"/>
    <cellStyle name="Normal 2 3 2 2 2 5 3 4 3" xfId="22505" xr:uid="{00000000-0005-0000-0000-0000CE3B0000}"/>
    <cellStyle name="Normal 2 3 2 2 2 5 3 5" xfId="9056" xr:uid="{00000000-0005-0000-0000-0000CF3B0000}"/>
    <cellStyle name="Normal 2 3 2 2 2 5 3 5 2" xfId="25352" xr:uid="{00000000-0005-0000-0000-0000D03B0000}"/>
    <cellStyle name="Normal 2 3 2 2 2 5 3 6" xfId="17206" xr:uid="{00000000-0005-0000-0000-0000D13B0000}"/>
    <cellStyle name="Normal 2 3 2 2 2 5 4" xfId="1615" xr:uid="{00000000-0005-0000-0000-0000D23B0000}"/>
    <cellStyle name="Normal 2 3 2 2 2 5 4 2" xfId="4233" xr:uid="{00000000-0005-0000-0000-0000D33B0000}"/>
    <cellStyle name="Normal 2 3 2 2 2 5 4 2 2" xfId="12379" xr:uid="{00000000-0005-0000-0000-0000D43B0000}"/>
    <cellStyle name="Normal 2 3 2 2 2 5 4 2 2 2" xfId="28675" xr:uid="{00000000-0005-0000-0000-0000D53B0000}"/>
    <cellStyle name="Normal 2 3 2 2 2 5 4 2 3" xfId="20529" xr:uid="{00000000-0005-0000-0000-0000D63B0000}"/>
    <cellStyle name="Normal 2 3 2 2 2 5 4 3" xfId="6914" xr:uid="{00000000-0005-0000-0000-0000D73B0000}"/>
    <cellStyle name="Normal 2 3 2 2 2 5 4 3 2" xfId="15060" xr:uid="{00000000-0005-0000-0000-0000D83B0000}"/>
    <cellStyle name="Normal 2 3 2 2 2 5 4 3 2 2" xfId="31356" xr:uid="{00000000-0005-0000-0000-0000D93B0000}"/>
    <cellStyle name="Normal 2 3 2 2 2 5 4 3 3" xfId="23210" xr:uid="{00000000-0005-0000-0000-0000DA3B0000}"/>
    <cellStyle name="Normal 2 3 2 2 2 5 4 4" xfId="9761" xr:uid="{00000000-0005-0000-0000-0000DB3B0000}"/>
    <cellStyle name="Normal 2 3 2 2 2 5 4 4 2" xfId="26057" xr:uid="{00000000-0005-0000-0000-0000DC3B0000}"/>
    <cellStyle name="Normal 2 3 2 2 2 5 4 5" xfId="17911" xr:uid="{00000000-0005-0000-0000-0000DD3B0000}"/>
    <cellStyle name="Normal 2 3 2 2 2 5 5" xfId="3015" xr:uid="{00000000-0005-0000-0000-0000DE3B0000}"/>
    <cellStyle name="Normal 2 3 2 2 2 5 5 2" xfId="11161" xr:uid="{00000000-0005-0000-0000-0000DF3B0000}"/>
    <cellStyle name="Normal 2 3 2 2 2 5 5 2 2" xfId="27457" xr:uid="{00000000-0005-0000-0000-0000E03B0000}"/>
    <cellStyle name="Normal 2 3 2 2 2 5 5 3" xfId="19311" xr:uid="{00000000-0005-0000-0000-0000E13B0000}"/>
    <cellStyle name="Normal 2 3 2 2 2 5 6" xfId="5504" xr:uid="{00000000-0005-0000-0000-0000E23B0000}"/>
    <cellStyle name="Normal 2 3 2 2 2 5 6 2" xfId="13650" xr:uid="{00000000-0005-0000-0000-0000E33B0000}"/>
    <cellStyle name="Normal 2 3 2 2 2 5 6 2 2" xfId="29946" xr:uid="{00000000-0005-0000-0000-0000E43B0000}"/>
    <cellStyle name="Normal 2 3 2 2 2 5 6 3" xfId="21800" xr:uid="{00000000-0005-0000-0000-0000E53B0000}"/>
    <cellStyle name="Normal 2 3 2 2 2 5 7" xfId="8351" xr:uid="{00000000-0005-0000-0000-0000E63B0000}"/>
    <cellStyle name="Normal 2 3 2 2 2 5 7 2" xfId="24647" xr:uid="{00000000-0005-0000-0000-0000E73B0000}"/>
    <cellStyle name="Normal 2 3 2 2 2 5 8" xfId="16501" xr:uid="{00000000-0005-0000-0000-0000E83B0000}"/>
    <cellStyle name="Normal 2 3 2 2 2 6" xfId="282" xr:uid="{00000000-0005-0000-0000-0000E93B0000}"/>
    <cellStyle name="Normal 2 3 2 2 2 6 2" xfId="626" xr:uid="{00000000-0005-0000-0000-0000EA3B0000}"/>
    <cellStyle name="Normal 2 3 2 2 2 6 2 2" xfId="1332" xr:uid="{00000000-0005-0000-0000-0000EB3B0000}"/>
    <cellStyle name="Normal 2 3 2 2 2 6 2 2 2" xfId="2742" xr:uid="{00000000-0005-0000-0000-0000EC3B0000}"/>
    <cellStyle name="Normal 2 3 2 2 2 6 2 2 2 2" xfId="5212" xr:uid="{00000000-0005-0000-0000-0000ED3B0000}"/>
    <cellStyle name="Normal 2 3 2 2 2 6 2 2 2 2 2" xfId="13358" xr:uid="{00000000-0005-0000-0000-0000EE3B0000}"/>
    <cellStyle name="Normal 2 3 2 2 2 6 2 2 2 2 2 2" xfId="29654" xr:uid="{00000000-0005-0000-0000-0000EF3B0000}"/>
    <cellStyle name="Normal 2 3 2 2 2 6 2 2 2 2 3" xfId="21508" xr:uid="{00000000-0005-0000-0000-0000F03B0000}"/>
    <cellStyle name="Normal 2 3 2 2 2 6 2 2 2 3" xfId="8041" xr:uid="{00000000-0005-0000-0000-0000F13B0000}"/>
    <cellStyle name="Normal 2 3 2 2 2 6 2 2 2 3 2" xfId="16187" xr:uid="{00000000-0005-0000-0000-0000F23B0000}"/>
    <cellStyle name="Normal 2 3 2 2 2 6 2 2 2 3 2 2" xfId="32483" xr:uid="{00000000-0005-0000-0000-0000F33B0000}"/>
    <cellStyle name="Normal 2 3 2 2 2 6 2 2 2 3 3" xfId="24337" xr:uid="{00000000-0005-0000-0000-0000F43B0000}"/>
    <cellStyle name="Normal 2 3 2 2 2 6 2 2 2 4" xfId="10888" xr:uid="{00000000-0005-0000-0000-0000F53B0000}"/>
    <cellStyle name="Normal 2 3 2 2 2 6 2 2 2 4 2" xfId="27184" xr:uid="{00000000-0005-0000-0000-0000F63B0000}"/>
    <cellStyle name="Normal 2 3 2 2 2 6 2 2 2 5" xfId="19038" xr:uid="{00000000-0005-0000-0000-0000F73B0000}"/>
    <cellStyle name="Normal 2 3 2 2 2 6 2 2 3" xfId="3994" xr:uid="{00000000-0005-0000-0000-0000F83B0000}"/>
    <cellStyle name="Normal 2 3 2 2 2 6 2 2 3 2" xfId="12140" xr:uid="{00000000-0005-0000-0000-0000F93B0000}"/>
    <cellStyle name="Normal 2 3 2 2 2 6 2 2 3 2 2" xfId="28436" xr:uid="{00000000-0005-0000-0000-0000FA3B0000}"/>
    <cellStyle name="Normal 2 3 2 2 2 6 2 2 3 3" xfId="20290" xr:uid="{00000000-0005-0000-0000-0000FB3B0000}"/>
    <cellStyle name="Normal 2 3 2 2 2 6 2 2 4" xfId="6631" xr:uid="{00000000-0005-0000-0000-0000FC3B0000}"/>
    <cellStyle name="Normal 2 3 2 2 2 6 2 2 4 2" xfId="14777" xr:uid="{00000000-0005-0000-0000-0000FD3B0000}"/>
    <cellStyle name="Normal 2 3 2 2 2 6 2 2 4 2 2" xfId="31073" xr:uid="{00000000-0005-0000-0000-0000FE3B0000}"/>
    <cellStyle name="Normal 2 3 2 2 2 6 2 2 4 3" xfId="22927" xr:uid="{00000000-0005-0000-0000-0000FF3B0000}"/>
    <cellStyle name="Normal 2 3 2 2 2 6 2 2 5" xfId="9478" xr:uid="{00000000-0005-0000-0000-0000003C0000}"/>
    <cellStyle name="Normal 2 3 2 2 2 6 2 2 5 2" xfId="25774" xr:uid="{00000000-0005-0000-0000-0000013C0000}"/>
    <cellStyle name="Normal 2 3 2 2 2 6 2 2 6" xfId="17628" xr:uid="{00000000-0005-0000-0000-0000023C0000}"/>
    <cellStyle name="Normal 2 3 2 2 2 6 2 3" xfId="2037" xr:uid="{00000000-0005-0000-0000-0000033C0000}"/>
    <cellStyle name="Normal 2 3 2 2 2 6 2 3 2" xfId="4603" xr:uid="{00000000-0005-0000-0000-0000043C0000}"/>
    <cellStyle name="Normal 2 3 2 2 2 6 2 3 2 2" xfId="12749" xr:uid="{00000000-0005-0000-0000-0000053C0000}"/>
    <cellStyle name="Normal 2 3 2 2 2 6 2 3 2 2 2" xfId="29045" xr:uid="{00000000-0005-0000-0000-0000063C0000}"/>
    <cellStyle name="Normal 2 3 2 2 2 6 2 3 2 3" xfId="20899" xr:uid="{00000000-0005-0000-0000-0000073C0000}"/>
    <cellStyle name="Normal 2 3 2 2 2 6 2 3 3" xfId="7336" xr:uid="{00000000-0005-0000-0000-0000083C0000}"/>
    <cellStyle name="Normal 2 3 2 2 2 6 2 3 3 2" xfId="15482" xr:uid="{00000000-0005-0000-0000-0000093C0000}"/>
    <cellStyle name="Normal 2 3 2 2 2 6 2 3 3 2 2" xfId="31778" xr:uid="{00000000-0005-0000-0000-00000A3C0000}"/>
    <cellStyle name="Normal 2 3 2 2 2 6 2 3 3 3" xfId="23632" xr:uid="{00000000-0005-0000-0000-00000B3C0000}"/>
    <cellStyle name="Normal 2 3 2 2 2 6 2 3 4" xfId="10183" xr:uid="{00000000-0005-0000-0000-00000C3C0000}"/>
    <cellStyle name="Normal 2 3 2 2 2 6 2 3 4 2" xfId="26479" xr:uid="{00000000-0005-0000-0000-00000D3C0000}"/>
    <cellStyle name="Normal 2 3 2 2 2 6 2 3 5" xfId="18333" xr:uid="{00000000-0005-0000-0000-00000E3C0000}"/>
    <cellStyle name="Normal 2 3 2 2 2 6 2 4" xfId="3385" xr:uid="{00000000-0005-0000-0000-00000F3C0000}"/>
    <cellStyle name="Normal 2 3 2 2 2 6 2 4 2" xfId="11531" xr:uid="{00000000-0005-0000-0000-0000103C0000}"/>
    <cellStyle name="Normal 2 3 2 2 2 6 2 4 2 2" xfId="27827" xr:uid="{00000000-0005-0000-0000-0000113C0000}"/>
    <cellStyle name="Normal 2 3 2 2 2 6 2 4 3" xfId="19681" xr:uid="{00000000-0005-0000-0000-0000123C0000}"/>
    <cellStyle name="Normal 2 3 2 2 2 6 2 5" xfId="5926" xr:uid="{00000000-0005-0000-0000-0000133C0000}"/>
    <cellStyle name="Normal 2 3 2 2 2 6 2 5 2" xfId="14072" xr:uid="{00000000-0005-0000-0000-0000143C0000}"/>
    <cellStyle name="Normal 2 3 2 2 2 6 2 5 2 2" xfId="30368" xr:uid="{00000000-0005-0000-0000-0000153C0000}"/>
    <cellStyle name="Normal 2 3 2 2 2 6 2 5 3" xfId="22222" xr:uid="{00000000-0005-0000-0000-0000163C0000}"/>
    <cellStyle name="Normal 2 3 2 2 2 6 2 6" xfId="8773" xr:uid="{00000000-0005-0000-0000-0000173C0000}"/>
    <cellStyle name="Normal 2 3 2 2 2 6 2 6 2" xfId="25069" xr:uid="{00000000-0005-0000-0000-0000183C0000}"/>
    <cellStyle name="Normal 2 3 2 2 2 6 2 7" xfId="16923" xr:uid="{00000000-0005-0000-0000-0000193C0000}"/>
    <cellStyle name="Normal 2 3 2 2 2 6 3" xfId="988" xr:uid="{00000000-0005-0000-0000-00001A3C0000}"/>
    <cellStyle name="Normal 2 3 2 2 2 6 3 2" xfId="2398" xr:uid="{00000000-0005-0000-0000-00001B3C0000}"/>
    <cellStyle name="Normal 2 3 2 2 2 6 3 2 2" xfId="4916" xr:uid="{00000000-0005-0000-0000-00001C3C0000}"/>
    <cellStyle name="Normal 2 3 2 2 2 6 3 2 2 2" xfId="13062" xr:uid="{00000000-0005-0000-0000-00001D3C0000}"/>
    <cellStyle name="Normal 2 3 2 2 2 6 3 2 2 2 2" xfId="29358" xr:uid="{00000000-0005-0000-0000-00001E3C0000}"/>
    <cellStyle name="Normal 2 3 2 2 2 6 3 2 2 3" xfId="21212" xr:uid="{00000000-0005-0000-0000-00001F3C0000}"/>
    <cellStyle name="Normal 2 3 2 2 2 6 3 2 3" xfId="7697" xr:uid="{00000000-0005-0000-0000-0000203C0000}"/>
    <cellStyle name="Normal 2 3 2 2 2 6 3 2 3 2" xfId="15843" xr:uid="{00000000-0005-0000-0000-0000213C0000}"/>
    <cellStyle name="Normal 2 3 2 2 2 6 3 2 3 2 2" xfId="32139" xr:uid="{00000000-0005-0000-0000-0000223C0000}"/>
    <cellStyle name="Normal 2 3 2 2 2 6 3 2 3 3" xfId="23993" xr:uid="{00000000-0005-0000-0000-0000233C0000}"/>
    <cellStyle name="Normal 2 3 2 2 2 6 3 2 4" xfId="10544" xr:uid="{00000000-0005-0000-0000-0000243C0000}"/>
    <cellStyle name="Normal 2 3 2 2 2 6 3 2 4 2" xfId="26840" xr:uid="{00000000-0005-0000-0000-0000253C0000}"/>
    <cellStyle name="Normal 2 3 2 2 2 6 3 2 5" xfId="18694" xr:uid="{00000000-0005-0000-0000-0000263C0000}"/>
    <cellStyle name="Normal 2 3 2 2 2 6 3 3" xfId="3698" xr:uid="{00000000-0005-0000-0000-0000273C0000}"/>
    <cellStyle name="Normal 2 3 2 2 2 6 3 3 2" xfId="11844" xr:uid="{00000000-0005-0000-0000-0000283C0000}"/>
    <cellStyle name="Normal 2 3 2 2 2 6 3 3 2 2" xfId="28140" xr:uid="{00000000-0005-0000-0000-0000293C0000}"/>
    <cellStyle name="Normal 2 3 2 2 2 6 3 3 3" xfId="19994" xr:uid="{00000000-0005-0000-0000-00002A3C0000}"/>
    <cellStyle name="Normal 2 3 2 2 2 6 3 4" xfId="6287" xr:uid="{00000000-0005-0000-0000-00002B3C0000}"/>
    <cellStyle name="Normal 2 3 2 2 2 6 3 4 2" xfId="14433" xr:uid="{00000000-0005-0000-0000-00002C3C0000}"/>
    <cellStyle name="Normal 2 3 2 2 2 6 3 4 2 2" xfId="30729" xr:uid="{00000000-0005-0000-0000-00002D3C0000}"/>
    <cellStyle name="Normal 2 3 2 2 2 6 3 4 3" xfId="22583" xr:uid="{00000000-0005-0000-0000-00002E3C0000}"/>
    <cellStyle name="Normal 2 3 2 2 2 6 3 5" xfId="9134" xr:uid="{00000000-0005-0000-0000-00002F3C0000}"/>
    <cellStyle name="Normal 2 3 2 2 2 6 3 5 2" xfId="25430" xr:uid="{00000000-0005-0000-0000-0000303C0000}"/>
    <cellStyle name="Normal 2 3 2 2 2 6 3 6" xfId="17284" xr:uid="{00000000-0005-0000-0000-0000313C0000}"/>
    <cellStyle name="Normal 2 3 2 2 2 6 4" xfId="1693" xr:uid="{00000000-0005-0000-0000-0000323C0000}"/>
    <cellStyle name="Normal 2 3 2 2 2 6 4 2" xfId="4307" xr:uid="{00000000-0005-0000-0000-0000333C0000}"/>
    <cellStyle name="Normal 2 3 2 2 2 6 4 2 2" xfId="12453" xr:uid="{00000000-0005-0000-0000-0000343C0000}"/>
    <cellStyle name="Normal 2 3 2 2 2 6 4 2 2 2" xfId="28749" xr:uid="{00000000-0005-0000-0000-0000353C0000}"/>
    <cellStyle name="Normal 2 3 2 2 2 6 4 2 3" xfId="20603" xr:uid="{00000000-0005-0000-0000-0000363C0000}"/>
    <cellStyle name="Normal 2 3 2 2 2 6 4 3" xfId="6992" xr:uid="{00000000-0005-0000-0000-0000373C0000}"/>
    <cellStyle name="Normal 2 3 2 2 2 6 4 3 2" xfId="15138" xr:uid="{00000000-0005-0000-0000-0000383C0000}"/>
    <cellStyle name="Normal 2 3 2 2 2 6 4 3 2 2" xfId="31434" xr:uid="{00000000-0005-0000-0000-0000393C0000}"/>
    <cellStyle name="Normal 2 3 2 2 2 6 4 3 3" xfId="23288" xr:uid="{00000000-0005-0000-0000-00003A3C0000}"/>
    <cellStyle name="Normal 2 3 2 2 2 6 4 4" xfId="9839" xr:uid="{00000000-0005-0000-0000-00003B3C0000}"/>
    <cellStyle name="Normal 2 3 2 2 2 6 4 4 2" xfId="26135" xr:uid="{00000000-0005-0000-0000-00003C3C0000}"/>
    <cellStyle name="Normal 2 3 2 2 2 6 4 5" xfId="17989" xr:uid="{00000000-0005-0000-0000-00003D3C0000}"/>
    <cellStyle name="Normal 2 3 2 2 2 6 5" xfId="3089" xr:uid="{00000000-0005-0000-0000-00003E3C0000}"/>
    <cellStyle name="Normal 2 3 2 2 2 6 5 2" xfId="11235" xr:uid="{00000000-0005-0000-0000-00003F3C0000}"/>
    <cellStyle name="Normal 2 3 2 2 2 6 5 2 2" xfId="27531" xr:uid="{00000000-0005-0000-0000-0000403C0000}"/>
    <cellStyle name="Normal 2 3 2 2 2 6 5 3" xfId="19385" xr:uid="{00000000-0005-0000-0000-0000413C0000}"/>
    <cellStyle name="Normal 2 3 2 2 2 6 6" xfId="5582" xr:uid="{00000000-0005-0000-0000-0000423C0000}"/>
    <cellStyle name="Normal 2 3 2 2 2 6 6 2" xfId="13728" xr:uid="{00000000-0005-0000-0000-0000433C0000}"/>
    <cellStyle name="Normal 2 3 2 2 2 6 6 2 2" xfId="30024" xr:uid="{00000000-0005-0000-0000-0000443C0000}"/>
    <cellStyle name="Normal 2 3 2 2 2 6 6 3" xfId="21878" xr:uid="{00000000-0005-0000-0000-0000453C0000}"/>
    <cellStyle name="Normal 2 3 2 2 2 6 7" xfId="8429" xr:uid="{00000000-0005-0000-0000-0000463C0000}"/>
    <cellStyle name="Normal 2 3 2 2 2 6 7 2" xfId="24725" xr:uid="{00000000-0005-0000-0000-0000473C0000}"/>
    <cellStyle name="Normal 2 3 2 2 2 6 8" xfId="16579" xr:uid="{00000000-0005-0000-0000-0000483C0000}"/>
    <cellStyle name="Normal 2 3 2 2 2 7" xfId="372" xr:uid="{00000000-0005-0000-0000-0000493C0000}"/>
    <cellStyle name="Normal 2 3 2 2 2 7 2" xfId="1078" xr:uid="{00000000-0005-0000-0000-00004A3C0000}"/>
    <cellStyle name="Normal 2 3 2 2 2 7 2 2" xfId="2488" xr:uid="{00000000-0005-0000-0000-00004B3C0000}"/>
    <cellStyle name="Normal 2 3 2 2 2 7 2 2 2" xfId="4990" xr:uid="{00000000-0005-0000-0000-00004C3C0000}"/>
    <cellStyle name="Normal 2 3 2 2 2 7 2 2 2 2" xfId="13136" xr:uid="{00000000-0005-0000-0000-00004D3C0000}"/>
    <cellStyle name="Normal 2 3 2 2 2 7 2 2 2 2 2" xfId="29432" xr:uid="{00000000-0005-0000-0000-00004E3C0000}"/>
    <cellStyle name="Normal 2 3 2 2 2 7 2 2 2 3" xfId="21286" xr:uid="{00000000-0005-0000-0000-00004F3C0000}"/>
    <cellStyle name="Normal 2 3 2 2 2 7 2 2 3" xfId="7787" xr:uid="{00000000-0005-0000-0000-0000503C0000}"/>
    <cellStyle name="Normal 2 3 2 2 2 7 2 2 3 2" xfId="15933" xr:uid="{00000000-0005-0000-0000-0000513C0000}"/>
    <cellStyle name="Normal 2 3 2 2 2 7 2 2 3 2 2" xfId="32229" xr:uid="{00000000-0005-0000-0000-0000523C0000}"/>
    <cellStyle name="Normal 2 3 2 2 2 7 2 2 3 3" xfId="24083" xr:uid="{00000000-0005-0000-0000-0000533C0000}"/>
    <cellStyle name="Normal 2 3 2 2 2 7 2 2 4" xfId="10634" xr:uid="{00000000-0005-0000-0000-0000543C0000}"/>
    <cellStyle name="Normal 2 3 2 2 2 7 2 2 4 2" xfId="26930" xr:uid="{00000000-0005-0000-0000-0000553C0000}"/>
    <cellStyle name="Normal 2 3 2 2 2 7 2 2 5" xfId="18784" xr:uid="{00000000-0005-0000-0000-0000563C0000}"/>
    <cellStyle name="Normal 2 3 2 2 2 7 2 3" xfId="3772" xr:uid="{00000000-0005-0000-0000-0000573C0000}"/>
    <cellStyle name="Normal 2 3 2 2 2 7 2 3 2" xfId="11918" xr:uid="{00000000-0005-0000-0000-0000583C0000}"/>
    <cellStyle name="Normal 2 3 2 2 2 7 2 3 2 2" xfId="28214" xr:uid="{00000000-0005-0000-0000-0000593C0000}"/>
    <cellStyle name="Normal 2 3 2 2 2 7 2 3 3" xfId="20068" xr:uid="{00000000-0005-0000-0000-00005A3C0000}"/>
    <cellStyle name="Normal 2 3 2 2 2 7 2 4" xfId="6377" xr:uid="{00000000-0005-0000-0000-00005B3C0000}"/>
    <cellStyle name="Normal 2 3 2 2 2 7 2 4 2" xfId="14523" xr:uid="{00000000-0005-0000-0000-00005C3C0000}"/>
    <cellStyle name="Normal 2 3 2 2 2 7 2 4 2 2" xfId="30819" xr:uid="{00000000-0005-0000-0000-00005D3C0000}"/>
    <cellStyle name="Normal 2 3 2 2 2 7 2 4 3" xfId="22673" xr:uid="{00000000-0005-0000-0000-00005E3C0000}"/>
    <cellStyle name="Normal 2 3 2 2 2 7 2 5" xfId="9224" xr:uid="{00000000-0005-0000-0000-00005F3C0000}"/>
    <cellStyle name="Normal 2 3 2 2 2 7 2 5 2" xfId="25520" xr:uid="{00000000-0005-0000-0000-0000603C0000}"/>
    <cellStyle name="Normal 2 3 2 2 2 7 2 6" xfId="17374" xr:uid="{00000000-0005-0000-0000-0000613C0000}"/>
    <cellStyle name="Normal 2 3 2 2 2 7 3" xfId="1783" xr:uid="{00000000-0005-0000-0000-0000623C0000}"/>
    <cellStyle name="Normal 2 3 2 2 2 7 3 2" xfId="4381" xr:uid="{00000000-0005-0000-0000-0000633C0000}"/>
    <cellStyle name="Normal 2 3 2 2 2 7 3 2 2" xfId="12527" xr:uid="{00000000-0005-0000-0000-0000643C0000}"/>
    <cellStyle name="Normal 2 3 2 2 2 7 3 2 2 2" xfId="28823" xr:uid="{00000000-0005-0000-0000-0000653C0000}"/>
    <cellStyle name="Normal 2 3 2 2 2 7 3 2 3" xfId="20677" xr:uid="{00000000-0005-0000-0000-0000663C0000}"/>
    <cellStyle name="Normal 2 3 2 2 2 7 3 3" xfId="7082" xr:uid="{00000000-0005-0000-0000-0000673C0000}"/>
    <cellStyle name="Normal 2 3 2 2 2 7 3 3 2" xfId="15228" xr:uid="{00000000-0005-0000-0000-0000683C0000}"/>
    <cellStyle name="Normal 2 3 2 2 2 7 3 3 2 2" xfId="31524" xr:uid="{00000000-0005-0000-0000-0000693C0000}"/>
    <cellStyle name="Normal 2 3 2 2 2 7 3 3 3" xfId="23378" xr:uid="{00000000-0005-0000-0000-00006A3C0000}"/>
    <cellStyle name="Normal 2 3 2 2 2 7 3 4" xfId="9929" xr:uid="{00000000-0005-0000-0000-00006B3C0000}"/>
    <cellStyle name="Normal 2 3 2 2 2 7 3 4 2" xfId="26225" xr:uid="{00000000-0005-0000-0000-00006C3C0000}"/>
    <cellStyle name="Normal 2 3 2 2 2 7 3 5" xfId="18079" xr:uid="{00000000-0005-0000-0000-00006D3C0000}"/>
    <cellStyle name="Normal 2 3 2 2 2 7 4" xfId="3163" xr:uid="{00000000-0005-0000-0000-00006E3C0000}"/>
    <cellStyle name="Normal 2 3 2 2 2 7 4 2" xfId="11309" xr:uid="{00000000-0005-0000-0000-00006F3C0000}"/>
    <cellStyle name="Normal 2 3 2 2 2 7 4 2 2" xfId="27605" xr:uid="{00000000-0005-0000-0000-0000703C0000}"/>
    <cellStyle name="Normal 2 3 2 2 2 7 4 3" xfId="19459" xr:uid="{00000000-0005-0000-0000-0000713C0000}"/>
    <cellStyle name="Normal 2 3 2 2 2 7 5" xfId="5672" xr:uid="{00000000-0005-0000-0000-0000723C0000}"/>
    <cellStyle name="Normal 2 3 2 2 2 7 5 2" xfId="13818" xr:uid="{00000000-0005-0000-0000-0000733C0000}"/>
    <cellStyle name="Normal 2 3 2 2 2 7 5 2 2" xfId="30114" xr:uid="{00000000-0005-0000-0000-0000743C0000}"/>
    <cellStyle name="Normal 2 3 2 2 2 7 5 3" xfId="21968" xr:uid="{00000000-0005-0000-0000-0000753C0000}"/>
    <cellStyle name="Normal 2 3 2 2 2 7 6" xfId="8519" xr:uid="{00000000-0005-0000-0000-0000763C0000}"/>
    <cellStyle name="Normal 2 3 2 2 2 7 6 2" xfId="24815" xr:uid="{00000000-0005-0000-0000-0000773C0000}"/>
    <cellStyle name="Normal 2 3 2 2 2 7 7" xfId="16669" xr:uid="{00000000-0005-0000-0000-0000783C0000}"/>
    <cellStyle name="Normal 2 3 2 2 2 8" xfId="734" xr:uid="{00000000-0005-0000-0000-0000793C0000}"/>
    <cellStyle name="Normal 2 3 2 2 2 8 2" xfId="2144" xr:uid="{00000000-0005-0000-0000-00007A3C0000}"/>
    <cellStyle name="Normal 2 3 2 2 2 8 2 2" xfId="4694" xr:uid="{00000000-0005-0000-0000-00007B3C0000}"/>
    <cellStyle name="Normal 2 3 2 2 2 8 2 2 2" xfId="12840" xr:uid="{00000000-0005-0000-0000-00007C3C0000}"/>
    <cellStyle name="Normal 2 3 2 2 2 8 2 2 2 2" xfId="29136" xr:uid="{00000000-0005-0000-0000-00007D3C0000}"/>
    <cellStyle name="Normal 2 3 2 2 2 8 2 2 3" xfId="20990" xr:uid="{00000000-0005-0000-0000-00007E3C0000}"/>
    <cellStyle name="Normal 2 3 2 2 2 8 2 3" xfId="7443" xr:uid="{00000000-0005-0000-0000-00007F3C0000}"/>
    <cellStyle name="Normal 2 3 2 2 2 8 2 3 2" xfId="15589" xr:uid="{00000000-0005-0000-0000-0000803C0000}"/>
    <cellStyle name="Normal 2 3 2 2 2 8 2 3 2 2" xfId="31885" xr:uid="{00000000-0005-0000-0000-0000813C0000}"/>
    <cellStyle name="Normal 2 3 2 2 2 8 2 3 3" xfId="23739" xr:uid="{00000000-0005-0000-0000-0000823C0000}"/>
    <cellStyle name="Normal 2 3 2 2 2 8 2 4" xfId="10290" xr:uid="{00000000-0005-0000-0000-0000833C0000}"/>
    <cellStyle name="Normal 2 3 2 2 2 8 2 4 2" xfId="26586" xr:uid="{00000000-0005-0000-0000-0000843C0000}"/>
    <cellStyle name="Normal 2 3 2 2 2 8 2 5" xfId="18440" xr:uid="{00000000-0005-0000-0000-0000853C0000}"/>
    <cellStyle name="Normal 2 3 2 2 2 8 3" xfId="3476" xr:uid="{00000000-0005-0000-0000-0000863C0000}"/>
    <cellStyle name="Normal 2 3 2 2 2 8 3 2" xfId="11622" xr:uid="{00000000-0005-0000-0000-0000873C0000}"/>
    <cellStyle name="Normal 2 3 2 2 2 8 3 2 2" xfId="27918" xr:uid="{00000000-0005-0000-0000-0000883C0000}"/>
    <cellStyle name="Normal 2 3 2 2 2 8 3 3" xfId="19772" xr:uid="{00000000-0005-0000-0000-0000893C0000}"/>
    <cellStyle name="Normal 2 3 2 2 2 8 4" xfId="6033" xr:uid="{00000000-0005-0000-0000-00008A3C0000}"/>
    <cellStyle name="Normal 2 3 2 2 2 8 4 2" xfId="14179" xr:uid="{00000000-0005-0000-0000-00008B3C0000}"/>
    <cellStyle name="Normal 2 3 2 2 2 8 4 2 2" xfId="30475" xr:uid="{00000000-0005-0000-0000-00008C3C0000}"/>
    <cellStyle name="Normal 2 3 2 2 2 8 4 3" xfId="22329" xr:uid="{00000000-0005-0000-0000-00008D3C0000}"/>
    <cellStyle name="Normal 2 3 2 2 2 8 5" xfId="8880" xr:uid="{00000000-0005-0000-0000-00008E3C0000}"/>
    <cellStyle name="Normal 2 3 2 2 2 8 5 2" xfId="25176" xr:uid="{00000000-0005-0000-0000-00008F3C0000}"/>
    <cellStyle name="Normal 2 3 2 2 2 8 6" xfId="17030" xr:uid="{00000000-0005-0000-0000-0000903C0000}"/>
    <cellStyle name="Normal 2 3 2 2 2 9" xfId="1439" xr:uid="{00000000-0005-0000-0000-0000913C0000}"/>
    <cellStyle name="Normal 2 3 2 2 2 9 2" xfId="4085" xr:uid="{00000000-0005-0000-0000-0000923C0000}"/>
    <cellStyle name="Normal 2 3 2 2 2 9 2 2" xfId="12231" xr:uid="{00000000-0005-0000-0000-0000933C0000}"/>
    <cellStyle name="Normal 2 3 2 2 2 9 2 2 2" xfId="28527" xr:uid="{00000000-0005-0000-0000-0000943C0000}"/>
    <cellStyle name="Normal 2 3 2 2 2 9 2 3" xfId="20381" xr:uid="{00000000-0005-0000-0000-0000953C0000}"/>
    <cellStyle name="Normal 2 3 2 2 2 9 3" xfId="6738" xr:uid="{00000000-0005-0000-0000-0000963C0000}"/>
    <cellStyle name="Normal 2 3 2 2 2 9 3 2" xfId="14884" xr:uid="{00000000-0005-0000-0000-0000973C0000}"/>
    <cellStyle name="Normal 2 3 2 2 2 9 3 2 2" xfId="31180" xr:uid="{00000000-0005-0000-0000-0000983C0000}"/>
    <cellStyle name="Normal 2 3 2 2 2 9 3 3" xfId="23034" xr:uid="{00000000-0005-0000-0000-0000993C0000}"/>
    <cellStyle name="Normal 2 3 2 2 2 9 4" xfId="9585" xr:uid="{00000000-0005-0000-0000-00009A3C0000}"/>
    <cellStyle name="Normal 2 3 2 2 2 9 4 2" xfId="25881" xr:uid="{00000000-0005-0000-0000-00009B3C0000}"/>
    <cellStyle name="Normal 2 3 2 2 2 9 5" xfId="17735" xr:uid="{00000000-0005-0000-0000-00009C3C0000}"/>
    <cellStyle name="Normal 2 3 2 2 3" xfId="39" xr:uid="{00000000-0005-0000-0000-00009D3C0000}"/>
    <cellStyle name="Normal 2 3 2 2 3 10" xfId="5339" xr:uid="{00000000-0005-0000-0000-00009E3C0000}"/>
    <cellStyle name="Normal 2 3 2 2 3 10 2" xfId="13485" xr:uid="{00000000-0005-0000-0000-00009F3C0000}"/>
    <cellStyle name="Normal 2 3 2 2 3 10 2 2" xfId="29781" xr:uid="{00000000-0005-0000-0000-0000A03C0000}"/>
    <cellStyle name="Normal 2 3 2 2 3 10 3" xfId="21635" xr:uid="{00000000-0005-0000-0000-0000A13C0000}"/>
    <cellStyle name="Normal 2 3 2 2 3 11" xfId="8186" xr:uid="{00000000-0005-0000-0000-0000A23C0000}"/>
    <cellStyle name="Normal 2 3 2 2 3 11 2" xfId="24482" xr:uid="{00000000-0005-0000-0000-0000A33C0000}"/>
    <cellStyle name="Normal 2 3 2 2 3 12" xfId="16336" xr:uid="{00000000-0005-0000-0000-0000A43C0000}"/>
    <cellStyle name="Normal 2 3 2 2 3 2" xfId="83" xr:uid="{00000000-0005-0000-0000-0000A53C0000}"/>
    <cellStyle name="Normal 2 3 2 2 3 2 10" xfId="8230" xr:uid="{00000000-0005-0000-0000-0000A63C0000}"/>
    <cellStyle name="Normal 2 3 2 2 3 2 10 2" xfId="24526" xr:uid="{00000000-0005-0000-0000-0000A73C0000}"/>
    <cellStyle name="Normal 2 3 2 2 3 2 11" xfId="16380" xr:uid="{00000000-0005-0000-0000-0000A83C0000}"/>
    <cellStyle name="Normal 2 3 2 2 3 2 2" xfId="173" xr:uid="{00000000-0005-0000-0000-0000A93C0000}"/>
    <cellStyle name="Normal 2 3 2 2 3 2 2 2" xfId="517" xr:uid="{00000000-0005-0000-0000-0000AA3C0000}"/>
    <cellStyle name="Normal 2 3 2 2 3 2 2 2 2" xfId="1223" xr:uid="{00000000-0005-0000-0000-0000AB3C0000}"/>
    <cellStyle name="Normal 2 3 2 2 3 2 2 2 2 2" xfId="2633" xr:uid="{00000000-0005-0000-0000-0000AC3C0000}"/>
    <cellStyle name="Normal 2 3 2 2 3 2 2 2 2 2 2" xfId="5109" xr:uid="{00000000-0005-0000-0000-0000AD3C0000}"/>
    <cellStyle name="Normal 2 3 2 2 3 2 2 2 2 2 2 2" xfId="13255" xr:uid="{00000000-0005-0000-0000-0000AE3C0000}"/>
    <cellStyle name="Normal 2 3 2 2 3 2 2 2 2 2 2 2 2" xfId="29551" xr:uid="{00000000-0005-0000-0000-0000AF3C0000}"/>
    <cellStyle name="Normal 2 3 2 2 3 2 2 2 2 2 2 3" xfId="21405" xr:uid="{00000000-0005-0000-0000-0000B03C0000}"/>
    <cellStyle name="Normal 2 3 2 2 3 2 2 2 2 2 3" xfId="7932" xr:uid="{00000000-0005-0000-0000-0000B13C0000}"/>
    <cellStyle name="Normal 2 3 2 2 3 2 2 2 2 2 3 2" xfId="16078" xr:uid="{00000000-0005-0000-0000-0000B23C0000}"/>
    <cellStyle name="Normal 2 3 2 2 3 2 2 2 2 2 3 2 2" xfId="32374" xr:uid="{00000000-0005-0000-0000-0000B33C0000}"/>
    <cellStyle name="Normal 2 3 2 2 3 2 2 2 2 2 3 3" xfId="24228" xr:uid="{00000000-0005-0000-0000-0000B43C0000}"/>
    <cellStyle name="Normal 2 3 2 2 3 2 2 2 2 2 4" xfId="10779" xr:uid="{00000000-0005-0000-0000-0000B53C0000}"/>
    <cellStyle name="Normal 2 3 2 2 3 2 2 2 2 2 4 2" xfId="27075" xr:uid="{00000000-0005-0000-0000-0000B63C0000}"/>
    <cellStyle name="Normal 2 3 2 2 3 2 2 2 2 2 5" xfId="18929" xr:uid="{00000000-0005-0000-0000-0000B73C0000}"/>
    <cellStyle name="Normal 2 3 2 2 3 2 2 2 2 3" xfId="3891" xr:uid="{00000000-0005-0000-0000-0000B83C0000}"/>
    <cellStyle name="Normal 2 3 2 2 3 2 2 2 2 3 2" xfId="12037" xr:uid="{00000000-0005-0000-0000-0000B93C0000}"/>
    <cellStyle name="Normal 2 3 2 2 3 2 2 2 2 3 2 2" xfId="28333" xr:uid="{00000000-0005-0000-0000-0000BA3C0000}"/>
    <cellStyle name="Normal 2 3 2 2 3 2 2 2 2 3 3" xfId="20187" xr:uid="{00000000-0005-0000-0000-0000BB3C0000}"/>
    <cellStyle name="Normal 2 3 2 2 3 2 2 2 2 4" xfId="6522" xr:uid="{00000000-0005-0000-0000-0000BC3C0000}"/>
    <cellStyle name="Normal 2 3 2 2 3 2 2 2 2 4 2" xfId="14668" xr:uid="{00000000-0005-0000-0000-0000BD3C0000}"/>
    <cellStyle name="Normal 2 3 2 2 3 2 2 2 2 4 2 2" xfId="30964" xr:uid="{00000000-0005-0000-0000-0000BE3C0000}"/>
    <cellStyle name="Normal 2 3 2 2 3 2 2 2 2 4 3" xfId="22818" xr:uid="{00000000-0005-0000-0000-0000BF3C0000}"/>
    <cellStyle name="Normal 2 3 2 2 3 2 2 2 2 5" xfId="9369" xr:uid="{00000000-0005-0000-0000-0000C03C0000}"/>
    <cellStyle name="Normal 2 3 2 2 3 2 2 2 2 5 2" xfId="25665" xr:uid="{00000000-0005-0000-0000-0000C13C0000}"/>
    <cellStyle name="Normal 2 3 2 2 3 2 2 2 2 6" xfId="17519" xr:uid="{00000000-0005-0000-0000-0000C23C0000}"/>
    <cellStyle name="Normal 2 3 2 2 3 2 2 2 3" xfId="1928" xr:uid="{00000000-0005-0000-0000-0000C33C0000}"/>
    <cellStyle name="Normal 2 3 2 2 3 2 2 2 3 2" xfId="4500" xr:uid="{00000000-0005-0000-0000-0000C43C0000}"/>
    <cellStyle name="Normal 2 3 2 2 3 2 2 2 3 2 2" xfId="12646" xr:uid="{00000000-0005-0000-0000-0000C53C0000}"/>
    <cellStyle name="Normal 2 3 2 2 3 2 2 2 3 2 2 2" xfId="28942" xr:uid="{00000000-0005-0000-0000-0000C63C0000}"/>
    <cellStyle name="Normal 2 3 2 2 3 2 2 2 3 2 3" xfId="20796" xr:uid="{00000000-0005-0000-0000-0000C73C0000}"/>
    <cellStyle name="Normal 2 3 2 2 3 2 2 2 3 3" xfId="7227" xr:uid="{00000000-0005-0000-0000-0000C83C0000}"/>
    <cellStyle name="Normal 2 3 2 2 3 2 2 2 3 3 2" xfId="15373" xr:uid="{00000000-0005-0000-0000-0000C93C0000}"/>
    <cellStyle name="Normal 2 3 2 2 3 2 2 2 3 3 2 2" xfId="31669" xr:uid="{00000000-0005-0000-0000-0000CA3C0000}"/>
    <cellStyle name="Normal 2 3 2 2 3 2 2 2 3 3 3" xfId="23523" xr:uid="{00000000-0005-0000-0000-0000CB3C0000}"/>
    <cellStyle name="Normal 2 3 2 2 3 2 2 2 3 4" xfId="10074" xr:uid="{00000000-0005-0000-0000-0000CC3C0000}"/>
    <cellStyle name="Normal 2 3 2 2 3 2 2 2 3 4 2" xfId="26370" xr:uid="{00000000-0005-0000-0000-0000CD3C0000}"/>
    <cellStyle name="Normal 2 3 2 2 3 2 2 2 3 5" xfId="18224" xr:uid="{00000000-0005-0000-0000-0000CE3C0000}"/>
    <cellStyle name="Normal 2 3 2 2 3 2 2 2 4" xfId="3282" xr:uid="{00000000-0005-0000-0000-0000CF3C0000}"/>
    <cellStyle name="Normal 2 3 2 2 3 2 2 2 4 2" xfId="11428" xr:uid="{00000000-0005-0000-0000-0000D03C0000}"/>
    <cellStyle name="Normal 2 3 2 2 3 2 2 2 4 2 2" xfId="27724" xr:uid="{00000000-0005-0000-0000-0000D13C0000}"/>
    <cellStyle name="Normal 2 3 2 2 3 2 2 2 4 3" xfId="19578" xr:uid="{00000000-0005-0000-0000-0000D23C0000}"/>
    <cellStyle name="Normal 2 3 2 2 3 2 2 2 5" xfId="5817" xr:uid="{00000000-0005-0000-0000-0000D33C0000}"/>
    <cellStyle name="Normal 2 3 2 2 3 2 2 2 5 2" xfId="13963" xr:uid="{00000000-0005-0000-0000-0000D43C0000}"/>
    <cellStyle name="Normal 2 3 2 2 3 2 2 2 5 2 2" xfId="30259" xr:uid="{00000000-0005-0000-0000-0000D53C0000}"/>
    <cellStyle name="Normal 2 3 2 2 3 2 2 2 5 3" xfId="22113" xr:uid="{00000000-0005-0000-0000-0000D63C0000}"/>
    <cellStyle name="Normal 2 3 2 2 3 2 2 2 6" xfId="8664" xr:uid="{00000000-0005-0000-0000-0000D73C0000}"/>
    <cellStyle name="Normal 2 3 2 2 3 2 2 2 6 2" xfId="24960" xr:uid="{00000000-0005-0000-0000-0000D83C0000}"/>
    <cellStyle name="Normal 2 3 2 2 3 2 2 2 7" xfId="16814" xr:uid="{00000000-0005-0000-0000-0000D93C0000}"/>
    <cellStyle name="Normal 2 3 2 2 3 2 2 3" xfId="879" xr:uid="{00000000-0005-0000-0000-0000DA3C0000}"/>
    <cellStyle name="Normal 2 3 2 2 3 2 2 3 2" xfId="2289" xr:uid="{00000000-0005-0000-0000-0000DB3C0000}"/>
    <cellStyle name="Normal 2 3 2 2 3 2 2 3 2 2" xfId="4813" xr:uid="{00000000-0005-0000-0000-0000DC3C0000}"/>
    <cellStyle name="Normal 2 3 2 2 3 2 2 3 2 2 2" xfId="12959" xr:uid="{00000000-0005-0000-0000-0000DD3C0000}"/>
    <cellStyle name="Normal 2 3 2 2 3 2 2 3 2 2 2 2" xfId="29255" xr:uid="{00000000-0005-0000-0000-0000DE3C0000}"/>
    <cellStyle name="Normal 2 3 2 2 3 2 2 3 2 2 3" xfId="21109" xr:uid="{00000000-0005-0000-0000-0000DF3C0000}"/>
    <cellStyle name="Normal 2 3 2 2 3 2 2 3 2 3" xfId="7588" xr:uid="{00000000-0005-0000-0000-0000E03C0000}"/>
    <cellStyle name="Normal 2 3 2 2 3 2 2 3 2 3 2" xfId="15734" xr:uid="{00000000-0005-0000-0000-0000E13C0000}"/>
    <cellStyle name="Normal 2 3 2 2 3 2 2 3 2 3 2 2" xfId="32030" xr:uid="{00000000-0005-0000-0000-0000E23C0000}"/>
    <cellStyle name="Normal 2 3 2 2 3 2 2 3 2 3 3" xfId="23884" xr:uid="{00000000-0005-0000-0000-0000E33C0000}"/>
    <cellStyle name="Normal 2 3 2 2 3 2 2 3 2 4" xfId="10435" xr:uid="{00000000-0005-0000-0000-0000E43C0000}"/>
    <cellStyle name="Normal 2 3 2 2 3 2 2 3 2 4 2" xfId="26731" xr:uid="{00000000-0005-0000-0000-0000E53C0000}"/>
    <cellStyle name="Normal 2 3 2 2 3 2 2 3 2 5" xfId="18585" xr:uid="{00000000-0005-0000-0000-0000E63C0000}"/>
    <cellStyle name="Normal 2 3 2 2 3 2 2 3 3" xfId="3595" xr:uid="{00000000-0005-0000-0000-0000E73C0000}"/>
    <cellStyle name="Normal 2 3 2 2 3 2 2 3 3 2" xfId="11741" xr:uid="{00000000-0005-0000-0000-0000E83C0000}"/>
    <cellStyle name="Normal 2 3 2 2 3 2 2 3 3 2 2" xfId="28037" xr:uid="{00000000-0005-0000-0000-0000E93C0000}"/>
    <cellStyle name="Normal 2 3 2 2 3 2 2 3 3 3" xfId="19891" xr:uid="{00000000-0005-0000-0000-0000EA3C0000}"/>
    <cellStyle name="Normal 2 3 2 2 3 2 2 3 4" xfId="6178" xr:uid="{00000000-0005-0000-0000-0000EB3C0000}"/>
    <cellStyle name="Normal 2 3 2 2 3 2 2 3 4 2" xfId="14324" xr:uid="{00000000-0005-0000-0000-0000EC3C0000}"/>
    <cellStyle name="Normal 2 3 2 2 3 2 2 3 4 2 2" xfId="30620" xr:uid="{00000000-0005-0000-0000-0000ED3C0000}"/>
    <cellStyle name="Normal 2 3 2 2 3 2 2 3 4 3" xfId="22474" xr:uid="{00000000-0005-0000-0000-0000EE3C0000}"/>
    <cellStyle name="Normal 2 3 2 2 3 2 2 3 5" xfId="9025" xr:uid="{00000000-0005-0000-0000-0000EF3C0000}"/>
    <cellStyle name="Normal 2 3 2 2 3 2 2 3 5 2" xfId="25321" xr:uid="{00000000-0005-0000-0000-0000F03C0000}"/>
    <cellStyle name="Normal 2 3 2 2 3 2 2 3 6" xfId="17175" xr:uid="{00000000-0005-0000-0000-0000F13C0000}"/>
    <cellStyle name="Normal 2 3 2 2 3 2 2 4" xfId="1584" xr:uid="{00000000-0005-0000-0000-0000F23C0000}"/>
    <cellStyle name="Normal 2 3 2 2 3 2 2 4 2" xfId="4204" xr:uid="{00000000-0005-0000-0000-0000F33C0000}"/>
    <cellStyle name="Normal 2 3 2 2 3 2 2 4 2 2" xfId="12350" xr:uid="{00000000-0005-0000-0000-0000F43C0000}"/>
    <cellStyle name="Normal 2 3 2 2 3 2 2 4 2 2 2" xfId="28646" xr:uid="{00000000-0005-0000-0000-0000F53C0000}"/>
    <cellStyle name="Normal 2 3 2 2 3 2 2 4 2 3" xfId="20500" xr:uid="{00000000-0005-0000-0000-0000F63C0000}"/>
    <cellStyle name="Normal 2 3 2 2 3 2 2 4 3" xfId="6883" xr:uid="{00000000-0005-0000-0000-0000F73C0000}"/>
    <cellStyle name="Normal 2 3 2 2 3 2 2 4 3 2" xfId="15029" xr:uid="{00000000-0005-0000-0000-0000F83C0000}"/>
    <cellStyle name="Normal 2 3 2 2 3 2 2 4 3 2 2" xfId="31325" xr:uid="{00000000-0005-0000-0000-0000F93C0000}"/>
    <cellStyle name="Normal 2 3 2 2 3 2 2 4 3 3" xfId="23179" xr:uid="{00000000-0005-0000-0000-0000FA3C0000}"/>
    <cellStyle name="Normal 2 3 2 2 3 2 2 4 4" xfId="9730" xr:uid="{00000000-0005-0000-0000-0000FB3C0000}"/>
    <cellStyle name="Normal 2 3 2 2 3 2 2 4 4 2" xfId="26026" xr:uid="{00000000-0005-0000-0000-0000FC3C0000}"/>
    <cellStyle name="Normal 2 3 2 2 3 2 2 4 5" xfId="17880" xr:uid="{00000000-0005-0000-0000-0000FD3C0000}"/>
    <cellStyle name="Normal 2 3 2 2 3 2 2 5" xfId="2986" xr:uid="{00000000-0005-0000-0000-0000FE3C0000}"/>
    <cellStyle name="Normal 2 3 2 2 3 2 2 5 2" xfId="11132" xr:uid="{00000000-0005-0000-0000-0000FF3C0000}"/>
    <cellStyle name="Normal 2 3 2 2 3 2 2 5 2 2" xfId="27428" xr:uid="{00000000-0005-0000-0000-0000003D0000}"/>
    <cellStyle name="Normal 2 3 2 2 3 2 2 5 3" xfId="19282" xr:uid="{00000000-0005-0000-0000-0000013D0000}"/>
    <cellStyle name="Normal 2 3 2 2 3 2 2 6" xfId="5473" xr:uid="{00000000-0005-0000-0000-0000023D0000}"/>
    <cellStyle name="Normal 2 3 2 2 3 2 2 6 2" xfId="13619" xr:uid="{00000000-0005-0000-0000-0000033D0000}"/>
    <cellStyle name="Normal 2 3 2 2 3 2 2 6 2 2" xfId="29915" xr:uid="{00000000-0005-0000-0000-0000043D0000}"/>
    <cellStyle name="Normal 2 3 2 2 3 2 2 6 3" xfId="21769" xr:uid="{00000000-0005-0000-0000-0000053D0000}"/>
    <cellStyle name="Normal 2 3 2 2 3 2 2 7" xfId="8320" xr:uid="{00000000-0005-0000-0000-0000063D0000}"/>
    <cellStyle name="Normal 2 3 2 2 3 2 2 7 2" xfId="24616" xr:uid="{00000000-0005-0000-0000-0000073D0000}"/>
    <cellStyle name="Normal 2 3 2 2 3 2 2 8" xfId="16470" xr:uid="{00000000-0005-0000-0000-0000083D0000}"/>
    <cellStyle name="Normal 2 3 2 2 3 2 3" xfId="249" xr:uid="{00000000-0005-0000-0000-0000093D0000}"/>
    <cellStyle name="Normal 2 3 2 2 3 2 3 2" xfId="593" xr:uid="{00000000-0005-0000-0000-00000A3D0000}"/>
    <cellStyle name="Normal 2 3 2 2 3 2 3 2 2" xfId="1299" xr:uid="{00000000-0005-0000-0000-00000B3D0000}"/>
    <cellStyle name="Normal 2 3 2 2 3 2 3 2 2 2" xfId="2709" xr:uid="{00000000-0005-0000-0000-00000C3D0000}"/>
    <cellStyle name="Normal 2 3 2 2 3 2 3 2 2 2 2" xfId="5183" xr:uid="{00000000-0005-0000-0000-00000D3D0000}"/>
    <cellStyle name="Normal 2 3 2 2 3 2 3 2 2 2 2 2" xfId="13329" xr:uid="{00000000-0005-0000-0000-00000E3D0000}"/>
    <cellStyle name="Normal 2 3 2 2 3 2 3 2 2 2 2 2 2" xfId="29625" xr:uid="{00000000-0005-0000-0000-00000F3D0000}"/>
    <cellStyle name="Normal 2 3 2 2 3 2 3 2 2 2 2 3" xfId="21479" xr:uid="{00000000-0005-0000-0000-0000103D0000}"/>
    <cellStyle name="Normal 2 3 2 2 3 2 3 2 2 2 3" xfId="8008" xr:uid="{00000000-0005-0000-0000-0000113D0000}"/>
    <cellStyle name="Normal 2 3 2 2 3 2 3 2 2 2 3 2" xfId="16154" xr:uid="{00000000-0005-0000-0000-0000123D0000}"/>
    <cellStyle name="Normal 2 3 2 2 3 2 3 2 2 2 3 2 2" xfId="32450" xr:uid="{00000000-0005-0000-0000-0000133D0000}"/>
    <cellStyle name="Normal 2 3 2 2 3 2 3 2 2 2 3 3" xfId="24304" xr:uid="{00000000-0005-0000-0000-0000143D0000}"/>
    <cellStyle name="Normal 2 3 2 2 3 2 3 2 2 2 4" xfId="10855" xr:uid="{00000000-0005-0000-0000-0000153D0000}"/>
    <cellStyle name="Normal 2 3 2 2 3 2 3 2 2 2 4 2" xfId="27151" xr:uid="{00000000-0005-0000-0000-0000163D0000}"/>
    <cellStyle name="Normal 2 3 2 2 3 2 3 2 2 2 5" xfId="19005" xr:uid="{00000000-0005-0000-0000-0000173D0000}"/>
    <cellStyle name="Normal 2 3 2 2 3 2 3 2 2 3" xfId="3965" xr:uid="{00000000-0005-0000-0000-0000183D0000}"/>
    <cellStyle name="Normal 2 3 2 2 3 2 3 2 2 3 2" xfId="12111" xr:uid="{00000000-0005-0000-0000-0000193D0000}"/>
    <cellStyle name="Normal 2 3 2 2 3 2 3 2 2 3 2 2" xfId="28407" xr:uid="{00000000-0005-0000-0000-00001A3D0000}"/>
    <cellStyle name="Normal 2 3 2 2 3 2 3 2 2 3 3" xfId="20261" xr:uid="{00000000-0005-0000-0000-00001B3D0000}"/>
    <cellStyle name="Normal 2 3 2 2 3 2 3 2 2 4" xfId="6598" xr:uid="{00000000-0005-0000-0000-00001C3D0000}"/>
    <cellStyle name="Normal 2 3 2 2 3 2 3 2 2 4 2" xfId="14744" xr:uid="{00000000-0005-0000-0000-00001D3D0000}"/>
    <cellStyle name="Normal 2 3 2 2 3 2 3 2 2 4 2 2" xfId="31040" xr:uid="{00000000-0005-0000-0000-00001E3D0000}"/>
    <cellStyle name="Normal 2 3 2 2 3 2 3 2 2 4 3" xfId="22894" xr:uid="{00000000-0005-0000-0000-00001F3D0000}"/>
    <cellStyle name="Normal 2 3 2 2 3 2 3 2 2 5" xfId="9445" xr:uid="{00000000-0005-0000-0000-0000203D0000}"/>
    <cellStyle name="Normal 2 3 2 2 3 2 3 2 2 5 2" xfId="25741" xr:uid="{00000000-0005-0000-0000-0000213D0000}"/>
    <cellStyle name="Normal 2 3 2 2 3 2 3 2 2 6" xfId="17595" xr:uid="{00000000-0005-0000-0000-0000223D0000}"/>
    <cellStyle name="Normal 2 3 2 2 3 2 3 2 3" xfId="2004" xr:uid="{00000000-0005-0000-0000-0000233D0000}"/>
    <cellStyle name="Normal 2 3 2 2 3 2 3 2 3 2" xfId="4574" xr:uid="{00000000-0005-0000-0000-0000243D0000}"/>
    <cellStyle name="Normal 2 3 2 2 3 2 3 2 3 2 2" xfId="12720" xr:uid="{00000000-0005-0000-0000-0000253D0000}"/>
    <cellStyle name="Normal 2 3 2 2 3 2 3 2 3 2 2 2" xfId="29016" xr:uid="{00000000-0005-0000-0000-0000263D0000}"/>
    <cellStyle name="Normal 2 3 2 2 3 2 3 2 3 2 3" xfId="20870" xr:uid="{00000000-0005-0000-0000-0000273D0000}"/>
    <cellStyle name="Normal 2 3 2 2 3 2 3 2 3 3" xfId="7303" xr:uid="{00000000-0005-0000-0000-0000283D0000}"/>
    <cellStyle name="Normal 2 3 2 2 3 2 3 2 3 3 2" xfId="15449" xr:uid="{00000000-0005-0000-0000-0000293D0000}"/>
    <cellStyle name="Normal 2 3 2 2 3 2 3 2 3 3 2 2" xfId="31745" xr:uid="{00000000-0005-0000-0000-00002A3D0000}"/>
    <cellStyle name="Normal 2 3 2 2 3 2 3 2 3 3 3" xfId="23599" xr:uid="{00000000-0005-0000-0000-00002B3D0000}"/>
    <cellStyle name="Normal 2 3 2 2 3 2 3 2 3 4" xfId="10150" xr:uid="{00000000-0005-0000-0000-00002C3D0000}"/>
    <cellStyle name="Normal 2 3 2 2 3 2 3 2 3 4 2" xfId="26446" xr:uid="{00000000-0005-0000-0000-00002D3D0000}"/>
    <cellStyle name="Normal 2 3 2 2 3 2 3 2 3 5" xfId="18300" xr:uid="{00000000-0005-0000-0000-00002E3D0000}"/>
    <cellStyle name="Normal 2 3 2 2 3 2 3 2 4" xfId="3356" xr:uid="{00000000-0005-0000-0000-00002F3D0000}"/>
    <cellStyle name="Normal 2 3 2 2 3 2 3 2 4 2" xfId="11502" xr:uid="{00000000-0005-0000-0000-0000303D0000}"/>
    <cellStyle name="Normal 2 3 2 2 3 2 3 2 4 2 2" xfId="27798" xr:uid="{00000000-0005-0000-0000-0000313D0000}"/>
    <cellStyle name="Normal 2 3 2 2 3 2 3 2 4 3" xfId="19652" xr:uid="{00000000-0005-0000-0000-0000323D0000}"/>
    <cellStyle name="Normal 2 3 2 2 3 2 3 2 5" xfId="5893" xr:uid="{00000000-0005-0000-0000-0000333D0000}"/>
    <cellStyle name="Normal 2 3 2 2 3 2 3 2 5 2" xfId="14039" xr:uid="{00000000-0005-0000-0000-0000343D0000}"/>
    <cellStyle name="Normal 2 3 2 2 3 2 3 2 5 2 2" xfId="30335" xr:uid="{00000000-0005-0000-0000-0000353D0000}"/>
    <cellStyle name="Normal 2 3 2 2 3 2 3 2 5 3" xfId="22189" xr:uid="{00000000-0005-0000-0000-0000363D0000}"/>
    <cellStyle name="Normal 2 3 2 2 3 2 3 2 6" xfId="8740" xr:uid="{00000000-0005-0000-0000-0000373D0000}"/>
    <cellStyle name="Normal 2 3 2 2 3 2 3 2 6 2" xfId="25036" xr:uid="{00000000-0005-0000-0000-0000383D0000}"/>
    <cellStyle name="Normal 2 3 2 2 3 2 3 2 7" xfId="16890" xr:uid="{00000000-0005-0000-0000-0000393D0000}"/>
    <cellStyle name="Normal 2 3 2 2 3 2 3 3" xfId="955" xr:uid="{00000000-0005-0000-0000-00003A3D0000}"/>
    <cellStyle name="Normal 2 3 2 2 3 2 3 3 2" xfId="2365" xr:uid="{00000000-0005-0000-0000-00003B3D0000}"/>
    <cellStyle name="Normal 2 3 2 2 3 2 3 3 2 2" xfId="4887" xr:uid="{00000000-0005-0000-0000-00003C3D0000}"/>
    <cellStyle name="Normal 2 3 2 2 3 2 3 3 2 2 2" xfId="13033" xr:uid="{00000000-0005-0000-0000-00003D3D0000}"/>
    <cellStyle name="Normal 2 3 2 2 3 2 3 3 2 2 2 2" xfId="29329" xr:uid="{00000000-0005-0000-0000-00003E3D0000}"/>
    <cellStyle name="Normal 2 3 2 2 3 2 3 3 2 2 3" xfId="21183" xr:uid="{00000000-0005-0000-0000-00003F3D0000}"/>
    <cellStyle name="Normal 2 3 2 2 3 2 3 3 2 3" xfId="7664" xr:uid="{00000000-0005-0000-0000-0000403D0000}"/>
    <cellStyle name="Normal 2 3 2 2 3 2 3 3 2 3 2" xfId="15810" xr:uid="{00000000-0005-0000-0000-0000413D0000}"/>
    <cellStyle name="Normal 2 3 2 2 3 2 3 3 2 3 2 2" xfId="32106" xr:uid="{00000000-0005-0000-0000-0000423D0000}"/>
    <cellStyle name="Normal 2 3 2 2 3 2 3 3 2 3 3" xfId="23960" xr:uid="{00000000-0005-0000-0000-0000433D0000}"/>
    <cellStyle name="Normal 2 3 2 2 3 2 3 3 2 4" xfId="10511" xr:uid="{00000000-0005-0000-0000-0000443D0000}"/>
    <cellStyle name="Normal 2 3 2 2 3 2 3 3 2 4 2" xfId="26807" xr:uid="{00000000-0005-0000-0000-0000453D0000}"/>
    <cellStyle name="Normal 2 3 2 2 3 2 3 3 2 5" xfId="18661" xr:uid="{00000000-0005-0000-0000-0000463D0000}"/>
    <cellStyle name="Normal 2 3 2 2 3 2 3 3 3" xfId="3669" xr:uid="{00000000-0005-0000-0000-0000473D0000}"/>
    <cellStyle name="Normal 2 3 2 2 3 2 3 3 3 2" xfId="11815" xr:uid="{00000000-0005-0000-0000-0000483D0000}"/>
    <cellStyle name="Normal 2 3 2 2 3 2 3 3 3 2 2" xfId="28111" xr:uid="{00000000-0005-0000-0000-0000493D0000}"/>
    <cellStyle name="Normal 2 3 2 2 3 2 3 3 3 3" xfId="19965" xr:uid="{00000000-0005-0000-0000-00004A3D0000}"/>
    <cellStyle name="Normal 2 3 2 2 3 2 3 3 4" xfId="6254" xr:uid="{00000000-0005-0000-0000-00004B3D0000}"/>
    <cellStyle name="Normal 2 3 2 2 3 2 3 3 4 2" xfId="14400" xr:uid="{00000000-0005-0000-0000-00004C3D0000}"/>
    <cellStyle name="Normal 2 3 2 2 3 2 3 3 4 2 2" xfId="30696" xr:uid="{00000000-0005-0000-0000-00004D3D0000}"/>
    <cellStyle name="Normal 2 3 2 2 3 2 3 3 4 3" xfId="22550" xr:uid="{00000000-0005-0000-0000-00004E3D0000}"/>
    <cellStyle name="Normal 2 3 2 2 3 2 3 3 5" xfId="9101" xr:uid="{00000000-0005-0000-0000-00004F3D0000}"/>
    <cellStyle name="Normal 2 3 2 2 3 2 3 3 5 2" xfId="25397" xr:uid="{00000000-0005-0000-0000-0000503D0000}"/>
    <cellStyle name="Normal 2 3 2 2 3 2 3 3 6" xfId="17251" xr:uid="{00000000-0005-0000-0000-0000513D0000}"/>
    <cellStyle name="Normal 2 3 2 2 3 2 3 4" xfId="1660" xr:uid="{00000000-0005-0000-0000-0000523D0000}"/>
    <cellStyle name="Normal 2 3 2 2 3 2 3 4 2" xfId="4278" xr:uid="{00000000-0005-0000-0000-0000533D0000}"/>
    <cellStyle name="Normal 2 3 2 2 3 2 3 4 2 2" xfId="12424" xr:uid="{00000000-0005-0000-0000-0000543D0000}"/>
    <cellStyle name="Normal 2 3 2 2 3 2 3 4 2 2 2" xfId="28720" xr:uid="{00000000-0005-0000-0000-0000553D0000}"/>
    <cellStyle name="Normal 2 3 2 2 3 2 3 4 2 3" xfId="20574" xr:uid="{00000000-0005-0000-0000-0000563D0000}"/>
    <cellStyle name="Normal 2 3 2 2 3 2 3 4 3" xfId="6959" xr:uid="{00000000-0005-0000-0000-0000573D0000}"/>
    <cellStyle name="Normal 2 3 2 2 3 2 3 4 3 2" xfId="15105" xr:uid="{00000000-0005-0000-0000-0000583D0000}"/>
    <cellStyle name="Normal 2 3 2 2 3 2 3 4 3 2 2" xfId="31401" xr:uid="{00000000-0005-0000-0000-0000593D0000}"/>
    <cellStyle name="Normal 2 3 2 2 3 2 3 4 3 3" xfId="23255" xr:uid="{00000000-0005-0000-0000-00005A3D0000}"/>
    <cellStyle name="Normal 2 3 2 2 3 2 3 4 4" xfId="9806" xr:uid="{00000000-0005-0000-0000-00005B3D0000}"/>
    <cellStyle name="Normal 2 3 2 2 3 2 3 4 4 2" xfId="26102" xr:uid="{00000000-0005-0000-0000-00005C3D0000}"/>
    <cellStyle name="Normal 2 3 2 2 3 2 3 4 5" xfId="17956" xr:uid="{00000000-0005-0000-0000-00005D3D0000}"/>
    <cellStyle name="Normal 2 3 2 2 3 2 3 5" xfId="3060" xr:uid="{00000000-0005-0000-0000-00005E3D0000}"/>
    <cellStyle name="Normal 2 3 2 2 3 2 3 5 2" xfId="11206" xr:uid="{00000000-0005-0000-0000-00005F3D0000}"/>
    <cellStyle name="Normal 2 3 2 2 3 2 3 5 2 2" xfId="27502" xr:uid="{00000000-0005-0000-0000-0000603D0000}"/>
    <cellStyle name="Normal 2 3 2 2 3 2 3 5 3" xfId="19356" xr:uid="{00000000-0005-0000-0000-0000613D0000}"/>
    <cellStyle name="Normal 2 3 2 2 3 2 3 6" xfId="5549" xr:uid="{00000000-0005-0000-0000-0000623D0000}"/>
    <cellStyle name="Normal 2 3 2 2 3 2 3 6 2" xfId="13695" xr:uid="{00000000-0005-0000-0000-0000633D0000}"/>
    <cellStyle name="Normal 2 3 2 2 3 2 3 6 2 2" xfId="29991" xr:uid="{00000000-0005-0000-0000-0000643D0000}"/>
    <cellStyle name="Normal 2 3 2 2 3 2 3 6 3" xfId="21845" xr:uid="{00000000-0005-0000-0000-0000653D0000}"/>
    <cellStyle name="Normal 2 3 2 2 3 2 3 7" xfId="8396" xr:uid="{00000000-0005-0000-0000-0000663D0000}"/>
    <cellStyle name="Normal 2 3 2 2 3 2 3 7 2" xfId="24692" xr:uid="{00000000-0005-0000-0000-0000673D0000}"/>
    <cellStyle name="Normal 2 3 2 2 3 2 3 8" xfId="16546" xr:uid="{00000000-0005-0000-0000-0000683D0000}"/>
    <cellStyle name="Normal 2 3 2 2 3 2 4" xfId="337" xr:uid="{00000000-0005-0000-0000-0000693D0000}"/>
    <cellStyle name="Normal 2 3 2 2 3 2 4 2" xfId="681" xr:uid="{00000000-0005-0000-0000-00006A3D0000}"/>
    <cellStyle name="Normal 2 3 2 2 3 2 4 2 2" xfId="1387" xr:uid="{00000000-0005-0000-0000-00006B3D0000}"/>
    <cellStyle name="Normal 2 3 2 2 3 2 4 2 2 2" xfId="2797" xr:uid="{00000000-0005-0000-0000-00006C3D0000}"/>
    <cellStyle name="Normal 2 3 2 2 3 2 4 2 2 2 2" xfId="5257" xr:uid="{00000000-0005-0000-0000-00006D3D0000}"/>
    <cellStyle name="Normal 2 3 2 2 3 2 4 2 2 2 2 2" xfId="13403" xr:uid="{00000000-0005-0000-0000-00006E3D0000}"/>
    <cellStyle name="Normal 2 3 2 2 3 2 4 2 2 2 2 2 2" xfId="29699" xr:uid="{00000000-0005-0000-0000-00006F3D0000}"/>
    <cellStyle name="Normal 2 3 2 2 3 2 4 2 2 2 2 3" xfId="21553" xr:uid="{00000000-0005-0000-0000-0000703D0000}"/>
    <cellStyle name="Normal 2 3 2 2 3 2 4 2 2 2 3" xfId="8096" xr:uid="{00000000-0005-0000-0000-0000713D0000}"/>
    <cellStyle name="Normal 2 3 2 2 3 2 4 2 2 2 3 2" xfId="16242" xr:uid="{00000000-0005-0000-0000-0000723D0000}"/>
    <cellStyle name="Normal 2 3 2 2 3 2 4 2 2 2 3 2 2" xfId="32538" xr:uid="{00000000-0005-0000-0000-0000733D0000}"/>
    <cellStyle name="Normal 2 3 2 2 3 2 4 2 2 2 3 3" xfId="24392" xr:uid="{00000000-0005-0000-0000-0000743D0000}"/>
    <cellStyle name="Normal 2 3 2 2 3 2 4 2 2 2 4" xfId="10943" xr:uid="{00000000-0005-0000-0000-0000753D0000}"/>
    <cellStyle name="Normal 2 3 2 2 3 2 4 2 2 2 4 2" xfId="27239" xr:uid="{00000000-0005-0000-0000-0000763D0000}"/>
    <cellStyle name="Normal 2 3 2 2 3 2 4 2 2 2 5" xfId="19093" xr:uid="{00000000-0005-0000-0000-0000773D0000}"/>
    <cellStyle name="Normal 2 3 2 2 3 2 4 2 2 3" xfId="4039" xr:uid="{00000000-0005-0000-0000-0000783D0000}"/>
    <cellStyle name="Normal 2 3 2 2 3 2 4 2 2 3 2" xfId="12185" xr:uid="{00000000-0005-0000-0000-0000793D0000}"/>
    <cellStyle name="Normal 2 3 2 2 3 2 4 2 2 3 2 2" xfId="28481" xr:uid="{00000000-0005-0000-0000-00007A3D0000}"/>
    <cellStyle name="Normal 2 3 2 2 3 2 4 2 2 3 3" xfId="20335" xr:uid="{00000000-0005-0000-0000-00007B3D0000}"/>
    <cellStyle name="Normal 2 3 2 2 3 2 4 2 2 4" xfId="6686" xr:uid="{00000000-0005-0000-0000-00007C3D0000}"/>
    <cellStyle name="Normal 2 3 2 2 3 2 4 2 2 4 2" xfId="14832" xr:uid="{00000000-0005-0000-0000-00007D3D0000}"/>
    <cellStyle name="Normal 2 3 2 2 3 2 4 2 2 4 2 2" xfId="31128" xr:uid="{00000000-0005-0000-0000-00007E3D0000}"/>
    <cellStyle name="Normal 2 3 2 2 3 2 4 2 2 4 3" xfId="22982" xr:uid="{00000000-0005-0000-0000-00007F3D0000}"/>
    <cellStyle name="Normal 2 3 2 2 3 2 4 2 2 5" xfId="9533" xr:uid="{00000000-0005-0000-0000-0000803D0000}"/>
    <cellStyle name="Normal 2 3 2 2 3 2 4 2 2 5 2" xfId="25829" xr:uid="{00000000-0005-0000-0000-0000813D0000}"/>
    <cellStyle name="Normal 2 3 2 2 3 2 4 2 2 6" xfId="17683" xr:uid="{00000000-0005-0000-0000-0000823D0000}"/>
    <cellStyle name="Normal 2 3 2 2 3 2 4 2 3" xfId="2092" xr:uid="{00000000-0005-0000-0000-0000833D0000}"/>
    <cellStyle name="Normal 2 3 2 2 3 2 4 2 3 2" xfId="4648" xr:uid="{00000000-0005-0000-0000-0000843D0000}"/>
    <cellStyle name="Normal 2 3 2 2 3 2 4 2 3 2 2" xfId="12794" xr:uid="{00000000-0005-0000-0000-0000853D0000}"/>
    <cellStyle name="Normal 2 3 2 2 3 2 4 2 3 2 2 2" xfId="29090" xr:uid="{00000000-0005-0000-0000-0000863D0000}"/>
    <cellStyle name="Normal 2 3 2 2 3 2 4 2 3 2 3" xfId="20944" xr:uid="{00000000-0005-0000-0000-0000873D0000}"/>
    <cellStyle name="Normal 2 3 2 2 3 2 4 2 3 3" xfId="7391" xr:uid="{00000000-0005-0000-0000-0000883D0000}"/>
    <cellStyle name="Normal 2 3 2 2 3 2 4 2 3 3 2" xfId="15537" xr:uid="{00000000-0005-0000-0000-0000893D0000}"/>
    <cellStyle name="Normal 2 3 2 2 3 2 4 2 3 3 2 2" xfId="31833" xr:uid="{00000000-0005-0000-0000-00008A3D0000}"/>
    <cellStyle name="Normal 2 3 2 2 3 2 4 2 3 3 3" xfId="23687" xr:uid="{00000000-0005-0000-0000-00008B3D0000}"/>
    <cellStyle name="Normal 2 3 2 2 3 2 4 2 3 4" xfId="10238" xr:uid="{00000000-0005-0000-0000-00008C3D0000}"/>
    <cellStyle name="Normal 2 3 2 2 3 2 4 2 3 4 2" xfId="26534" xr:uid="{00000000-0005-0000-0000-00008D3D0000}"/>
    <cellStyle name="Normal 2 3 2 2 3 2 4 2 3 5" xfId="18388" xr:uid="{00000000-0005-0000-0000-00008E3D0000}"/>
    <cellStyle name="Normal 2 3 2 2 3 2 4 2 4" xfId="3430" xr:uid="{00000000-0005-0000-0000-00008F3D0000}"/>
    <cellStyle name="Normal 2 3 2 2 3 2 4 2 4 2" xfId="11576" xr:uid="{00000000-0005-0000-0000-0000903D0000}"/>
    <cellStyle name="Normal 2 3 2 2 3 2 4 2 4 2 2" xfId="27872" xr:uid="{00000000-0005-0000-0000-0000913D0000}"/>
    <cellStyle name="Normal 2 3 2 2 3 2 4 2 4 3" xfId="19726" xr:uid="{00000000-0005-0000-0000-0000923D0000}"/>
    <cellStyle name="Normal 2 3 2 2 3 2 4 2 5" xfId="5981" xr:uid="{00000000-0005-0000-0000-0000933D0000}"/>
    <cellStyle name="Normal 2 3 2 2 3 2 4 2 5 2" xfId="14127" xr:uid="{00000000-0005-0000-0000-0000943D0000}"/>
    <cellStyle name="Normal 2 3 2 2 3 2 4 2 5 2 2" xfId="30423" xr:uid="{00000000-0005-0000-0000-0000953D0000}"/>
    <cellStyle name="Normal 2 3 2 2 3 2 4 2 5 3" xfId="22277" xr:uid="{00000000-0005-0000-0000-0000963D0000}"/>
    <cellStyle name="Normal 2 3 2 2 3 2 4 2 6" xfId="8828" xr:uid="{00000000-0005-0000-0000-0000973D0000}"/>
    <cellStyle name="Normal 2 3 2 2 3 2 4 2 6 2" xfId="25124" xr:uid="{00000000-0005-0000-0000-0000983D0000}"/>
    <cellStyle name="Normal 2 3 2 2 3 2 4 2 7" xfId="16978" xr:uid="{00000000-0005-0000-0000-0000993D0000}"/>
    <cellStyle name="Normal 2 3 2 2 3 2 4 3" xfId="1043" xr:uid="{00000000-0005-0000-0000-00009A3D0000}"/>
    <cellStyle name="Normal 2 3 2 2 3 2 4 3 2" xfId="2453" xr:uid="{00000000-0005-0000-0000-00009B3D0000}"/>
    <cellStyle name="Normal 2 3 2 2 3 2 4 3 2 2" xfId="4961" xr:uid="{00000000-0005-0000-0000-00009C3D0000}"/>
    <cellStyle name="Normal 2 3 2 2 3 2 4 3 2 2 2" xfId="13107" xr:uid="{00000000-0005-0000-0000-00009D3D0000}"/>
    <cellStyle name="Normal 2 3 2 2 3 2 4 3 2 2 2 2" xfId="29403" xr:uid="{00000000-0005-0000-0000-00009E3D0000}"/>
    <cellStyle name="Normal 2 3 2 2 3 2 4 3 2 2 3" xfId="21257" xr:uid="{00000000-0005-0000-0000-00009F3D0000}"/>
    <cellStyle name="Normal 2 3 2 2 3 2 4 3 2 3" xfId="7752" xr:uid="{00000000-0005-0000-0000-0000A03D0000}"/>
    <cellStyle name="Normal 2 3 2 2 3 2 4 3 2 3 2" xfId="15898" xr:uid="{00000000-0005-0000-0000-0000A13D0000}"/>
    <cellStyle name="Normal 2 3 2 2 3 2 4 3 2 3 2 2" xfId="32194" xr:uid="{00000000-0005-0000-0000-0000A23D0000}"/>
    <cellStyle name="Normal 2 3 2 2 3 2 4 3 2 3 3" xfId="24048" xr:uid="{00000000-0005-0000-0000-0000A33D0000}"/>
    <cellStyle name="Normal 2 3 2 2 3 2 4 3 2 4" xfId="10599" xr:uid="{00000000-0005-0000-0000-0000A43D0000}"/>
    <cellStyle name="Normal 2 3 2 2 3 2 4 3 2 4 2" xfId="26895" xr:uid="{00000000-0005-0000-0000-0000A53D0000}"/>
    <cellStyle name="Normal 2 3 2 2 3 2 4 3 2 5" xfId="18749" xr:uid="{00000000-0005-0000-0000-0000A63D0000}"/>
    <cellStyle name="Normal 2 3 2 2 3 2 4 3 3" xfId="3743" xr:uid="{00000000-0005-0000-0000-0000A73D0000}"/>
    <cellStyle name="Normal 2 3 2 2 3 2 4 3 3 2" xfId="11889" xr:uid="{00000000-0005-0000-0000-0000A83D0000}"/>
    <cellStyle name="Normal 2 3 2 2 3 2 4 3 3 2 2" xfId="28185" xr:uid="{00000000-0005-0000-0000-0000A93D0000}"/>
    <cellStyle name="Normal 2 3 2 2 3 2 4 3 3 3" xfId="20039" xr:uid="{00000000-0005-0000-0000-0000AA3D0000}"/>
    <cellStyle name="Normal 2 3 2 2 3 2 4 3 4" xfId="6342" xr:uid="{00000000-0005-0000-0000-0000AB3D0000}"/>
    <cellStyle name="Normal 2 3 2 2 3 2 4 3 4 2" xfId="14488" xr:uid="{00000000-0005-0000-0000-0000AC3D0000}"/>
    <cellStyle name="Normal 2 3 2 2 3 2 4 3 4 2 2" xfId="30784" xr:uid="{00000000-0005-0000-0000-0000AD3D0000}"/>
    <cellStyle name="Normal 2 3 2 2 3 2 4 3 4 3" xfId="22638" xr:uid="{00000000-0005-0000-0000-0000AE3D0000}"/>
    <cellStyle name="Normal 2 3 2 2 3 2 4 3 5" xfId="9189" xr:uid="{00000000-0005-0000-0000-0000AF3D0000}"/>
    <cellStyle name="Normal 2 3 2 2 3 2 4 3 5 2" xfId="25485" xr:uid="{00000000-0005-0000-0000-0000B03D0000}"/>
    <cellStyle name="Normal 2 3 2 2 3 2 4 3 6" xfId="17339" xr:uid="{00000000-0005-0000-0000-0000B13D0000}"/>
    <cellStyle name="Normal 2 3 2 2 3 2 4 4" xfId="1748" xr:uid="{00000000-0005-0000-0000-0000B23D0000}"/>
    <cellStyle name="Normal 2 3 2 2 3 2 4 4 2" xfId="4352" xr:uid="{00000000-0005-0000-0000-0000B33D0000}"/>
    <cellStyle name="Normal 2 3 2 2 3 2 4 4 2 2" xfId="12498" xr:uid="{00000000-0005-0000-0000-0000B43D0000}"/>
    <cellStyle name="Normal 2 3 2 2 3 2 4 4 2 2 2" xfId="28794" xr:uid="{00000000-0005-0000-0000-0000B53D0000}"/>
    <cellStyle name="Normal 2 3 2 2 3 2 4 4 2 3" xfId="20648" xr:uid="{00000000-0005-0000-0000-0000B63D0000}"/>
    <cellStyle name="Normal 2 3 2 2 3 2 4 4 3" xfId="7047" xr:uid="{00000000-0005-0000-0000-0000B73D0000}"/>
    <cellStyle name="Normal 2 3 2 2 3 2 4 4 3 2" xfId="15193" xr:uid="{00000000-0005-0000-0000-0000B83D0000}"/>
    <cellStyle name="Normal 2 3 2 2 3 2 4 4 3 2 2" xfId="31489" xr:uid="{00000000-0005-0000-0000-0000B93D0000}"/>
    <cellStyle name="Normal 2 3 2 2 3 2 4 4 3 3" xfId="23343" xr:uid="{00000000-0005-0000-0000-0000BA3D0000}"/>
    <cellStyle name="Normal 2 3 2 2 3 2 4 4 4" xfId="9894" xr:uid="{00000000-0005-0000-0000-0000BB3D0000}"/>
    <cellStyle name="Normal 2 3 2 2 3 2 4 4 4 2" xfId="26190" xr:uid="{00000000-0005-0000-0000-0000BC3D0000}"/>
    <cellStyle name="Normal 2 3 2 2 3 2 4 4 5" xfId="18044" xr:uid="{00000000-0005-0000-0000-0000BD3D0000}"/>
    <cellStyle name="Normal 2 3 2 2 3 2 4 5" xfId="3134" xr:uid="{00000000-0005-0000-0000-0000BE3D0000}"/>
    <cellStyle name="Normal 2 3 2 2 3 2 4 5 2" xfId="11280" xr:uid="{00000000-0005-0000-0000-0000BF3D0000}"/>
    <cellStyle name="Normal 2 3 2 2 3 2 4 5 2 2" xfId="27576" xr:uid="{00000000-0005-0000-0000-0000C03D0000}"/>
    <cellStyle name="Normal 2 3 2 2 3 2 4 5 3" xfId="19430" xr:uid="{00000000-0005-0000-0000-0000C13D0000}"/>
    <cellStyle name="Normal 2 3 2 2 3 2 4 6" xfId="5637" xr:uid="{00000000-0005-0000-0000-0000C23D0000}"/>
    <cellStyle name="Normal 2 3 2 2 3 2 4 6 2" xfId="13783" xr:uid="{00000000-0005-0000-0000-0000C33D0000}"/>
    <cellStyle name="Normal 2 3 2 2 3 2 4 6 2 2" xfId="30079" xr:uid="{00000000-0005-0000-0000-0000C43D0000}"/>
    <cellStyle name="Normal 2 3 2 2 3 2 4 6 3" xfId="21933" xr:uid="{00000000-0005-0000-0000-0000C53D0000}"/>
    <cellStyle name="Normal 2 3 2 2 3 2 4 7" xfId="8484" xr:uid="{00000000-0005-0000-0000-0000C63D0000}"/>
    <cellStyle name="Normal 2 3 2 2 3 2 4 7 2" xfId="24780" xr:uid="{00000000-0005-0000-0000-0000C73D0000}"/>
    <cellStyle name="Normal 2 3 2 2 3 2 4 8" xfId="16634" xr:uid="{00000000-0005-0000-0000-0000C83D0000}"/>
    <cellStyle name="Normal 2 3 2 2 3 2 5" xfId="427" xr:uid="{00000000-0005-0000-0000-0000C93D0000}"/>
    <cellStyle name="Normal 2 3 2 2 3 2 5 2" xfId="1133" xr:uid="{00000000-0005-0000-0000-0000CA3D0000}"/>
    <cellStyle name="Normal 2 3 2 2 3 2 5 2 2" xfId="2543" xr:uid="{00000000-0005-0000-0000-0000CB3D0000}"/>
    <cellStyle name="Normal 2 3 2 2 3 2 5 2 2 2" xfId="5035" xr:uid="{00000000-0005-0000-0000-0000CC3D0000}"/>
    <cellStyle name="Normal 2 3 2 2 3 2 5 2 2 2 2" xfId="13181" xr:uid="{00000000-0005-0000-0000-0000CD3D0000}"/>
    <cellStyle name="Normal 2 3 2 2 3 2 5 2 2 2 2 2" xfId="29477" xr:uid="{00000000-0005-0000-0000-0000CE3D0000}"/>
    <cellStyle name="Normal 2 3 2 2 3 2 5 2 2 2 3" xfId="21331" xr:uid="{00000000-0005-0000-0000-0000CF3D0000}"/>
    <cellStyle name="Normal 2 3 2 2 3 2 5 2 2 3" xfId="7842" xr:uid="{00000000-0005-0000-0000-0000D03D0000}"/>
    <cellStyle name="Normal 2 3 2 2 3 2 5 2 2 3 2" xfId="15988" xr:uid="{00000000-0005-0000-0000-0000D13D0000}"/>
    <cellStyle name="Normal 2 3 2 2 3 2 5 2 2 3 2 2" xfId="32284" xr:uid="{00000000-0005-0000-0000-0000D23D0000}"/>
    <cellStyle name="Normal 2 3 2 2 3 2 5 2 2 3 3" xfId="24138" xr:uid="{00000000-0005-0000-0000-0000D33D0000}"/>
    <cellStyle name="Normal 2 3 2 2 3 2 5 2 2 4" xfId="10689" xr:uid="{00000000-0005-0000-0000-0000D43D0000}"/>
    <cellStyle name="Normal 2 3 2 2 3 2 5 2 2 4 2" xfId="26985" xr:uid="{00000000-0005-0000-0000-0000D53D0000}"/>
    <cellStyle name="Normal 2 3 2 2 3 2 5 2 2 5" xfId="18839" xr:uid="{00000000-0005-0000-0000-0000D63D0000}"/>
    <cellStyle name="Normal 2 3 2 2 3 2 5 2 3" xfId="3817" xr:uid="{00000000-0005-0000-0000-0000D73D0000}"/>
    <cellStyle name="Normal 2 3 2 2 3 2 5 2 3 2" xfId="11963" xr:uid="{00000000-0005-0000-0000-0000D83D0000}"/>
    <cellStyle name="Normal 2 3 2 2 3 2 5 2 3 2 2" xfId="28259" xr:uid="{00000000-0005-0000-0000-0000D93D0000}"/>
    <cellStyle name="Normal 2 3 2 2 3 2 5 2 3 3" xfId="20113" xr:uid="{00000000-0005-0000-0000-0000DA3D0000}"/>
    <cellStyle name="Normal 2 3 2 2 3 2 5 2 4" xfId="6432" xr:uid="{00000000-0005-0000-0000-0000DB3D0000}"/>
    <cellStyle name="Normal 2 3 2 2 3 2 5 2 4 2" xfId="14578" xr:uid="{00000000-0005-0000-0000-0000DC3D0000}"/>
    <cellStyle name="Normal 2 3 2 2 3 2 5 2 4 2 2" xfId="30874" xr:uid="{00000000-0005-0000-0000-0000DD3D0000}"/>
    <cellStyle name="Normal 2 3 2 2 3 2 5 2 4 3" xfId="22728" xr:uid="{00000000-0005-0000-0000-0000DE3D0000}"/>
    <cellStyle name="Normal 2 3 2 2 3 2 5 2 5" xfId="9279" xr:uid="{00000000-0005-0000-0000-0000DF3D0000}"/>
    <cellStyle name="Normal 2 3 2 2 3 2 5 2 5 2" xfId="25575" xr:uid="{00000000-0005-0000-0000-0000E03D0000}"/>
    <cellStyle name="Normal 2 3 2 2 3 2 5 2 6" xfId="17429" xr:uid="{00000000-0005-0000-0000-0000E13D0000}"/>
    <cellStyle name="Normal 2 3 2 2 3 2 5 3" xfId="1838" xr:uid="{00000000-0005-0000-0000-0000E23D0000}"/>
    <cellStyle name="Normal 2 3 2 2 3 2 5 3 2" xfId="4426" xr:uid="{00000000-0005-0000-0000-0000E33D0000}"/>
    <cellStyle name="Normal 2 3 2 2 3 2 5 3 2 2" xfId="12572" xr:uid="{00000000-0005-0000-0000-0000E43D0000}"/>
    <cellStyle name="Normal 2 3 2 2 3 2 5 3 2 2 2" xfId="28868" xr:uid="{00000000-0005-0000-0000-0000E53D0000}"/>
    <cellStyle name="Normal 2 3 2 2 3 2 5 3 2 3" xfId="20722" xr:uid="{00000000-0005-0000-0000-0000E63D0000}"/>
    <cellStyle name="Normal 2 3 2 2 3 2 5 3 3" xfId="7137" xr:uid="{00000000-0005-0000-0000-0000E73D0000}"/>
    <cellStyle name="Normal 2 3 2 2 3 2 5 3 3 2" xfId="15283" xr:uid="{00000000-0005-0000-0000-0000E83D0000}"/>
    <cellStyle name="Normal 2 3 2 2 3 2 5 3 3 2 2" xfId="31579" xr:uid="{00000000-0005-0000-0000-0000E93D0000}"/>
    <cellStyle name="Normal 2 3 2 2 3 2 5 3 3 3" xfId="23433" xr:uid="{00000000-0005-0000-0000-0000EA3D0000}"/>
    <cellStyle name="Normal 2 3 2 2 3 2 5 3 4" xfId="9984" xr:uid="{00000000-0005-0000-0000-0000EB3D0000}"/>
    <cellStyle name="Normal 2 3 2 2 3 2 5 3 4 2" xfId="26280" xr:uid="{00000000-0005-0000-0000-0000EC3D0000}"/>
    <cellStyle name="Normal 2 3 2 2 3 2 5 3 5" xfId="18134" xr:uid="{00000000-0005-0000-0000-0000ED3D0000}"/>
    <cellStyle name="Normal 2 3 2 2 3 2 5 4" xfId="3208" xr:uid="{00000000-0005-0000-0000-0000EE3D0000}"/>
    <cellStyle name="Normal 2 3 2 2 3 2 5 4 2" xfId="11354" xr:uid="{00000000-0005-0000-0000-0000EF3D0000}"/>
    <cellStyle name="Normal 2 3 2 2 3 2 5 4 2 2" xfId="27650" xr:uid="{00000000-0005-0000-0000-0000F03D0000}"/>
    <cellStyle name="Normal 2 3 2 2 3 2 5 4 3" xfId="19504" xr:uid="{00000000-0005-0000-0000-0000F13D0000}"/>
    <cellStyle name="Normal 2 3 2 2 3 2 5 5" xfId="5727" xr:uid="{00000000-0005-0000-0000-0000F23D0000}"/>
    <cellStyle name="Normal 2 3 2 2 3 2 5 5 2" xfId="13873" xr:uid="{00000000-0005-0000-0000-0000F33D0000}"/>
    <cellStyle name="Normal 2 3 2 2 3 2 5 5 2 2" xfId="30169" xr:uid="{00000000-0005-0000-0000-0000F43D0000}"/>
    <cellStyle name="Normal 2 3 2 2 3 2 5 5 3" xfId="22023" xr:uid="{00000000-0005-0000-0000-0000F53D0000}"/>
    <cellStyle name="Normal 2 3 2 2 3 2 5 6" xfId="8574" xr:uid="{00000000-0005-0000-0000-0000F63D0000}"/>
    <cellStyle name="Normal 2 3 2 2 3 2 5 6 2" xfId="24870" xr:uid="{00000000-0005-0000-0000-0000F73D0000}"/>
    <cellStyle name="Normal 2 3 2 2 3 2 5 7" xfId="16724" xr:uid="{00000000-0005-0000-0000-0000F83D0000}"/>
    <cellStyle name="Normal 2 3 2 2 3 2 6" xfId="789" xr:uid="{00000000-0005-0000-0000-0000F93D0000}"/>
    <cellStyle name="Normal 2 3 2 2 3 2 6 2" xfId="2199" xr:uid="{00000000-0005-0000-0000-0000FA3D0000}"/>
    <cellStyle name="Normal 2 3 2 2 3 2 6 2 2" xfId="4739" xr:uid="{00000000-0005-0000-0000-0000FB3D0000}"/>
    <cellStyle name="Normal 2 3 2 2 3 2 6 2 2 2" xfId="12885" xr:uid="{00000000-0005-0000-0000-0000FC3D0000}"/>
    <cellStyle name="Normal 2 3 2 2 3 2 6 2 2 2 2" xfId="29181" xr:uid="{00000000-0005-0000-0000-0000FD3D0000}"/>
    <cellStyle name="Normal 2 3 2 2 3 2 6 2 2 3" xfId="21035" xr:uid="{00000000-0005-0000-0000-0000FE3D0000}"/>
    <cellStyle name="Normal 2 3 2 2 3 2 6 2 3" xfId="7498" xr:uid="{00000000-0005-0000-0000-0000FF3D0000}"/>
    <cellStyle name="Normal 2 3 2 2 3 2 6 2 3 2" xfId="15644" xr:uid="{00000000-0005-0000-0000-0000003E0000}"/>
    <cellStyle name="Normal 2 3 2 2 3 2 6 2 3 2 2" xfId="31940" xr:uid="{00000000-0005-0000-0000-0000013E0000}"/>
    <cellStyle name="Normal 2 3 2 2 3 2 6 2 3 3" xfId="23794" xr:uid="{00000000-0005-0000-0000-0000023E0000}"/>
    <cellStyle name="Normal 2 3 2 2 3 2 6 2 4" xfId="10345" xr:uid="{00000000-0005-0000-0000-0000033E0000}"/>
    <cellStyle name="Normal 2 3 2 2 3 2 6 2 4 2" xfId="26641" xr:uid="{00000000-0005-0000-0000-0000043E0000}"/>
    <cellStyle name="Normal 2 3 2 2 3 2 6 2 5" xfId="18495" xr:uid="{00000000-0005-0000-0000-0000053E0000}"/>
    <cellStyle name="Normal 2 3 2 2 3 2 6 3" xfId="3521" xr:uid="{00000000-0005-0000-0000-0000063E0000}"/>
    <cellStyle name="Normal 2 3 2 2 3 2 6 3 2" xfId="11667" xr:uid="{00000000-0005-0000-0000-0000073E0000}"/>
    <cellStyle name="Normal 2 3 2 2 3 2 6 3 2 2" xfId="27963" xr:uid="{00000000-0005-0000-0000-0000083E0000}"/>
    <cellStyle name="Normal 2 3 2 2 3 2 6 3 3" xfId="19817" xr:uid="{00000000-0005-0000-0000-0000093E0000}"/>
    <cellStyle name="Normal 2 3 2 2 3 2 6 4" xfId="6088" xr:uid="{00000000-0005-0000-0000-00000A3E0000}"/>
    <cellStyle name="Normal 2 3 2 2 3 2 6 4 2" xfId="14234" xr:uid="{00000000-0005-0000-0000-00000B3E0000}"/>
    <cellStyle name="Normal 2 3 2 2 3 2 6 4 2 2" xfId="30530" xr:uid="{00000000-0005-0000-0000-00000C3E0000}"/>
    <cellStyle name="Normal 2 3 2 2 3 2 6 4 3" xfId="22384" xr:uid="{00000000-0005-0000-0000-00000D3E0000}"/>
    <cellStyle name="Normal 2 3 2 2 3 2 6 5" xfId="8935" xr:uid="{00000000-0005-0000-0000-00000E3E0000}"/>
    <cellStyle name="Normal 2 3 2 2 3 2 6 5 2" xfId="25231" xr:uid="{00000000-0005-0000-0000-00000F3E0000}"/>
    <cellStyle name="Normal 2 3 2 2 3 2 6 6" xfId="17085" xr:uid="{00000000-0005-0000-0000-0000103E0000}"/>
    <cellStyle name="Normal 2 3 2 2 3 2 7" xfId="1494" xr:uid="{00000000-0005-0000-0000-0000113E0000}"/>
    <cellStyle name="Normal 2 3 2 2 3 2 7 2" xfId="4130" xr:uid="{00000000-0005-0000-0000-0000123E0000}"/>
    <cellStyle name="Normal 2 3 2 2 3 2 7 2 2" xfId="12276" xr:uid="{00000000-0005-0000-0000-0000133E0000}"/>
    <cellStyle name="Normal 2 3 2 2 3 2 7 2 2 2" xfId="28572" xr:uid="{00000000-0005-0000-0000-0000143E0000}"/>
    <cellStyle name="Normal 2 3 2 2 3 2 7 2 3" xfId="20426" xr:uid="{00000000-0005-0000-0000-0000153E0000}"/>
    <cellStyle name="Normal 2 3 2 2 3 2 7 3" xfId="6793" xr:uid="{00000000-0005-0000-0000-0000163E0000}"/>
    <cellStyle name="Normal 2 3 2 2 3 2 7 3 2" xfId="14939" xr:uid="{00000000-0005-0000-0000-0000173E0000}"/>
    <cellStyle name="Normal 2 3 2 2 3 2 7 3 2 2" xfId="31235" xr:uid="{00000000-0005-0000-0000-0000183E0000}"/>
    <cellStyle name="Normal 2 3 2 2 3 2 7 3 3" xfId="23089" xr:uid="{00000000-0005-0000-0000-0000193E0000}"/>
    <cellStyle name="Normal 2 3 2 2 3 2 7 4" xfId="9640" xr:uid="{00000000-0005-0000-0000-00001A3E0000}"/>
    <cellStyle name="Normal 2 3 2 2 3 2 7 4 2" xfId="25936" xr:uid="{00000000-0005-0000-0000-00001B3E0000}"/>
    <cellStyle name="Normal 2 3 2 2 3 2 7 5" xfId="17790" xr:uid="{00000000-0005-0000-0000-00001C3E0000}"/>
    <cellStyle name="Normal 2 3 2 2 3 2 8" xfId="2912" xr:uid="{00000000-0005-0000-0000-00001D3E0000}"/>
    <cellStyle name="Normal 2 3 2 2 3 2 8 2" xfId="11058" xr:uid="{00000000-0005-0000-0000-00001E3E0000}"/>
    <cellStyle name="Normal 2 3 2 2 3 2 8 2 2" xfId="27354" xr:uid="{00000000-0005-0000-0000-00001F3E0000}"/>
    <cellStyle name="Normal 2 3 2 2 3 2 8 3" xfId="19208" xr:uid="{00000000-0005-0000-0000-0000203E0000}"/>
    <cellStyle name="Normal 2 3 2 2 3 2 9" xfId="5383" xr:uid="{00000000-0005-0000-0000-0000213E0000}"/>
    <cellStyle name="Normal 2 3 2 2 3 2 9 2" xfId="13529" xr:uid="{00000000-0005-0000-0000-0000223E0000}"/>
    <cellStyle name="Normal 2 3 2 2 3 2 9 2 2" xfId="29825" xr:uid="{00000000-0005-0000-0000-0000233E0000}"/>
    <cellStyle name="Normal 2 3 2 2 3 2 9 3" xfId="21679" xr:uid="{00000000-0005-0000-0000-0000243E0000}"/>
    <cellStyle name="Normal 2 3 2 2 3 3" xfId="129" xr:uid="{00000000-0005-0000-0000-0000253E0000}"/>
    <cellStyle name="Normal 2 3 2 2 3 3 2" xfId="473" xr:uid="{00000000-0005-0000-0000-0000263E0000}"/>
    <cellStyle name="Normal 2 3 2 2 3 3 2 2" xfId="1179" xr:uid="{00000000-0005-0000-0000-0000273E0000}"/>
    <cellStyle name="Normal 2 3 2 2 3 3 2 2 2" xfId="2589" xr:uid="{00000000-0005-0000-0000-0000283E0000}"/>
    <cellStyle name="Normal 2 3 2 2 3 3 2 2 2 2" xfId="5073" xr:uid="{00000000-0005-0000-0000-0000293E0000}"/>
    <cellStyle name="Normal 2 3 2 2 3 3 2 2 2 2 2" xfId="13219" xr:uid="{00000000-0005-0000-0000-00002A3E0000}"/>
    <cellStyle name="Normal 2 3 2 2 3 3 2 2 2 2 2 2" xfId="29515" xr:uid="{00000000-0005-0000-0000-00002B3E0000}"/>
    <cellStyle name="Normal 2 3 2 2 3 3 2 2 2 2 3" xfId="21369" xr:uid="{00000000-0005-0000-0000-00002C3E0000}"/>
    <cellStyle name="Normal 2 3 2 2 3 3 2 2 2 3" xfId="7888" xr:uid="{00000000-0005-0000-0000-00002D3E0000}"/>
    <cellStyle name="Normal 2 3 2 2 3 3 2 2 2 3 2" xfId="16034" xr:uid="{00000000-0005-0000-0000-00002E3E0000}"/>
    <cellStyle name="Normal 2 3 2 2 3 3 2 2 2 3 2 2" xfId="32330" xr:uid="{00000000-0005-0000-0000-00002F3E0000}"/>
    <cellStyle name="Normal 2 3 2 2 3 3 2 2 2 3 3" xfId="24184" xr:uid="{00000000-0005-0000-0000-0000303E0000}"/>
    <cellStyle name="Normal 2 3 2 2 3 3 2 2 2 4" xfId="10735" xr:uid="{00000000-0005-0000-0000-0000313E0000}"/>
    <cellStyle name="Normal 2 3 2 2 3 3 2 2 2 4 2" xfId="27031" xr:uid="{00000000-0005-0000-0000-0000323E0000}"/>
    <cellStyle name="Normal 2 3 2 2 3 3 2 2 2 5" xfId="18885" xr:uid="{00000000-0005-0000-0000-0000333E0000}"/>
    <cellStyle name="Normal 2 3 2 2 3 3 2 2 3" xfId="3855" xr:uid="{00000000-0005-0000-0000-0000343E0000}"/>
    <cellStyle name="Normal 2 3 2 2 3 3 2 2 3 2" xfId="12001" xr:uid="{00000000-0005-0000-0000-0000353E0000}"/>
    <cellStyle name="Normal 2 3 2 2 3 3 2 2 3 2 2" xfId="28297" xr:uid="{00000000-0005-0000-0000-0000363E0000}"/>
    <cellStyle name="Normal 2 3 2 2 3 3 2 2 3 3" xfId="20151" xr:uid="{00000000-0005-0000-0000-0000373E0000}"/>
    <cellStyle name="Normal 2 3 2 2 3 3 2 2 4" xfId="6478" xr:uid="{00000000-0005-0000-0000-0000383E0000}"/>
    <cellStyle name="Normal 2 3 2 2 3 3 2 2 4 2" xfId="14624" xr:uid="{00000000-0005-0000-0000-0000393E0000}"/>
    <cellStyle name="Normal 2 3 2 2 3 3 2 2 4 2 2" xfId="30920" xr:uid="{00000000-0005-0000-0000-00003A3E0000}"/>
    <cellStyle name="Normal 2 3 2 2 3 3 2 2 4 3" xfId="22774" xr:uid="{00000000-0005-0000-0000-00003B3E0000}"/>
    <cellStyle name="Normal 2 3 2 2 3 3 2 2 5" xfId="9325" xr:uid="{00000000-0005-0000-0000-00003C3E0000}"/>
    <cellStyle name="Normal 2 3 2 2 3 3 2 2 5 2" xfId="25621" xr:uid="{00000000-0005-0000-0000-00003D3E0000}"/>
    <cellStyle name="Normal 2 3 2 2 3 3 2 2 6" xfId="17475" xr:uid="{00000000-0005-0000-0000-00003E3E0000}"/>
    <cellStyle name="Normal 2 3 2 2 3 3 2 3" xfId="1884" xr:uid="{00000000-0005-0000-0000-00003F3E0000}"/>
    <cellStyle name="Normal 2 3 2 2 3 3 2 3 2" xfId="4464" xr:uid="{00000000-0005-0000-0000-0000403E0000}"/>
    <cellStyle name="Normal 2 3 2 2 3 3 2 3 2 2" xfId="12610" xr:uid="{00000000-0005-0000-0000-0000413E0000}"/>
    <cellStyle name="Normal 2 3 2 2 3 3 2 3 2 2 2" xfId="28906" xr:uid="{00000000-0005-0000-0000-0000423E0000}"/>
    <cellStyle name="Normal 2 3 2 2 3 3 2 3 2 3" xfId="20760" xr:uid="{00000000-0005-0000-0000-0000433E0000}"/>
    <cellStyle name="Normal 2 3 2 2 3 3 2 3 3" xfId="7183" xr:uid="{00000000-0005-0000-0000-0000443E0000}"/>
    <cellStyle name="Normal 2 3 2 2 3 3 2 3 3 2" xfId="15329" xr:uid="{00000000-0005-0000-0000-0000453E0000}"/>
    <cellStyle name="Normal 2 3 2 2 3 3 2 3 3 2 2" xfId="31625" xr:uid="{00000000-0005-0000-0000-0000463E0000}"/>
    <cellStyle name="Normal 2 3 2 2 3 3 2 3 3 3" xfId="23479" xr:uid="{00000000-0005-0000-0000-0000473E0000}"/>
    <cellStyle name="Normal 2 3 2 2 3 3 2 3 4" xfId="10030" xr:uid="{00000000-0005-0000-0000-0000483E0000}"/>
    <cellStyle name="Normal 2 3 2 2 3 3 2 3 4 2" xfId="26326" xr:uid="{00000000-0005-0000-0000-0000493E0000}"/>
    <cellStyle name="Normal 2 3 2 2 3 3 2 3 5" xfId="18180" xr:uid="{00000000-0005-0000-0000-00004A3E0000}"/>
    <cellStyle name="Normal 2 3 2 2 3 3 2 4" xfId="3246" xr:uid="{00000000-0005-0000-0000-00004B3E0000}"/>
    <cellStyle name="Normal 2 3 2 2 3 3 2 4 2" xfId="11392" xr:uid="{00000000-0005-0000-0000-00004C3E0000}"/>
    <cellStyle name="Normal 2 3 2 2 3 3 2 4 2 2" xfId="27688" xr:uid="{00000000-0005-0000-0000-00004D3E0000}"/>
    <cellStyle name="Normal 2 3 2 2 3 3 2 4 3" xfId="19542" xr:uid="{00000000-0005-0000-0000-00004E3E0000}"/>
    <cellStyle name="Normal 2 3 2 2 3 3 2 5" xfId="5773" xr:uid="{00000000-0005-0000-0000-00004F3E0000}"/>
    <cellStyle name="Normal 2 3 2 2 3 3 2 5 2" xfId="13919" xr:uid="{00000000-0005-0000-0000-0000503E0000}"/>
    <cellStyle name="Normal 2 3 2 2 3 3 2 5 2 2" xfId="30215" xr:uid="{00000000-0005-0000-0000-0000513E0000}"/>
    <cellStyle name="Normal 2 3 2 2 3 3 2 5 3" xfId="22069" xr:uid="{00000000-0005-0000-0000-0000523E0000}"/>
    <cellStyle name="Normal 2 3 2 2 3 3 2 6" xfId="8620" xr:uid="{00000000-0005-0000-0000-0000533E0000}"/>
    <cellStyle name="Normal 2 3 2 2 3 3 2 6 2" xfId="24916" xr:uid="{00000000-0005-0000-0000-0000543E0000}"/>
    <cellStyle name="Normal 2 3 2 2 3 3 2 7" xfId="16770" xr:uid="{00000000-0005-0000-0000-0000553E0000}"/>
    <cellStyle name="Normal 2 3 2 2 3 3 3" xfId="835" xr:uid="{00000000-0005-0000-0000-0000563E0000}"/>
    <cellStyle name="Normal 2 3 2 2 3 3 3 2" xfId="2245" xr:uid="{00000000-0005-0000-0000-0000573E0000}"/>
    <cellStyle name="Normal 2 3 2 2 3 3 3 2 2" xfId="4777" xr:uid="{00000000-0005-0000-0000-0000583E0000}"/>
    <cellStyle name="Normal 2 3 2 2 3 3 3 2 2 2" xfId="12923" xr:uid="{00000000-0005-0000-0000-0000593E0000}"/>
    <cellStyle name="Normal 2 3 2 2 3 3 3 2 2 2 2" xfId="29219" xr:uid="{00000000-0005-0000-0000-00005A3E0000}"/>
    <cellStyle name="Normal 2 3 2 2 3 3 3 2 2 3" xfId="21073" xr:uid="{00000000-0005-0000-0000-00005B3E0000}"/>
    <cellStyle name="Normal 2 3 2 2 3 3 3 2 3" xfId="7544" xr:uid="{00000000-0005-0000-0000-00005C3E0000}"/>
    <cellStyle name="Normal 2 3 2 2 3 3 3 2 3 2" xfId="15690" xr:uid="{00000000-0005-0000-0000-00005D3E0000}"/>
    <cellStyle name="Normal 2 3 2 2 3 3 3 2 3 2 2" xfId="31986" xr:uid="{00000000-0005-0000-0000-00005E3E0000}"/>
    <cellStyle name="Normal 2 3 2 2 3 3 3 2 3 3" xfId="23840" xr:uid="{00000000-0005-0000-0000-00005F3E0000}"/>
    <cellStyle name="Normal 2 3 2 2 3 3 3 2 4" xfId="10391" xr:uid="{00000000-0005-0000-0000-0000603E0000}"/>
    <cellStyle name="Normal 2 3 2 2 3 3 3 2 4 2" xfId="26687" xr:uid="{00000000-0005-0000-0000-0000613E0000}"/>
    <cellStyle name="Normal 2 3 2 2 3 3 3 2 5" xfId="18541" xr:uid="{00000000-0005-0000-0000-0000623E0000}"/>
    <cellStyle name="Normal 2 3 2 2 3 3 3 3" xfId="3559" xr:uid="{00000000-0005-0000-0000-0000633E0000}"/>
    <cellStyle name="Normal 2 3 2 2 3 3 3 3 2" xfId="11705" xr:uid="{00000000-0005-0000-0000-0000643E0000}"/>
    <cellStyle name="Normal 2 3 2 2 3 3 3 3 2 2" xfId="28001" xr:uid="{00000000-0005-0000-0000-0000653E0000}"/>
    <cellStyle name="Normal 2 3 2 2 3 3 3 3 3" xfId="19855" xr:uid="{00000000-0005-0000-0000-0000663E0000}"/>
    <cellStyle name="Normal 2 3 2 2 3 3 3 4" xfId="6134" xr:uid="{00000000-0005-0000-0000-0000673E0000}"/>
    <cellStyle name="Normal 2 3 2 2 3 3 3 4 2" xfId="14280" xr:uid="{00000000-0005-0000-0000-0000683E0000}"/>
    <cellStyle name="Normal 2 3 2 2 3 3 3 4 2 2" xfId="30576" xr:uid="{00000000-0005-0000-0000-0000693E0000}"/>
    <cellStyle name="Normal 2 3 2 2 3 3 3 4 3" xfId="22430" xr:uid="{00000000-0005-0000-0000-00006A3E0000}"/>
    <cellStyle name="Normal 2 3 2 2 3 3 3 5" xfId="8981" xr:uid="{00000000-0005-0000-0000-00006B3E0000}"/>
    <cellStyle name="Normal 2 3 2 2 3 3 3 5 2" xfId="25277" xr:uid="{00000000-0005-0000-0000-00006C3E0000}"/>
    <cellStyle name="Normal 2 3 2 2 3 3 3 6" xfId="17131" xr:uid="{00000000-0005-0000-0000-00006D3E0000}"/>
    <cellStyle name="Normal 2 3 2 2 3 3 4" xfId="1540" xr:uid="{00000000-0005-0000-0000-00006E3E0000}"/>
    <cellStyle name="Normal 2 3 2 2 3 3 4 2" xfId="4168" xr:uid="{00000000-0005-0000-0000-00006F3E0000}"/>
    <cellStyle name="Normal 2 3 2 2 3 3 4 2 2" xfId="12314" xr:uid="{00000000-0005-0000-0000-0000703E0000}"/>
    <cellStyle name="Normal 2 3 2 2 3 3 4 2 2 2" xfId="28610" xr:uid="{00000000-0005-0000-0000-0000713E0000}"/>
    <cellStyle name="Normal 2 3 2 2 3 3 4 2 3" xfId="20464" xr:uid="{00000000-0005-0000-0000-0000723E0000}"/>
    <cellStyle name="Normal 2 3 2 2 3 3 4 3" xfId="6839" xr:uid="{00000000-0005-0000-0000-0000733E0000}"/>
    <cellStyle name="Normal 2 3 2 2 3 3 4 3 2" xfId="14985" xr:uid="{00000000-0005-0000-0000-0000743E0000}"/>
    <cellStyle name="Normal 2 3 2 2 3 3 4 3 2 2" xfId="31281" xr:uid="{00000000-0005-0000-0000-0000753E0000}"/>
    <cellStyle name="Normal 2 3 2 2 3 3 4 3 3" xfId="23135" xr:uid="{00000000-0005-0000-0000-0000763E0000}"/>
    <cellStyle name="Normal 2 3 2 2 3 3 4 4" xfId="9686" xr:uid="{00000000-0005-0000-0000-0000773E0000}"/>
    <cellStyle name="Normal 2 3 2 2 3 3 4 4 2" xfId="25982" xr:uid="{00000000-0005-0000-0000-0000783E0000}"/>
    <cellStyle name="Normal 2 3 2 2 3 3 4 5" xfId="17836" xr:uid="{00000000-0005-0000-0000-0000793E0000}"/>
    <cellStyle name="Normal 2 3 2 2 3 3 5" xfId="2950" xr:uid="{00000000-0005-0000-0000-00007A3E0000}"/>
    <cellStyle name="Normal 2 3 2 2 3 3 5 2" xfId="11096" xr:uid="{00000000-0005-0000-0000-00007B3E0000}"/>
    <cellStyle name="Normal 2 3 2 2 3 3 5 2 2" xfId="27392" xr:uid="{00000000-0005-0000-0000-00007C3E0000}"/>
    <cellStyle name="Normal 2 3 2 2 3 3 5 3" xfId="19246" xr:uid="{00000000-0005-0000-0000-00007D3E0000}"/>
    <cellStyle name="Normal 2 3 2 2 3 3 6" xfId="5429" xr:uid="{00000000-0005-0000-0000-00007E3E0000}"/>
    <cellStyle name="Normal 2 3 2 2 3 3 6 2" xfId="13575" xr:uid="{00000000-0005-0000-0000-00007F3E0000}"/>
    <cellStyle name="Normal 2 3 2 2 3 3 6 2 2" xfId="29871" xr:uid="{00000000-0005-0000-0000-0000803E0000}"/>
    <cellStyle name="Normal 2 3 2 2 3 3 6 3" xfId="21725" xr:uid="{00000000-0005-0000-0000-0000813E0000}"/>
    <cellStyle name="Normal 2 3 2 2 3 3 7" xfId="8276" xr:uid="{00000000-0005-0000-0000-0000823E0000}"/>
    <cellStyle name="Normal 2 3 2 2 3 3 7 2" xfId="24572" xr:uid="{00000000-0005-0000-0000-0000833E0000}"/>
    <cellStyle name="Normal 2 3 2 2 3 3 8" xfId="16426" xr:uid="{00000000-0005-0000-0000-0000843E0000}"/>
    <cellStyle name="Normal 2 3 2 2 3 4" xfId="213" xr:uid="{00000000-0005-0000-0000-0000853E0000}"/>
    <cellStyle name="Normal 2 3 2 2 3 4 2" xfId="557" xr:uid="{00000000-0005-0000-0000-0000863E0000}"/>
    <cellStyle name="Normal 2 3 2 2 3 4 2 2" xfId="1263" xr:uid="{00000000-0005-0000-0000-0000873E0000}"/>
    <cellStyle name="Normal 2 3 2 2 3 4 2 2 2" xfId="2673" xr:uid="{00000000-0005-0000-0000-0000883E0000}"/>
    <cellStyle name="Normal 2 3 2 2 3 4 2 2 2 2" xfId="5147" xr:uid="{00000000-0005-0000-0000-0000893E0000}"/>
    <cellStyle name="Normal 2 3 2 2 3 4 2 2 2 2 2" xfId="13293" xr:uid="{00000000-0005-0000-0000-00008A3E0000}"/>
    <cellStyle name="Normal 2 3 2 2 3 4 2 2 2 2 2 2" xfId="29589" xr:uid="{00000000-0005-0000-0000-00008B3E0000}"/>
    <cellStyle name="Normal 2 3 2 2 3 4 2 2 2 2 3" xfId="21443" xr:uid="{00000000-0005-0000-0000-00008C3E0000}"/>
    <cellStyle name="Normal 2 3 2 2 3 4 2 2 2 3" xfId="7972" xr:uid="{00000000-0005-0000-0000-00008D3E0000}"/>
    <cellStyle name="Normal 2 3 2 2 3 4 2 2 2 3 2" xfId="16118" xr:uid="{00000000-0005-0000-0000-00008E3E0000}"/>
    <cellStyle name="Normal 2 3 2 2 3 4 2 2 2 3 2 2" xfId="32414" xr:uid="{00000000-0005-0000-0000-00008F3E0000}"/>
    <cellStyle name="Normal 2 3 2 2 3 4 2 2 2 3 3" xfId="24268" xr:uid="{00000000-0005-0000-0000-0000903E0000}"/>
    <cellStyle name="Normal 2 3 2 2 3 4 2 2 2 4" xfId="10819" xr:uid="{00000000-0005-0000-0000-0000913E0000}"/>
    <cellStyle name="Normal 2 3 2 2 3 4 2 2 2 4 2" xfId="27115" xr:uid="{00000000-0005-0000-0000-0000923E0000}"/>
    <cellStyle name="Normal 2 3 2 2 3 4 2 2 2 5" xfId="18969" xr:uid="{00000000-0005-0000-0000-0000933E0000}"/>
    <cellStyle name="Normal 2 3 2 2 3 4 2 2 3" xfId="3929" xr:uid="{00000000-0005-0000-0000-0000943E0000}"/>
    <cellStyle name="Normal 2 3 2 2 3 4 2 2 3 2" xfId="12075" xr:uid="{00000000-0005-0000-0000-0000953E0000}"/>
    <cellStyle name="Normal 2 3 2 2 3 4 2 2 3 2 2" xfId="28371" xr:uid="{00000000-0005-0000-0000-0000963E0000}"/>
    <cellStyle name="Normal 2 3 2 2 3 4 2 2 3 3" xfId="20225" xr:uid="{00000000-0005-0000-0000-0000973E0000}"/>
    <cellStyle name="Normal 2 3 2 2 3 4 2 2 4" xfId="6562" xr:uid="{00000000-0005-0000-0000-0000983E0000}"/>
    <cellStyle name="Normal 2 3 2 2 3 4 2 2 4 2" xfId="14708" xr:uid="{00000000-0005-0000-0000-0000993E0000}"/>
    <cellStyle name="Normal 2 3 2 2 3 4 2 2 4 2 2" xfId="31004" xr:uid="{00000000-0005-0000-0000-00009A3E0000}"/>
    <cellStyle name="Normal 2 3 2 2 3 4 2 2 4 3" xfId="22858" xr:uid="{00000000-0005-0000-0000-00009B3E0000}"/>
    <cellStyle name="Normal 2 3 2 2 3 4 2 2 5" xfId="9409" xr:uid="{00000000-0005-0000-0000-00009C3E0000}"/>
    <cellStyle name="Normal 2 3 2 2 3 4 2 2 5 2" xfId="25705" xr:uid="{00000000-0005-0000-0000-00009D3E0000}"/>
    <cellStyle name="Normal 2 3 2 2 3 4 2 2 6" xfId="17559" xr:uid="{00000000-0005-0000-0000-00009E3E0000}"/>
    <cellStyle name="Normal 2 3 2 2 3 4 2 3" xfId="1968" xr:uid="{00000000-0005-0000-0000-00009F3E0000}"/>
    <cellStyle name="Normal 2 3 2 2 3 4 2 3 2" xfId="4538" xr:uid="{00000000-0005-0000-0000-0000A03E0000}"/>
    <cellStyle name="Normal 2 3 2 2 3 4 2 3 2 2" xfId="12684" xr:uid="{00000000-0005-0000-0000-0000A13E0000}"/>
    <cellStyle name="Normal 2 3 2 2 3 4 2 3 2 2 2" xfId="28980" xr:uid="{00000000-0005-0000-0000-0000A23E0000}"/>
    <cellStyle name="Normal 2 3 2 2 3 4 2 3 2 3" xfId="20834" xr:uid="{00000000-0005-0000-0000-0000A33E0000}"/>
    <cellStyle name="Normal 2 3 2 2 3 4 2 3 3" xfId="7267" xr:uid="{00000000-0005-0000-0000-0000A43E0000}"/>
    <cellStyle name="Normal 2 3 2 2 3 4 2 3 3 2" xfId="15413" xr:uid="{00000000-0005-0000-0000-0000A53E0000}"/>
    <cellStyle name="Normal 2 3 2 2 3 4 2 3 3 2 2" xfId="31709" xr:uid="{00000000-0005-0000-0000-0000A63E0000}"/>
    <cellStyle name="Normal 2 3 2 2 3 4 2 3 3 3" xfId="23563" xr:uid="{00000000-0005-0000-0000-0000A73E0000}"/>
    <cellStyle name="Normal 2 3 2 2 3 4 2 3 4" xfId="10114" xr:uid="{00000000-0005-0000-0000-0000A83E0000}"/>
    <cellStyle name="Normal 2 3 2 2 3 4 2 3 4 2" xfId="26410" xr:uid="{00000000-0005-0000-0000-0000A93E0000}"/>
    <cellStyle name="Normal 2 3 2 2 3 4 2 3 5" xfId="18264" xr:uid="{00000000-0005-0000-0000-0000AA3E0000}"/>
    <cellStyle name="Normal 2 3 2 2 3 4 2 4" xfId="3320" xr:uid="{00000000-0005-0000-0000-0000AB3E0000}"/>
    <cellStyle name="Normal 2 3 2 2 3 4 2 4 2" xfId="11466" xr:uid="{00000000-0005-0000-0000-0000AC3E0000}"/>
    <cellStyle name="Normal 2 3 2 2 3 4 2 4 2 2" xfId="27762" xr:uid="{00000000-0005-0000-0000-0000AD3E0000}"/>
    <cellStyle name="Normal 2 3 2 2 3 4 2 4 3" xfId="19616" xr:uid="{00000000-0005-0000-0000-0000AE3E0000}"/>
    <cellStyle name="Normal 2 3 2 2 3 4 2 5" xfId="5857" xr:uid="{00000000-0005-0000-0000-0000AF3E0000}"/>
    <cellStyle name="Normal 2 3 2 2 3 4 2 5 2" xfId="14003" xr:uid="{00000000-0005-0000-0000-0000B03E0000}"/>
    <cellStyle name="Normal 2 3 2 2 3 4 2 5 2 2" xfId="30299" xr:uid="{00000000-0005-0000-0000-0000B13E0000}"/>
    <cellStyle name="Normal 2 3 2 2 3 4 2 5 3" xfId="22153" xr:uid="{00000000-0005-0000-0000-0000B23E0000}"/>
    <cellStyle name="Normal 2 3 2 2 3 4 2 6" xfId="8704" xr:uid="{00000000-0005-0000-0000-0000B33E0000}"/>
    <cellStyle name="Normal 2 3 2 2 3 4 2 6 2" xfId="25000" xr:uid="{00000000-0005-0000-0000-0000B43E0000}"/>
    <cellStyle name="Normal 2 3 2 2 3 4 2 7" xfId="16854" xr:uid="{00000000-0005-0000-0000-0000B53E0000}"/>
    <cellStyle name="Normal 2 3 2 2 3 4 3" xfId="919" xr:uid="{00000000-0005-0000-0000-0000B63E0000}"/>
    <cellStyle name="Normal 2 3 2 2 3 4 3 2" xfId="2329" xr:uid="{00000000-0005-0000-0000-0000B73E0000}"/>
    <cellStyle name="Normal 2 3 2 2 3 4 3 2 2" xfId="4851" xr:uid="{00000000-0005-0000-0000-0000B83E0000}"/>
    <cellStyle name="Normal 2 3 2 2 3 4 3 2 2 2" xfId="12997" xr:uid="{00000000-0005-0000-0000-0000B93E0000}"/>
    <cellStyle name="Normal 2 3 2 2 3 4 3 2 2 2 2" xfId="29293" xr:uid="{00000000-0005-0000-0000-0000BA3E0000}"/>
    <cellStyle name="Normal 2 3 2 2 3 4 3 2 2 3" xfId="21147" xr:uid="{00000000-0005-0000-0000-0000BB3E0000}"/>
    <cellStyle name="Normal 2 3 2 2 3 4 3 2 3" xfId="7628" xr:uid="{00000000-0005-0000-0000-0000BC3E0000}"/>
    <cellStyle name="Normal 2 3 2 2 3 4 3 2 3 2" xfId="15774" xr:uid="{00000000-0005-0000-0000-0000BD3E0000}"/>
    <cellStyle name="Normal 2 3 2 2 3 4 3 2 3 2 2" xfId="32070" xr:uid="{00000000-0005-0000-0000-0000BE3E0000}"/>
    <cellStyle name="Normal 2 3 2 2 3 4 3 2 3 3" xfId="23924" xr:uid="{00000000-0005-0000-0000-0000BF3E0000}"/>
    <cellStyle name="Normal 2 3 2 2 3 4 3 2 4" xfId="10475" xr:uid="{00000000-0005-0000-0000-0000C03E0000}"/>
    <cellStyle name="Normal 2 3 2 2 3 4 3 2 4 2" xfId="26771" xr:uid="{00000000-0005-0000-0000-0000C13E0000}"/>
    <cellStyle name="Normal 2 3 2 2 3 4 3 2 5" xfId="18625" xr:uid="{00000000-0005-0000-0000-0000C23E0000}"/>
    <cellStyle name="Normal 2 3 2 2 3 4 3 3" xfId="3633" xr:uid="{00000000-0005-0000-0000-0000C33E0000}"/>
    <cellStyle name="Normal 2 3 2 2 3 4 3 3 2" xfId="11779" xr:uid="{00000000-0005-0000-0000-0000C43E0000}"/>
    <cellStyle name="Normal 2 3 2 2 3 4 3 3 2 2" xfId="28075" xr:uid="{00000000-0005-0000-0000-0000C53E0000}"/>
    <cellStyle name="Normal 2 3 2 2 3 4 3 3 3" xfId="19929" xr:uid="{00000000-0005-0000-0000-0000C63E0000}"/>
    <cellStyle name="Normal 2 3 2 2 3 4 3 4" xfId="6218" xr:uid="{00000000-0005-0000-0000-0000C73E0000}"/>
    <cellStyle name="Normal 2 3 2 2 3 4 3 4 2" xfId="14364" xr:uid="{00000000-0005-0000-0000-0000C83E0000}"/>
    <cellStyle name="Normal 2 3 2 2 3 4 3 4 2 2" xfId="30660" xr:uid="{00000000-0005-0000-0000-0000C93E0000}"/>
    <cellStyle name="Normal 2 3 2 2 3 4 3 4 3" xfId="22514" xr:uid="{00000000-0005-0000-0000-0000CA3E0000}"/>
    <cellStyle name="Normal 2 3 2 2 3 4 3 5" xfId="9065" xr:uid="{00000000-0005-0000-0000-0000CB3E0000}"/>
    <cellStyle name="Normal 2 3 2 2 3 4 3 5 2" xfId="25361" xr:uid="{00000000-0005-0000-0000-0000CC3E0000}"/>
    <cellStyle name="Normal 2 3 2 2 3 4 3 6" xfId="17215" xr:uid="{00000000-0005-0000-0000-0000CD3E0000}"/>
    <cellStyle name="Normal 2 3 2 2 3 4 4" xfId="1624" xr:uid="{00000000-0005-0000-0000-0000CE3E0000}"/>
    <cellStyle name="Normal 2 3 2 2 3 4 4 2" xfId="4242" xr:uid="{00000000-0005-0000-0000-0000CF3E0000}"/>
    <cellStyle name="Normal 2 3 2 2 3 4 4 2 2" xfId="12388" xr:uid="{00000000-0005-0000-0000-0000D03E0000}"/>
    <cellStyle name="Normal 2 3 2 2 3 4 4 2 2 2" xfId="28684" xr:uid="{00000000-0005-0000-0000-0000D13E0000}"/>
    <cellStyle name="Normal 2 3 2 2 3 4 4 2 3" xfId="20538" xr:uid="{00000000-0005-0000-0000-0000D23E0000}"/>
    <cellStyle name="Normal 2 3 2 2 3 4 4 3" xfId="6923" xr:uid="{00000000-0005-0000-0000-0000D33E0000}"/>
    <cellStyle name="Normal 2 3 2 2 3 4 4 3 2" xfId="15069" xr:uid="{00000000-0005-0000-0000-0000D43E0000}"/>
    <cellStyle name="Normal 2 3 2 2 3 4 4 3 2 2" xfId="31365" xr:uid="{00000000-0005-0000-0000-0000D53E0000}"/>
    <cellStyle name="Normal 2 3 2 2 3 4 4 3 3" xfId="23219" xr:uid="{00000000-0005-0000-0000-0000D63E0000}"/>
    <cellStyle name="Normal 2 3 2 2 3 4 4 4" xfId="9770" xr:uid="{00000000-0005-0000-0000-0000D73E0000}"/>
    <cellStyle name="Normal 2 3 2 2 3 4 4 4 2" xfId="26066" xr:uid="{00000000-0005-0000-0000-0000D83E0000}"/>
    <cellStyle name="Normal 2 3 2 2 3 4 4 5" xfId="17920" xr:uid="{00000000-0005-0000-0000-0000D93E0000}"/>
    <cellStyle name="Normal 2 3 2 2 3 4 5" xfId="3024" xr:uid="{00000000-0005-0000-0000-0000DA3E0000}"/>
    <cellStyle name="Normal 2 3 2 2 3 4 5 2" xfId="11170" xr:uid="{00000000-0005-0000-0000-0000DB3E0000}"/>
    <cellStyle name="Normal 2 3 2 2 3 4 5 2 2" xfId="27466" xr:uid="{00000000-0005-0000-0000-0000DC3E0000}"/>
    <cellStyle name="Normal 2 3 2 2 3 4 5 3" xfId="19320" xr:uid="{00000000-0005-0000-0000-0000DD3E0000}"/>
    <cellStyle name="Normal 2 3 2 2 3 4 6" xfId="5513" xr:uid="{00000000-0005-0000-0000-0000DE3E0000}"/>
    <cellStyle name="Normal 2 3 2 2 3 4 6 2" xfId="13659" xr:uid="{00000000-0005-0000-0000-0000DF3E0000}"/>
    <cellStyle name="Normal 2 3 2 2 3 4 6 2 2" xfId="29955" xr:uid="{00000000-0005-0000-0000-0000E03E0000}"/>
    <cellStyle name="Normal 2 3 2 2 3 4 6 3" xfId="21809" xr:uid="{00000000-0005-0000-0000-0000E13E0000}"/>
    <cellStyle name="Normal 2 3 2 2 3 4 7" xfId="8360" xr:uid="{00000000-0005-0000-0000-0000E23E0000}"/>
    <cellStyle name="Normal 2 3 2 2 3 4 7 2" xfId="24656" xr:uid="{00000000-0005-0000-0000-0000E33E0000}"/>
    <cellStyle name="Normal 2 3 2 2 3 4 8" xfId="16510" xr:uid="{00000000-0005-0000-0000-0000E43E0000}"/>
    <cellStyle name="Normal 2 3 2 2 3 5" xfId="293" xr:uid="{00000000-0005-0000-0000-0000E53E0000}"/>
    <cellStyle name="Normal 2 3 2 2 3 5 2" xfId="637" xr:uid="{00000000-0005-0000-0000-0000E63E0000}"/>
    <cellStyle name="Normal 2 3 2 2 3 5 2 2" xfId="1343" xr:uid="{00000000-0005-0000-0000-0000E73E0000}"/>
    <cellStyle name="Normal 2 3 2 2 3 5 2 2 2" xfId="2753" xr:uid="{00000000-0005-0000-0000-0000E83E0000}"/>
    <cellStyle name="Normal 2 3 2 2 3 5 2 2 2 2" xfId="5221" xr:uid="{00000000-0005-0000-0000-0000E93E0000}"/>
    <cellStyle name="Normal 2 3 2 2 3 5 2 2 2 2 2" xfId="13367" xr:uid="{00000000-0005-0000-0000-0000EA3E0000}"/>
    <cellStyle name="Normal 2 3 2 2 3 5 2 2 2 2 2 2" xfId="29663" xr:uid="{00000000-0005-0000-0000-0000EB3E0000}"/>
    <cellStyle name="Normal 2 3 2 2 3 5 2 2 2 2 3" xfId="21517" xr:uid="{00000000-0005-0000-0000-0000EC3E0000}"/>
    <cellStyle name="Normal 2 3 2 2 3 5 2 2 2 3" xfId="8052" xr:uid="{00000000-0005-0000-0000-0000ED3E0000}"/>
    <cellStyle name="Normal 2 3 2 2 3 5 2 2 2 3 2" xfId="16198" xr:uid="{00000000-0005-0000-0000-0000EE3E0000}"/>
    <cellStyle name="Normal 2 3 2 2 3 5 2 2 2 3 2 2" xfId="32494" xr:uid="{00000000-0005-0000-0000-0000EF3E0000}"/>
    <cellStyle name="Normal 2 3 2 2 3 5 2 2 2 3 3" xfId="24348" xr:uid="{00000000-0005-0000-0000-0000F03E0000}"/>
    <cellStyle name="Normal 2 3 2 2 3 5 2 2 2 4" xfId="10899" xr:uid="{00000000-0005-0000-0000-0000F13E0000}"/>
    <cellStyle name="Normal 2 3 2 2 3 5 2 2 2 4 2" xfId="27195" xr:uid="{00000000-0005-0000-0000-0000F23E0000}"/>
    <cellStyle name="Normal 2 3 2 2 3 5 2 2 2 5" xfId="19049" xr:uid="{00000000-0005-0000-0000-0000F33E0000}"/>
    <cellStyle name="Normal 2 3 2 2 3 5 2 2 3" xfId="4003" xr:uid="{00000000-0005-0000-0000-0000F43E0000}"/>
    <cellStyle name="Normal 2 3 2 2 3 5 2 2 3 2" xfId="12149" xr:uid="{00000000-0005-0000-0000-0000F53E0000}"/>
    <cellStyle name="Normal 2 3 2 2 3 5 2 2 3 2 2" xfId="28445" xr:uid="{00000000-0005-0000-0000-0000F63E0000}"/>
    <cellStyle name="Normal 2 3 2 2 3 5 2 2 3 3" xfId="20299" xr:uid="{00000000-0005-0000-0000-0000F73E0000}"/>
    <cellStyle name="Normal 2 3 2 2 3 5 2 2 4" xfId="6642" xr:uid="{00000000-0005-0000-0000-0000F83E0000}"/>
    <cellStyle name="Normal 2 3 2 2 3 5 2 2 4 2" xfId="14788" xr:uid="{00000000-0005-0000-0000-0000F93E0000}"/>
    <cellStyle name="Normal 2 3 2 2 3 5 2 2 4 2 2" xfId="31084" xr:uid="{00000000-0005-0000-0000-0000FA3E0000}"/>
    <cellStyle name="Normal 2 3 2 2 3 5 2 2 4 3" xfId="22938" xr:uid="{00000000-0005-0000-0000-0000FB3E0000}"/>
    <cellStyle name="Normal 2 3 2 2 3 5 2 2 5" xfId="9489" xr:uid="{00000000-0005-0000-0000-0000FC3E0000}"/>
    <cellStyle name="Normal 2 3 2 2 3 5 2 2 5 2" xfId="25785" xr:uid="{00000000-0005-0000-0000-0000FD3E0000}"/>
    <cellStyle name="Normal 2 3 2 2 3 5 2 2 6" xfId="17639" xr:uid="{00000000-0005-0000-0000-0000FE3E0000}"/>
    <cellStyle name="Normal 2 3 2 2 3 5 2 3" xfId="2048" xr:uid="{00000000-0005-0000-0000-0000FF3E0000}"/>
    <cellStyle name="Normal 2 3 2 2 3 5 2 3 2" xfId="4612" xr:uid="{00000000-0005-0000-0000-0000003F0000}"/>
    <cellStyle name="Normal 2 3 2 2 3 5 2 3 2 2" xfId="12758" xr:uid="{00000000-0005-0000-0000-0000013F0000}"/>
    <cellStyle name="Normal 2 3 2 2 3 5 2 3 2 2 2" xfId="29054" xr:uid="{00000000-0005-0000-0000-0000023F0000}"/>
    <cellStyle name="Normal 2 3 2 2 3 5 2 3 2 3" xfId="20908" xr:uid="{00000000-0005-0000-0000-0000033F0000}"/>
    <cellStyle name="Normal 2 3 2 2 3 5 2 3 3" xfId="7347" xr:uid="{00000000-0005-0000-0000-0000043F0000}"/>
    <cellStyle name="Normal 2 3 2 2 3 5 2 3 3 2" xfId="15493" xr:uid="{00000000-0005-0000-0000-0000053F0000}"/>
    <cellStyle name="Normal 2 3 2 2 3 5 2 3 3 2 2" xfId="31789" xr:uid="{00000000-0005-0000-0000-0000063F0000}"/>
    <cellStyle name="Normal 2 3 2 2 3 5 2 3 3 3" xfId="23643" xr:uid="{00000000-0005-0000-0000-0000073F0000}"/>
    <cellStyle name="Normal 2 3 2 2 3 5 2 3 4" xfId="10194" xr:uid="{00000000-0005-0000-0000-0000083F0000}"/>
    <cellStyle name="Normal 2 3 2 2 3 5 2 3 4 2" xfId="26490" xr:uid="{00000000-0005-0000-0000-0000093F0000}"/>
    <cellStyle name="Normal 2 3 2 2 3 5 2 3 5" xfId="18344" xr:uid="{00000000-0005-0000-0000-00000A3F0000}"/>
    <cellStyle name="Normal 2 3 2 2 3 5 2 4" xfId="3394" xr:uid="{00000000-0005-0000-0000-00000B3F0000}"/>
    <cellStyle name="Normal 2 3 2 2 3 5 2 4 2" xfId="11540" xr:uid="{00000000-0005-0000-0000-00000C3F0000}"/>
    <cellStyle name="Normal 2 3 2 2 3 5 2 4 2 2" xfId="27836" xr:uid="{00000000-0005-0000-0000-00000D3F0000}"/>
    <cellStyle name="Normal 2 3 2 2 3 5 2 4 3" xfId="19690" xr:uid="{00000000-0005-0000-0000-00000E3F0000}"/>
    <cellStyle name="Normal 2 3 2 2 3 5 2 5" xfId="5937" xr:uid="{00000000-0005-0000-0000-00000F3F0000}"/>
    <cellStyle name="Normal 2 3 2 2 3 5 2 5 2" xfId="14083" xr:uid="{00000000-0005-0000-0000-0000103F0000}"/>
    <cellStyle name="Normal 2 3 2 2 3 5 2 5 2 2" xfId="30379" xr:uid="{00000000-0005-0000-0000-0000113F0000}"/>
    <cellStyle name="Normal 2 3 2 2 3 5 2 5 3" xfId="22233" xr:uid="{00000000-0005-0000-0000-0000123F0000}"/>
    <cellStyle name="Normal 2 3 2 2 3 5 2 6" xfId="8784" xr:uid="{00000000-0005-0000-0000-0000133F0000}"/>
    <cellStyle name="Normal 2 3 2 2 3 5 2 6 2" xfId="25080" xr:uid="{00000000-0005-0000-0000-0000143F0000}"/>
    <cellStyle name="Normal 2 3 2 2 3 5 2 7" xfId="16934" xr:uid="{00000000-0005-0000-0000-0000153F0000}"/>
    <cellStyle name="Normal 2 3 2 2 3 5 3" xfId="999" xr:uid="{00000000-0005-0000-0000-0000163F0000}"/>
    <cellStyle name="Normal 2 3 2 2 3 5 3 2" xfId="2409" xr:uid="{00000000-0005-0000-0000-0000173F0000}"/>
    <cellStyle name="Normal 2 3 2 2 3 5 3 2 2" xfId="4925" xr:uid="{00000000-0005-0000-0000-0000183F0000}"/>
    <cellStyle name="Normal 2 3 2 2 3 5 3 2 2 2" xfId="13071" xr:uid="{00000000-0005-0000-0000-0000193F0000}"/>
    <cellStyle name="Normal 2 3 2 2 3 5 3 2 2 2 2" xfId="29367" xr:uid="{00000000-0005-0000-0000-00001A3F0000}"/>
    <cellStyle name="Normal 2 3 2 2 3 5 3 2 2 3" xfId="21221" xr:uid="{00000000-0005-0000-0000-00001B3F0000}"/>
    <cellStyle name="Normal 2 3 2 2 3 5 3 2 3" xfId="7708" xr:uid="{00000000-0005-0000-0000-00001C3F0000}"/>
    <cellStyle name="Normal 2 3 2 2 3 5 3 2 3 2" xfId="15854" xr:uid="{00000000-0005-0000-0000-00001D3F0000}"/>
    <cellStyle name="Normal 2 3 2 2 3 5 3 2 3 2 2" xfId="32150" xr:uid="{00000000-0005-0000-0000-00001E3F0000}"/>
    <cellStyle name="Normal 2 3 2 2 3 5 3 2 3 3" xfId="24004" xr:uid="{00000000-0005-0000-0000-00001F3F0000}"/>
    <cellStyle name="Normal 2 3 2 2 3 5 3 2 4" xfId="10555" xr:uid="{00000000-0005-0000-0000-0000203F0000}"/>
    <cellStyle name="Normal 2 3 2 2 3 5 3 2 4 2" xfId="26851" xr:uid="{00000000-0005-0000-0000-0000213F0000}"/>
    <cellStyle name="Normal 2 3 2 2 3 5 3 2 5" xfId="18705" xr:uid="{00000000-0005-0000-0000-0000223F0000}"/>
    <cellStyle name="Normal 2 3 2 2 3 5 3 3" xfId="3707" xr:uid="{00000000-0005-0000-0000-0000233F0000}"/>
    <cellStyle name="Normal 2 3 2 2 3 5 3 3 2" xfId="11853" xr:uid="{00000000-0005-0000-0000-0000243F0000}"/>
    <cellStyle name="Normal 2 3 2 2 3 5 3 3 2 2" xfId="28149" xr:uid="{00000000-0005-0000-0000-0000253F0000}"/>
    <cellStyle name="Normal 2 3 2 2 3 5 3 3 3" xfId="20003" xr:uid="{00000000-0005-0000-0000-0000263F0000}"/>
    <cellStyle name="Normal 2 3 2 2 3 5 3 4" xfId="6298" xr:uid="{00000000-0005-0000-0000-0000273F0000}"/>
    <cellStyle name="Normal 2 3 2 2 3 5 3 4 2" xfId="14444" xr:uid="{00000000-0005-0000-0000-0000283F0000}"/>
    <cellStyle name="Normal 2 3 2 2 3 5 3 4 2 2" xfId="30740" xr:uid="{00000000-0005-0000-0000-0000293F0000}"/>
    <cellStyle name="Normal 2 3 2 2 3 5 3 4 3" xfId="22594" xr:uid="{00000000-0005-0000-0000-00002A3F0000}"/>
    <cellStyle name="Normal 2 3 2 2 3 5 3 5" xfId="9145" xr:uid="{00000000-0005-0000-0000-00002B3F0000}"/>
    <cellStyle name="Normal 2 3 2 2 3 5 3 5 2" xfId="25441" xr:uid="{00000000-0005-0000-0000-00002C3F0000}"/>
    <cellStyle name="Normal 2 3 2 2 3 5 3 6" xfId="17295" xr:uid="{00000000-0005-0000-0000-00002D3F0000}"/>
    <cellStyle name="Normal 2 3 2 2 3 5 4" xfId="1704" xr:uid="{00000000-0005-0000-0000-00002E3F0000}"/>
    <cellStyle name="Normal 2 3 2 2 3 5 4 2" xfId="4316" xr:uid="{00000000-0005-0000-0000-00002F3F0000}"/>
    <cellStyle name="Normal 2 3 2 2 3 5 4 2 2" xfId="12462" xr:uid="{00000000-0005-0000-0000-0000303F0000}"/>
    <cellStyle name="Normal 2 3 2 2 3 5 4 2 2 2" xfId="28758" xr:uid="{00000000-0005-0000-0000-0000313F0000}"/>
    <cellStyle name="Normal 2 3 2 2 3 5 4 2 3" xfId="20612" xr:uid="{00000000-0005-0000-0000-0000323F0000}"/>
    <cellStyle name="Normal 2 3 2 2 3 5 4 3" xfId="7003" xr:uid="{00000000-0005-0000-0000-0000333F0000}"/>
    <cellStyle name="Normal 2 3 2 2 3 5 4 3 2" xfId="15149" xr:uid="{00000000-0005-0000-0000-0000343F0000}"/>
    <cellStyle name="Normal 2 3 2 2 3 5 4 3 2 2" xfId="31445" xr:uid="{00000000-0005-0000-0000-0000353F0000}"/>
    <cellStyle name="Normal 2 3 2 2 3 5 4 3 3" xfId="23299" xr:uid="{00000000-0005-0000-0000-0000363F0000}"/>
    <cellStyle name="Normal 2 3 2 2 3 5 4 4" xfId="9850" xr:uid="{00000000-0005-0000-0000-0000373F0000}"/>
    <cellStyle name="Normal 2 3 2 2 3 5 4 4 2" xfId="26146" xr:uid="{00000000-0005-0000-0000-0000383F0000}"/>
    <cellStyle name="Normal 2 3 2 2 3 5 4 5" xfId="18000" xr:uid="{00000000-0005-0000-0000-0000393F0000}"/>
    <cellStyle name="Normal 2 3 2 2 3 5 5" xfId="3098" xr:uid="{00000000-0005-0000-0000-00003A3F0000}"/>
    <cellStyle name="Normal 2 3 2 2 3 5 5 2" xfId="11244" xr:uid="{00000000-0005-0000-0000-00003B3F0000}"/>
    <cellStyle name="Normal 2 3 2 2 3 5 5 2 2" xfId="27540" xr:uid="{00000000-0005-0000-0000-00003C3F0000}"/>
    <cellStyle name="Normal 2 3 2 2 3 5 5 3" xfId="19394" xr:uid="{00000000-0005-0000-0000-00003D3F0000}"/>
    <cellStyle name="Normal 2 3 2 2 3 5 6" xfId="5593" xr:uid="{00000000-0005-0000-0000-00003E3F0000}"/>
    <cellStyle name="Normal 2 3 2 2 3 5 6 2" xfId="13739" xr:uid="{00000000-0005-0000-0000-00003F3F0000}"/>
    <cellStyle name="Normal 2 3 2 2 3 5 6 2 2" xfId="30035" xr:uid="{00000000-0005-0000-0000-0000403F0000}"/>
    <cellStyle name="Normal 2 3 2 2 3 5 6 3" xfId="21889" xr:uid="{00000000-0005-0000-0000-0000413F0000}"/>
    <cellStyle name="Normal 2 3 2 2 3 5 7" xfId="8440" xr:uid="{00000000-0005-0000-0000-0000423F0000}"/>
    <cellStyle name="Normal 2 3 2 2 3 5 7 2" xfId="24736" xr:uid="{00000000-0005-0000-0000-0000433F0000}"/>
    <cellStyle name="Normal 2 3 2 2 3 5 8" xfId="16590" xr:uid="{00000000-0005-0000-0000-0000443F0000}"/>
    <cellStyle name="Normal 2 3 2 2 3 6" xfId="383" xr:uid="{00000000-0005-0000-0000-0000453F0000}"/>
    <cellStyle name="Normal 2 3 2 2 3 6 2" xfId="1089" xr:uid="{00000000-0005-0000-0000-0000463F0000}"/>
    <cellStyle name="Normal 2 3 2 2 3 6 2 2" xfId="2499" xr:uid="{00000000-0005-0000-0000-0000473F0000}"/>
    <cellStyle name="Normal 2 3 2 2 3 6 2 2 2" xfId="4999" xr:uid="{00000000-0005-0000-0000-0000483F0000}"/>
    <cellStyle name="Normal 2 3 2 2 3 6 2 2 2 2" xfId="13145" xr:uid="{00000000-0005-0000-0000-0000493F0000}"/>
    <cellStyle name="Normal 2 3 2 2 3 6 2 2 2 2 2" xfId="29441" xr:uid="{00000000-0005-0000-0000-00004A3F0000}"/>
    <cellStyle name="Normal 2 3 2 2 3 6 2 2 2 3" xfId="21295" xr:uid="{00000000-0005-0000-0000-00004B3F0000}"/>
    <cellStyle name="Normal 2 3 2 2 3 6 2 2 3" xfId="7798" xr:uid="{00000000-0005-0000-0000-00004C3F0000}"/>
    <cellStyle name="Normal 2 3 2 2 3 6 2 2 3 2" xfId="15944" xr:uid="{00000000-0005-0000-0000-00004D3F0000}"/>
    <cellStyle name="Normal 2 3 2 2 3 6 2 2 3 2 2" xfId="32240" xr:uid="{00000000-0005-0000-0000-00004E3F0000}"/>
    <cellStyle name="Normal 2 3 2 2 3 6 2 2 3 3" xfId="24094" xr:uid="{00000000-0005-0000-0000-00004F3F0000}"/>
    <cellStyle name="Normal 2 3 2 2 3 6 2 2 4" xfId="10645" xr:uid="{00000000-0005-0000-0000-0000503F0000}"/>
    <cellStyle name="Normal 2 3 2 2 3 6 2 2 4 2" xfId="26941" xr:uid="{00000000-0005-0000-0000-0000513F0000}"/>
    <cellStyle name="Normal 2 3 2 2 3 6 2 2 5" xfId="18795" xr:uid="{00000000-0005-0000-0000-0000523F0000}"/>
    <cellStyle name="Normal 2 3 2 2 3 6 2 3" xfId="3781" xr:uid="{00000000-0005-0000-0000-0000533F0000}"/>
    <cellStyle name="Normal 2 3 2 2 3 6 2 3 2" xfId="11927" xr:uid="{00000000-0005-0000-0000-0000543F0000}"/>
    <cellStyle name="Normal 2 3 2 2 3 6 2 3 2 2" xfId="28223" xr:uid="{00000000-0005-0000-0000-0000553F0000}"/>
    <cellStyle name="Normal 2 3 2 2 3 6 2 3 3" xfId="20077" xr:uid="{00000000-0005-0000-0000-0000563F0000}"/>
    <cellStyle name="Normal 2 3 2 2 3 6 2 4" xfId="6388" xr:uid="{00000000-0005-0000-0000-0000573F0000}"/>
    <cellStyle name="Normal 2 3 2 2 3 6 2 4 2" xfId="14534" xr:uid="{00000000-0005-0000-0000-0000583F0000}"/>
    <cellStyle name="Normal 2 3 2 2 3 6 2 4 2 2" xfId="30830" xr:uid="{00000000-0005-0000-0000-0000593F0000}"/>
    <cellStyle name="Normal 2 3 2 2 3 6 2 4 3" xfId="22684" xr:uid="{00000000-0005-0000-0000-00005A3F0000}"/>
    <cellStyle name="Normal 2 3 2 2 3 6 2 5" xfId="9235" xr:uid="{00000000-0005-0000-0000-00005B3F0000}"/>
    <cellStyle name="Normal 2 3 2 2 3 6 2 5 2" xfId="25531" xr:uid="{00000000-0005-0000-0000-00005C3F0000}"/>
    <cellStyle name="Normal 2 3 2 2 3 6 2 6" xfId="17385" xr:uid="{00000000-0005-0000-0000-00005D3F0000}"/>
    <cellStyle name="Normal 2 3 2 2 3 6 3" xfId="1794" xr:uid="{00000000-0005-0000-0000-00005E3F0000}"/>
    <cellStyle name="Normal 2 3 2 2 3 6 3 2" xfId="4390" xr:uid="{00000000-0005-0000-0000-00005F3F0000}"/>
    <cellStyle name="Normal 2 3 2 2 3 6 3 2 2" xfId="12536" xr:uid="{00000000-0005-0000-0000-0000603F0000}"/>
    <cellStyle name="Normal 2 3 2 2 3 6 3 2 2 2" xfId="28832" xr:uid="{00000000-0005-0000-0000-0000613F0000}"/>
    <cellStyle name="Normal 2 3 2 2 3 6 3 2 3" xfId="20686" xr:uid="{00000000-0005-0000-0000-0000623F0000}"/>
    <cellStyle name="Normal 2 3 2 2 3 6 3 3" xfId="7093" xr:uid="{00000000-0005-0000-0000-0000633F0000}"/>
    <cellStyle name="Normal 2 3 2 2 3 6 3 3 2" xfId="15239" xr:uid="{00000000-0005-0000-0000-0000643F0000}"/>
    <cellStyle name="Normal 2 3 2 2 3 6 3 3 2 2" xfId="31535" xr:uid="{00000000-0005-0000-0000-0000653F0000}"/>
    <cellStyle name="Normal 2 3 2 2 3 6 3 3 3" xfId="23389" xr:uid="{00000000-0005-0000-0000-0000663F0000}"/>
    <cellStyle name="Normal 2 3 2 2 3 6 3 4" xfId="9940" xr:uid="{00000000-0005-0000-0000-0000673F0000}"/>
    <cellStyle name="Normal 2 3 2 2 3 6 3 4 2" xfId="26236" xr:uid="{00000000-0005-0000-0000-0000683F0000}"/>
    <cellStyle name="Normal 2 3 2 2 3 6 3 5" xfId="18090" xr:uid="{00000000-0005-0000-0000-0000693F0000}"/>
    <cellStyle name="Normal 2 3 2 2 3 6 4" xfId="3172" xr:uid="{00000000-0005-0000-0000-00006A3F0000}"/>
    <cellStyle name="Normal 2 3 2 2 3 6 4 2" xfId="11318" xr:uid="{00000000-0005-0000-0000-00006B3F0000}"/>
    <cellStyle name="Normal 2 3 2 2 3 6 4 2 2" xfId="27614" xr:uid="{00000000-0005-0000-0000-00006C3F0000}"/>
    <cellStyle name="Normal 2 3 2 2 3 6 4 3" xfId="19468" xr:uid="{00000000-0005-0000-0000-00006D3F0000}"/>
    <cellStyle name="Normal 2 3 2 2 3 6 5" xfId="5683" xr:uid="{00000000-0005-0000-0000-00006E3F0000}"/>
    <cellStyle name="Normal 2 3 2 2 3 6 5 2" xfId="13829" xr:uid="{00000000-0005-0000-0000-00006F3F0000}"/>
    <cellStyle name="Normal 2 3 2 2 3 6 5 2 2" xfId="30125" xr:uid="{00000000-0005-0000-0000-0000703F0000}"/>
    <cellStyle name="Normal 2 3 2 2 3 6 5 3" xfId="21979" xr:uid="{00000000-0005-0000-0000-0000713F0000}"/>
    <cellStyle name="Normal 2 3 2 2 3 6 6" xfId="8530" xr:uid="{00000000-0005-0000-0000-0000723F0000}"/>
    <cellStyle name="Normal 2 3 2 2 3 6 6 2" xfId="24826" xr:uid="{00000000-0005-0000-0000-0000733F0000}"/>
    <cellStyle name="Normal 2 3 2 2 3 6 7" xfId="16680" xr:uid="{00000000-0005-0000-0000-0000743F0000}"/>
    <cellStyle name="Normal 2 3 2 2 3 7" xfId="745" xr:uid="{00000000-0005-0000-0000-0000753F0000}"/>
    <cellStyle name="Normal 2 3 2 2 3 7 2" xfId="2155" xr:uid="{00000000-0005-0000-0000-0000763F0000}"/>
    <cellStyle name="Normal 2 3 2 2 3 7 2 2" xfId="4703" xr:uid="{00000000-0005-0000-0000-0000773F0000}"/>
    <cellStyle name="Normal 2 3 2 2 3 7 2 2 2" xfId="12849" xr:uid="{00000000-0005-0000-0000-0000783F0000}"/>
    <cellStyle name="Normal 2 3 2 2 3 7 2 2 2 2" xfId="29145" xr:uid="{00000000-0005-0000-0000-0000793F0000}"/>
    <cellStyle name="Normal 2 3 2 2 3 7 2 2 3" xfId="20999" xr:uid="{00000000-0005-0000-0000-00007A3F0000}"/>
    <cellStyle name="Normal 2 3 2 2 3 7 2 3" xfId="7454" xr:uid="{00000000-0005-0000-0000-00007B3F0000}"/>
    <cellStyle name="Normal 2 3 2 2 3 7 2 3 2" xfId="15600" xr:uid="{00000000-0005-0000-0000-00007C3F0000}"/>
    <cellStyle name="Normal 2 3 2 2 3 7 2 3 2 2" xfId="31896" xr:uid="{00000000-0005-0000-0000-00007D3F0000}"/>
    <cellStyle name="Normal 2 3 2 2 3 7 2 3 3" xfId="23750" xr:uid="{00000000-0005-0000-0000-00007E3F0000}"/>
    <cellStyle name="Normal 2 3 2 2 3 7 2 4" xfId="10301" xr:uid="{00000000-0005-0000-0000-00007F3F0000}"/>
    <cellStyle name="Normal 2 3 2 2 3 7 2 4 2" xfId="26597" xr:uid="{00000000-0005-0000-0000-0000803F0000}"/>
    <cellStyle name="Normal 2 3 2 2 3 7 2 5" xfId="18451" xr:uid="{00000000-0005-0000-0000-0000813F0000}"/>
    <cellStyle name="Normal 2 3 2 2 3 7 3" xfId="3485" xr:uid="{00000000-0005-0000-0000-0000823F0000}"/>
    <cellStyle name="Normal 2 3 2 2 3 7 3 2" xfId="11631" xr:uid="{00000000-0005-0000-0000-0000833F0000}"/>
    <cellStyle name="Normal 2 3 2 2 3 7 3 2 2" xfId="27927" xr:uid="{00000000-0005-0000-0000-0000843F0000}"/>
    <cellStyle name="Normal 2 3 2 2 3 7 3 3" xfId="19781" xr:uid="{00000000-0005-0000-0000-0000853F0000}"/>
    <cellStyle name="Normal 2 3 2 2 3 7 4" xfId="6044" xr:uid="{00000000-0005-0000-0000-0000863F0000}"/>
    <cellStyle name="Normal 2 3 2 2 3 7 4 2" xfId="14190" xr:uid="{00000000-0005-0000-0000-0000873F0000}"/>
    <cellStyle name="Normal 2 3 2 2 3 7 4 2 2" xfId="30486" xr:uid="{00000000-0005-0000-0000-0000883F0000}"/>
    <cellStyle name="Normal 2 3 2 2 3 7 4 3" xfId="22340" xr:uid="{00000000-0005-0000-0000-0000893F0000}"/>
    <cellStyle name="Normal 2 3 2 2 3 7 5" xfId="8891" xr:uid="{00000000-0005-0000-0000-00008A3F0000}"/>
    <cellStyle name="Normal 2 3 2 2 3 7 5 2" xfId="25187" xr:uid="{00000000-0005-0000-0000-00008B3F0000}"/>
    <cellStyle name="Normal 2 3 2 2 3 7 6" xfId="17041" xr:uid="{00000000-0005-0000-0000-00008C3F0000}"/>
    <cellStyle name="Normal 2 3 2 2 3 8" xfId="1450" xr:uid="{00000000-0005-0000-0000-00008D3F0000}"/>
    <cellStyle name="Normal 2 3 2 2 3 8 2" xfId="4094" xr:uid="{00000000-0005-0000-0000-00008E3F0000}"/>
    <cellStyle name="Normal 2 3 2 2 3 8 2 2" xfId="12240" xr:uid="{00000000-0005-0000-0000-00008F3F0000}"/>
    <cellStyle name="Normal 2 3 2 2 3 8 2 2 2" xfId="28536" xr:uid="{00000000-0005-0000-0000-0000903F0000}"/>
    <cellStyle name="Normal 2 3 2 2 3 8 2 3" xfId="20390" xr:uid="{00000000-0005-0000-0000-0000913F0000}"/>
    <cellStyle name="Normal 2 3 2 2 3 8 3" xfId="6749" xr:uid="{00000000-0005-0000-0000-0000923F0000}"/>
    <cellStyle name="Normal 2 3 2 2 3 8 3 2" xfId="14895" xr:uid="{00000000-0005-0000-0000-0000933F0000}"/>
    <cellStyle name="Normal 2 3 2 2 3 8 3 2 2" xfId="31191" xr:uid="{00000000-0005-0000-0000-0000943F0000}"/>
    <cellStyle name="Normal 2 3 2 2 3 8 3 3" xfId="23045" xr:uid="{00000000-0005-0000-0000-0000953F0000}"/>
    <cellStyle name="Normal 2 3 2 2 3 8 4" xfId="9596" xr:uid="{00000000-0005-0000-0000-0000963F0000}"/>
    <cellStyle name="Normal 2 3 2 2 3 8 4 2" xfId="25892" xr:uid="{00000000-0005-0000-0000-0000973F0000}"/>
    <cellStyle name="Normal 2 3 2 2 3 8 5" xfId="17746" xr:uid="{00000000-0005-0000-0000-0000983F0000}"/>
    <cellStyle name="Normal 2 3 2 2 3 9" xfId="2876" xr:uid="{00000000-0005-0000-0000-0000993F0000}"/>
    <cellStyle name="Normal 2 3 2 2 3 9 2" xfId="11022" xr:uid="{00000000-0005-0000-0000-00009A3F0000}"/>
    <cellStyle name="Normal 2 3 2 2 3 9 2 2" xfId="27318" xr:uid="{00000000-0005-0000-0000-00009B3F0000}"/>
    <cellStyle name="Normal 2 3 2 2 3 9 3" xfId="19172" xr:uid="{00000000-0005-0000-0000-00009C3F0000}"/>
    <cellStyle name="Normal 2 3 2 2 4" xfId="61" xr:uid="{00000000-0005-0000-0000-00009D3F0000}"/>
    <cellStyle name="Normal 2 3 2 2 4 10" xfId="8208" xr:uid="{00000000-0005-0000-0000-00009E3F0000}"/>
    <cellStyle name="Normal 2 3 2 2 4 10 2" xfId="24504" xr:uid="{00000000-0005-0000-0000-00009F3F0000}"/>
    <cellStyle name="Normal 2 3 2 2 4 11" xfId="16358" xr:uid="{00000000-0005-0000-0000-0000A03F0000}"/>
    <cellStyle name="Normal 2 3 2 2 4 2" xfId="151" xr:uid="{00000000-0005-0000-0000-0000A13F0000}"/>
    <cellStyle name="Normal 2 3 2 2 4 2 2" xfId="495" xr:uid="{00000000-0005-0000-0000-0000A23F0000}"/>
    <cellStyle name="Normal 2 3 2 2 4 2 2 2" xfId="1201" xr:uid="{00000000-0005-0000-0000-0000A33F0000}"/>
    <cellStyle name="Normal 2 3 2 2 4 2 2 2 2" xfId="2611" xr:uid="{00000000-0005-0000-0000-0000A43F0000}"/>
    <cellStyle name="Normal 2 3 2 2 4 2 2 2 2 2" xfId="5091" xr:uid="{00000000-0005-0000-0000-0000A53F0000}"/>
    <cellStyle name="Normal 2 3 2 2 4 2 2 2 2 2 2" xfId="13237" xr:uid="{00000000-0005-0000-0000-0000A63F0000}"/>
    <cellStyle name="Normal 2 3 2 2 4 2 2 2 2 2 2 2" xfId="29533" xr:uid="{00000000-0005-0000-0000-0000A73F0000}"/>
    <cellStyle name="Normal 2 3 2 2 4 2 2 2 2 2 3" xfId="21387" xr:uid="{00000000-0005-0000-0000-0000A83F0000}"/>
    <cellStyle name="Normal 2 3 2 2 4 2 2 2 2 3" xfId="7910" xr:uid="{00000000-0005-0000-0000-0000A93F0000}"/>
    <cellStyle name="Normal 2 3 2 2 4 2 2 2 2 3 2" xfId="16056" xr:uid="{00000000-0005-0000-0000-0000AA3F0000}"/>
    <cellStyle name="Normal 2 3 2 2 4 2 2 2 2 3 2 2" xfId="32352" xr:uid="{00000000-0005-0000-0000-0000AB3F0000}"/>
    <cellStyle name="Normal 2 3 2 2 4 2 2 2 2 3 3" xfId="24206" xr:uid="{00000000-0005-0000-0000-0000AC3F0000}"/>
    <cellStyle name="Normal 2 3 2 2 4 2 2 2 2 4" xfId="10757" xr:uid="{00000000-0005-0000-0000-0000AD3F0000}"/>
    <cellStyle name="Normal 2 3 2 2 4 2 2 2 2 4 2" xfId="27053" xr:uid="{00000000-0005-0000-0000-0000AE3F0000}"/>
    <cellStyle name="Normal 2 3 2 2 4 2 2 2 2 5" xfId="18907" xr:uid="{00000000-0005-0000-0000-0000AF3F0000}"/>
    <cellStyle name="Normal 2 3 2 2 4 2 2 2 3" xfId="3873" xr:uid="{00000000-0005-0000-0000-0000B03F0000}"/>
    <cellStyle name="Normal 2 3 2 2 4 2 2 2 3 2" xfId="12019" xr:uid="{00000000-0005-0000-0000-0000B13F0000}"/>
    <cellStyle name="Normal 2 3 2 2 4 2 2 2 3 2 2" xfId="28315" xr:uid="{00000000-0005-0000-0000-0000B23F0000}"/>
    <cellStyle name="Normal 2 3 2 2 4 2 2 2 3 3" xfId="20169" xr:uid="{00000000-0005-0000-0000-0000B33F0000}"/>
    <cellStyle name="Normal 2 3 2 2 4 2 2 2 4" xfId="6500" xr:uid="{00000000-0005-0000-0000-0000B43F0000}"/>
    <cellStyle name="Normal 2 3 2 2 4 2 2 2 4 2" xfId="14646" xr:uid="{00000000-0005-0000-0000-0000B53F0000}"/>
    <cellStyle name="Normal 2 3 2 2 4 2 2 2 4 2 2" xfId="30942" xr:uid="{00000000-0005-0000-0000-0000B63F0000}"/>
    <cellStyle name="Normal 2 3 2 2 4 2 2 2 4 3" xfId="22796" xr:uid="{00000000-0005-0000-0000-0000B73F0000}"/>
    <cellStyle name="Normal 2 3 2 2 4 2 2 2 5" xfId="9347" xr:uid="{00000000-0005-0000-0000-0000B83F0000}"/>
    <cellStyle name="Normal 2 3 2 2 4 2 2 2 5 2" xfId="25643" xr:uid="{00000000-0005-0000-0000-0000B93F0000}"/>
    <cellStyle name="Normal 2 3 2 2 4 2 2 2 6" xfId="17497" xr:uid="{00000000-0005-0000-0000-0000BA3F0000}"/>
    <cellStyle name="Normal 2 3 2 2 4 2 2 3" xfId="1906" xr:uid="{00000000-0005-0000-0000-0000BB3F0000}"/>
    <cellStyle name="Normal 2 3 2 2 4 2 2 3 2" xfId="4482" xr:uid="{00000000-0005-0000-0000-0000BC3F0000}"/>
    <cellStyle name="Normal 2 3 2 2 4 2 2 3 2 2" xfId="12628" xr:uid="{00000000-0005-0000-0000-0000BD3F0000}"/>
    <cellStyle name="Normal 2 3 2 2 4 2 2 3 2 2 2" xfId="28924" xr:uid="{00000000-0005-0000-0000-0000BE3F0000}"/>
    <cellStyle name="Normal 2 3 2 2 4 2 2 3 2 3" xfId="20778" xr:uid="{00000000-0005-0000-0000-0000BF3F0000}"/>
    <cellStyle name="Normal 2 3 2 2 4 2 2 3 3" xfId="7205" xr:uid="{00000000-0005-0000-0000-0000C03F0000}"/>
    <cellStyle name="Normal 2 3 2 2 4 2 2 3 3 2" xfId="15351" xr:uid="{00000000-0005-0000-0000-0000C13F0000}"/>
    <cellStyle name="Normal 2 3 2 2 4 2 2 3 3 2 2" xfId="31647" xr:uid="{00000000-0005-0000-0000-0000C23F0000}"/>
    <cellStyle name="Normal 2 3 2 2 4 2 2 3 3 3" xfId="23501" xr:uid="{00000000-0005-0000-0000-0000C33F0000}"/>
    <cellStyle name="Normal 2 3 2 2 4 2 2 3 4" xfId="10052" xr:uid="{00000000-0005-0000-0000-0000C43F0000}"/>
    <cellStyle name="Normal 2 3 2 2 4 2 2 3 4 2" xfId="26348" xr:uid="{00000000-0005-0000-0000-0000C53F0000}"/>
    <cellStyle name="Normal 2 3 2 2 4 2 2 3 5" xfId="18202" xr:uid="{00000000-0005-0000-0000-0000C63F0000}"/>
    <cellStyle name="Normal 2 3 2 2 4 2 2 4" xfId="3264" xr:uid="{00000000-0005-0000-0000-0000C73F0000}"/>
    <cellStyle name="Normal 2 3 2 2 4 2 2 4 2" xfId="11410" xr:uid="{00000000-0005-0000-0000-0000C83F0000}"/>
    <cellStyle name="Normal 2 3 2 2 4 2 2 4 2 2" xfId="27706" xr:uid="{00000000-0005-0000-0000-0000C93F0000}"/>
    <cellStyle name="Normal 2 3 2 2 4 2 2 4 3" xfId="19560" xr:uid="{00000000-0005-0000-0000-0000CA3F0000}"/>
    <cellStyle name="Normal 2 3 2 2 4 2 2 5" xfId="5795" xr:uid="{00000000-0005-0000-0000-0000CB3F0000}"/>
    <cellStyle name="Normal 2 3 2 2 4 2 2 5 2" xfId="13941" xr:uid="{00000000-0005-0000-0000-0000CC3F0000}"/>
    <cellStyle name="Normal 2 3 2 2 4 2 2 5 2 2" xfId="30237" xr:uid="{00000000-0005-0000-0000-0000CD3F0000}"/>
    <cellStyle name="Normal 2 3 2 2 4 2 2 5 3" xfId="22091" xr:uid="{00000000-0005-0000-0000-0000CE3F0000}"/>
    <cellStyle name="Normal 2 3 2 2 4 2 2 6" xfId="8642" xr:uid="{00000000-0005-0000-0000-0000CF3F0000}"/>
    <cellStyle name="Normal 2 3 2 2 4 2 2 6 2" xfId="24938" xr:uid="{00000000-0005-0000-0000-0000D03F0000}"/>
    <cellStyle name="Normal 2 3 2 2 4 2 2 7" xfId="16792" xr:uid="{00000000-0005-0000-0000-0000D13F0000}"/>
    <cellStyle name="Normal 2 3 2 2 4 2 3" xfId="857" xr:uid="{00000000-0005-0000-0000-0000D23F0000}"/>
    <cellStyle name="Normal 2 3 2 2 4 2 3 2" xfId="2267" xr:uid="{00000000-0005-0000-0000-0000D33F0000}"/>
    <cellStyle name="Normal 2 3 2 2 4 2 3 2 2" xfId="4795" xr:uid="{00000000-0005-0000-0000-0000D43F0000}"/>
    <cellStyle name="Normal 2 3 2 2 4 2 3 2 2 2" xfId="12941" xr:uid="{00000000-0005-0000-0000-0000D53F0000}"/>
    <cellStyle name="Normal 2 3 2 2 4 2 3 2 2 2 2" xfId="29237" xr:uid="{00000000-0005-0000-0000-0000D63F0000}"/>
    <cellStyle name="Normal 2 3 2 2 4 2 3 2 2 3" xfId="21091" xr:uid="{00000000-0005-0000-0000-0000D73F0000}"/>
    <cellStyle name="Normal 2 3 2 2 4 2 3 2 3" xfId="7566" xr:uid="{00000000-0005-0000-0000-0000D83F0000}"/>
    <cellStyle name="Normal 2 3 2 2 4 2 3 2 3 2" xfId="15712" xr:uid="{00000000-0005-0000-0000-0000D93F0000}"/>
    <cellStyle name="Normal 2 3 2 2 4 2 3 2 3 2 2" xfId="32008" xr:uid="{00000000-0005-0000-0000-0000DA3F0000}"/>
    <cellStyle name="Normal 2 3 2 2 4 2 3 2 3 3" xfId="23862" xr:uid="{00000000-0005-0000-0000-0000DB3F0000}"/>
    <cellStyle name="Normal 2 3 2 2 4 2 3 2 4" xfId="10413" xr:uid="{00000000-0005-0000-0000-0000DC3F0000}"/>
    <cellStyle name="Normal 2 3 2 2 4 2 3 2 4 2" xfId="26709" xr:uid="{00000000-0005-0000-0000-0000DD3F0000}"/>
    <cellStyle name="Normal 2 3 2 2 4 2 3 2 5" xfId="18563" xr:uid="{00000000-0005-0000-0000-0000DE3F0000}"/>
    <cellStyle name="Normal 2 3 2 2 4 2 3 3" xfId="3577" xr:uid="{00000000-0005-0000-0000-0000DF3F0000}"/>
    <cellStyle name="Normal 2 3 2 2 4 2 3 3 2" xfId="11723" xr:uid="{00000000-0005-0000-0000-0000E03F0000}"/>
    <cellStyle name="Normal 2 3 2 2 4 2 3 3 2 2" xfId="28019" xr:uid="{00000000-0005-0000-0000-0000E13F0000}"/>
    <cellStyle name="Normal 2 3 2 2 4 2 3 3 3" xfId="19873" xr:uid="{00000000-0005-0000-0000-0000E23F0000}"/>
    <cellStyle name="Normal 2 3 2 2 4 2 3 4" xfId="6156" xr:uid="{00000000-0005-0000-0000-0000E33F0000}"/>
    <cellStyle name="Normal 2 3 2 2 4 2 3 4 2" xfId="14302" xr:uid="{00000000-0005-0000-0000-0000E43F0000}"/>
    <cellStyle name="Normal 2 3 2 2 4 2 3 4 2 2" xfId="30598" xr:uid="{00000000-0005-0000-0000-0000E53F0000}"/>
    <cellStyle name="Normal 2 3 2 2 4 2 3 4 3" xfId="22452" xr:uid="{00000000-0005-0000-0000-0000E63F0000}"/>
    <cellStyle name="Normal 2 3 2 2 4 2 3 5" xfId="9003" xr:uid="{00000000-0005-0000-0000-0000E73F0000}"/>
    <cellStyle name="Normal 2 3 2 2 4 2 3 5 2" xfId="25299" xr:uid="{00000000-0005-0000-0000-0000E83F0000}"/>
    <cellStyle name="Normal 2 3 2 2 4 2 3 6" xfId="17153" xr:uid="{00000000-0005-0000-0000-0000E93F0000}"/>
    <cellStyle name="Normal 2 3 2 2 4 2 4" xfId="1562" xr:uid="{00000000-0005-0000-0000-0000EA3F0000}"/>
    <cellStyle name="Normal 2 3 2 2 4 2 4 2" xfId="4186" xr:uid="{00000000-0005-0000-0000-0000EB3F0000}"/>
    <cellStyle name="Normal 2 3 2 2 4 2 4 2 2" xfId="12332" xr:uid="{00000000-0005-0000-0000-0000EC3F0000}"/>
    <cellStyle name="Normal 2 3 2 2 4 2 4 2 2 2" xfId="28628" xr:uid="{00000000-0005-0000-0000-0000ED3F0000}"/>
    <cellStyle name="Normal 2 3 2 2 4 2 4 2 3" xfId="20482" xr:uid="{00000000-0005-0000-0000-0000EE3F0000}"/>
    <cellStyle name="Normal 2 3 2 2 4 2 4 3" xfId="6861" xr:uid="{00000000-0005-0000-0000-0000EF3F0000}"/>
    <cellStyle name="Normal 2 3 2 2 4 2 4 3 2" xfId="15007" xr:uid="{00000000-0005-0000-0000-0000F03F0000}"/>
    <cellStyle name="Normal 2 3 2 2 4 2 4 3 2 2" xfId="31303" xr:uid="{00000000-0005-0000-0000-0000F13F0000}"/>
    <cellStyle name="Normal 2 3 2 2 4 2 4 3 3" xfId="23157" xr:uid="{00000000-0005-0000-0000-0000F23F0000}"/>
    <cellStyle name="Normal 2 3 2 2 4 2 4 4" xfId="9708" xr:uid="{00000000-0005-0000-0000-0000F33F0000}"/>
    <cellStyle name="Normal 2 3 2 2 4 2 4 4 2" xfId="26004" xr:uid="{00000000-0005-0000-0000-0000F43F0000}"/>
    <cellStyle name="Normal 2 3 2 2 4 2 4 5" xfId="17858" xr:uid="{00000000-0005-0000-0000-0000F53F0000}"/>
    <cellStyle name="Normal 2 3 2 2 4 2 5" xfId="2968" xr:uid="{00000000-0005-0000-0000-0000F63F0000}"/>
    <cellStyle name="Normal 2 3 2 2 4 2 5 2" xfId="11114" xr:uid="{00000000-0005-0000-0000-0000F73F0000}"/>
    <cellStyle name="Normal 2 3 2 2 4 2 5 2 2" xfId="27410" xr:uid="{00000000-0005-0000-0000-0000F83F0000}"/>
    <cellStyle name="Normal 2 3 2 2 4 2 5 3" xfId="19264" xr:uid="{00000000-0005-0000-0000-0000F93F0000}"/>
    <cellStyle name="Normal 2 3 2 2 4 2 6" xfId="5451" xr:uid="{00000000-0005-0000-0000-0000FA3F0000}"/>
    <cellStyle name="Normal 2 3 2 2 4 2 6 2" xfId="13597" xr:uid="{00000000-0005-0000-0000-0000FB3F0000}"/>
    <cellStyle name="Normal 2 3 2 2 4 2 6 2 2" xfId="29893" xr:uid="{00000000-0005-0000-0000-0000FC3F0000}"/>
    <cellStyle name="Normal 2 3 2 2 4 2 6 3" xfId="21747" xr:uid="{00000000-0005-0000-0000-0000FD3F0000}"/>
    <cellStyle name="Normal 2 3 2 2 4 2 7" xfId="8298" xr:uid="{00000000-0005-0000-0000-0000FE3F0000}"/>
    <cellStyle name="Normal 2 3 2 2 4 2 7 2" xfId="24594" xr:uid="{00000000-0005-0000-0000-0000FF3F0000}"/>
    <cellStyle name="Normal 2 3 2 2 4 2 8" xfId="16448" xr:uid="{00000000-0005-0000-0000-000000400000}"/>
    <cellStyle name="Normal 2 3 2 2 4 3" xfId="231" xr:uid="{00000000-0005-0000-0000-000001400000}"/>
    <cellStyle name="Normal 2 3 2 2 4 3 2" xfId="575" xr:uid="{00000000-0005-0000-0000-000002400000}"/>
    <cellStyle name="Normal 2 3 2 2 4 3 2 2" xfId="1281" xr:uid="{00000000-0005-0000-0000-000003400000}"/>
    <cellStyle name="Normal 2 3 2 2 4 3 2 2 2" xfId="2691" xr:uid="{00000000-0005-0000-0000-000004400000}"/>
    <cellStyle name="Normal 2 3 2 2 4 3 2 2 2 2" xfId="5165" xr:uid="{00000000-0005-0000-0000-000005400000}"/>
    <cellStyle name="Normal 2 3 2 2 4 3 2 2 2 2 2" xfId="13311" xr:uid="{00000000-0005-0000-0000-000006400000}"/>
    <cellStyle name="Normal 2 3 2 2 4 3 2 2 2 2 2 2" xfId="29607" xr:uid="{00000000-0005-0000-0000-000007400000}"/>
    <cellStyle name="Normal 2 3 2 2 4 3 2 2 2 2 3" xfId="21461" xr:uid="{00000000-0005-0000-0000-000008400000}"/>
    <cellStyle name="Normal 2 3 2 2 4 3 2 2 2 3" xfId="7990" xr:uid="{00000000-0005-0000-0000-000009400000}"/>
    <cellStyle name="Normal 2 3 2 2 4 3 2 2 2 3 2" xfId="16136" xr:uid="{00000000-0005-0000-0000-00000A400000}"/>
    <cellStyle name="Normal 2 3 2 2 4 3 2 2 2 3 2 2" xfId="32432" xr:uid="{00000000-0005-0000-0000-00000B400000}"/>
    <cellStyle name="Normal 2 3 2 2 4 3 2 2 2 3 3" xfId="24286" xr:uid="{00000000-0005-0000-0000-00000C400000}"/>
    <cellStyle name="Normal 2 3 2 2 4 3 2 2 2 4" xfId="10837" xr:uid="{00000000-0005-0000-0000-00000D400000}"/>
    <cellStyle name="Normal 2 3 2 2 4 3 2 2 2 4 2" xfId="27133" xr:uid="{00000000-0005-0000-0000-00000E400000}"/>
    <cellStyle name="Normal 2 3 2 2 4 3 2 2 2 5" xfId="18987" xr:uid="{00000000-0005-0000-0000-00000F400000}"/>
    <cellStyle name="Normal 2 3 2 2 4 3 2 2 3" xfId="3947" xr:uid="{00000000-0005-0000-0000-000010400000}"/>
    <cellStyle name="Normal 2 3 2 2 4 3 2 2 3 2" xfId="12093" xr:uid="{00000000-0005-0000-0000-000011400000}"/>
    <cellStyle name="Normal 2 3 2 2 4 3 2 2 3 2 2" xfId="28389" xr:uid="{00000000-0005-0000-0000-000012400000}"/>
    <cellStyle name="Normal 2 3 2 2 4 3 2 2 3 3" xfId="20243" xr:uid="{00000000-0005-0000-0000-000013400000}"/>
    <cellStyle name="Normal 2 3 2 2 4 3 2 2 4" xfId="6580" xr:uid="{00000000-0005-0000-0000-000014400000}"/>
    <cellStyle name="Normal 2 3 2 2 4 3 2 2 4 2" xfId="14726" xr:uid="{00000000-0005-0000-0000-000015400000}"/>
    <cellStyle name="Normal 2 3 2 2 4 3 2 2 4 2 2" xfId="31022" xr:uid="{00000000-0005-0000-0000-000016400000}"/>
    <cellStyle name="Normal 2 3 2 2 4 3 2 2 4 3" xfId="22876" xr:uid="{00000000-0005-0000-0000-000017400000}"/>
    <cellStyle name="Normal 2 3 2 2 4 3 2 2 5" xfId="9427" xr:uid="{00000000-0005-0000-0000-000018400000}"/>
    <cellStyle name="Normal 2 3 2 2 4 3 2 2 5 2" xfId="25723" xr:uid="{00000000-0005-0000-0000-000019400000}"/>
    <cellStyle name="Normal 2 3 2 2 4 3 2 2 6" xfId="17577" xr:uid="{00000000-0005-0000-0000-00001A400000}"/>
    <cellStyle name="Normal 2 3 2 2 4 3 2 3" xfId="1986" xr:uid="{00000000-0005-0000-0000-00001B400000}"/>
    <cellStyle name="Normal 2 3 2 2 4 3 2 3 2" xfId="4556" xr:uid="{00000000-0005-0000-0000-00001C400000}"/>
    <cellStyle name="Normal 2 3 2 2 4 3 2 3 2 2" xfId="12702" xr:uid="{00000000-0005-0000-0000-00001D400000}"/>
    <cellStyle name="Normal 2 3 2 2 4 3 2 3 2 2 2" xfId="28998" xr:uid="{00000000-0005-0000-0000-00001E400000}"/>
    <cellStyle name="Normal 2 3 2 2 4 3 2 3 2 3" xfId="20852" xr:uid="{00000000-0005-0000-0000-00001F400000}"/>
    <cellStyle name="Normal 2 3 2 2 4 3 2 3 3" xfId="7285" xr:uid="{00000000-0005-0000-0000-000020400000}"/>
    <cellStyle name="Normal 2 3 2 2 4 3 2 3 3 2" xfId="15431" xr:uid="{00000000-0005-0000-0000-000021400000}"/>
    <cellStyle name="Normal 2 3 2 2 4 3 2 3 3 2 2" xfId="31727" xr:uid="{00000000-0005-0000-0000-000022400000}"/>
    <cellStyle name="Normal 2 3 2 2 4 3 2 3 3 3" xfId="23581" xr:uid="{00000000-0005-0000-0000-000023400000}"/>
    <cellStyle name="Normal 2 3 2 2 4 3 2 3 4" xfId="10132" xr:uid="{00000000-0005-0000-0000-000024400000}"/>
    <cellStyle name="Normal 2 3 2 2 4 3 2 3 4 2" xfId="26428" xr:uid="{00000000-0005-0000-0000-000025400000}"/>
    <cellStyle name="Normal 2 3 2 2 4 3 2 3 5" xfId="18282" xr:uid="{00000000-0005-0000-0000-000026400000}"/>
    <cellStyle name="Normal 2 3 2 2 4 3 2 4" xfId="3338" xr:uid="{00000000-0005-0000-0000-000027400000}"/>
    <cellStyle name="Normal 2 3 2 2 4 3 2 4 2" xfId="11484" xr:uid="{00000000-0005-0000-0000-000028400000}"/>
    <cellStyle name="Normal 2 3 2 2 4 3 2 4 2 2" xfId="27780" xr:uid="{00000000-0005-0000-0000-000029400000}"/>
    <cellStyle name="Normal 2 3 2 2 4 3 2 4 3" xfId="19634" xr:uid="{00000000-0005-0000-0000-00002A400000}"/>
    <cellStyle name="Normal 2 3 2 2 4 3 2 5" xfId="5875" xr:uid="{00000000-0005-0000-0000-00002B400000}"/>
    <cellStyle name="Normal 2 3 2 2 4 3 2 5 2" xfId="14021" xr:uid="{00000000-0005-0000-0000-00002C400000}"/>
    <cellStyle name="Normal 2 3 2 2 4 3 2 5 2 2" xfId="30317" xr:uid="{00000000-0005-0000-0000-00002D400000}"/>
    <cellStyle name="Normal 2 3 2 2 4 3 2 5 3" xfId="22171" xr:uid="{00000000-0005-0000-0000-00002E400000}"/>
    <cellStyle name="Normal 2 3 2 2 4 3 2 6" xfId="8722" xr:uid="{00000000-0005-0000-0000-00002F400000}"/>
    <cellStyle name="Normal 2 3 2 2 4 3 2 6 2" xfId="25018" xr:uid="{00000000-0005-0000-0000-000030400000}"/>
    <cellStyle name="Normal 2 3 2 2 4 3 2 7" xfId="16872" xr:uid="{00000000-0005-0000-0000-000031400000}"/>
    <cellStyle name="Normal 2 3 2 2 4 3 3" xfId="937" xr:uid="{00000000-0005-0000-0000-000032400000}"/>
    <cellStyle name="Normal 2 3 2 2 4 3 3 2" xfId="2347" xr:uid="{00000000-0005-0000-0000-000033400000}"/>
    <cellStyle name="Normal 2 3 2 2 4 3 3 2 2" xfId="4869" xr:uid="{00000000-0005-0000-0000-000034400000}"/>
    <cellStyle name="Normal 2 3 2 2 4 3 3 2 2 2" xfId="13015" xr:uid="{00000000-0005-0000-0000-000035400000}"/>
    <cellStyle name="Normal 2 3 2 2 4 3 3 2 2 2 2" xfId="29311" xr:uid="{00000000-0005-0000-0000-000036400000}"/>
    <cellStyle name="Normal 2 3 2 2 4 3 3 2 2 3" xfId="21165" xr:uid="{00000000-0005-0000-0000-000037400000}"/>
    <cellStyle name="Normal 2 3 2 2 4 3 3 2 3" xfId="7646" xr:uid="{00000000-0005-0000-0000-000038400000}"/>
    <cellStyle name="Normal 2 3 2 2 4 3 3 2 3 2" xfId="15792" xr:uid="{00000000-0005-0000-0000-000039400000}"/>
    <cellStyle name="Normal 2 3 2 2 4 3 3 2 3 2 2" xfId="32088" xr:uid="{00000000-0005-0000-0000-00003A400000}"/>
    <cellStyle name="Normal 2 3 2 2 4 3 3 2 3 3" xfId="23942" xr:uid="{00000000-0005-0000-0000-00003B400000}"/>
    <cellStyle name="Normal 2 3 2 2 4 3 3 2 4" xfId="10493" xr:uid="{00000000-0005-0000-0000-00003C400000}"/>
    <cellStyle name="Normal 2 3 2 2 4 3 3 2 4 2" xfId="26789" xr:uid="{00000000-0005-0000-0000-00003D400000}"/>
    <cellStyle name="Normal 2 3 2 2 4 3 3 2 5" xfId="18643" xr:uid="{00000000-0005-0000-0000-00003E400000}"/>
    <cellStyle name="Normal 2 3 2 2 4 3 3 3" xfId="3651" xr:uid="{00000000-0005-0000-0000-00003F400000}"/>
    <cellStyle name="Normal 2 3 2 2 4 3 3 3 2" xfId="11797" xr:uid="{00000000-0005-0000-0000-000040400000}"/>
    <cellStyle name="Normal 2 3 2 2 4 3 3 3 2 2" xfId="28093" xr:uid="{00000000-0005-0000-0000-000041400000}"/>
    <cellStyle name="Normal 2 3 2 2 4 3 3 3 3" xfId="19947" xr:uid="{00000000-0005-0000-0000-000042400000}"/>
    <cellStyle name="Normal 2 3 2 2 4 3 3 4" xfId="6236" xr:uid="{00000000-0005-0000-0000-000043400000}"/>
    <cellStyle name="Normal 2 3 2 2 4 3 3 4 2" xfId="14382" xr:uid="{00000000-0005-0000-0000-000044400000}"/>
    <cellStyle name="Normal 2 3 2 2 4 3 3 4 2 2" xfId="30678" xr:uid="{00000000-0005-0000-0000-000045400000}"/>
    <cellStyle name="Normal 2 3 2 2 4 3 3 4 3" xfId="22532" xr:uid="{00000000-0005-0000-0000-000046400000}"/>
    <cellStyle name="Normal 2 3 2 2 4 3 3 5" xfId="9083" xr:uid="{00000000-0005-0000-0000-000047400000}"/>
    <cellStyle name="Normal 2 3 2 2 4 3 3 5 2" xfId="25379" xr:uid="{00000000-0005-0000-0000-000048400000}"/>
    <cellStyle name="Normal 2 3 2 2 4 3 3 6" xfId="17233" xr:uid="{00000000-0005-0000-0000-000049400000}"/>
    <cellStyle name="Normal 2 3 2 2 4 3 4" xfId="1642" xr:uid="{00000000-0005-0000-0000-00004A400000}"/>
    <cellStyle name="Normal 2 3 2 2 4 3 4 2" xfId="4260" xr:uid="{00000000-0005-0000-0000-00004B400000}"/>
    <cellStyle name="Normal 2 3 2 2 4 3 4 2 2" xfId="12406" xr:uid="{00000000-0005-0000-0000-00004C400000}"/>
    <cellStyle name="Normal 2 3 2 2 4 3 4 2 2 2" xfId="28702" xr:uid="{00000000-0005-0000-0000-00004D400000}"/>
    <cellStyle name="Normal 2 3 2 2 4 3 4 2 3" xfId="20556" xr:uid="{00000000-0005-0000-0000-00004E400000}"/>
    <cellStyle name="Normal 2 3 2 2 4 3 4 3" xfId="6941" xr:uid="{00000000-0005-0000-0000-00004F400000}"/>
    <cellStyle name="Normal 2 3 2 2 4 3 4 3 2" xfId="15087" xr:uid="{00000000-0005-0000-0000-000050400000}"/>
    <cellStyle name="Normal 2 3 2 2 4 3 4 3 2 2" xfId="31383" xr:uid="{00000000-0005-0000-0000-000051400000}"/>
    <cellStyle name="Normal 2 3 2 2 4 3 4 3 3" xfId="23237" xr:uid="{00000000-0005-0000-0000-000052400000}"/>
    <cellStyle name="Normal 2 3 2 2 4 3 4 4" xfId="9788" xr:uid="{00000000-0005-0000-0000-000053400000}"/>
    <cellStyle name="Normal 2 3 2 2 4 3 4 4 2" xfId="26084" xr:uid="{00000000-0005-0000-0000-000054400000}"/>
    <cellStyle name="Normal 2 3 2 2 4 3 4 5" xfId="17938" xr:uid="{00000000-0005-0000-0000-000055400000}"/>
    <cellStyle name="Normal 2 3 2 2 4 3 5" xfId="3042" xr:uid="{00000000-0005-0000-0000-000056400000}"/>
    <cellStyle name="Normal 2 3 2 2 4 3 5 2" xfId="11188" xr:uid="{00000000-0005-0000-0000-000057400000}"/>
    <cellStyle name="Normal 2 3 2 2 4 3 5 2 2" xfId="27484" xr:uid="{00000000-0005-0000-0000-000058400000}"/>
    <cellStyle name="Normal 2 3 2 2 4 3 5 3" xfId="19338" xr:uid="{00000000-0005-0000-0000-000059400000}"/>
    <cellStyle name="Normal 2 3 2 2 4 3 6" xfId="5531" xr:uid="{00000000-0005-0000-0000-00005A400000}"/>
    <cellStyle name="Normal 2 3 2 2 4 3 6 2" xfId="13677" xr:uid="{00000000-0005-0000-0000-00005B400000}"/>
    <cellStyle name="Normal 2 3 2 2 4 3 6 2 2" xfId="29973" xr:uid="{00000000-0005-0000-0000-00005C400000}"/>
    <cellStyle name="Normal 2 3 2 2 4 3 6 3" xfId="21827" xr:uid="{00000000-0005-0000-0000-00005D400000}"/>
    <cellStyle name="Normal 2 3 2 2 4 3 7" xfId="8378" xr:uid="{00000000-0005-0000-0000-00005E400000}"/>
    <cellStyle name="Normal 2 3 2 2 4 3 7 2" xfId="24674" xr:uid="{00000000-0005-0000-0000-00005F400000}"/>
    <cellStyle name="Normal 2 3 2 2 4 3 8" xfId="16528" xr:uid="{00000000-0005-0000-0000-000060400000}"/>
    <cellStyle name="Normal 2 3 2 2 4 4" xfId="315" xr:uid="{00000000-0005-0000-0000-000061400000}"/>
    <cellStyle name="Normal 2 3 2 2 4 4 2" xfId="659" xr:uid="{00000000-0005-0000-0000-000062400000}"/>
    <cellStyle name="Normal 2 3 2 2 4 4 2 2" xfId="1365" xr:uid="{00000000-0005-0000-0000-000063400000}"/>
    <cellStyle name="Normal 2 3 2 2 4 4 2 2 2" xfId="2775" xr:uid="{00000000-0005-0000-0000-000064400000}"/>
    <cellStyle name="Normal 2 3 2 2 4 4 2 2 2 2" xfId="5239" xr:uid="{00000000-0005-0000-0000-000065400000}"/>
    <cellStyle name="Normal 2 3 2 2 4 4 2 2 2 2 2" xfId="13385" xr:uid="{00000000-0005-0000-0000-000066400000}"/>
    <cellStyle name="Normal 2 3 2 2 4 4 2 2 2 2 2 2" xfId="29681" xr:uid="{00000000-0005-0000-0000-000067400000}"/>
    <cellStyle name="Normal 2 3 2 2 4 4 2 2 2 2 3" xfId="21535" xr:uid="{00000000-0005-0000-0000-000068400000}"/>
    <cellStyle name="Normal 2 3 2 2 4 4 2 2 2 3" xfId="8074" xr:uid="{00000000-0005-0000-0000-000069400000}"/>
    <cellStyle name="Normal 2 3 2 2 4 4 2 2 2 3 2" xfId="16220" xr:uid="{00000000-0005-0000-0000-00006A400000}"/>
    <cellStyle name="Normal 2 3 2 2 4 4 2 2 2 3 2 2" xfId="32516" xr:uid="{00000000-0005-0000-0000-00006B400000}"/>
    <cellStyle name="Normal 2 3 2 2 4 4 2 2 2 3 3" xfId="24370" xr:uid="{00000000-0005-0000-0000-00006C400000}"/>
    <cellStyle name="Normal 2 3 2 2 4 4 2 2 2 4" xfId="10921" xr:uid="{00000000-0005-0000-0000-00006D400000}"/>
    <cellStyle name="Normal 2 3 2 2 4 4 2 2 2 4 2" xfId="27217" xr:uid="{00000000-0005-0000-0000-00006E400000}"/>
    <cellStyle name="Normal 2 3 2 2 4 4 2 2 2 5" xfId="19071" xr:uid="{00000000-0005-0000-0000-00006F400000}"/>
    <cellStyle name="Normal 2 3 2 2 4 4 2 2 3" xfId="4021" xr:uid="{00000000-0005-0000-0000-000070400000}"/>
    <cellStyle name="Normal 2 3 2 2 4 4 2 2 3 2" xfId="12167" xr:uid="{00000000-0005-0000-0000-000071400000}"/>
    <cellStyle name="Normal 2 3 2 2 4 4 2 2 3 2 2" xfId="28463" xr:uid="{00000000-0005-0000-0000-000072400000}"/>
    <cellStyle name="Normal 2 3 2 2 4 4 2 2 3 3" xfId="20317" xr:uid="{00000000-0005-0000-0000-000073400000}"/>
    <cellStyle name="Normal 2 3 2 2 4 4 2 2 4" xfId="6664" xr:uid="{00000000-0005-0000-0000-000074400000}"/>
    <cellStyle name="Normal 2 3 2 2 4 4 2 2 4 2" xfId="14810" xr:uid="{00000000-0005-0000-0000-000075400000}"/>
    <cellStyle name="Normal 2 3 2 2 4 4 2 2 4 2 2" xfId="31106" xr:uid="{00000000-0005-0000-0000-000076400000}"/>
    <cellStyle name="Normal 2 3 2 2 4 4 2 2 4 3" xfId="22960" xr:uid="{00000000-0005-0000-0000-000077400000}"/>
    <cellStyle name="Normal 2 3 2 2 4 4 2 2 5" xfId="9511" xr:uid="{00000000-0005-0000-0000-000078400000}"/>
    <cellStyle name="Normal 2 3 2 2 4 4 2 2 5 2" xfId="25807" xr:uid="{00000000-0005-0000-0000-000079400000}"/>
    <cellStyle name="Normal 2 3 2 2 4 4 2 2 6" xfId="17661" xr:uid="{00000000-0005-0000-0000-00007A400000}"/>
    <cellStyle name="Normal 2 3 2 2 4 4 2 3" xfId="2070" xr:uid="{00000000-0005-0000-0000-00007B400000}"/>
    <cellStyle name="Normal 2 3 2 2 4 4 2 3 2" xfId="4630" xr:uid="{00000000-0005-0000-0000-00007C400000}"/>
    <cellStyle name="Normal 2 3 2 2 4 4 2 3 2 2" xfId="12776" xr:uid="{00000000-0005-0000-0000-00007D400000}"/>
    <cellStyle name="Normal 2 3 2 2 4 4 2 3 2 2 2" xfId="29072" xr:uid="{00000000-0005-0000-0000-00007E400000}"/>
    <cellStyle name="Normal 2 3 2 2 4 4 2 3 2 3" xfId="20926" xr:uid="{00000000-0005-0000-0000-00007F400000}"/>
    <cellStyle name="Normal 2 3 2 2 4 4 2 3 3" xfId="7369" xr:uid="{00000000-0005-0000-0000-000080400000}"/>
    <cellStyle name="Normal 2 3 2 2 4 4 2 3 3 2" xfId="15515" xr:uid="{00000000-0005-0000-0000-000081400000}"/>
    <cellStyle name="Normal 2 3 2 2 4 4 2 3 3 2 2" xfId="31811" xr:uid="{00000000-0005-0000-0000-000082400000}"/>
    <cellStyle name="Normal 2 3 2 2 4 4 2 3 3 3" xfId="23665" xr:uid="{00000000-0005-0000-0000-000083400000}"/>
    <cellStyle name="Normal 2 3 2 2 4 4 2 3 4" xfId="10216" xr:uid="{00000000-0005-0000-0000-000084400000}"/>
    <cellStyle name="Normal 2 3 2 2 4 4 2 3 4 2" xfId="26512" xr:uid="{00000000-0005-0000-0000-000085400000}"/>
    <cellStyle name="Normal 2 3 2 2 4 4 2 3 5" xfId="18366" xr:uid="{00000000-0005-0000-0000-000086400000}"/>
    <cellStyle name="Normal 2 3 2 2 4 4 2 4" xfId="3412" xr:uid="{00000000-0005-0000-0000-000087400000}"/>
    <cellStyle name="Normal 2 3 2 2 4 4 2 4 2" xfId="11558" xr:uid="{00000000-0005-0000-0000-000088400000}"/>
    <cellStyle name="Normal 2 3 2 2 4 4 2 4 2 2" xfId="27854" xr:uid="{00000000-0005-0000-0000-000089400000}"/>
    <cellStyle name="Normal 2 3 2 2 4 4 2 4 3" xfId="19708" xr:uid="{00000000-0005-0000-0000-00008A400000}"/>
    <cellStyle name="Normal 2 3 2 2 4 4 2 5" xfId="5959" xr:uid="{00000000-0005-0000-0000-00008B400000}"/>
    <cellStyle name="Normal 2 3 2 2 4 4 2 5 2" xfId="14105" xr:uid="{00000000-0005-0000-0000-00008C400000}"/>
    <cellStyle name="Normal 2 3 2 2 4 4 2 5 2 2" xfId="30401" xr:uid="{00000000-0005-0000-0000-00008D400000}"/>
    <cellStyle name="Normal 2 3 2 2 4 4 2 5 3" xfId="22255" xr:uid="{00000000-0005-0000-0000-00008E400000}"/>
    <cellStyle name="Normal 2 3 2 2 4 4 2 6" xfId="8806" xr:uid="{00000000-0005-0000-0000-00008F400000}"/>
    <cellStyle name="Normal 2 3 2 2 4 4 2 6 2" xfId="25102" xr:uid="{00000000-0005-0000-0000-000090400000}"/>
    <cellStyle name="Normal 2 3 2 2 4 4 2 7" xfId="16956" xr:uid="{00000000-0005-0000-0000-000091400000}"/>
    <cellStyle name="Normal 2 3 2 2 4 4 3" xfId="1021" xr:uid="{00000000-0005-0000-0000-000092400000}"/>
    <cellStyle name="Normal 2 3 2 2 4 4 3 2" xfId="2431" xr:uid="{00000000-0005-0000-0000-000093400000}"/>
    <cellStyle name="Normal 2 3 2 2 4 4 3 2 2" xfId="4943" xr:uid="{00000000-0005-0000-0000-000094400000}"/>
    <cellStyle name="Normal 2 3 2 2 4 4 3 2 2 2" xfId="13089" xr:uid="{00000000-0005-0000-0000-000095400000}"/>
    <cellStyle name="Normal 2 3 2 2 4 4 3 2 2 2 2" xfId="29385" xr:uid="{00000000-0005-0000-0000-000096400000}"/>
    <cellStyle name="Normal 2 3 2 2 4 4 3 2 2 3" xfId="21239" xr:uid="{00000000-0005-0000-0000-000097400000}"/>
    <cellStyle name="Normal 2 3 2 2 4 4 3 2 3" xfId="7730" xr:uid="{00000000-0005-0000-0000-000098400000}"/>
    <cellStyle name="Normal 2 3 2 2 4 4 3 2 3 2" xfId="15876" xr:uid="{00000000-0005-0000-0000-000099400000}"/>
    <cellStyle name="Normal 2 3 2 2 4 4 3 2 3 2 2" xfId="32172" xr:uid="{00000000-0005-0000-0000-00009A400000}"/>
    <cellStyle name="Normal 2 3 2 2 4 4 3 2 3 3" xfId="24026" xr:uid="{00000000-0005-0000-0000-00009B400000}"/>
    <cellStyle name="Normal 2 3 2 2 4 4 3 2 4" xfId="10577" xr:uid="{00000000-0005-0000-0000-00009C400000}"/>
    <cellStyle name="Normal 2 3 2 2 4 4 3 2 4 2" xfId="26873" xr:uid="{00000000-0005-0000-0000-00009D400000}"/>
    <cellStyle name="Normal 2 3 2 2 4 4 3 2 5" xfId="18727" xr:uid="{00000000-0005-0000-0000-00009E400000}"/>
    <cellStyle name="Normal 2 3 2 2 4 4 3 3" xfId="3725" xr:uid="{00000000-0005-0000-0000-00009F400000}"/>
    <cellStyle name="Normal 2 3 2 2 4 4 3 3 2" xfId="11871" xr:uid="{00000000-0005-0000-0000-0000A0400000}"/>
    <cellStyle name="Normal 2 3 2 2 4 4 3 3 2 2" xfId="28167" xr:uid="{00000000-0005-0000-0000-0000A1400000}"/>
    <cellStyle name="Normal 2 3 2 2 4 4 3 3 3" xfId="20021" xr:uid="{00000000-0005-0000-0000-0000A2400000}"/>
    <cellStyle name="Normal 2 3 2 2 4 4 3 4" xfId="6320" xr:uid="{00000000-0005-0000-0000-0000A3400000}"/>
    <cellStyle name="Normal 2 3 2 2 4 4 3 4 2" xfId="14466" xr:uid="{00000000-0005-0000-0000-0000A4400000}"/>
    <cellStyle name="Normal 2 3 2 2 4 4 3 4 2 2" xfId="30762" xr:uid="{00000000-0005-0000-0000-0000A5400000}"/>
    <cellStyle name="Normal 2 3 2 2 4 4 3 4 3" xfId="22616" xr:uid="{00000000-0005-0000-0000-0000A6400000}"/>
    <cellStyle name="Normal 2 3 2 2 4 4 3 5" xfId="9167" xr:uid="{00000000-0005-0000-0000-0000A7400000}"/>
    <cellStyle name="Normal 2 3 2 2 4 4 3 5 2" xfId="25463" xr:uid="{00000000-0005-0000-0000-0000A8400000}"/>
    <cellStyle name="Normal 2 3 2 2 4 4 3 6" xfId="17317" xr:uid="{00000000-0005-0000-0000-0000A9400000}"/>
    <cellStyle name="Normal 2 3 2 2 4 4 4" xfId="1726" xr:uid="{00000000-0005-0000-0000-0000AA400000}"/>
    <cellStyle name="Normal 2 3 2 2 4 4 4 2" xfId="4334" xr:uid="{00000000-0005-0000-0000-0000AB400000}"/>
    <cellStyle name="Normal 2 3 2 2 4 4 4 2 2" xfId="12480" xr:uid="{00000000-0005-0000-0000-0000AC400000}"/>
    <cellStyle name="Normal 2 3 2 2 4 4 4 2 2 2" xfId="28776" xr:uid="{00000000-0005-0000-0000-0000AD400000}"/>
    <cellStyle name="Normal 2 3 2 2 4 4 4 2 3" xfId="20630" xr:uid="{00000000-0005-0000-0000-0000AE400000}"/>
    <cellStyle name="Normal 2 3 2 2 4 4 4 3" xfId="7025" xr:uid="{00000000-0005-0000-0000-0000AF400000}"/>
    <cellStyle name="Normal 2 3 2 2 4 4 4 3 2" xfId="15171" xr:uid="{00000000-0005-0000-0000-0000B0400000}"/>
    <cellStyle name="Normal 2 3 2 2 4 4 4 3 2 2" xfId="31467" xr:uid="{00000000-0005-0000-0000-0000B1400000}"/>
    <cellStyle name="Normal 2 3 2 2 4 4 4 3 3" xfId="23321" xr:uid="{00000000-0005-0000-0000-0000B2400000}"/>
    <cellStyle name="Normal 2 3 2 2 4 4 4 4" xfId="9872" xr:uid="{00000000-0005-0000-0000-0000B3400000}"/>
    <cellStyle name="Normal 2 3 2 2 4 4 4 4 2" xfId="26168" xr:uid="{00000000-0005-0000-0000-0000B4400000}"/>
    <cellStyle name="Normal 2 3 2 2 4 4 4 5" xfId="18022" xr:uid="{00000000-0005-0000-0000-0000B5400000}"/>
    <cellStyle name="Normal 2 3 2 2 4 4 5" xfId="3116" xr:uid="{00000000-0005-0000-0000-0000B6400000}"/>
    <cellStyle name="Normal 2 3 2 2 4 4 5 2" xfId="11262" xr:uid="{00000000-0005-0000-0000-0000B7400000}"/>
    <cellStyle name="Normal 2 3 2 2 4 4 5 2 2" xfId="27558" xr:uid="{00000000-0005-0000-0000-0000B8400000}"/>
    <cellStyle name="Normal 2 3 2 2 4 4 5 3" xfId="19412" xr:uid="{00000000-0005-0000-0000-0000B9400000}"/>
    <cellStyle name="Normal 2 3 2 2 4 4 6" xfId="5615" xr:uid="{00000000-0005-0000-0000-0000BA400000}"/>
    <cellStyle name="Normal 2 3 2 2 4 4 6 2" xfId="13761" xr:uid="{00000000-0005-0000-0000-0000BB400000}"/>
    <cellStyle name="Normal 2 3 2 2 4 4 6 2 2" xfId="30057" xr:uid="{00000000-0005-0000-0000-0000BC400000}"/>
    <cellStyle name="Normal 2 3 2 2 4 4 6 3" xfId="21911" xr:uid="{00000000-0005-0000-0000-0000BD400000}"/>
    <cellStyle name="Normal 2 3 2 2 4 4 7" xfId="8462" xr:uid="{00000000-0005-0000-0000-0000BE400000}"/>
    <cellStyle name="Normal 2 3 2 2 4 4 7 2" xfId="24758" xr:uid="{00000000-0005-0000-0000-0000BF400000}"/>
    <cellStyle name="Normal 2 3 2 2 4 4 8" xfId="16612" xr:uid="{00000000-0005-0000-0000-0000C0400000}"/>
    <cellStyle name="Normal 2 3 2 2 4 5" xfId="405" xr:uid="{00000000-0005-0000-0000-0000C1400000}"/>
    <cellStyle name="Normal 2 3 2 2 4 5 2" xfId="1111" xr:uid="{00000000-0005-0000-0000-0000C2400000}"/>
    <cellStyle name="Normal 2 3 2 2 4 5 2 2" xfId="2521" xr:uid="{00000000-0005-0000-0000-0000C3400000}"/>
    <cellStyle name="Normal 2 3 2 2 4 5 2 2 2" xfId="5017" xr:uid="{00000000-0005-0000-0000-0000C4400000}"/>
    <cellStyle name="Normal 2 3 2 2 4 5 2 2 2 2" xfId="13163" xr:uid="{00000000-0005-0000-0000-0000C5400000}"/>
    <cellStyle name="Normal 2 3 2 2 4 5 2 2 2 2 2" xfId="29459" xr:uid="{00000000-0005-0000-0000-0000C6400000}"/>
    <cellStyle name="Normal 2 3 2 2 4 5 2 2 2 3" xfId="21313" xr:uid="{00000000-0005-0000-0000-0000C7400000}"/>
    <cellStyle name="Normal 2 3 2 2 4 5 2 2 3" xfId="7820" xr:uid="{00000000-0005-0000-0000-0000C8400000}"/>
    <cellStyle name="Normal 2 3 2 2 4 5 2 2 3 2" xfId="15966" xr:uid="{00000000-0005-0000-0000-0000C9400000}"/>
    <cellStyle name="Normal 2 3 2 2 4 5 2 2 3 2 2" xfId="32262" xr:uid="{00000000-0005-0000-0000-0000CA400000}"/>
    <cellStyle name="Normal 2 3 2 2 4 5 2 2 3 3" xfId="24116" xr:uid="{00000000-0005-0000-0000-0000CB400000}"/>
    <cellStyle name="Normal 2 3 2 2 4 5 2 2 4" xfId="10667" xr:uid="{00000000-0005-0000-0000-0000CC400000}"/>
    <cellStyle name="Normal 2 3 2 2 4 5 2 2 4 2" xfId="26963" xr:uid="{00000000-0005-0000-0000-0000CD400000}"/>
    <cellStyle name="Normal 2 3 2 2 4 5 2 2 5" xfId="18817" xr:uid="{00000000-0005-0000-0000-0000CE400000}"/>
    <cellStyle name="Normal 2 3 2 2 4 5 2 3" xfId="3799" xr:uid="{00000000-0005-0000-0000-0000CF400000}"/>
    <cellStyle name="Normal 2 3 2 2 4 5 2 3 2" xfId="11945" xr:uid="{00000000-0005-0000-0000-0000D0400000}"/>
    <cellStyle name="Normal 2 3 2 2 4 5 2 3 2 2" xfId="28241" xr:uid="{00000000-0005-0000-0000-0000D1400000}"/>
    <cellStyle name="Normal 2 3 2 2 4 5 2 3 3" xfId="20095" xr:uid="{00000000-0005-0000-0000-0000D2400000}"/>
    <cellStyle name="Normal 2 3 2 2 4 5 2 4" xfId="6410" xr:uid="{00000000-0005-0000-0000-0000D3400000}"/>
    <cellStyle name="Normal 2 3 2 2 4 5 2 4 2" xfId="14556" xr:uid="{00000000-0005-0000-0000-0000D4400000}"/>
    <cellStyle name="Normal 2 3 2 2 4 5 2 4 2 2" xfId="30852" xr:uid="{00000000-0005-0000-0000-0000D5400000}"/>
    <cellStyle name="Normal 2 3 2 2 4 5 2 4 3" xfId="22706" xr:uid="{00000000-0005-0000-0000-0000D6400000}"/>
    <cellStyle name="Normal 2 3 2 2 4 5 2 5" xfId="9257" xr:uid="{00000000-0005-0000-0000-0000D7400000}"/>
    <cellStyle name="Normal 2 3 2 2 4 5 2 5 2" xfId="25553" xr:uid="{00000000-0005-0000-0000-0000D8400000}"/>
    <cellStyle name="Normal 2 3 2 2 4 5 2 6" xfId="17407" xr:uid="{00000000-0005-0000-0000-0000D9400000}"/>
    <cellStyle name="Normal 2 3 2 2 4 5 3" xfId="1816" xr:uid="{00000000-0005-0000-0000-0000DA400000}"/>
    <cellStyle name="Normal 2 3 2 2 4 5 3 2" xfId="4408" xr:uid="{00000000-0005-0000-0000-0000DB400000}"/>
    <cellStyle name="Normal 2 3 2 2 4 5 3 2 2" xfId="12554" xr:uid="{00000000-0005-0000-0000-0000DC400000}"/>
    <cellStyle name="Normal 2 3 2 2 4 5 3 2 2 2" xfId="28850" xr:uid="{00000000-0005-0000-0000-0000DD400000}"/>
    <cellStyle name="Normal 2 3 2 2 4 5 3 2 3" xfId="20704" xr:uid="{00000000-0005-0000-0000-0000DE400000}"/>
    <cellStyle name="Normal 2 3 2 2 4 5 3 3" xfId="7115" xr:uid="{00000000-0005-0000-0000-0000DF400000}"/>
    <cellStyle name="Normal 2 3 2 2 4 5 3 3 2" xfId="15261" xr:uid="{00000000-0005-0000-0000-0000E0400000}"/>
    <cellStyle name="Normal 2 3 2 2 4 5 3 3 2 2" xfId="31557" xr:uid="{00000000-0005-0000-0000-0000E1400000}"/>
    <cellStyle name="Normal 2 3 2 2 4 5 3 3 3" xfId="23411" xr:uid="{00000000-0005-0000-0000-0000E2400000}"/>
    <cellStyle name="Normal 2 3 2 2 4 5 3 4" xfId="9962" xr:uid="{00000000-0005-0000-0000-0000E3400000}"/>
    <cellStyle name="Normal 2 3 2 2 4 5 3 4 2" xfId="26258" xr:uid="{00000000-0005-0000-0000-0000E4400000}"/>
    <cellStyle name="Normal 2 3 2 2 4 5 3 5" xfId="18112" xr:uid="{00000000-0005-0000-0000-0000E5400000}"/>
    <cellStyle name="Normal 2 3 2 2 4 5 4" xfId="3190" xr:uid="{00000000-0005-0000-0000-0000E6400000}"/>
    <cellStyle name="Normal 2 3 2 2 4 5 4 2" xfId="11336" xr:uid="{00000000-0005-0000-0000-0000E7400000}"/>
    <cellStyle name="Normal 2 3 2 2 4 5 4 2 2" xfId="27632" xr:uid="{00000000-0005-0000-0000-0000E8400000}"/>
    <cellStyle name="Normal 2 3 2 2 4 5 4 3" xfId="19486" xr:uid="{00000000-0005-0000-0000-0000E9400000}"/>
    <cellStyle name="Normal 2 3 2 2 4 5 5" xfId="5705" xr:uid="{00000000-0005-0000-0000-0000EA400000}"/>
    <cellStyle name="Normal 2 3 2 2 4 5 5 2" xfId="13851" xr:uid="{00000000-0005-0000-0000-0000EB400000}"/>
    <cellStyle name="Normal 2 3 2 2 4 5 5 2 2" xfId="30147" xr:uid="{00000000-0005-0000-0000-0000EC400000}"/>
    <cellStyle name="Normal 2 3 2 2 4 5 5 3" xfId="22001" xr:uid="{00000000-0005-0000-0000-0000ED400000}"/>
    <cellStyle name="Normal 2 3 2 2 4 5 6" xfId="8552" xr:uid="{00000000-0005-0000-0000-0000EE400000}"/>
    <cellStyle name="Normal 2 3 2 2 4 5 6 2" xfId="24848" xr:uid="{00000000-0005-0000-0000-0000EF400000}"/>
    <cellStyle name="Normal 2 3 2 2 4 5 7" xfId="16702" xr:uid="{00000000-0005-0000-0000-0000F0400000}"/>
    <cellStyle name="Normal 2 3 2 2 4 6" xfId="767" xr:uid="{00000000-0005-0000-0000-0000F1400000}"/>
    <cellStyle name="Normal 2 3 2 2 4 6 2" xfId="2177" xr:uid="{00000000-0005-0000-0000-0000F2400000}"/>
    <cellStyle name="Normal 2 3 2 2 4 6 2 2" xfId="4721" xr:uid="{00000000-0005-0000-0000-0000F3400000}"/>
    <cellStyle name="Normal 2 3 2 2 4 6 2 2 2" xfId="12867" xr:uid="{00000000-0005-0000-0000-0000F4400000}"/>
    <cellStyle name="Normal 2 3 2 2 4 6 2 2 2 2" xfId="29163" xr:uid="{00000000-0005-0000-0000-0000F5400000}"/>
    <cellStyle name="Normal 2 3 2 2 4 6 2 2 3" xfId="21017" xr:uid="{00000000-0005-0000-0000-0000F6400000}"/>
    <cellStyle name="Normal 2 3 2 2 4 6 2 3" xfId="7476" xr:uid="{00000000-0005-0000-0000-0000F7400000}"/>
    <cellStyle name="Normal 2 3 2 2 4 6 2 3 2" xfId="15622" xr:uid="{00000000-0005-0000-0000-0000F8400000}"/>
    <cellStyle name="Normal 2 3 2 2 4 6 2 3 2 2" xfId="31918" xr:uid="{00000000-0005-0000-0000-0000F9400000}"/>
    <cellStyle name="Normal 2 3 2 2 4 6 2 3 3" xfId="23772" xr:uid="{00000000-0005-0000-0000-0000FA400000}"/>
    <cellStyle name="Normal 2 3 2 2 4 6 2 4" xfId="10323" xr:uid="{00000000-0005-0000-0000-0000FB400000}"/>
    <cellStyle name="Normal 2 3 2 2 4 6 2 4 2" xfId="26619" xr:uid="{00000000-0005-0000-0000-0000FC400000}"/>
    <cellStyle name="Normal 2 3 2 2 4 6 2 5" xfId="18473" xr:uid="{00000000-0005-0000-0000-0000FD400000}"/>
    <cellStyle name="Normal 2 3 2 2 4 6 3" xfId="3503" xr:uid="{00000000-0005-0000-0000-0000FE400000}"/>
    <cellStyle name="Normal 2 3 2 2 4 6 3 2" xfId="11649" xr:uid="{00000000-0005-0000-0000-0000FF400000}"/>
    <cellStyle name="Normal 2 3 2 2 4 6 3 2 2" xfId="27945" xr:uid="{00000000-0005-0000-0000-000000410000}"/>
    <cellStyle name="Normal 2 3 2 2 4 6 3 3" xfId="19799" xr:uid="{00000000-0005-0000-0000-000001410000}"/>
    <cellStyle name="Normal 2 3 2 2 4 6 4" xfId="6066" xr:uid="{00000000-0005-0000-0000-000002410000}"/>
    <cellStyle name="Normal 2 3 2 2 4 6 4 2" xfId="14212" xr:uid="{00000000-0005-0000-0000-000003410000}"/>
    <cellStyle name="Normal 2 3 2 2 4 6 4 2 2" xfId="30508" xr:uid="{00000000-0005-0000-0000-000004410000}"/>
    <cellStyle name="Normal 2 3 2 2 4 6 4 3" xfId="22362" xr:uid="{00000000-0005-0000-0000-000005410000}"/>
    <cellStyle name="Normal 2 3 2 2 4 6 5" xfId="8913" xr:uid="{00000000-0005-0000-0000-000006410000}"/>
    <cellStyle name="Normal 2 3 2 2 4 6 5 2" xfId="25209" xr:uid="{00000000-0005-0000-0000-000007410000}"/>
    <cellStyle name="Normal 2 3 2 2 4 6 6" xfId="17063" xr:uid="{00000000-0005-0000-0000-000008410000}"/>
    <cellStyle name="Normal 2 3 2 2 4 7" xfId="1472" xr:uid="{00000000-0005-0000-0000-000009410000}"/>
    <cellStyle name="Normal 2 3 2 2 4 7 2" xfId="4112" xr:uid="{00000000-0005-0000-0000-00000A410000}"/>
    <cellStyle name="Normal 2 3 2 2 4 7 2 2" xfId="12258" xr:uid="{00000000-0005-0000-0000-00000B410000}"/>
    <cellStyle name="Normal 2 3 2 2 4 7 2 2 2" xfId="28554" xr:uid="{00000000-0005-0000-0000-00000C410000}"/>
    <cellStyle name="Normal 2 3 2 2 4 7 2 3" xfId="20408" xr:uid="{00000000-0005-0000-0000-00000D410000}"/>
    <cellStyle name="Normal 2 3 2 2 4 7 3" xfId="6771" xr:uid="{00000000-0005-0000-0000-00000E410000}"/>
    <cellStyle name="Normal 2 3 2 2 4 7 3 2" xfId="14917" xr:uid="{00000000-0005-0000-0000-00000F410000}"/>
    <cellStyle name="Normal 2 3 2 2 4 7 3 2 2" xfId="31213" xr:uid="{00000000-0005-0000-0000-000010410000}"/>
    <cellStyle name="Normal 2 3 2 2 4 7 3 3" xfId="23067" xr:uid="{00000000-0005-0000-0000-000011410000}"/>
    <cellStyle name="Normal 2 3 2 2 4 7 4" xfId="9618" xr:uid="{00000000-0005-0000-0000-000012410000}"/>
    <cellStyle name="Normal 2 3 2 2 4 7 4 2" xfId="25914" xr:uid="{00000000-0005-0000-0000-000013410000}"/>
    <cellStyle name="Normal 2 3 2 2 4 7 5" xfId="17768" xr:uid="{00000000-0005-0000-0000-000014410000}"/>
    <cellStyle name="Normal 2 3 2 2 4 8" xfId="2894" xr:uid="{00000000-0005-0000-0000-000015410000}"/>
    <cellStyle name="Normal 2 3 2 2 4 8 2" xfId="11040" xr:uid="{00000000-0005-0000-0000-000016410000}"/>
    <cellStyle name="Normal 2 3 2 2 4 8 2 2" xfId="27336" xr:uid="{00000000-0005-0000-0000-000017410000}"/>
    <cellStyle name="Normal 2 3 2 2 4 8 3" xfId="19190" xr:uid="{00000000-0005-0000-0000-000018410000}"/>
    <cellStyle name="Normal 2 3 2 2 4 9" xfId="5361" xr:uid="{00000000-0005-0000-0000-000019410000}"/>
    <cellStyle name="Normal 2 3 2 2 4 9 2" xfId="13507" xr:uid="{00000000-0005-0000-0000-00001A410000}"/>
    <cellStyle name="Normal 2 3 2 2 4 9 2 2" xfId="29803" xr:uid="{00000000-0005-0000-0000-00001B410000}"/>
    <cellStyle name="Normal 2 3 2 2 4 9 3" xfId="21657" xr:uid="{00000000-0005-0000-0000-00001C410000}"/>
    <cellStyle name="Normal 2 3 2 2 5" xfId="107" xr:uid="{00000000-0005-0000-0000-00001D410000}"/>
    <cellStyle name="Normal 2 3 2 2 5 2" xfId="451" xr:uid="{00000000-0005-0000-0000-00001E410000}"/>
    <cellStyle name="Normal 2 3 2 2 5 2 2" xfId="1157" xr:uid="{00000000-0005-0000-0000-00001F410000}"/>
    <cellStyle name="Normal 2 3 2 2 5 2 2 2" xfId="2567" xr:uid="{00000000-0005-0000-0000-000020410000}"/>
    <cellStyle name="Normal 2 3 2 2 5 2 2 2 2" xfId="5055" xr:uid="{00000000-0005-0000-0000-000021410000}"/>
    <cellStyle name="Normal 2 3 2 2 5 2 2 2 2 2" xfId="13201" xr:uid="{00000000-0005-0000-0000-000022410000}"/>
    <cellStyle name="Normal 2 3 2 2 5 2 2 2 2 2 2" xfId="29497" xr:uid="{00000000-0005-0000-0000-000023410000}"/>
    <cellStyle name="Normal 2 3 2 2 5 2 2 2 2 3" xfId="21351" xr:uid="{00000000-0005-0000-0000-000024410000}"/>
    <cellStyle name="Normal 2 3 2 2 5 2 2 2 3" xfId="7866" xr:uid="{00000000-0005-0000-0000-000025410000}"/>
    <cellStyle name="Normal 2 3 2 2 5 2 2 2 3 2" xfId="16012" xr:uid="{00000000-0005-0000-0000-000026410000}"/>
    <cellStyle name="Normal 2 3 2 2 5 2 2 2 3 2 2" xfId="32308" xr:uid="{00000000-0005-0000-0000-000027410000}"/>
    <cellStyle name="Normal 2 3 2 2 5 2 2 2 3 3" xfId="24162" xr:uid="{00000000-0005-0000-0000-000028410000}"/>
    <cellStyle name="Normal 2 3 2 2 5 2 2 2 4" xfId="10713" xr:uid="{00000000-0005-0000-0000-000029410000}"/>
    <cellStyle name="Normal 2 3 2 2 5 2 2 2 4 2" xfId="27009" xr:uid="{00000000-0005-0000-0000-00002A410000}"/>
    <cellStyle name="Normal 2 3 2 2 5 2 2 2 5" xfId="18863" xr:uid="{00000000-0005-0000-0000-00002B410000}"/>
    <cellStyle name="Normal 2 3 2 2 5 2 2 3" xfId="3837" xr:uid="{00000000-0005-0000-0000-00002C410000}"/>
    <cellStyle name="Normal 2 3 2 2 5 2 2 3 2" xfId="11983" xr:uid="{00000000-0005-0000-0000-00002D410000}"/>
    <cellStyle name="Normal 2 3 2 2 5 2 2 3 2 2" xfId="28279" xr:uid="{00000000-0005-0000-0000-00002E410000}"/>
    <cellStyle name="Normal 2 3 2 2 5 2 2 3 3" xfId="20133" xr:uid="{00000000-0005-0000-0000-00002F410000}"/>
    <cellStyle name="Normal 2 3 2 2 5 2 2 4" xfId="6456" xr:uid="{00000000-0005-0000-0000-000030410000}"/>
    <cellStyle name="Normal 2 3 2 2 5 2 2 4 2" xfId="14602" xr:uid="{00000000-0005-0000-0000-000031410000}"/>
    <cellStyle name="Normal 2 3 2 2 5 2 2 4 2 2" xfId="30898" xr:uid="{00000000-0005-0000-0000-000032410000}"/>
    <cellStyle name="Normal 2 3 2 2 5 2 2 4 3" xfId="22752" xr:uid="{00000000-0005-0000-0000-000033410000}"/>
    <cellStyle name="Normal 2 3 2 2 5 2 2 5" xfId="9303" xr:uid="{00000000-0005-0000-0000-000034410000}"/>
    <cellStyle name="Normal 2 3 2 2 5 2 2 5 2" xfId="25599" xr:uid="{00000000-0005-0000-0000-000035410000}"/>
    <cellStyle name="Normal 2 3 2 2 5 2 2 6" xfId="17453" xr:uid="{00000000-0005-0000-0000-000036410000}"/>
    <cellStyle name="Normal 2 3 2 2 5 2 3" xfId="1862" xr:uid="{00000000-0005-0000-0000-000037410000}"/>
    <cellStyle name="Normal 2 3 2 2 5 2 3 2" xfId="4446" xr:uid="{00000000-0005-0000-0000-000038410000}"/>
    <cellStyle name="Normal 2 3 2 2 5 2 3 2 2" xfId="12592" xr:uid="{00000000-0005-0000-0000-000039410000}"/>
    <cellStyle name="Normal 2 3 2 2 5 2 3 2 2 2" xfId="28888" xr:uid="{00000000-0005-0000-0000-00003A410000}"/>
    <cellStyle name="Normal 2 3 2 2 5 2 3 2 3" xfId="20742" xr:uid="{00000000-0005-0000-0000-00003B410000}"/>
    <cellStyle name="Normal 2 3 2 2 5 2 3 3" xfId="7161" xr:uid="{00000000-0005-0000-0000-00003C410000}"/>
    <cellStyle name="Normal 2 3 2 2 5 2 3 3 2" xfId="15307" xr:uid="{00000000-0005-0000-0000-00003D410000}"/>
    <cellStyle name="Normal 2 3 2 2 5 2 3 3 2 2" xfId="31603" xr:uid="{00000000-0005-0000-0000-00003E410000}"/>
    <cellStyle name="Normal 2 3 2 2 5 2 3 3 3" xfId="23457" xr:uid="{00000000-0005-0000-0000-00003F410000}"/>
    <cellStyle name="Normal 2 3 2 2 5 2 3 4" xfId="10008" xr:uid="{00000000-0005-0000-0000-000040410000}"/>
    <cellStyle name="Normal 2 3 2 2 5 2 3 4 2" xfId="26304" xr:uid="{00000000-0005-0000-0000-000041410000}"/>
    <cellStyle name="Normal 2 3 2 2 5 2 3 5" xfId="18158" xr:uid="{00000000-0005-0000-0000-000042410000}"/>
    <cellStyle name="Normal 2 3 2 2 5 2 4" xfId="3228" xr:uid="{00000000-0005-0000-0000-000043410000}"/>
    <cellStyle name="Normal 2 3 2 2 5 2 4 2" xfId="11374" xr:uid="{00000000-0005-0000-0000-000044410000}"/>
    <cellStyle name="Normal 2 3 2 2 5 2 4 2 2" xfId="27670" xr:uid="{00000000-0005-0000-0000-000045410000}"/>
    <cellStyle name="Normal 2 3 2 2 5 2 4 3" xfId="19524" xr:uid="{00000000-0005-0000-0000-000046410000}"/>
    <cellStyle name="Normal 2 3 2 2 5 2 5" xfId="5751" xr:uid="{00000000-0005-0000-0000-000047410000}"/>
    <cellStyle name="Normal 2 3 2 2 5 2 5 2" xfId="13897" xr:uid="{00000000-0005-0000-0000-000048410000}"/>
    <cellStyle name="Normal 2 3 2 2 5 2 5 2 2" xfId="30193" xr:uid="{00000000-0005-0000-0000-000049410000}"/>
    <cellStyle name="Normal 2 3 2 2 5 2 5 3" xfId="22047" xr:uid="{00000000-0005-0000-0000-00004A410000}"/>
    <cellStyle name="Normal 2 3 2 2 5 2 6" xfId="8598" xr:uid="{00000000-0005-0000-0000-00004B410000}"/>
    <cellStyle name="Normal 2 3 2 2 5 2 6 2" xfId="24894" xr:uid="{00000000-0005-0000-0000-00004C410000}"/>
    <cellStyle name="Normal 2 3 2 2 5 2 7" xfId="16748" xr:uid="{00000000-0005-0000-0000-00004D410000}"/>
    <cellStyle name="Normal 2 3 2 2 5 3" xfId="813" xr:uid="{00000000-0005-0000-0000-00004E410000}"/>
    <cellStyle name="Normal 2 3 2 2 5 3 2" xfId="2223" xr:uid="{00000000-0005-0000-0000-00004F410000}"/>
    <cellStyle name="Normal 2 3 2 2 5 3 2 2" xfId="4759" xr:uid="{00000000-0005-0000-0000-000050410000}"/>
    <cellStyle name="Normal 2 3 2 2 5 3 2 2 2" xfId="12905" xr:uid="{00000000-0005-0000-0000-000051410000}"/>
    <cellStyle name="Normal 2 3 2 2 5 3 2 2 2 2" xfId="29201" xr:uid="{00000000-0005-0000-0000-000052410000}"/>
    <cellStyle name="Normal 2 3 2 2 5 3 2 2 3" xfId="21055" xr:uid="{00000000-0005-0000-0000-000053410000}"/>
    <cellStyle name="Normal 2 3 2 2 5 3 2 3" xfId="7522" xr:uid="{00000000-0005-0000-0000-000054410000}"/>
    <cellStyle name="Normal 2 3 2 2 5 3 2 3 2" xfId="15668" xr:uid="{00000000-0005-0000-0000-000055410000}"/>
    <cellStyle name="Normal 2 3 2 2 5 3 2 3 2 2" xfId="31964" xr:uid="{00000000-0005-0000-0000-000056410000}"/>
    <cellStyle name="Normal 2 3 2 2 5 3 2 3 3" xfId="23818" xr:uid="{00000000-0005-0000-0000-000057410000}"/>
    <cellStyle name="Normal 2 3 2 2 5 3 2 4" xfId="10369" xr:uid="{00000000-0005-0000-0000-000058410000}"/>
    <cellStyle name="Normal 2 3 2 2 5 3 2 4 2" xfId="26665" xr:uid="{00000000-0005-0000-0000-000059410000}"/>
    <cellStyle name="Normal 2 3 2 2 5 3 2 5" xfId="18519" xr:uid="{00000000-0005-0000-0000-00005A410000}"/>
    <cellStyle name="Normal 2 3 2 2 5 3 3" xfId="3541" xr:uid="{00000000-0005-0000-0000-00005B410000}"/>
    <cellStyle name="Normal 2 3 2 2 5 3 3 2" xfId="11687" xr:uid="{00000000-0005-0000-0000-00005C410000}"/>
    <cellStyle name="Normal 2 3 2 2 5 3 3 2 2" xfId="27983" xr:uid="{00000000-0005-0000-0000-00005D410000}"/>
    <cellStyle name="Normal 2 3 2 2 5 3 3 3" xfId="19837" xr:uid="{00000000-0005-0000-0000-00005E410000}"/>
    <cellStyle name="Normal 2 3 2 2 5 3 4" xfId="6112" xr:uid="{00000000-0005-0000-0000-00005F410000}"/>
    <cellStyle name="Normal 2 3 2 2 5 3 4 2" xfId="14258" xr:uid="{00000000-0005-0000-0000-000060410000}"/>
    <cellStyle name="Normal 2 3 2 2 5 3 4 2 2" xfId="30554" xr:uid="{00000000-0005-0000-0000-000061410000}"/>
    <cellStyle name="Normal 2 3 2 2 5 3 4 3" xfId="22408" xr:uid="{00000000-0005-0000-0000-000062410000}"/>
    <cellStyle name="Normal 2 3 2 2 5 3 5" xfId="8959" xr:uid="{00000000-0005-0000-0000-000063410000}"/>
    <cellStyle name="Normal 2 3 2 2 5 3 5 2" xfId="25255" xr:uid="{00000000-0005-0000-0000-000064410000}"/>
    <cellStyle name="Normal 2 3 2 2 5 3 6" xfId="17109" xr:uid="{00000000-0005-0000-0000-000065410000}"/>
    <cellStyle name="Normal 2 3 2 2 5 4" xfId="1518" xr:uid="{00000000-0005-0000-0000-000066410000}"/>
    <cellStyle name="Normal 2 3 2 2 5 4 2" xfId="4150" xr:uid="{00000000-0005-0000-0000-000067410000}"/>
    <cellStyle name="Normal 2 3 2 2 5 4 2 2" xfId="12296" xr:uid="{00000000-0005-0000-0000-000068410000}"/>
    <cellStyle name="Normal 2 3 2 2 5 4 2 2 2" xfId="28592" xr:uid="{00000000-0005-0000-0000-000069410000}"/>
    <cellStyle name="Normal 2 3 2 2 5 4 2 3" xfId="20446" xr:uid="{00000000-0005-0000-0000-00006A410000}"/>
    <cellStyle name="Normal 2 3 2 2 5 4 3" xfId="6817" xr:uid="{00000000-0005-0000-0000-00006B410000}"/>
    <cellStyle name="Normal 2 3 2 2 5 4 3 2" xfId="14963" xr:uid="{00000000-0005-0000-0000-00006C410000}"/>
    <cellStyle name="Normal 2 3 2 2 5 4 3 2 2" xfId="31259" xr:uid="{00000000-0005-0000-0000-00006D410000}"/>
    <cellStyle name="Normal 2 3 2 2 5 4 3 3" xfId="23113" xr:uid="{00000000-0005-0000-0000-00006E410000}"/>
    <cellStyle name="Normal 2 3 2 2 5 4 4" xfId="9664" xr:uid="{00000000-0005-0000-0000-00006F410000}"/>
    <cellStyle name="Normal 2 3 2 2 5 4 4 2" xfId="25960" xr:uid="{00000000-0005-0000-0000-000070410000}"/>
    <cellStyle name="Normal 2 3 2 2 5 4 5" xfId="17814" xr:uid="{00000000-0005-0000-0000-000071410000}"/>
    <cellStyle name="Normal 2 3 2 2 5 5" xfId="2932" xr:uid="{00000000-0005-0000-0000-000072410000}"/>
    <cellStyle name="Normal 2 3 2 2 5 5 2" xfId="11078" xr:uid="{00000000-0005-0000-0000-000073410000}"/>
    <cellStyle name="Normal 2 3 2 2 5 5 2 2" xfId="27374" xr:uid="{00000000-0005-0000-0000-000074410000}"/>
    <cellStyle name="Normal 2 3 2 2 5 5 3" xfId="19228" xr:uid="{00000000-0005-0000-0000-000075410000}"/>
    <cellStyle name="Normal 2 3 2 2 5 6" xfId="5407" xr:uid="{00000000-0005-0000-0000-000076410000}"/>
    <cellStyle name="Normal 2 3 2 2 5 6 2" xfId="13553" xr:uid="{00000000-0005-0000-0000-000077410000}"/>
    <cellStyle name="Normal 2 3 2 2 5 6 2 2" xfId="29849" xr:uid="{00000000-0005-0000-0000-000078410000}"/>
    <cellStyle name="Normal 2 3 2 2 5 6 3" xfId="21703" xr:uid="{00000000-0005-0000-0000-000079410000}"/>
    <cellStyle name="Normal 2 3 2 2 5 7" xfId="8254" xr:uid="{00000000-0005-0000-0000-00007A410000}"/>
    <cellStyle name="Normal 2 3 2 2 5 7 2" xfId="24550" xr:uid="{00000000-0005-0000-0000-00007B410000}"/>
    <cellStyle name="Normal 2 3 2 2 5 8" xfId="16404" xr:uid="{00000000-0005-0000-0000-00007C410000}"/>
    <cellStyle name="Normal 2 3 2 2 6" xfId="195" xr:uid="{00000000-0005-0000-0000-00007D410000}"/>
    <cellStyle name="Normal 2 3 2 2 6 2" xfId="539" xr:uid="{00000000-0005-0000-0000-00007E410000}"/>
    <cellStyle name="Normal 2 3 2 2 6 2 2" xfId="1245" xr:uid="{00000000-0005-0000-0000-00007F410000}"/>
    <cellStyle name="Normal 2 3 2 2 6 2 2 2" xfId="2655" xr:uid="{00000000-0005-0000-0000-000080410000}"/>
    <cellStyle name="Normal 2 3 2 2 6 2 2 2 2" xfId="5129" xr:uid="{00000000-0005-0000-0000-000081410000}"/>
    <cellStyle name="Normal 2 3 2 2 6 2 2 2 2 2" xfId="13275" xr:uid="{00000000-0005-0000-0000-000082410000}"/>
    <cellStyle name="Normal 2 3 2 2 6 2 2 2 2 2 2" xfId="29571" xr:uid="{00000000-0005-0000-0000-000083410000}"/>
    <cellStyle name="Normal 2 3 2 2 6 2 2 2 2 3" xfId="21425" xr:uid="{00000000-0005-0000-0000-000084410000}"/>
    <cellStyle name="Normal 2 3 2 2 6 2 2 2 3" xfId="7954" xr:uid="{00000000-0005-0000-0000-000085410000}"/>
    <cellStyle name="Normal 2 3 2 2 6 2 2 2 3 2" xfId="16100" xr:uid="{00000000-0005-0000-0000-000086410000}"/>
    <cellStyle name="Normal 2 3 2 2 6 2 2 2 3 2 2" xfId="32396" xr:uid="{00000000-0005-0000-0000-000087410000}"/>
    <cellStyle name="Normal 2 3 2 2 6 2 2 2 3 3" xfId="24250" xr:uid="{00000000-0005-0000-0000-000088410000}"/>
    <cellStyle name="Normal 2 3 2 2 6 2 2 2 4" xfId="10801" xr:uid="{00000000-0005-0000-0000-000089410000}"/>
    <cellStyle name="Normal 2 3 2 2 6 2 2 2 4 2" xfId="27097" xr:uid="{00000000-0005-0000-0000-00008A410000}"/>
    <cellStyle name="Normal 2 3 2 2 6 2 2 2 5" xfId="18951" xr:uid="{00000000-0005-0000-0000-00008B410000}"/>
    <cellStyle name="Normal 2 3 2 2 6 2 2 3" xfId="3911" xr:uid="{00000000-0005-0000-0000-00008C410000}"/>
    <cellStyle name="Normal 2 3 2 2 6 2 2 3 2" xfId="12057" xr:uid="{00000000-0005-0000-0000-00008D410000}"/>
    <cellStyle name="Normal 2 3 2 2 6 2 2 3 2 2" xfId="28353" xr:uid="{00000000-0005-0000-0000-00008E410000}"/>
    <cellStyle name="Normal 2 3 2 2 6 2 2 3 3" xfId="20207" xr:uid="{00000000-0005-0000-0000-00008F410000}"/>
    <cellStyle name="Normal 2 3 2 2 6 2 2 4" xfId="6544" xr:uid="{00000000-0005-0000-0000-000090410000}"/>
    <cellStyle name="Normal 2 3 2 2 6 2 2 4 2" xfId="14690" xr:uid="{00000000-0005-0000-0000-000091410000}"/>
    <cellStyle name="Normal 2 3 2 2 6 2 2 4 2 2" xfId="30986" xr:uid="{00000000-0005-0000-0000-000092410000}"/>
    <cellStyle name="Normal 2 3 2 2 6 2 2 4 3" xfId="22840" xr:uid="{00000000-0005-0000-0000-000093410000}"/>
    <cellStyle name="Normal 2 3 2 2 6 2 2 5" xfId="9391" xr:uid="{00000000-0005-0000-0000-000094410000}"/>
    <cellStyle name="Normal 2 3 2 2 6 2 2 5 2" xfId="25687" xr:uid="{00000000-0005-0000-0000-000095410000}"/>
    <cellStyle name="Normal 2 3 2 2 6 2 2 6" xfId="17541" xr:uid="{00000000-0005-0000-0000-000096410000}"/>
    <cellStyle name="Normal 2 3 2 2 6 2 3" xfId="1950" xr:uid="{00000000-0005-0000-0000-000097410000}"/>
    <cellStyle name="Normal 2 3 2 2 6 2 3 2" xfId="4520" xr:uid="{00000000-0005-0000-0000-000098410000}"/>
    <cellStyle name="Normal 2 3 2 2 6 2 3 2 2" xfId="12666" xr:uid="{00000000-0005-0000-0000-000099410000}"/>
    <cellStyle name="Normal 2 3 2 2 6 2 3 2 2 2" xfId="28962" xr:uid="{00000000-0005-0000-0000-00009A410000}"/>
    <cellStyle name="Normal 2 3 2 2 6 2 3 2 3" xfId="20816" xr:uid="{00000000-0005-0000-0000-00009B410000}"/>
    <cellStyle name="Normal 2 3 2 2 6 2 3 3" xfId="7249" xr:uid="{00000000-0005-0000-0000-00009C410000}"/>
    <cellStyle name="Normal 2 3 2 2 6 2 3 3 2" xfId="15395" xr:uid="{00000000-0005-0000-0000-00009D410000}"/>
    <cellStyle name="Normal 2 3 2 2 6 2 3 3 2 2" xfId="31691" xr:uid="{00000000-0005-0000-0000-00009E410000}"/>
    <cellStyle name="Normal 2 3 2 2 6 2 3 3 3" xfId="23545" xr:uid="{00000000-0005-0000-0000-00009F410000}"/>
    <cellStyle name="Normal 2 3 2 2 6 2 3 4" xfId="10096" xr:uid="{00000000-0005-0000-0000-0000A0410000}"/>
    <cellStyle name="Normal 2 3 2 2 6 2 3 4 2" xfId="26392" xr:uid="{00000000-0005-0000-0000-0000A1410000}"/>
    <cellStyle name="Normal 2 3 2 2 6 2 3 5" xfId="18246" xr:uid="{00000000-0005-0000-0000-0000A2410000}"/>
    <cellStyle name="Normal 2 3 2 2 6 2 4" xfId="3302" xr:uid="{00000000-0005-0000-0000-0000A3410000}"/>
    <cellStyle name="Normal 2 3 2 2 6 2 4 2" xfId="11448" xr:uid="{00000000-0005-0000-0000-0000A4410000}"/>
    <cellStyle name="Normal 2 3 2 2 6 2 4 2 2" xfId="27744" xr:uid="{00000000-0005-0000-0000-0000A5410000}"/>
    <cellStyle name="Normal 2 3 2 2 6 2 4 3" xfId="19598" xr:uid="{00000000-0005-0000-0000-0000A6410000}"/>
    <cellStyle name="Normal 2 3 2 2 6 2 5" xfId="5839" xr:uid="{00000000-0005-0000-0000-0000A7410000}"/>
    <cellStyle name="Normal 2 3 2 2 6 2 5 2" xfId="13985" xr:uid="{00000000-0005-0000-0000-0000A8410000}"/>
    <cellStyle name="Normal 2 3 2 2 6 2 5 2 2" xfId="30281" xr:uid="{00000000-0005-0000-0000-0000A9410000}"/>
    <cellStyle name="Normal 2 3 2 2 6 2 5 3" xfId="22135" xr:uid="{00000000-0005-0000-0000-0000AA410000}"/>
    <cellStyle name="Normal 2 3 2 2 6 2 6" xfId="8686" xr:uid="{00000000-0005-0000-0000-0000AB410000}"/>
    <cellStyle name="Normal 2 3 2 2 6 2 6 2" xfId="24982" xr:uid="{00000000-0005-0000-0000-0000AC410000}"/>
    <cellStyle name="Normal 2 3 2 2 6 2 7" xfId="16836" xr:uid="{00000000-0005-0000-0000-0000AD410000}"/>
    <cellStyle name="Normal 2 3 2 2 6 3" xfId="901" xr:uid="{00000000-0005-0000-0000-0000AE410000}"/>
    <cellStyle name="Normal 2 3 2 2 6 3 2" xfId="2311" xr:uid="{00000000-0005-0000-0000-0000AF410000}"/>
    <cellStyle name="Normal 2 3 2 2 6 3 2 2" xfId="4833" xr:uid="{00000000-0005-0000-0000-0000B0410000}"/>
    <cellStyle name="Normal 2 3 2 2 6 3 2 2 2" xfId="12979" xr:uid="{00000000-0005-0000-0000-0000B1410000}"/>
    <cellStyle name="Normal 2 3 2 2 6 3 2 2 2 2" xfId="29275" xr:uid="{00000000-0005-0000-0000-0000B2410000}"/>
    <cellStyle name="Normal 2 3 2 2 6 3 2 2 3" xfId="21129" xr:uid="{00000000-0005-0000-0000-0000B3410000}"/>
    <cellStyle name="Normal 2 3 2 2 6 3 2 3" xfId="7610" xr:uid="{00000000-0005-0000-0000-0000B4410000}"/>
    <cellStyle name="Normal 2 3 2 2 6 3 2 3 2" xfId="15756" xr:uid="{00000000-0005-0000-0000-0000B5410000}"/>
    <cellStyle name="Normal 2 3 2 2 6 3 2 3 2 2" xfId="32052" xr:uid="{00000000-0005-0000-0000-0000B6410000}"/>
    <cellStyle name="Normal 2 3 2 2 6 3 2 3 3" xfId="23906" xr:uid="{00000000-0005-0000-0000-0000B7410000}"/>
    <cellStyle name="Normal 2 3 2 2 6 3 2 4" xfId="10457" xr:uid="{00000000-0005-0000-0000-0000B8410000}"/>
    <cellStyle name="Normal 2 3 2 2 6 3 2 4 2" xfId="26753" xr:uid="{00000000-0005-0000-0000-0000B9410000}"/>
    <cellStyle name="Normal 2 3 2 2 6 3 2 5" xfId="18607" xr:uid="{00000000-0005-0000-0000-0000BA410000}"/>
    <cellStyle name="Normal 2 3 2 2 6 3 3" xfId="3615" xr:uid="{00000000-0005-0000-0000-0000BB410000}"/>
    <cellStyle name="Normal 2 3 2 2 6 3 3 2" xfId="11761" xr:uid="{00000000-0005-0000-0000-0000BC410000}"/>
    <cellStyle name="Normal 2 3 2 2 6 3 3 2 2" xfId="28057" xr:uid="{00000000-0005-0000-0000-0000BD410000}"/>
    <cellStyle name="Normal 2 3 2 2 6 3 3 3" xfId="19911" xr:uid="{00000000-0005-0000-0000-0000BE410000}"/>
    <cellStyle name="Normal 2 3 2 2 6 3 4" xfId="6200" xr:uid="{00000000-0005-0000-0000-0000BF410000}"/>
    <cellStyle name="Normal 2 3 2 2 6 3 4 2" xfId="14346" xr:uid="{00000000-0005-0000-0000-0000C0410000}"/>
    <cellStyle name="Normal 2 3 2 2 6 3 4 2 2" xfId="30642" xr:uid="{00000000-0005-0000-0000-0000C1410000}"/>
    <cellStyle name="Normal 2 3 2 2 6 3 4 3" xfId="22496" xr:uid="{00000000-0005-0000-0000-0000C2410000}"/>
    <cellStyle name="Normal 2 3 2 2 6 3 5" xfId="9047" xr:uid="{00000000-0005-0000-0000-0000C3410000}"/>
    <cellStyle name="Normal 2 3 2 2 6 3 5 2" xfId="25343" xr:uid="{00000000-0005-0000-0000-0000C4410000}"/>
    <cellStyle name="Normal 2 3 2 2 6 3 6" xfId="17197" xr:uid="{00000000-0005-0000-0000-0000C5410000}"/>
    <cellStyle name="Normal 2 3 2 2 6 4" xfId="1606" xr:uid="{00000000-0005-0000-0000-0000C6410000}"/>
    <cellStyle name="Normal 2 3 2 2 6 4 2" xfId="4224" xr:uid="{00000000-0005-0000-0000-0000C7410000}"/>
    <cellStyle name="Normal 2 3 2 2 6 4 2 2" xfId="12370" xr:uid="{00000000-0005-0000-0000-0000C8410000}"/>
    <cellStyle name="Normal 2 3 2 2 6 4 2 2 2" xfId="28666" xr:uid="{00000000-0005-0000-0000-0000C9410000}"/>
    <cellStyle name="Normal 2 3 2 2 6 4 2 3" xfId="20520" xr:uid="{00000000-0005-0000-0000-0000CA410000}"/>
    <cellStyle name="Normal 2 3 2 2 6 4 3" xfId="6905" xr:uid="{00000000-0005-0000-0000-0000CB410000}"/>
    <cellStyle name="Normal 2 3 2 2 6 4 3 2" xfId="15051" xr:uid="{00000000-0005-0000-0000-0000CC410000}"/>
    <cellStyle name="Normal 2 3 2 2 6 4 3 2 2" xfId="31347" xr:uid="{00000000-0005-0000-0000-0000CD410000}"/>
    <cellStyle name="Normal 2 3 2 2 6 4 3 3" xfId="23201" xr:uid="{00000000-0005-0000-0000-0000CE410000}"/>
    <cellStyle name="Normal 2 3 2 2 6 4 4" xfId="9752" xr:uid="{00000000-0005-0000-0000-0000CF410000}"/>
    <cellStyle name="Normal 2 3 2 2 6 4 4 2" xfId="26048" xr:uid="{00000000-0005-0000-0000-0000D0410000}"/>
    <cellStyle name="Normal 2 3 2 2 6 4 5" xfId="17902" xr:uid="{00000000-0005-0000-0000-0000D1410000}"/>
    <cellStyle name="Normal 2 3 2 2 6 5" xfId="3006" xr:uid="{00000000-0005-0000-0000-0000D2410000}"/>
    <cellStyle name="Normal 2 3 2 2 6 5 2" xfId="11152" xr:uid="{00000000-0005-0000-0000-0000D3410000}"/>
    <cellStyle name="Normal 2 3 2 2 6 5 2 2" xfId="27448" xr:uid="{00000000-0005-0000-0000-0000D4410000}"/>
    <cellStyle name="Normal 2 3 2 2 6 5 3" xfId="19302" xr:uid="{00000000-0005-0000-0000-0000D5410000}"/>
    <cellStyle name="Normal 2 3 2 2 6 6" xfId="5495" xr:uid="{00000000-0005-0000-0000-0000D6410000}"/>
    <cellStyle name="Normal 2 3 2 2 6 6 2" xfId="13641" xr:uid="{00000000-0005-0000-0000-0000D7410000}"/>
    <cellStyle name="Normal 2 3 2 2 6 6 2 2" xfId="29937" xr:uid="{00000000-0005-0000-0000-0000D8410000}"/>
    <cellStyle name="Normal 2 3 2 2 6 6 3" xfId="21791" xr:uid="{00000000-0005-0000-0000-0000D9410000}"/>
    <cellStyle name="Normal 2 3 2 2 6 7" xfId="8342" xr:uid="{00000000-0005-0000-0000-0000DA410000}"/>
    <cellStyle name="Normal 2 3 2 2 6 7 2" xfId="24638" xr:uid="{00000000-0005-0000-0000-0000DB410000}"/>
    <cellStyle name="Normal 2 3 2 2 6 8" xfId="16492" xr:uid="{00000000-0005-0000-0000-0000DC410000}"/>
    <cellStyle name="Normal 2 3 2 2 7" xfId="271" xr:uid="{00000000-0005-0000-0000-0000DD410000}"/>
    <cellStyle name="Normal 2 3 2 2 7 2" xfId="615" xr:uid="{00000000-0005-0000-0000-0000DE410000}"/>
    <cellStyle name="Normal 2 3 2 2 7 2 2" xfId="1321" xr:uid="{00000000-0005-0000-0000-0000DF410000}"/>
    <cellStyle name="Normal 2 3 2 2 7 2 2 2" xfId="2731" xr:uid="{00000000-0005-0000-0000-0000E0410000}"/>
    <cellStyle name="Normal 2 3 2 2 7 2 2 2 2" xfId="5203" xr:uid="{00000000-0005-0000-0000-0000E1410000}"/>
    <cellStyle name="Normal 2 3 2 2 7 2 2 2 2 2" xfId="13349" xr:uid="{00000000-0005-0000-0000-0000E2410000}"/>
    <cellStyle name="Normal 2 3 2 2 7 2 2 2 2 2 2" xfId="29645" xr:uid="{00000000-0005-0000-0000-0000E3410000}"/>
    <cellStyle name="Normal 2 3 2 2 7 2 2 2 2 3" xfId="21499" xr:uid="{00000000-0005-0000-0000-0000E4410000}"/>
    <cellStyle name="Normal 2 3 2 2 7 2 2 2 3" xfId="8030" xr:uid="{00000000-0005-0000-0000-0000E5410000}"/>
    <cellStyle name="Normal 2 3 2 2 7 2 2 2 3 2" xfId="16176" xr:uid="{00000000-0005-0000-0000-0000E6410000}"/>
    <cellStyle name="Normal 2 3 2 2 7 2 2 2 3 2 2" xfId="32472" xr:uid="{00000000-0005-0000-0000-0000E7410000}"/>
    <cellStyle name="Normal 2 3 2 2 7 2 2 2 3 3" xfId="24326" xr:uid="{00000000-0005-0000-0000-0000E8410000}"/>
    <cellStyle name="Normal 2 3 2 2 7 2 2 2 4" xfId="10877" xr:uid="{00000000-0005-0000-0000-0000E9410000}"/>
    <cellStyle name="Normal 2 3 2 2 7 2 2 2 4 2" xfId="27173" xr:uid="{00000000-0005-0000-0000-0000EA410000}"/>
    <cellStyle name="Normal 2 3 2 2 7 2 2 2 5" xfId="19027" xr:uid="{00000000-0005-0000-0000-0000EB410000}"/>
    <cellStyle name="Normal 2 3 2 2 7 2 2 3" xfId="3985" xr:uid="{00000000-0005-0000-0000-0000EC410000}"/>
    <cellStyle name="Normal 2 3 2 2 7 2 2 3 2" xfId="12131" xr:uid="{00000000-0005-0000-0000-0000ED410000}"/>
    <cellStyle name="Normal 2 3 2 2 7 2 2 3 2 2" xfId="28427" xr:uid="{00000000-0005-0000-0000-0000EE410000}"/>
    <cellStyle name="Normal 2 3 2 2 7 2 2 3 3" xfId="20281" xr:uid="{00000000-0005-0000-0000-0000EF410000}"/>
    <cellStyle name="Normal 2 3 2 2 7 2 2 4" xfId="6620" xr:uid="{00000000-0005-0000-0000-0000F0410000}"/>
    <cellStyle name="Normal 2 3 2 2 7 2 2 4 2" xfId="14766" xr:uid="{00000000-0005-0000-0000-0000F1410000}"/>
    <cellStyle name="Normal 2 3 2 2 7 2 2 4 2 2" xfId="31062" xr:uid="{00000000-0005-0000-0000-0000F2410000}"/>
    <cellStyle name="Normal 2 3 2 2 7 2 2 4 3" xfId="22916" xr:uid="{00000000-0005-0000-0000-0000F3410000}"/>
    <cellStyle name="Normal 2 3 2 2 7 2 2 5" xfId="9467" xr:uid="{00000000-0005-0000-0000-0000F4410000}"/>
    <cellStyle name="Normal 2 3 2 2 7 2 2 5 2" xfId="25763" xr:uid="{00000000-0005-0000-0000-0000F5410000}"/>
    <cellStyle name="Normal 2 3 2 2 7 2 2 6" xfId="17617" xr:uid="{00000000-0005-0000-0000-0000F6410000}"/>
    <cellStyle name="Normal 2 3 2 2 7 2 3" xfId="2026" xr:uid="{00000000-0005-0000-0000-0000F7410000}"/>
    <cellStyle name="Normal 2 3 2 2 7 2 3 2" xfId="4594" xr:uid="{00000000-0005-0000-0000-0000F8410000}"/>
    <cellStyle name="Normal 2 3 2 2 7 2 3 2 2" xfId="12740" xr:uid="{00000000-0005-0000-0000-0000F9410000}"/>
    <cellStyle name="Normal 2 3 2 2 7 2 3 2 2 2" xfId="29036" xr:uid="{00000000-0005-0000-0000-0000FA410000}"/>
    <cellStyle name="Normal 2 3 2 2 7 2 3 2 3" xfId="20890" xr:uid="{00000000-0005-0000-0000-0000FB410000}"/>
    <cellStyle name="Normal 2 3 2 2 7 2 3 3" xfId="7325" xr:uid="{00000000-0005-0000-0000-0000FC410000}"/>
    <cellStyle name="Normal 2 3 2 2 7 2 3 3 2" xfId="15471" xr:uid="{00000000-0005-0000-0000-0000FD410000}"/>
    <cellStyle name="Normal 2 3 2 2 7 2 3 3 2 2" xfId="31767" xr:uid="{00000000-0005-0000-0000-0000FE410000}"/>
    <cellStyle name="Normal 2 3 2 2 7 2 3 3 3" xfId="23621" xr:uid="{00000000-0005-0000-0000-0000FF410000}"/>
    <cellStyle name="Normal 2 3 2 2 7 2 3 4" xfId="10172" xr:uid="{00000000-0005-0000-0000-000000420000}"/>
    <cellStyle name="Normal 2 3 2 2 7 2 3 4 2" xfId="26468" xr:uid="{00000000-0005-0000-0000-000001420000}"/>
    <cellStyle name="Normal 2 3 2 2 7 2 3 5" xfId="18322" xr:uid="{00000000-0005-0000-0000-000002420000}"/>
    <cellStyle name="Normal 2 3 2 2 7 2 4" xfId="3376" xr:uid="{00000000-0005-0000-0000-000003420000}"/>
    <cellStyle name="Normal 2 3 2 2 7 2 4 2" xfId="11522" xr:uid="{00000000-0005-0000-0000-000004420000}"/>
    <cellStyle name="Normal 2 3 2 2 7 2 4 2 2" xfId="27818" xr:uid="{00000000-0005-0000-0000-000005420000}"/>
    <cellStyle name="Normal 2 3 2 2 7 2 4 3" xfId="19672" xr:uid="{00000000-0005-0000-0000-000006420000}"/>
    <cellStyle name="Normal 2 3 2 2 7 2 5" xfId="5915" xr:uid="{00000000-0005-0000-0000-000007420000}"/>
    <cellStyle name="Normal 2 3 2 2 7 2 5 2" xfId="14061" xr:uid="{00000000-0005-0000-0000-000008420000}"/>
    <cellStyle name="Normal 2 3 2 2 7 2 5 2 2" xfId="30357" xr:uid="{00000000-0005-0000-0000-000009420000}"/>
    <cellStyle name="Normal 2 3 2 2 7 2 5 3" xfId="22211" xr:uid="{00000000-0005-0000-0000-00000A420000}"/>
    <cellStyle name="Normal 2 3 2 2 7 2 6" xfId="8762" xr:uid="{00000000-0005-0000-0000-00000B420000}"/>
    <cellStyle name="Normal 2 3 2 2 7 2 6 2" xfId="25058" xr:uid="{00000000-0005-0000-0000-00000C420000}"/>
    <cellStyle name="Normal 2 3 2 2 7 2 7" xfId="16912" xr:uid="{00000000-0005-0000-0000-00000D420000}"/>
    <cellStyle name="Normal 2 3 2 2 7 3" xfId="977" xr:uid="{00000000-0005-0000-0000-00000E420000}"/>
    <cellStyle name="Normal 2 3 2 2 7 3 2" xfId="2387" xr:uid="{00000000-0005-0000-0000-00000F420000}"/>
    <cellStyle name="Normal 2 3 2 2 7 3 2 2" xfId="4907" xr:uid="{00000000-0005-0000-0000-000010420000}"/>
    <cellStyle name="Normal 2 3 2 2 7 3 2 2 2" xfId="13053" xr:uid="{00000000-0005-0000-0000-000011420000}"/>
    <cellStyle name="Normal 2 3 2 2 7 3 2 2 2 2" xfId="29349" xr:uid="{00000000-0005-0000-0000-000012420000}"/>
    <cellStyle name="Normal 2 3 2 2 7 3 2 2 3" xfId="21203" xr:uid="{00000000-0005-0000-0000-000013420000}"/>
    <cellStyle name="Normal 2 3 2 2 7 3 2 3" xfId="7686" xr:uid="{00000000-0005-0000-0000-000014420000}"/>
    <cellStyle name="Normal 2 3 2 2 7 3 2 3 2" xfId="15832" xr:uid="{00000000-0005-0000-0000-000015420000}"/>
    <cellStyle name="Normal 2 3 2 2 7 3 2 3 2 2" xfId="32128" xr:uid="{00000000-0005-0000-0000-000016420000}"/>
    <cellStyle name="Normal 2 3 2 2 7 3 2 3 3" xfId="23982" xr:uid="{00000000-0005-0000-0000-000017420000}"/>
    <cellStyle name="Normal 2 3 2 2 7 3 2 4" xfId="10533" xr:uid="{00000000-0005-0000-0000-000018420000}"/>
    <cellStyle name="Normal 2 3 2 2 7 3 2 4 2" xfId="26829" xr:uid="{00000000-0005-0000-0000-000019420000}"/>
    <cellStyle name="Normal 2 3 2 2 7 3 2 5" xfId="18683" xr:uid="{00000000-0005-0000-0000-00001A420000}"/>
    <cellStyle name="Normal 2 3 2 2 7 3 3" xfId="3689" xr:uid="{00000000-0005-0000-0000-00001B420000}"/>
    <cellStyle name="Normal 2 3 2 2 7 3 3 2" xfId="11835" xr:uid="{00000000-0005-0000-0000-00001C420000}"/>
    <cellStyle name="Normal 2 3 2 2 7 3 3 2 2" xfId="28131" xr:uid="{00000000-0005-0000-0000-00001D420000}"/>
    <cellStyle name="Normal 2 3 2 2 7 3 3 3" xfId="19985" xr:uid="{00000000-0005-0000-0000-00001E420000}"/>
    <cellStyle name="Normal 2 3 2 2 7 3 4" xfId="6276" xr:uid="{00000000-0005-0000-0000-00001F420000}"/>
    <cellStyle name="Normal 2 3 2 2 7 3 4 2" xfId="14422" xr:uid="{00000000-0005-0000-0000-000020420000}"/>
    <cellStyle name="Normal 2 3 2 2 7 3 4 2 2" xfId="30718" xr:uid="{00000000-0005-0000-0000-000021420000}"/>
    <cellStyle name="Normal 2 3 2 2 7 3 4 3" xfId="22572" xr:uid="{00000000-0005-0000-0000-000022420000}"/>
    <cellStyle name="Normal 2 3 2 2 7 3 5" xfId="9123" xr:uid="{00000000-0005-0000-0000-000023420000}"/>
    <cellStyle name="Normal 2 3 2 2 7 3 5 2" xfId="25419" xr:uid="{00000000-0005-0000-0000-000024420000}"/>
    <cellStyle name="Normal 2 3 2 2 7 3 6" xfId="17273" xr:uid="{00000000-0005-0000-0000-000025420000}"/>
    <cellStyle name="Normal 2 3 2 2 7 4" xfId="1682" xr:uid="{00000000-0005-0000-0000-000026420000}"/>
    <cellStyle name="Normal 2 3 2 2 7 4 2" xfId="4298" xr:uid="{00000000-0005-0000-0000-000027420000}"/>
    <cellStyle name="Normal 2 3 2 2 7 4 2 2" xfId="12444" xr:uid="{00000000-0005-0000-0000-000028420000}"/>
    <cellStyle name="Normal 2 3 2 2 7 4 2 2 2" xfId="28740" xr:uid="{00000000-0005-0000-0000-000029420000}"/>
    <cellStyle name="Normal 2 3 2 2 7 4 2 3" xfId="20594" xr:uid="{00000000-0005-0000-0000-00002A420000}"/>
    <cellStyle name="Normal 2 3 2 2 7 4 3" xfId="6981" xr:uid="{00000000-0005-0000-0000-00002B420000}"/>
    <cellStyle name="Normal 2 3 2 2 7 4 3 2" xfId="15127" xr:uid="{00000000-0005-0000-0000-00002C420000}"/>
    <cellStyle name="Normal 2 3 2 2 7 4 3 2 2" xfId="31423" xr:uid="{00000000-0005-0000-0000-00002D420000}"/>
    <cellStyle name="Normal 2 3 2 2 7 4 3 3" xfId="23277" xr:uid="{00000000-0005-0000-0000-00002E420000}"/>
    <cellStyle name="Normal 2 3 2 2 7 4 4" xfId="9828" xr:uid="{00000000-0005-0000-0000-00002F420000}"/>
    <cellStyle name="Normal 2 3 2 2 7 4 4 2" xfId="26124" xr:uid="{00000000-0005-0000-0000-000030420000}"/>
    <cellStyle name="Normal 2 3 2 2 7 4 5" xfId="17978" xr:uid="{00000000-0005-0000-0000-000031420000}"/>
    <cellStyle name="Normal 2 3 2 2 7 5" xfId="3080" xr:uid="{00000000-0005-0000-0000-000032420000}"/>
    <cellStyle name="Normal 2 3 2 2 7 5 2" xfId="11226" xr:uid="{00000000-0005-0000-0000-000033420000}"/>
    <cellStyle name="Normal 2 3 2 2 7 5 2 2" xfId="27522" xr:uid="{00000000-0005-0000-0000-000034420000}"/>
    <cellStyle name="Normal 2 3 2 2 7 5 3" xfId="19376" xr:uid="{00000000-0005-0000-0000-000035420000}"/>
    <cellStyle name="Normal 2 3 2 2 7 6" xfId="5571" xr:uid="{00000000-0005-0000-0000-000036420000}"/>
    <cellStyle name="Normal 2 3 2 2 7 6 2" xfId="13717" xr:uid="{00000000-0005-0000-0000-000037420000}"/>
    <cellStyle name="Normal 2 3 2 2 7 6 2 2" xfId="30013" xr:uid="{00000000-0005-0000-0000-000038420000}"/>
    <cellStyle name="Normal 2 3 2 2 7 6 3" xfId="21867" xr:uid="{00000000-0005-0000-0000-000039420000}"/>
    <cellStyle name="Normal 2 3 2 2 7 7" xfId="8418" xr:uid="{00000000-0005-0000-0000-00003A420000}"/>
    <cellStyle name="Normal 2 3 2 2 7 7 2" xfId="24714" xr:uid="{00000000-0005-0000-0000-00003B420000}"/>
    <cellStyle name="Normal 2 3 2 2 7 8" xfId="16568" xr:uid="{00000000-0005-0000-0000-00003C420000}"/>
    <cellStyle name="Normal 2 3 2 2 8" xfId="361" xr:uid="{00000000-0005-0000-0000-00003D420000}"/>
    <cellStyle name="Normal 2 3 2 2 8 2" xfId="1067" xr:uid="{00000000-0005-0000-0000-00003E420000}"/>
    <cellStyle name="Normal 2 3 2 2 8 2 2" xfId="2477" xr:uid="{00000000-0005-0000-0000-00003F420000}"/>
    <cellStyle name="Normal 2 3 2 2 8 2 2 2" xfId="4981" xr:uid="{00000000-0005-0000-0000-000040420000}"/>
    <cellStyle name="Normal 2 3 2 2 8 2 2 2 2" xfId="13127" xr:uid="{00000000-0005-0000-0000-000041420000}"/>
    <cellStyle name="Normal 2 3 2 2 8 2 2 2 2 2" xfId="29423" xr:uid="{00000000-0005-0000-0000-000042420000}"/>
    <cellStyle name="Normal 2 3 2 2 8 2 2 2 3" xfId="21277" xr:uid="{00000000-0005-0000-0000-000043420000}"/>
    <cellStyle name="Normal 2 3 2 2 8 2 2 3" xfId="7776" xr:uid="{00000000-0005-0000-0000-000044420000}"/>
    <cellStyle name="Normal 2 3 2 2 8 2 2 3 2" xfId="15922" xr:uid="{00000000-0005-0000-0000-000045420000}"/>
    <cellStyle name="Normal 2 3 2 2 8 2 2 3 2 2" xfId="32218" xr:uid="{00000000-0005-0000-0000-000046420000}"/>
    <cellStyle name="Normal 2 3 2 2 8 2 2 3 3" xfId="24072" xr:uid="{00000000-0005-0000-0000-000047420000}"/>
    <cellStyle name="Normal 2 3 2 2 8 2 2 4" xfId="10623" xr:uid="{00000000-0005-0000-0000-000048420000}"/>
    <cellStyle name="Normal 2 3 2 2 8 2 2 4 2" xfId="26919" xr:uid="{00000000-0005-0000-0000-000049420000}"/>
    <cellStyle name="Normal 2 3 2 2 8 2 2 5" xfId="18773" xr:uid="{00000000-0005-0000-0000-00004A420000}"/>
    <cellStyle name="Normal 2 3 2 2 8 2 3" xfId="3763" xr:uid="{00000000-0005-0000-0000-00004B420000}"/>
    <cellStyle name="Normal 2 3 2 2 8 2 3 2" xfId="11909" xr:uid="{00000000-0005-0000-0000-00004C420000}"/>
    <cellStyle name="Normal 2 3 2 2 8 2 3 2 2" xfId="28205" xr:uid="{00000000-0005-0000-0000-00004D420000}"/>
    <cellStyle name="Normal 2 3 2 2 8 2 3 3" xfId="20059" xr:uid="{00000000-0005-0000-0000-00004E420000}"/>
    <cellStyle name="Normal 2 3 2 2 8 2 4" xfId="6366" xr:uid="{00000000-0005-0000-0000-00004F420000}"/>
    <cellStyle name="Normal 2 3 2 2 8 2 4 2" xfId="14512" xr:uid="{00000000-0005-0000-0000-000050420000}"/>
    <cellStyle name="Normal 2 3 2 2 8 2 4 2 2" xfId="30808" xr:uid="{00000000-0005-0000-0000-000051420000}"/>
    <cellStyle name="Normal 2 3 2 2 8 2 4 3" xfId="22662" xr:uid="{00000000-0005-0000-0000-000052420000}"/>
    <cellStyle name="Normal 2 3 2 2 8 2 5" xfId="9213" xr:uid="{00000000-0005-0000-0000-000053420000}"/>
    <cellStyle name="Normal 2 3 2 2 8 2 5 2" xfId="25509" xr:uid="{00000000-0005-0000-0000-000054420000}"/>
    <cellStyle name="Normal 2 3 2 2 8 2 6" xfId="17363" xr:uid="{00000000-0005-0000-0000-000055420000}"/>
    <cellStyle name="Normal 2 3 2 2 8 3" xfId="1772" xr:uid="{00000000-0005-0000-0000-000056420000}"/>
    <cellStyle name="Normal 2 3 2 2 8 3 2" xfId="4372" xr:uid="{00000000-0005-0000-0000-000057420000}"/>
    <cellStyle name="Normal 2 3 2 2 8 3 2 2" xfId="12518" xr:uid="{00000000-0005-0000-0000-000058420000}"/>
    <cellStyle name="Normal 2 3 2 2 8 3 2 2 2" xfId="28814" xr:uid="{00000000-0005-0000-0000-000059420000}"/>
    <cellStyle name="Normal 2 3 2 2 8 3 2 3" xfId="20668" xr:uid="{00000000-0005-0000-0000-00005A420000}"/>
    <cellStyle name="Normal 2 3 2 2 8 3 3" xfId="7071" xr:uid="{00000000-0005-0000-0000-00005B420000}"/>
    <cellStyle name="Normal 2 3 2 2 8 3 3 2" xfId="15217" xr:uid="{00000000-0005-0000-0000-00005C420000}"/>
    <cellStyle name="Normal 2 3 2 2 8 3 3 2 2" xfId="31513" xr:uid="{00000000-0005-0000-0000-00005D420000}"/>
    <cellStyle name="Normal 2 3 2 2 8 3 3 3" xfId="23367" xr:uid="{00000000-0005-0000-0000-00005E420000}"/>
    <cellStyle name="Normal 2 3 2 2 8 3 4" xfId="9918" xr:uid="{00000000-0005-0000-0000-00005F420000}"/>
    <cellStyle name="Normal 2 3 2 2 8 3 4 2" xfId="26214" xr:uid="{00000000-0005-0000-0000-000060420000}"/>
    <cellStyle name="Normal 2 3 2 2 8 3 5" xfId="18068" xr:uid="{00000000-0005-0000-0000-000061420000}"/>
    <cellStyle name="Normal 2 3 2 2 8 4" xfId="3154" xr:uid="{00000000-0005-0000-0000-000062420000}"/>
    <cellStyle name="Normal 2 3 2 2 8 4 2" xfId="11300" xr:uid="{00000000-0005-0000-0000-000063420000}"/>
    <cellStyle name="Normal 2 3 2 2 8 4 2 2" xfId="27596" xr:uid="{00000000-0005-0000-0000-000064420000}"/>
    <cellStyle name="Normal 2 3 2 2 8 4 3" xfId="19450" xr:uid="{00000000-0005-0000-0000-000065420000}"/>
    <cellStyle name="Normal 2 3 2 2 8 5" xfId="5661" xr:uid="{00000000-0005-0000-0000-000066420000}"/>
    <cellStyle name="Normal 2 3 2 2 8 5 2" xfId="13807" xr:uid="{00000000-0005-0000-0000-000067420000}"/>
    <cellStyle name="Normal 2 3 2 2 8 5 2 2" xfId="30103" xr:uid="{00000000-0005-0000-0000-000068420000}"/>
    <cellStyle name="Normal 2 3 2 2 8 5 3" xfId="21957" xr:uid="{00000000-0005-0000-0000-000069420000}"/>
    <cellStyle name="Normal 2 3 2 2 8 6" xfId="8508" xr:uid="{00000000-0005-0000-0000-00006A420000}"/>
    <cellStyle name="Normal 2 3 2 2 8 6 2" xfId="24804" xr:uid="{00000000-0005-0000-0000-00006B420000}"/>
    <cellStyle name="Normal 2 3 2 2 8 7" xfId="16658" xr:uid="{00000000-0005-0000-0000-00006C420000}"/>
    <cellStyle name="Normal 2 3 2 2 9" xfId="695" xr:uid="{00000000-0005-0000-0000-00006D420000}"/>
    <cellStyle name="Normal 2 3 2 2 9 2" xfId="696" xr:uid="{00000000-0005-0000-0000-00006E420000}"/>
    <cellStyle name="Normal 2 3 2 2 9 2 2" xfId="711" xr:uid="{00000000-0005-0000-0000-00006F420000}"/>
    <cellStyle name="Normal 2 3 2 2 9 2 2 10" xfId="6010" xr:uid="{00000000-0005-0000-0000-000070420000}"/>
    <cellStyle name="Normal 2 3 2 2 9 2 2 10 2" xfId="14156" xr:uid="{00000000-0005-0000-0000-000071420000}"/>
    <cellStyle name="Normal 2 3 2 2 9 2 2 10 2 2" xfId="30452" xr:uid="{00000000-0005-0000-0000-000072420000}"/>
    <cellStyle name="Normal 2 3 2 2 9 2 2 10 3" xfId="22306" xr:uid="{00000000-0005-0000-0000-000073420000}"/>
    <cellStyle name="Normal 2 3 2 2 9 2 2 11" xfId="8857" xr:uid="{00000000-0005-0000-0000-000074420000}"/>
    <cellStyle name="Normal 2 3 2 2 9 2 2 11 2" xfId="25153" xr:uid="{00000000-0005-0000-0000-000075420000}"/>
    <cellStyle name="Normal 2 3 2 2 9 2 2 12" xfId="17007" xr:uid="{00000000-0005-0000-0000-000076420000}"/>
    <cellStyle name="Normal 2 3 2 2 9 2 2 2" xfId="1416" xr:uid="{00000000-0005-0000-0000-000077420000}"/>
    <cellStyle name="Normal 2 3 2 2 9 2 2 2 2" xfId="2826" xr:uid="{00000000-0005-0000-0000-000078420000}"/>
    <cellStyle name="Normal 2 3 2 2 9 2 2 2 2 2" xfId="5284" xr:uid="{00000000-0005-0000-0000-000079420000}"/>
    <cellStyle name="Normal 2 3 2 2 9 2 2 2 2 2 2" xfId="13430" xr:uid="{00000000-0005-0000-0000-00007A420000}"/>
    <cellStyle name="Normal 2 3 2 2 9 2 2 2 2 2 2 2" xfId="29726" xr:uid="{00000000-0005-0000-0000-00007B420000}"/>
    <cellStyle name="Normal 2 3 2 2 9 2 2 2 2 2 3" xfId="21580" xr:uid="{00000000-0005-0000-0000-00007C420000}"/>
    <cellStyle name="Normal 2 3 2 2 9 2 2 2 2 3" xfId="8125" xr:uid="{00000000-0005-0000-0000-00007D420000}"/>
    <cellStyle name="Normal 2 3 2 2 9 2 2 2 2 3 2" xfId="16271" xr:uid="{00000000-0005-0000-0000-00007E420000}"/>
    <cellStyle name="Normal 2 3 2 2 9 2 2 2 2 3 2 2" xfId="32567" xr:uid="{00000000-0005-0000-0000-00007F420000}"/>
    <cellStyle name="Normal 2 3 2 2 9 2 2 2 2 3 3" xfId="24421" xr:uid="{00000000-0005-0000-0000-000080420000}"/>
    <cellStyle name="Normal 2 3 2 2 9 2 2 2 2 4" xfId="10972" xr:uid="{00000000-0005-0000-0000-000081420000}"/>
    <cellStyle name="Normal 2 3 2 2 9 2 2 2 2 4 2" xfId="27268" xr:uid="{00000000-0005-0000-0000-000082420000}"/>
    <cellStyle name="Normal 2 3 2 2 9 2 2 2 2 5" xfId="19122" xr:uid="{00000000-0005-0000-0000-000083420000}"/>
    <cellStyle name="Normal 2 3 2 2 9 2 2 2 3" xfId="4066" xr:uid="{00000000-0005-0000-0000-000084420000}"/>
    <cellStyle name="Normal 2 3 2 2 9 2 2 2 3 2" xfId="12212" xr:uid="{00000000-0005-0000-0000-000085420000}"/>
    <cellStyle name="Normal 2 3 2 2 9 2 2 2 3 2 2" xfId="28508" xr:uid="{00000000-0005-0000-0000-000086420000}"/>
    <cellStyle name="Normal 2 3 2 2 9 2 2 2 3 3" xfId="20362" xr:uid="{00000000-0005-0000-0000-000087420000}"/>
    <cellStyle name="Normal 2 3 2 2 9 2 2 2 4" xfId="6715" xr:uid="{00000000-0005-0000-0000-000088420000}"/>
    <cellStyle name="Normal 2 3 2 2 9 2 2 2 4 2" xfId="14861" xr:uid="{00000000-0005-0000-0000-000089420000}"/>
    <cellStyle name="Normal 2 3 2 2 9 2 2 2 4 2 2" xfId="31157" xr:uid="{00000000-0005-0000-0000-00008A420000}"/>
    <cellStyle name="Normal 2 3 2 2 9 2 2 2 4 3" xfId="23011" xr:uid="{00000000-0005-0000-0000-00008B420000}"/>
    <cellStyle name="Normal 2 3 2 2 9 2 2 2 5" xfId="9562" xr:uid="{00000000-0005-0000-0000-00008C420000}"/>
    <cellStyle name="Normal 2 3 2 2 9 2 2 2 5 2" xfId="25858" xr:uid="{00000000-0005-0000-0000-00008D420000}"/>
    <cellStyle name="Normal 2 3 2 2 9 2 2 2 6" xfId="17712" xr:uid="{00000000-0005-0000-0000-00008E420000}"/>
    <cellStyle name="Normal 2 3 2 2 9 2 2 3" xfId="2121" xr:uid="{00000000-0005-0000-0000-00008F420000}"/>
    <cellStyle name="Normal 2 3 2 2 9 2 2 3 2" xfId="4675" xr:uid="{00000000-0005-0000-0000-000090420000}"/>
    <cellStyle name="Normal 2 3 2 2 9 2 2 3 2 2" xfId="12821" xr:uid="{00000000-0005-0000-0000-000091420000}"/>
    <cellStyle name="Normal 2 3 2 2 9 2 2 3 2 2 2" xfId="29117" xr:uid="{00000000-0005-0000-0000-000092420000}"/>
    <cellStyle name="Normal 2 3 2 2 9 2 2 3 2 3" xfId="20971" xr:uid="{00000000-0005-0000-0000-000093420000}"/>
    <cellStyle name="Normal 2 3 2 2 9 2 2 3 3" xfId="7420" xr:uid="{00000000-0005-0000-0000-000094420000}"/>
    <cellStyle name="Normal 2 3 2 2 9 2 2 3 3 2" xfId="15566" xr:uid="{00000000-0005-0000-0000-000095420000}"/>
    <cellStyle name="Normal 2 3 2 2 9 2 2 3 3 2 2" xfId="31862" xr:uid="{00000000-0005-0000-0000-000096420000}"/>
    <cellStyle name="Normal 2 3 2 2 9 2 2 3 3 3" xfId="23716" xr:uid="{00000000-0005-0000-0000-000097420000}"/>
    <cellStyle name="Normal 2 3 2 2 9 2 2 3 4" xfId="10267" xr:uid="{00000000-0005-0000-0000-000098420000}"/>
    <cellStyle name="Normal 2 3 2 2 9 2 2 3 4 2" xfId="26563" xr:uid="{00000000-0005-0000-0000-000099420000}"/>
    <cellStyle name="Normal 2 3 2 2 9 2 2 3 5" xfId="18417" xr:uid="{00000000-0005-0000-0000-00009A420000}"/>
    <cellStyle name="Normal 2 3 2 2 9 2 2 4" xfId="2830" xr:uid="{00000000-0005-0000-0000-00009B420000}"/>
    <cellStyle name="Normal 2 3 2 2 9 2 2 4 2" xfId="2832" xr:uid="{00000000-0005-0000-0000-00009C420000}"/>
    <cellStyle name="Normal 2 3 2 2 9 2 2 4 2 2" xfId="5289" xr:uid="{00000000-0005-0000-0000-00009D420000}"/>
    <cellStyle name="Normal 2 3 2 2 9 2 2 4 2 2 2" xfId="13435" xr:uid="{00000000-0005-0000-0000-00009E420000}"/>
    <cellStyle name="Normal 2 3 2 2 9 2 2 4 2 2 2 2" xfId="29731" xr:uid="{00000000-0005-0000-0000-00009F420000}"/>
    <cellStyle name="Normal 2 3 2 2 9 2 2 4 2 2 3" xfId="21585" xr:uid="{00000000-0005-0000-0000-0000A0420000}"/>
    <cellStyle name="Normal 2 3 2 2 9 2 2 4 2 3" xfId="8131" xr:uid="{00000000-0005-0000-0000-0000A1420000}"/>
    <cellStyle name="Normal 2 3 2 2 9 2 2 4 2 3 2" xfId="16277" xr:uid="{00000000-0005-0000-0000-0000A2420000}"/>
    <cellStyle name="Normal 2 3 2 2 9 2 2 4 2 3 2 2" xfId="32573" xr:uid="{00000000-0005-0000-0000-0000A3420000}"/>
    <cellStyle name="Normal 2 3 2 2 9 2 2 4 2 3 3" xfId="24427" xr:uid="{00000000-0005-0000-0000-0000A4420000}"/>
    <cellStyle name="Normal 2 3 2 2 9 2 2 4 2 4" xfId="10978" xr:uid="{00000000-0005-0000-0000-0000A5420000}"/>
    <cellStyle name="Normal 2 3 2 2 9 2 2 4 2 4 2" xfId="27274" xr:uid="{00000000-0005-0000-0000-0000A6420000}"/>
    <cellStyle name="Normal 2 3 2 2 9 2 2 4 2 5" xfId="19128" xr:uid="{00000000-0005-0000-0000-0000A7420000}"/>
    <cellStyle name="Normal 2 3 2 2 9 2 2 4 3" xfId="5287" xr:uid="{00000000-0005-0000-0000-0000A8420000}"/>
    <cellStyle name="Normal 2 3 2 2 9 2 2 4 3 2" xfId="13433" xr:uid="{00000000-0005-0000-0000-0000A9420000}"/>
    <cellStyle name="Normal 2 3 2 2 9 2 2 4 3 2 2" xfId="29729" xr:uid="{00000000-0005-0000-0000-0000AA420000}"/>
    <cellStyle name="Normal 2 3 2 2 9 2 2 4 3 3" xfId="21583" xr:uid="{00000000-0005-0000-0000-0000AB420000}"/>
    <cellStyle name="Normal 2 3 2 2 9 2 2 4 4" xfId="8129" xr:uid="{00000000-0005-0000-0000-0000AC420000}"/>
    <cellStyle name="Normal 2 3 2 2 9 2 2 4 4 2" xfId="16275" xr:uid="{00000000-0005-0000-0000-0000AD420000}"/>
    <cellStyle name="Normal 2 3 2 2 9 2 2 4 4 2 2" xfId="32571" xr:uid="{00000000-0005-0000-0000-0000AE420000}"/>
    <cellStyle name="Normal 2 3 2 2 9 2 2 4 4 3" xfId="24425" xr:uid="{00000000-0005-0000-0000-0000AF420000}"/>
    <cellStyle name="Normal 2 3 2 2 9 2 2 4 5" xfId="10976" xr:uid="{00000000-0005-0000-0000-0000B0420000}"/>
    <cellStyle name="Normal 2 3 2 2 9 2 2 4 5 2" xfId="27272" xr:uid="{00000000-0005-0000-0000-0000B1420000}"/>
    <cellStyle name="Normal 2 3 2 2 9 2 2 4 6" xfId="19126" xr:uid="{00000000-0005-0000-0000-0000B2420000}"/>
    <cellStyle name="Normal 2 3 2 2 9 2 2 5" xfId="2836" xr:uid="{00000000-0005-0000-0000-0000B3420000}"/>
    <cellStyle name="Normal 2 3 2 2 9 2 2 5 2" xfId="5293" xr:uid="{00000000-0005-0000-0000-0000B4420000}"/>
    <cellStyle name="Normal 2 3 2 2 9 2 2 5 2 2" xfId="13439" xr:uid="{00000000-0005-0000-0000-0000B5420000}"/>
    <cellStyle name="Normal 2 3 2 2 9 2 2 5 2 2 2" xfId="29735" xr:uid="{00000000-0005-0000-0000-0000B6420000}"/>
    <cellStyle name="Normal 2 3 2 2 9 2 2 5 2 3" xfId="21589" xr:uid="{00000000-0005-0000-0000-0000B7420000}"/>
    <cellStyle name="Normal 2 3 2 2 9 2 2 5 3" xfId="8135" xr:uid="{00000000-0005-0000-0000-0000B8420000}"/>
    <cellStyle name="Normal 2 3 2 2 9 2 2 5 3 2" xfId="16281" xr:uid="{00000000-0005-0000-0000-0000B9420000}"/>
    <cellStyle name="Normal 2 3 2 2 9 2 2 5 3 2 2" xfId="32577" xr:uid="{00000000-0005-0000-0000-0000BA420000}"/>
    <cellStyle name="Normal 2 3 2 2 9 2 2 5 3 3" xfId="24431" xr:uid="{00000000-0005-0000-0000-0000BB420000}"/>
    <cellStyle name="Normal 2 3 2 2 9 2 2 5 4" xfId="10982" xr:uid="{00000000-0005-0000-0000-0000BC420000}"/>
    <cellStyle name="Normal 2 3 2 2 9 2 2 5 4 2" xfId="27278" xr:uid="{00000000-0005-0000-0000-0000BD420000}"/>
    <cellStyle name="Normal 2 3 2 2 9 2 2 5 5" xfId="16302" xr:uid="{00000000-0005-0000-0000-0000BE420000}"/>
    <cellStyle name="Normal 2 3 2 2 9 2 2 5 5 2" xfId="32598" xr:uid="{00000000-0005-0000-0000-0000BF420000}"/>
    <cellStyle name="Normal 2 3 2 2 9 2 2 5 5 3" xfId="32600" xr:uid="{00000000-0005-0000-0000-0000C0420000}"/>
    <cellStyle name="Normal 2 3 2 2 9 2 2 5 5 3 2" xfId="32601" xr:uid="{00000000-0005-0000-0000-0000C1420000}"/>
    <cellStyle name="Normal 2 3 2 2 9 2 2 5 5 3 2 2" xfId="32609" xr:uid="{00000000-0005-0000-0000-0000C2420000}"/>
    <cellStyle name="Normal 2 3 2 2 9 2 2 5 5 3 2 2 2" xfId="32633" xr:uid="{00000000-0005-0000-0000-0000C3420000}"/>
    <cellStyle name="Normal 2 3 2 2 9 2 2 5 5 5" xfId="32615" xr:uid="{00000000-0005-0000-0000-0000C4420000}"/>
    <cellStyle name="Normal 2 3 2 2 9 2 2 5 5 5 2" xfId="32618" xr:uid="{00000000-0005-0000-0000-0000C5420000}"/>
    <cellStyle name="Normal 2 3 2 2 9 2 2 5 5 5 2 2" xfId="32621" xr:uid="{00000000-0005-0000-0000-0000C6420000}"/>
    <cellStyle name="Normal 2 3 2 2 9 2 2 5 6" xfId="19132" xr:uid="{00000000-0005-0000-0000-0000C7420000}"/>
    <cellStyle name="Normal 2 3 2 2 9 2 2 5 7" xfId="32624" xr:uid="{00000000-0005-0000-0000-0000C8420000}"/>
    <cellStyle name="Normal 2 3 2 2 9 2 2 5 7 2" xfId="32631" xr:uid="{00000000-0005-0000-0000-0000C9420000}"/>
    <cellStyle name="Normal 2 3 2 2 9 2 2 6" xfId="2838" xr:uid="{00000000-0005-0000-0000-0000CA420000}"/>
    <cellStyle name="Normal 2 3 2 2 9 2 2 6 2" xfId="2844" xr:uid="{00000000-0005-0000-0000-0000CB420000}"/>
    <cellStyle name="Normal 2 3 2 2 9 2 2 6 2 2" xfId="5301" xr:uid="{00000000-0005-0000-0000-0000CC420000}"/>
    <cellStyle name="Normal 2 3 2 2 9 2 2 6 2 2 2" xfId="13447" xr:uid="{00000000-0005-0000-0000-0000CD420000}"/>
    <cellStyle name="Normal 2 3 2 2 9 2 2 6 2 2 2 2" xfId="29743" xr:uid="{00000000-0005-0000-0000-0000CE420000}"/>
    <cellStyle name="Normal 2 3 2 2 9 2 2 6 2 2 3" xfId="21597" xr:uid="{00000000-0005-0000-0000-0000CF420000}"/>
    <cellStyle name="Normal 2 3 2 2 9 2 2 6 2 3" xfId="8143" xr:uid="{00000000-0005-0000-0000-0000D0420000}"/>
    <cellStyle name="Normal 2 3 2 2 9 2 2 6 2 3 2" xfId="16289" xr:uid="{00000000-0005-0000-0000-0000D1420000}"/>
    <cellStyle name="Normal 2 3 2 2 9 2 2 6 2 3 2 2" xfId="32585" xr:uid="{00000000-0005-0000-0000-0000D2420000}"/>
    <cellStyle name="Normal 2 3 2 2 9 2 2 6 2 3 3" xfId="24439" xr:uid="{00000000-0005-0000-0000-0000D3420000}"/>
    <cellStyle name="Normal 2 3 2 2 9 2 2 6 2 4" xfId="10990" xr:uid="{00000000-0005-0000-0000-0000D4420000}"/>
    <cellStyle name="Normal 2 3 2 2 9 2 2 6 2 4 2" xfId="27286" xr:uid="{00000000-0005-0000-0000-0000D5420000}"/>
    <cellStyle name="Normal 2 3 2 2 9 2 2 6 2 5" xfId="19140" xr:uid="{00000000-0005-0000-0000-0000D6420000}"/>
    <cellStyle name="Normal 2 3 2 2 9 2 2 6 3" xfId="5295" xr:uid="{00000000-0005-0000-0000-0000D7420000}"/>
    <cellStyle name="Normal 2 3 2 2 9 2 2 6 3 2" xfId="13441" xr:uid="{00000000-0005-0000-0000-0000D8420000}"/>
    <cellStyle name="Normal 2 3 2 2 9 2 2 6 3 2 2" xfId="29737" xr:uid="{00000000-0005-0000-0000-0000D9420000}"/>
    <cellStyle name="Normal 2 3 2 2 9 2 2 6 3 3" xfId="21591" xr:uid="{00000000-0005-0000-0000-0000DA420000}"/>
    <cellStyle name="Normal 2 3 2 2 9 2 2 6 4" xfId="8137" xr:uid="{00000000-0005-0000-0000-0000DB420000}"/>
    <cellStyle name="Normal 2 3 2 2 9 2 2 6 4 2" xfId="16283" xr:uid="{00000000-0005-0000-0000-0000DC420000}"/>
    <cellStyle name="Normal 2 3 2 2 9 2 2 6 4 2 2" xfId="32579" xr:uid="{00000000-0005-0000-0000-0000DD420000}"/>
    <cellStyle name="Normal 2 3 2 2 9 2 2 6 4 3" xfId="24433" xr:uid="{00000000-0005-0000-0000-0000DE420000}"/>
    <cellStyle name="Normal 2 3 2 2 9 2 2 6 5" xfId="10984" xr:uid="{00000000-0005-0000-0000-0000DF420000}"/>
    <cellStyle name="Normal 2 3 2 2 9 2 2 6 5 2" xfId="27280" xr:uid="{00000000-0005-0000-0000-0000E0420000}"/>
    <cellStyle name="Normal 2 3 2 2 9 2 2 6 6" xfId="19134" xr:uid="{00000000-0005-0000-0000-0000E1420000}"/>
    <cellStyle name="Normal 2 3 2 2 9 2 2 7" xfId="2846" xr:uid="{00000000-0005-0000-0000-0000E2420000}"/>
    <cellStyle name="Normal 2 3 2 2 9 2 2 7 2" xfId="5303" xr:uid="{00000000-0005-0000-0000-0000E3420000}"/>
    <cellStyle name="Normal 2 3 2 2 9 2 2 7 2 2" xfId="13449" xr:uid="{00000000-0005-0000-0000-0000E4420000}"/>
    <cellStyle name="Normal 2 3 2 2 9 2 2 7 2 2 2" xfId="29745" xr:uid="{00000000-0005-0000-0000-0000E5420000}"/>
    <cellStyle name="Normal 2 3 2 2 9 2 2 7 2 3" xfId="21599" xr:uid="{00000000-0005-0000-0000-0000E6420000}"/>
    <cellStyle name="Normal 2 3 2 2 9 2 2 7 3" xfId="8145" xr:uid="{00000000-0005-0000-0000-0000E7420000}"/>
    <cellStyle name="Normal 2 3 2 2 9 2 2 7 3 2" xfId="16291" xr:uid="{00000000-0005-0000-0000-0000E8420000}"/>
    <cellStyle name="Normal 2 3 2 2 9 2 2 7 3 2 2" xfId="32587" xr:uid="{00000000-0005-0000-0000-0000E9420000}"/>
    <cellStyle name="Normal 2 3 2 2 9 2 2 7 3 3" xfId="24441" xr:uid="{00000000-0005-0000-0000-0000EA420000}"/>
    <cellStyle name="Normal 2 3 2 2 9 2 2 7 4" xfId="10992" xr:uid="{00000000-0005-0000-0000-0000EB420000}"/>
    <cellStyle name="Normal 2 3 2 2 9 2 2 7 4 2" xfId="27288" xr:uid="{00000000-0005-0000-0000-0000EC420000}"/>
    <cellStyle name="Normal 2 3 2 2 9 2 2 7 5" xfId="19142" xr:uid="{00000000-0005-0000-0000-0000ED420000}"/>
    <cellStyle name="Normal 2 3 2 2 9 2 2 8" xfId="2848" xr:uid="{00000000-0005-0000-0000-0000EE420000}"/>
    <cellStyle name="Normal 2 3 2 2 9 2 2 8 2" xfId="5305" xr:uid="{00000000-0005-0000-0000-0000EF420000}"/>
    <cellStyle name="Normal 2 3 2 2 9 2 2 8 2 2" xfId="13451" xr:uid="{00000000-0005-0000-0000-0000F0420000}"/>
    <cellStyle name="Normal 2 3 2 2 9 2 2 8 2 2 2" xfId="29747" xr:uid="{00000000-0005-0000-0000-0000F1420000}"/>
    <cellStyle name="Normal 2 3 2 2 9 2 2 8 2 3" xfId="21601" xr:uid="{00000000-0005-0000-0000-0000F2420000}"/>
    <cellStyle name="Normal 2 3 2 2 9 2 2 8 3" xfId="8147" xr:uid="{00000000-0005-0000-0000-0000F3420000}"/>
    <cellStyle name="Normal 2 3 2 2 9 2 2 8 3 2" xfId="16293" xr:uid="{00000000-0005-0000-0000-0000F4420000}"/>
    <cellStyle name="Normal 2 3 2 2 9 2 2 8 3 2 2" xfId="32589" xr:uid="{00000000-0005-0000-0000-0000F5420000}"/>
    <cellStyle name="Normal 2 3 2 2 9 2 2 8 3 3" xfId="24443" xr:uid="{00000000-0005-0000-0000-0000F6420000}"/>
    <cellStyle name="Normal 2 3 2 2 9 2 2 8 4" xfId="8151" xr:uid="{00000000-0005-0000-0000-0000F7420000}"/>
    <cellStyle name="Normal 2 3 2 2 9 2 2 8 4 2" xfId="16297" xr:uid="{00000000-0005-0000-0000-0000F8420000}"/>
    <cellStyle name="Normal 2 3 2 2 9 2 2 8 4 2 2" xfId="32593" xr:uid="{00000000-0005-0000-0000-0000F9420000}"/>
    <cellStyle name="Normal 2 3 2 2 9 2 2 8 4 3" xfId="16301" xr:uid="{00000000-0005-0000-0000-0000FA420000}"/>
    <cellStyle name="Normal 2 3 2 2 9 2 2 8 4 3 2" xfId="32597" xr:uid="{00000000-0005-0000-0000-0000FB420000}"/>
    <cellStyle name="Normal 2 3 2 2 9 2 2 8 4 4" xfId="24447" xr:uid="{00000000-0005-0000-0000-0000FC420000}"/>
    <cellStyle name="Normal 2 3 2 2 9 2 2 8 5" xfId="10994" xr:uid="{00000000-0005-0000-0000-0000FD420000}"/>
    <cellStyle name="Normal 2 3 2 2 9 2 2 8 5 2" xfId="27290" xr:uid="{00000000-0005-0000-0000-0000FE420000}"/>
    <cellStyle name="Normal 2 3 2 2 9 2 2 8 6" xfId="19144" xr:uid="{00000000-0005-0000-0000-0000FF420000}"/>
    <cellStyle name="Normal 2 3 2 2 9 2 2 9" xfId="3457" xr:uid="{00000000-0005-0000-0000-000000430000}"/>
    <cellStyle name="Normal 2 3 2 2 9 2 2 9 2" xfId="11603" xr:uid="{00000000-0005-0000-0000-000001430000}"/>
    <cellStyle name="Normal 2 3 2 2 9 2 2 9 2 2" xfId="27899" xr:uid="{00000000-0005-0000-0000-000002430000}"/>
    <cellStyle name="Normal 2 3 2 2 9 2 2 9 3" xfId="19753" xr:uid="{00000000-0005-0000-0000-000003430000}"/>
    <cellStyle name="Normal 2 3 2 2 9 2 3" xfId="1402" xr:uid="{00000000-0005-0000-0000-000004430000}"/>
    <cellStyle name="Normal 2 3 2 2 9 2 3 2" xfId="2812" xr:uid="{00000000-0005-0000-0000-000005430000}"/>
    <cellStyle name="Normal 2 3 2 2 9 2 3 2 2" xfId="5270" xr:uid="{00000000-0005-0000-0000-000006430000}"/>
    <cellStyle name="Normal 2 3 2 2 9 2 3 2 2 2" xfId="13416" xr:uid="{00000000-0005-0000-0000-000007430000}"/>
    <cellStyle name="Normal 2 3 2 2 9 2 3 2 2 2 2" xfId="29712" xr:uid="{00000000-0005-0000-0000-000008430000}"/>
    <cellStyle name="Normal 2 3 2 2 9 2 3 2 2 3" xfId="21566" xr:uid="{00000000-0005-0000-0000-000009430000}"/>
    <cellStyle name="Normal 2 3 2 2 9 2 3 2 3" xfId="8111" xr:uid="{00000000-0005-0000-0000-00000A430000}"/>
    <cellStyle name="Normal 2 3 2 2 9 2 3 2 3 2" xfId="16257" xr:uid="{00000000-0005-0000-0000-00000B430000}"/>
    <cellStyle name="Normal 2 3 2 2 9 2 3 2 3 2 2" xfId="32553" xr:uid="{00000000-0005-0000-0000-00000C430000}"/>
    <cellStyle name="Normal 2 3 2 2 9 2 3 2 3 3" xfId="24407" xr:uid="{00000000-0005-0000-0000-00000D430000}"/>
    <cellStyle name="Normal 2 3 2 2 9 2 3 2 4" xfId="10958" xr:uid="{00000000-0005-0000-0000-00000E430000}"/>
    <cellStyle name="Normal 2 3 2 2 9 2 3 2 4 2" xfId="27254" xr:uid="{00000000-0005-0000-0000-00000F430000}"/>
    <cellStyle name="Normal 2 3 2 2 9 2 3 2 5" xfId="19108" xr:uid="{00000000-0005-0000-0000-000010430000}"/>
    <cellStyle name="Normal 2 3 2 2 9 2 3 3" xfId="4052" xr:uid="{00000000-0005-0000-0000-000011430000}"/>
    <cellStyle name="Normal 2 3 2 2 9 2 3 3 2" xfId="12198" xr:uid="{00000000-0005-0000-0000-000012430000}"/>
    <cellStyle name="Normal 2 3 2 2 9 2 3 3 2 2" xfId="28494" xr:uid="{00000000-0005-0000-0000-000013430000}"/>
    <cellStyle name="Normal 2 3 2 2 9 2 3 3 3" xfId="20348" xr:uid="{00000000-0005-0000-0000-000014430000}"/>
    <cellStyle name="Normal 2 3 2 2 9 2 3 4" xfId="6701" xr:uid="{00000000-0005-0000-0000-000015430000}"/>
    <cellStyle name="Normal 2 3 2 2 9 2 3 4 2" xfId="14847" xr:uid="{00000000-0005-0000-0000-000016430000}"/>
    <cellStyle name="Normal 2 3 2 2 9 2 3 4 2 2" xfId="31143" xr:uid="{00000000-0005-0000-0000-000017430000}"/>
    <cellStyle name="Normal 2 3 2 2 9 2 3 4 3" xfId="22997" xr:uid="{00000000-0005-0000-0000-000018430000}"/>
    <cellStyle name="Normal 2 3 2 2 9 2 3 5" xfId="9548" xr:uid="{00000000-0005-0000-0000-000019430000}"/>
    <cellStyle name="Normal 2 3 2 2 9 2 3 5 2" xfId="25844" xr:uid="{00000000-0005-0000-0000-00001A430000}"/>
    <cellStyle name="Normal 2 3 2 2 9 2 3 6" xfId="17698" xr:uid="{00000000-0005-0000-0000-00001B430000}"/>
    <cellStyle name="Normal 2 3 2 2 9 2 4" xfId="2107" xr:uid="{00000000-0005-0000-0000-00001C430000}"/>
    <cellStyle name="Normal 2 3 2 2 9 2 4 2" xfId="4661" xr:uid="{00000000-0005-0000-0000-00001D430000}"/>
    <cellStyle name="Normal 2 3 2 2 9 2 4 2 2" xfId="12807" xr:uid="{00000000-0005-0000-0000-00001E430000}"/>
    <cellStyle name="Normal 2 3 2 2 9 2 4 2 2 2" xfId="29103" xr:uid="{00000000-0005-0000-0000-00001F430000}"/>
    <cellStyle name="Normal 2 3 2 2 9 2 4 2 3" xfId="20957" xr:uid="{00000000-0005-0000-0000-000020430000}"/>
    <cellStyle name="Normal 2 3 2 2 9 2 4 3" xfId="7406" xr:uid="{00000000-0005-0000-0000-000021430000}"/>
    <cellStyle name="Normal 2 3 2 2 9 2 4 3 2" xfId="15552" xr:uid="{00000000-0005-0000-0000-000022430000}"/>
    <cellStyle name="Normal 2 3 2 2 9 2 4 3 2 2" xfId="31848" xr:uid="{00000000-0005-0000-0000-000023430000}"/>
    <cellStyle name="Normal 2 3 2 2 9 2 4 3 3" xfId="23702" xr:uid="{00000000-0005-0000-0000-000024430000}"/>
    <cellStyle name="Normal 2 3 2 2 9 2 4 4" xfId="10253" xr:uid="{00000000-0005-0000-0000-000025430000}"/>
    <cellStyle name="Normal 2 3 2 2 9 2 4 4 2" xfId="26549" xr:uid="{00000000-0005-0000-0000-000026430000}"/>
    <cellStyle name="Normal 2 3 2 2 9 2 4 5" xfId="18403" xr:uid="{00000000-0005-0000-0000-000027430000}"/>
    <cellStyle name="Normal 2 3 2 2 9 2 5" xfId="3443" xr:uid="{00000000-0005-0000-0000-000028430000}"/>
    <cellStyle name="Normal 2 3 2 2 9 2 5 2" xfId="11589" xr:uid="{00000000-0005-0000-0000-000029430000}"/>
    <cellStyle name="Normal 2 3 2 2 9 2 5 2 2" xfId="27885" xr:uid="{00000000-0005-0000-0000-00002A430000}"/>
    <cellStyle name="Normal 2 3 2 2 9 2 5 3" xfId="19739" xr:uid="{00000000-0005-0000-0000-00002B430000}"/>
    <cellStyle name="Normal 2 3 2 2 9 2 6" xfId="5996" xr:uid="{00000000-0005-0000-0000-00002C430000}"/>
    <cellStyle name="Normal 2 3 2 2 9 2 6 2" xfId="14142" xr:uid="{00000000-0005-0000-0000-00002D430000}"/>
    <cellStyle name="Normal 2 3 2 2 9 2 6 2 2" xfId="30438" xr:uid="{00000000-0005-0000-0000-00002E430000}"/>
    <cellStyle name="Normal 2 3 2 2 9 2 6 3" xfId="22292" xr:uid="{00000000-0005-0000-0000-00002F430000}"/>
    <cellStyle name="Normal 2 3 2 2 9 2 7" xfId="8843" xr:uid="{00000000-0005-0000-0000-000030430000}"/>
    <cellStyle name="Normal 2 3 2 2 9 2 7 2" xfId="25139" xr:uid="{00000000-0005-0000-0000-000031430000}"/>
    <cellStyle name="Normal 2 3 2 2 9 2 8" xfId="16993" xr:uid="{00000000-0005-0000-0000-000032430000}"/>
    <cellStyle name="Normal 2 3 2 2 9 3" xfId="1401" xr:uid="{00000000-0005-0000-0000-000033430000}"/>
    <cellStyle name="Normal 2 3 2 2 9 3 2" xfId="2811" xr:uid="{00000000-0005-0000-0000-000034430000}"/>
    <cellStyle name="Normal 2 3 2 2 9 3 2 2" xfId="5269" xr:uid="{00000000-0005-0000-0000-000035430000}"/>
    <cellStyle name="Normal 2 3 2 2 9 3 2 2 2" xfId="13415" xr:uid="{00000000-0005-0000-0000-000036430000}"/>
    <cellStyle name="Normal 2 3 2 2 9 3 2 2 2 2" xfId="29711" xr:uid="{00000000-0005-0000-0000-000037430000}"/>
    <cellStyle name="Normal 2 3 2 2 9 3 2 2 3" xfId="21565" xr:uid="{00000000-0005-0000-0000-000038430000}"/>
    <cellStyle name="Normal 2 3 2 2 9 3 2 3" xfId="8110" xr:uid="{00000000-0005-0000-0000-000039430000}"/>
    <cellStyle name="Normal 2 3 2 2 9 3 2 3 2" xfId="16256" xr:uid="{00000000-0005-0000-0000-00003A430000}"/>
    <cellStyle name="Normal 2 3 2 2 9 3 2 3 2 2" xfId="32552" xr:uid="{00000000-0005-0000-0000-00003B430000}"/>
    <cellStyle name="Normal 2 3 2 2 9 3 2 3 3" xfId="24406" xr:uid="{00000000-0005-0000-0000-00003C430000}"/>
    <cellStyle name="Normal 2 3 2 2 9 3 2 4" xfId="10957" xr:uid="{00000000-0005-0000-0000-00003D430000}"/>
    <cellStyle name="Normal 2 3 2 2 9 3 2 4 2" xfId="27253" xr:uid="{00000000-0005-0000-0000-00003E430000}"/>
    <cellStyle name="Normal 2 3 2 2 9 3 2 5" xfId="19107" xr:uid="{00000000-0005-0000-0000-00003F430000}"/>
    <cellStyle name="Normal 2 3 2 2 9 3 3" xfId="4051" xr:uid="{00000000-0005-0000-0000-000040430000}"/>
    <cellStyle name="Normal 2 3 2 2 9 3 3 2" xfId="12197" xr:uid="{00000000-0005-0000-0000-000041430000}"/>
    <cellStyle name="Normal 2 3 2 2 9 3 3 2 2" xfId="28493" xr:uid="{00000000-0005-0000-0000-000042430000}"/>
    <cellStyle name="Normal 2 3 2 2 9 3 3 3" xfId="20347" xr:uid="{00000000-0005-0000-0000-000043430000}"/>
    <cellStyle name="Normal 2 3 2 2 9 3 4" xfId="6700" xr:uid="{00000000-0005-0000-0000-000044430000}"/>
    <cellStyle name="Normal 2 3 2 2 9 3 4 2" xfId="14846" xr:uid="{00000000-0005-0000-0000-000045430000}"/>
    <cellStyle name="Normal 2 3 2 2 9 3 4 2 2" xfId="31142" xr:uid="{00000000-0005-0000-0000-000046430000}"/>
    <cellStyle name="Normal 2 3 2 2 9 3 4 3" xfId="22996" xr:uid="{00000000-0005-0000-0000-000047430000}"/>
    <cellStyle name="Normal 2 3 2 2 9 3 5" xfId="9547" xr:uid="{00000000-0005-0000-0000-000048430000}"/>
    <cellStyle name="Normal 2 3 2 2 9 3 5 2" xfId="25843" xr:uid="{00000000-0005-0000-0000-000049430000}"/>
    <cellStyle name="Normal 2 3 2 2 9 3 6" xfId="17697" xr:uid="{00000000-0005-0000-0000-00004A430000}"/>
    <cellStyle name="Normal 2 3 2 2 9 4" xfId="2106" xr:uid="{00000000-0005-0000-0000-00004B430000}"/>
    <cellStyle name="Normal 2 3 2 2 9 4 2" xfId="4660" xr:uid="{00000000-0005-0000-0000-00004C430000}"/>
    <cellStyle name="Normal 2 3 2 2 9 4 2 2" xfId="12806" xr:uid="{00000000-0005-0000-0000-00004D430000}"/>
    <cellStyle name="Normal 2 3 2 2 9 4 2 2 2" xfId="29102" xr:uid="{00000000-0005-0000-0000-00004E430000}"/>
    <cellStyle name="Normal 2 3 2 2 9 4 2 3" xfId="20956" xr:uid="{00000000-0005-0000-0000-00004F430000}"/>
    <cellStyle name="Normal 2 3 2 2 9 4 3" xfId="7405" xr:uid="{00000000-0005-0000-0000-000050430000}"/>
    <cellStyle name="Normal 2 3 2 2 9 4 3 2" xfId="15551" xr:uid="{00000000-0005-0000-0000-000051430000}"/>
    <cellStyle name="Normal 2 3 2 2 9 4 3 2 2" xfId="31847" xr:uid="{00000000-0005-0000-0000-000052430000}"/>
    <cellStyle name="Normal 2 3 2 2 9 4 3 3" xfId="23701" xr:uid="{00000000-0005-0000-0000-000053430000}"/>
    <cellStyle name="Normal 2 3 2 2 9 4 4" xfId="10252" xr:uid="{00000000-0005-0000-0000-000054430000}"/>
    <cellStyle name="Normal 2 3 2 2 9 4 4 2" xfId="26548" xr:uid="{00000000-0005-0000-0000-000055430000}"/>
    <cellStyle name="Normal 2 3 2 2 9 4 5" xfId="18402" xr:uid="{00000000-0005-0000-0000-000056430000}"/>
    <cellStyle name="Normal 2 3 2 2 9 5" xfId="3442" xr:uid="{00000000-0005-0000-0000-000057430000}"/>
    <cellStyle name="Normal 2 3 2 2 9 5 2" xfId="11588" xr:uid="{00000000-0005-0000-0000-000058430000}"/>
    <cellStyle name="Normal 2 3 2 2 9 5 2 2" xfId="27884" xr:uid="{00000000-0005-0000-0000-000059430000}"/>
    <cellStyle name="Normal 2 3 2 2 9 5 3" xfId="19738" xr:uid="{00000000-0005-0000-0000-00005A430000}"/>
    <cellStyle name="Normal 2 3 2 2 9 6" xfId="5995" xr:uid="{00000000-0005-0000-0000-00005B430000}"/>
    <cellStyle name="Normal 2 3 2 2 9 6 2" xfId="14141" xr:uid="{00000000-0005-0000-0000-00005C430000}"/>
    <cellStyle name="Normal 2 3 2 2 9 6 2 2" xfId="30437" xr:uid="{00000000-0005-0000-0000-00005D430000}"/>
    <cellStyle name="Normal 2 3 2 2 9 6 3" xfId="22291" xr:uid="{00000000-0005-0000-0000-00005E430000}"/>
    <cellStyle name="Normal 2 3 2 2 9 7" xfId="8842" xr:uid="{00000000-0005-0000-0000-00005F430000}"/>
    <cellStyle name="Normal 2 3 2 2 9 7 2" xfId="25138" xr:uid="{00000000-0005-0000-0000-000060430000}"/>
    <cellStyle name="Normal 2 3 2 2 9 8" xfId="16992" xr:uid="{00000000-0005-0000-0000-000061430000}"/>
    <cellStyle name="Normal 2 3 2 3" xfId="24" xr:uid="{00000000-0005-0000-0000-000062430000}"/>
    <cellStyle name="Normal 2 3 2 3 10" xfId="2864" xr:uid="{00000000-0005-0000-0000-000063430000}"/>
    <cellStyle name="Normal 2 3 2 3 10 2" xfId="11010" xr:uid="{00000000-0005-0000-0000-000064430000}"/>
    <cellStyle name="Normal 2 3 2 3 10 2 2" xfId="27306" xr:uid="{00000000-0005-0000-0000-000065430000}"/>
    <cellStyle name="Normal 2 3 2 3 10 3" xfId="19160" xr:uid="{00000000-0005-0000-0000-000066430000}"/>
    <cellStyle name="Normal 2 3 2 3 11" xfId="5324" xr:uid="{00000000-0005-0000-0000-000067430000}"/>
    <cellStyle name="Normal 2 3 2 3 11 2" xfId="13470" xr:uid="{00000000-0005-0000-0000-000068430000}"/>
    <cellStyle name="Normal 2 3 2 3 11 2 2" xfId="29766" xr:uid="{00000000-0005-0000-0000-000069430000}"/>
    <cellStyle name="Normal 2 3 2 3 11 3" xfId="21620" xr:uid="{00000000-0005-0000-0000-00006A430000}"/>
    <cellStyle name="Normal 2 3 2 3 12" xfId="8171" xr:uid="{00000000-0005-0000-0000-00006B430000}"/>
    <cellStyle name="Normal 2 3 2 3 12 2" xfId="24467" xr:uid="{00000000-0005-0000-0000-00006C430000}"/>
    <cellStyle name="Normal 2 3 2 3 13" xfId="16321" xr:uid="{00000000-0005-0000-0000-00006D430000}"/>
    <cellStyle name="Normal 2 3 2 3 2" xfId="46" xr:uid="{00000000-0005-0000-0000-00006E430000}"/>
    <cellStyle name="Normal 2 3 2 3 2 10" xfId="5346" xr:uid="{00000000-0005-0000-0000-00006F430000}"/>
    <cellStyle name="Normal 2 3 2 3 2 10 2" xfId="13492" xr:uid="{00000000-0005-0000-0000-000070430000}"/>
    <cellStyle name="Normal 2 3 2 3 2 10 2 2" xfId="29788" xr:uid="{00000000-0005-0000-0000-000071430000}"/>
    <cellStyle name="Normal 2 3 2 3 2 10 3" xfId="21642" xr:uid="{00000000-0005-0000-0000-000072430000}"/>
    <cellStyle name="Normal 2 3 2 3 2 11" xfId="8193" xr:uid="{00000000-0005-0000-0000-000073430000}"/>
    <cellStyle name="Normal 2 3 2 3 2 11 2" xfId="24489" xr:uid="{00000000-0005-0000-0000-000074430000}"/>
    <cellStyle name="Normal 2 3 2 3 2 12" xfId="16343" xr:uid="{00000000-0005-0000-0000-000075430000}"/>
    <cellStyle name="Normal 2 3 2 3 2 2" xfId="90" xr:uid="{00000000-0005-0000-0000-000076430000}"/>
    <cellStyle name="Normal 2 3 2 3 2 2 10" xfId="8237" xr:uid="{00000000-0005-0000-0000-000077430000}"/>
    <cellStyle name="Normal 2 3 2 3 2 2 10 2" xfId="24533" xr:uid="{00000000-0005-0000-0000-000078430000}"/>
    <cellStyle name="Normal 2 3 2 3 2 2 11" xfId="16387" xr:uid="{00000000-0005-0000-0000-000079430000}"/>
    <cellStyle name="Normal 2 3 2 3 2 2 2" xfId="180" xr:uid="{00000000-0005-0000-0000-00007A430000}"/>
    <cellStyle name="Normal 2 3 2 3 2 2 2 2" xfId="524" xr:uid="{00000000-0005-0000-0000-00007B430000}"/>
    <cellStyle name="Normal 2 3 2 3 2 2 2 2 2" xfId="1230" xr:uid="{00000000-0005-0000-0000-00007C430000}"/>
    <cellStyle name="Normal 2 3 2 3 2 2 2 2 2 2" xfId="2640" xr:uid="{00000000-0005-0000-0000-00007D430000}"/>
    <cellStyle name="Normal 2 3 2 3 2 2 2 2 2 2 2" xfId="5115" xr:uid="{00000000-0005-0000-0000-00007E430000}"/>
    <cellStyle name="Normal 2 3 2 3 2 2 2 2 2 2 2 2" xfId="13261" xr:uid="{00000000-0005-0000-0000-00007F430000}"/>
    <cellStyle name="Normal 2 3 2 3 2 2 2 2 2 2 2 2 2" xfId="29557" xr:uid="{00000000-0005-0000-0000-000080430000}"/>
    <cellStyle name="Normal 2 3 2 3 2 2 2 2 2 2 2 3" xfId="21411" xr:uid="{00000000-0005-0000-0000-000081430000}"/>
    <cellStyle name="Normal 2 3 2 3 2 2 2 2 2 2 3" xfId="7939" xr:uid="{00000000-0005-0000-0000-000082430000}"/>
    <cellStyle name="Normal 2 3 2 3 2 2 2 2 2 2 3 2" xfId="16085" xr:uid="{00000000-0005-0000-0000-000083430000}"/>
    <cellStyle name="Normal 2 3 2 3 2 2 2 2 2 2 3 2 2" xfId="32381" xr:uid="{00000000-0005-0000-0000-000084430000}"/>
    <cellStyle name="Normal 2 3 2 3 2 2 2 2 2 2 3 3" xfId="24235" xr:uid="{00000000-0005-0000-0000-000085430000}"/>
    <cellStyle name="Normal 2 3 2 3 2 2 2 2 2 2 4" xfId="10786" xr:uid="{00000000-0005-0000-0000-000086430000}"/>
    <cellStyle name="Normal 2 3 2 3 2 2 2 2 2 2 4 2" xfId="27082" xr:uid="{00000000-0005-0000-0000-000087430000}"/>
    <cellStyle name="Normal 2 3 2 3 2 2 2 2 2 2 5" xfId="18936" xr:uid="{00000000-0005-0000-0000-000088430000}"/>
    <cellStyle name="Normal 2 3 2 3 2 2 2 2 2 3" xfId="3897" xr:uid="{00000000-0005-0000-0000-000089430000}"/>
    <cellStyle name="Normal 2 3 2 3 2 2 2 2 2 3 2" xfId="12043" xr:uid="{00000000-0005-0000-0000-00008A430000}"/>
    <cellStyle name="Normal 2 3 2 3 2 2 2 2 2 3 2 2" xfId="28339" xr:uid="{00000000-0005-0000-0000-00008B430000}"/>
    <cellStyle name="Normal 2 3 2 3 2 2 2 2 2 3 3" xfId="20193" xr:uid="{00000000-0005-0000-0000-00008C430000}"/>
    <cellStyle name="Normal 2 3 2 3 2 2 2 2 2 4" xfId="6529" xr:uid="{00000000-0005-0000-0000-00008D430000}"/>
    <cellStyle name="Normal 2 3 2 3 2 2 2 2 2 4 2" xfId="14675" xr:uid="{00000000-0005-0000-0000-00008E430000}"/>
    <cellStyle name="Normal 2 3 2 3 2 2 2 2 2 4 2 2" xfId="30971" xr:uid="{00000000-0005-0000-0000-00008F430000}"/>
    <cellStyle name="Normal 2 3 2 3 2 2 2 2 2 4 3" xfId="22825" xr:uid="{00000000-0005-0000-0000-000090430000}"/>
    <cellStyle name="Normal 2 3 2 3 2 2 2 2 2 5" xfId="9376" xr:uid="{00000000-0005-0000-0000-000091430000}"/>
    <cellStyle name="Normal 2 3 2 3 2 2 2 2 2 5 2" xfId="25672" xr:uid="{00000000-0005-0000-0000-000092430000}"/>
    <cellStyle name="Normal 2 3 2 3 2 2 2 2 2 6" xfId="17526" xr:uid="{00000000-0005-0000-0000-000093430000}"/>
    <cellStyle name="Normal 2 3 2 3 2 2 2 2 3" xfId="1935" xr:uid="{00000000-0005-0000-0000-000094430000}"/>
    <cellStyle name="Normal 2 3 2 3 2 2 2 2 3 2" xfId="4506" xr:uid="{00000000-0005-0000-0000-000095430000}"/>
    <cellStyle name="Normal 2 3 2 3 2 2 2 2 3 2 2" xfId="12652" xr:uid="{00000000-0005-0000-0000-000096430000}"/>
    <cellStyle name="Normal 2 3 2 3 2 2 2 2 3 2 2 2" xfId="28948" xr:uid="{00000000-0005-0000-0000-000097430000}"/>
    <cellStyle name="Normal 2 3 2 3 2 2 2 2 3 2 3" xfId="20802" xr:uid="{00000000-0005-0000-0000-000098430000}"/>
    <cellStyle name="Normal 2 3 2 3 2 2 2 2 3 3" xfId="7234" xr:uid="{00000000-0005-0000-0000-000099430000}"/>
    <cellStyle name="Normal 2 3 2 3 2 2 2 2 3 3 2" xfId="15380" xr:uid="{00000000-0005-0000-0000-00009A430000}"/>
    <cellStyle name="Normal 2 3 2 3 2 2 2 2 3 3 2 2" xfId="31676" xr:uid="{00000000-0005-0000-0000-00009B430000}"/>
    <cellStyle name="Normal 2 3 2 3 2 2 2 2 3 3 3" xfId="23530" xr:uid="{00000000-0005-0000-0000-00009C430000}"/>
    <cellStyle name="Normal 2 3 2 3 2 2 2 2 3 4" xfId="10081" xr:uid="{00000000-0005-0000-0000-00009D430000}"/>
    <cellStyle name="Normal 2 3 2 3 2 2 2 2 3 4 2" xfId="26377" xr:uid="{00000000-0005-0000-0000-00009E430000}"/>
    <cellStyle name="Normal 2 3 2 3 2 2 2 2 3 5" xfId="18231" xr:uid="{00000000-0005-0000-0000-00009F430000}"/>
    <cellStyle name="Normal 2 3 2 3 2 2 2 2 4" xfId="3288" xr:uid="{00000000-0005-0000-0000-0000A0430000}"/>
    <cellStyle name="Normal 2 3 2 3 2 2 2 2 4 2" xfId="11434" xr:uid="{00000000-0005-0000-0000-0000A1430000}"/>
    <cellStyle name="Normal 2 3 2 3 2 2 2 2 4 2 2" xfId="27730" xr:uid="{00000000-0005-0000-0000-0000A2430000}"/>
    <cellStyle name="Normal 2 3 2 3 2 2 2 2 4 3" xfId="19584" xr:uid="{00000000-0005-0000-0000-0000A3430000}"/>
    <cellStyle name="Normal 2 3 2 3 2 2 2 2 5" xfId="5824" xr:uid="{00000000-0005-0000-0000-0000A4430000}"/>
    <cellStyle name="Normal 2 3 2 3 2 2 2 2 5 2" xfId="13970" xr:uid="{00000000-0005-0000-0000-0000A5430000}"/>
    <cellStyle name="Normal 2 3 2 3 2 2 2 2 5 2 2" xfId="30266" xr:uid="{00000000-0005-0000-0000-0000A6430000}"/>
    <cellStyle name="Normal 2 3 2 3 2 2 2 2 5 3" xfId="22120" xr:uid="{00000000-0005-0000-0000-0000A7430000}"/>
    <cellStyle name="Normal 2 3 2 3 2 2 2 2 6" xfId="8671" xr:uid="{00000000-0005-0000-0000-0000A8430000}"/>
    <cellStyle name="Normal 2 3 2 3 2 2 2 2 6 2" xfId="24967" xr:uid="{00000000-0005-0000-0000-0000A9430000}"/>
    <cellStyle name="Normal 2 3 2 3 2 2 2 2 7" xfId="16821" xr:uid="{00000000-0005-0000-0000-0000AA430000}"/>
    <cellStyle name="Normal 2 3 2 3 2 2 2 3" xfId="886" xr:uid="{00000000-0005-0000-0000-0000AB430000}"/>
    <cellStyle name="Normal 2 3 2 3 2 2 2 3 2" xfId="2296" xr:uid="{00000000-0005-0000-0000-0000AC430000}"/>
    <cellStyle name="Normal 2 3 2 3 2 2 2 3 2 2" xfId="4819" xr:uid="{00000000-0005-0000-0000-0000AD430000}"/>
    <cellStyle name="Normal 2 3 2 3 2 2 2 3 2 2 2" xfId="12965" xr:uid="{00000000-0005-0000-0000-0000AE430000}"/>
    <cellStyle name="Normal 2 3 2 3 2 2 2 3 2 2 2 2" xfId="29261" xr:uid="{00000000-0005-0000-0000-0000AF430000}"/>
    <cellStyle name="Normal 2 3 2 3 2 2 2 3 2 2 3" xfId="21115" xr:uid="{00000000-0005-0000-0000-0000B0430000}"/>
    <cellStyle name="Normal 2 3 2 3 2 2 2 3 2 3" xfId="7595" xr:uid="{00000000-0005-0000-0000-0000B1430000}"/>
    <cellStyle name="Normal 2 3 2 3 2 2 2 3 2 3 2" xfId="15741" xr:uid="{00000000-0005-0000-0000-0000B2430000}"/>
    <cellStyle name="Normal 2 3 2 3 2 2 2 3 2 3 2 2" xfId="32037" xr:uid="{00000000-0005-0000-0000-0000B3430000}"/>
    <cellStyle name="Normal 2 3 2 3 2 2 2 3 2 3 3" xfId="23891" xr:uid="{00000000-0005-0000-0000-0000B4430000}"/>
    <cellStyle name="Normal 2 3 2 3 2 2 2 3 2 4" xfId="10442" xr:uid="{00000000-0005-0000-0000-0000B5430000}"/>
    <cellStyle name="Normal 2 3 2 3 2 2 2 3 2 4 2" xfId="26738" xr:uid="{00000000-0005-0000-0000-0000B6430000}"/>
    <cellStyle name="Normal 2 3 2 3 2 2 2 3 2 5" xfId="18592" xr:uid="{00000000-0005-0000-0000-0000B7430000}"/>
    <cellStyle name="Normal 2 3 2 3 2 2 2 3 3" xfId="3601" xr:uid="{00000000-0005-0000-0000-0000B8430000}"/>
    <cellStyle name="Normal 2 3 2 3 2 2 2 3 3 2" xfId="11747" xr:uid="{00000000-0005-0000-0000-0000B9430000}"/>
    <cellStyle name="Normal 2 3 2 3 2 2 2 3 3 2 2" xfId="28043" xr:uid="{00000000-0005-0000-0000-0000BA430000}"/>
    <cellStyle name="Normal 2 3 2 3 2 2 2 3 3 3" xfId="19897" xr:uid="{00000000-0005-0000-0000-0000BB430000}"/>
    <cellStyle name="Normal 2 3 2 3 2 2 2 3 4" xfId="6185" xr:uid="{00000000-0005-0000-0000-0000BC430000}"/>
    <cellStyle name="Normal 2 3 2 3 2 2 2 3 4 2" xfId="14331" xr:uid="{00000000-0005-0000-0000-0000BD430000}"/>
    <cellStyle name="Normal 2 3 2 3 2 2 2 3 4 2 2" xfId="30627" xr:uid="{00000000-0005-0000-0000-0000BE430000}"/>
    <cellStyle name="Normal 2 3 2 3 2 2 2 3 4 3" xfId="22481" xr:uid="{00000000-0005-0000-0000-0000BF430000}"/>
    <cellStyle name="Normal 2 3 2 3 2 2 2 3 5" xfId="9032" xr:uid="{00000000-0005-0000-0000-0000C0430000}"/>
    <cellStyle name="Normal 2 3 2 3 2 2 2 3 5 2" xfId="25328" xr:uid="{00000000-0005-0000-0000-0000C1430000}"/>
    <cellStyle name="Normal 2 3 2 3 2 2 2 3 6" xfId="17182" xr:uid="{00000000-0005-0000-0000-0000C2430000}"/>
    <cellStyle name="Normal 2 3 2 3 2 2 2 4" xfId="1591" xr:uid="{00000000-0005-0000-0000-0000C3430000}"/>
    <cellStyle name="Normal 2 3 2 3 2 2 2 4 2" xfId="4210" xr:uid="{00000000-0005-0000-0000-0000C4430000}"/>
    <cellStyle name="Normal 2 3 2 3 2 2 2 4 2 2" xfId="12356" xr:uid="{00000000-0005-0000-0000-0000C5430000}"/>
    <cellStyle name="Normal 2 3 2 3 2 2 2 4 2 2 2" xfId="28652" xr:uid="{00000000-0005-0000-0000-0000C6430000}"/>
    <cellStyle name="Normal 2 3 2 3 2 2 2 4 2 3" xfId="20506" xr:uid="{00000000-0005-0000-0000-0000C7430000}"/>
    <cellStyle name="Normal 2 3 2 3 2 2 2 4 3" xfId="6890" xr:uid="{00000000-0005-0000-0000-0000C8430000}"/>
    <cellStyle name="Normal 2 3 2 3 2 2 2 4 3 2" xfId="15036" xr:uid="{00000000-0005-0000-0000-0000C9430000}"/>
    <cellStyle name="Normal 2 3 2 3 2 2 2 4 3 2 2" xfId="31332" xr:uid="{00000000-0005-0000-0000-0000CA430000}"/>
    <cellStyle name="Normal 2 3 2 3 2 2 2 4 3 3" xfId="23186" xr:uid="{00000000-0005-0000-0000-0000CB430000}"/>
    <cellStyle name="Normal 2 3 2 3 2 2 2 4 4" xfId="9737" xr:uid="{00000000-0005-0000-0000-0000CC430000}"/>
    <cellStyle name="Normal 2 3 2 3 2 2 2 4 4 2" xfId="26033" xr:uid="{00000000-0005-0000-0000-0000CD430000}"/>
    <cellStyle name="Normal 2 3 2 3 2 2 2 4 5" xfId="17887" xr:uid="{00000000-0005-0000-0000-0000CE430000}"/>
    <cellStyle name="Normal 2 3 2 3 2 2 2 5" xfId="2992" xr:uid="{00000000-0005-0000-0000-0000CF430000}"/>
    <cellStyle name="Normal 2 3 2 3 2 2 2 5 2" xfId="11138" xr:uid="{00000000-0005-0000-0000-0000D0430000}"/>
    <cellStyle name="Normal 2 3 2 3 2 2 2 5 2 2" xfId="27434" xr:uid="{00000000-0005-0000-0000-0000D1430000}"/>
    <cellStyle name="Normal 2 3 2 3 2 2 2 5 3" xfId="19288" xr:uid="{00000000-0005-0000-0000-0000D2430000}"/>
    <cellStyle name="Normal 2 3 2 3 2 2 2 6" xfId="5480" xr:uid="{00000000-0005-0000-0000-0000D3430000}"/>
    <cellStyle name="Normal 2 3 2 3 2 2 2 6 2" xfId="13626" xr:uid="{00000000-0005-0000-0000-0000D4430000}"/>
    <cellStyle name="Normal 2 3 2 3 2 2 2 6 2 2" xfId="29922" xr:uid="{00000000-0005-0000-0000-0000D5430000}"/>
    <cellStyle name="Normal 2 3 2 3 2 2 2 6 3" xfId="21776" xr:uid="{00000000-0005-0000-0000-0000D6430000}"/>
    <cellStyle name="Normal 2 3 2 3 2 2 2 7" xfId="8327" xr:uid="{00000000-0005-0000-0000-0000D7430000}"/>
    <cellStyle name="Normal 2 3 2 3 2 2 2 7 2" xfId="24623" xr:uid="{00000000-0005-0000-0000-0000D8430000}"/>
    <cellStyle name="Normal 2 3 2 3 2 2 2 8" xfId="16477" xr:uid="{00000000-0005-0000-0000-0000D9430000}"/>
    <cellStyle name="Normal 2 3 2 3 2 2 3" xfId="255" xr:uid="{00000000-0005-0000-0000-0000DA430000}"/>
    <cellStyle name="Normal 2 3 2 3 2 2 3 2" xfId="599" xr:uid="{00000000-0005-0000-0000-0000DB430000}"/>
    <cellStyle name="Normal 2 3 2 3 2 2 3 2 2" xfId="1305" xr:uid="{00000000-0005-0000-0000-0000DC430000}"/>
    <cellStyle name="Normal 2 3 2 3 2 2 3 2 2 2" xfId="2715" xr:uid="{00000000-0005-0000-0000-0000DD430000}"/>
    <cellStyle name="Normal 2 3 2 3 2 2 3 2 2 2 2" xfId="5189" xr:uid="{00000000-0005-0000-0000-0000DE430000}"/>
    <cellStyle name="Normal 2 3 2 3 2 2 3 2 2 2 2 2" xfId="13335" xr:uid="{00000000-0005-0000-0000-0000DF430000}"/>
    <cellStyle name="Normal 2 3 2 3 2 2 3 2 2 2 2 2 2" xfId="29631" xr:uid="{00000000-0005-0000-0000-0000E0430000}"/>
    <cellStyle name="Normal 2 3 2 3 2 2 3 2 2 2 2 3" xfId="21485" xr:uid="{00000000-0005-0000-0000-0000E1430000}"/>
    <cellStyle name="Normal 2 3 2 3 2 2 3 2 2 2 3" xfId="8014" xr:uid="{00000000-0005-0000-0000-0000E2430000}"/>
    <cellStyle name="Normal 2 3 2 3 2 2 3 2 2 2 3 2" xfId="16160" xr:uid="{00000000-0005-0000-0000-0000E3430000}"/>
    <cellStyle name="Normal 2 3 2 3 2 2 3 2 2 2 3 2 2" xfId="32456" xr:uid="{00000000-0005-0000-0000-0000E4430000}"/>
    <cellStyle name="Normal 2 3 2 3 2 2 3 2 2 2 3 3" xfId="24310" xr:uid="{00000000-0005-0000-0000-0000E5430000}"/>
    <cellStyle name="Normal 2 3 2 3 2 2 3 2 2 2 4" xfId="10861" xr:uid="{00000000-0005-0000-0000-0000E6430000}"/>
    <cellStyle name="Normal 2 3 2 3 2 2 3 2 2 2 4 2" xfId="27157" xr:uid="{00000000-0005-0000-0000-0000E7430000}"/>
    <cellStyle name="Normal 2 3 2 3 2 2 3 2 2 2 5" xfId="19011" xr:uid="{00000000-0005-0000-0000-0000E8430000}"/>
    <cellStyle name="Normal 2 3 2 3 2 2 3 2 2 3" xfId="3971" xr:uid="{00000000-0005-0000-0000-0000E9430000}"/>
    <cellStyle name="Normal 2 3 2 3 2 2 3 2 2 3 2" xfId="12117" xr:uid="{00000000-0005-0000-0000-0000EA430000}"/>
    <cellStyle name="Normal 2 3 2 3 2 2 3 2 2 3 2 2" xfId="28413" xr:uid="{00000000-0005-0000-0000-0000EB430000}"/>
    <cellStyle name="Normal 2 3 2 3 2 2 3 2 2 3 3" xfId="20267" xr:uid="{00000000-0005-0000-0000-0000EC430000}"/>
    <cellStyle name="Normal 2 3 2 3 2 2 3 2 2 4" xfId="6604" xr:uid="{00000000-0005-0000-0000-0000ED430000}"/>
    <cellStyle name="Normal 2 3 2 3 2 2 3 2 2 4 2" xfId="14750" xr:uid="{00000000-0005-0000-0000-0000EE430000}"/>
    <cellStyle name="Normal 2 3 2 3 2 2 3 2 2 4 2 2" xfId="31046" xr:uid="{00000000-0005-0000-0000-0000EF430000}"/>
    <cellStyle name="Normal 2 3 2 3 2 2 3 2 2 4 3" xfId="22900" xr:uid="{00000000-0005-0000-0000-0000F0430000}"/>
    <cellStyle name="Normal 2 3 2 3 2 2 3 2 2 5" xfId="9451" xr:uid="{00000000-0005-0000-0000-0000F1430000}"/>
    <cellStyle name="Normal 2 3 2 3 2 2 3 2 2 5 2" xfId="25747" xr:uid="{00000000-0005-0000-0000-0000F2430000}"/>
    <cellStyle name="Normal 2 3 2 3 2 2 3 2 2 6" xfId="17601" xr:uid="{00000000-0005-0000-0000-0000F3430000}"/>
    <cellStyle name="Normal 2 3 2 3 2 2 3 2 3" xfId="2010" xr:uid="{00000000-0005-0000-0000-0000F4430000}"/>
    <cellStyle name="Normal 2 3 2 3 2 2 3 2 3 2" xfId="4580" xr:uid="{00000000-0005-0000-0000-0000F5430000}"/>
    <cellStyle name="Normal 2 3 2 3 2 2 3 2 3 2 2" xfId="12726" xr:uid="{00000000-0005-0000-0000-0000F6430000}"/>
    <cellStyle name="Normal 2 3 2 3 2 2 3 2 3 2 2 2" xfId="29022" xr:uid="{00000000-0005-0000-0000-0000F7430000}"/>
    <cellStyle name="Normal 2 3 2 3 2 2 3 2 3 2 3" xfId="20876" xr:uid="{00000000-0005-0000-0000-0000F8430000}"/>
    <cellStyle name="Normal 2 3 2 3 2 2 3 2 3 3" xfId="7309" xr:uid="{00000000-0005-0000-0000-0000F9430000}"/>
    <cellStyle name="Normal 2 3 2 3 2 2 3 2 3 3 2" xfId="15455" xr:uid="{00000000-0005-0000-0000-0000FA430000}"/>
    <cellStyle name="Normal 2 3 2 3 2 2 3 2 3 3 2 2" xfId="31751" xr:uid="{00000000-0005-0000-0000-0000FB430000}"/>
    <cellStyle name="Normal 2 3 2 3 2 2 3 2 3 3 3" xfId="23605" xr:uid="{00000000-0005-0000-0000-0000FC430000}"/>
    <cellStyle name="Normal 2 3 2 3 2 2 3 2 3 4" xfId="10156" xr:uid="{00000000-0005-0000-0000-0000FD430000}"/>
    <cellStyle name="Normal 2 3 2 3 2 2 3 2 3 4 2" xfId="26452" xr:uid="{00000000-0005-0000-0000-0000FE430000}"/>
    <cellStyle name="Normal 2 3 2 3 2 2 3 2 3 5" xfId="18306" xr:uid="{00000000-0005-0000-0000-0000FF430000}"/>
    <cellStyle name="Normal 2 3 2 3 2 2 3 2 4" xfId="3362" xr:uid="{00000000-0005-0000-0000-000000440000}"/>
    <cellStyle name="Normal 2 3 2 3 2 2 3 2 4 2" xfId="11508" xr:uid="{00000000-0005-0000-0000-000001440000}"/>
    <cellStyle name="Normal 2 3 2 3 2 2 3 2 4 2 2" xfId="27804" xr:uid="{00000000-0005-0000-0000-000002440000}"/>
    <cellStyle name="Normal 2 3 2 3 2 2 3 2 4 3" xfId="19658" xr:uid="{00000000-0005-0000-0000-000003440000}"/>
    <cellStyle name="Normal 2 3 2 3 2 2 3 2 5" xfId="5899" xr:uid="{00000000-0005-0000-0000-000004440000}"/>
    <cellStyle name="Normal 2 3 2 3 2 2 3 2 5 2" xfId="14045" xr:uid="{00000000-0005-0000-0000-000005440000}"/>
    <cellStyle name="Normal 2 3 2 3 2 2 3 2 5 2 2" xfId="30341" xr:uid="{00000000-0005-0000-0000-000006440000}"/>
    <cellStyle name="Normal 2 3 2 3 2 2 3 2 5 3" xfId="22195" xr:uid="{00000000-0005-0000-0000-000007440000}"/>
    <cellStyle name="Normal 2 3 2 3 2 2 3 2 6" xfId="8746" xr:uid="{00000000-0005-0000-0000-000008440000}"/>
    <cellStyle name="Normal 2 3 2 3 2 2 3 2 6 2" xfId="25042" xr:uid="{00000000-0005-0000-0000-000009440000}"/>
    <cellStyle name="Normal 2 3 2 3 2 2 3 2 7" xfId="16896" xr:uid="{00000000-0005-0000-0000-00000A440000}"/>
    <cellStyle name="Normal 2 3 2 3 2 2 3 3" xfId="961" xr:uid="{00000000-0005-0000-0000-00000B440000}"/>
    <cellStyle name="Normal 2 3 2 3 2 2 3 3 2" xfId="2371" xr:uid="{00000000-0005-0000-0000-00000C440000}"/>
    <cellStyle name="Normal 2 3 2 3 2 2 3 3 2 2" xfId="4893" xr:uid="{00000000-0005-0000-0000-00000D440000}"/>
    <cellStyle name="Normal 2 3 2 3 2 2 3 3 2 2 2" xfId="13039" xr:uid="{00000000-0005-0000-0000-00000E440000}"/>
    <cellStyle name="Normal 2 3 2 3 2 2 3 3 2 2 2 2" xfId="29335" xr:uid="{00000000-0005-0000-0000-00000F440000}"/>
    <cellStyle name="Normal 2 3 2 3 2 2 3 3 2 2 3" xfId="21189" xr:uid="{00000000-0005-0000-0000-000010440000}"/>
    <cellStyle name="Normal 2 3 2 3 2 2 3 3 2 3" xfId="7670" xr:uid="{00000000-0005-0000-0000-000011440000}"/>
    <cellStyle name="Normal 2 3 2 3 2 2 3 3 2 3 2" xfId="15816" xr:uid="{00000000-0005-0000-0000-000012440000}"/>
    <cellStyle name="Normal 2 3 2 3 2 2 3 3 2 3 2 2" xfId="32112" xr:uid="{00000000-0005-0000-0000-000013440000}"/>
    <cellStyle name="Normal 2 3 2 3 2 2 3 3 2 3 3" xfId="23966" xr:uid="{00000000-0005-0000-0000-000014440000}"/>
    <cellStyle name="Normal 2 3 2 3 2 2 3 3 2 4" xfId="10517" xr:uid="{00000000-0005-0000-0000-000015440000}"/>
    <cellStyle name="Normal 2 3 2 3 2 2 3 3 2 4 2" xfId="26813" xr:uid="{00000000-0005-0000-0000-000016440000}"/>
    <cellStyle name="Normal 2 3 2 3 2 2 3 3 2 5" xfId="18667" xr:uid="{00000000-0005-0000-0000-000017440000}"/>
    <cellStyle name="Normal 2 3 2 3 2 2 3 3 3" xfId="3675" xr:uid="{00000000-0005-0000-0000-000018440000}"/>
    <cellStyle name="Normal 2 3 2 3 2 2 3 3 3 2" xfId="11821" xr:uid="{00000000-0005-0000-0000-000019440000}"/>
    <cellStyle name="Normal 2 3 2 3 2 2 3 3 3 2 2" xfId="28117" xr:uid="{00000000-0005-0000-0000-00001A440000}"/>
    <cellStyle name="Normal 2 3 2 3 2 2 3 3 3 3" xfId="19971" xr:uid="{00000000-0005-0000-0000-00001B440000}"/>
    <cellStyle name="Normal 2 3 2 3 2 2 3 3 4" xfId="6260" xr:uid="{00000000-0005-0000-0000-00001C440000}"/>
    <cellStyle name="Normal 2 3 2 3 2 2 3 3 4 2" xfId="14406" xr:uid="{00000000-0005-0000-0000-00001D440000}"/>
    <cellStyle name="Normal 2 3 2 3 2 2 3 3 4 2 2" xfId="30702" xr:uid="{00000000-0005-0000-0000-00001E440000}"/>
    <cellStyle name="Normal 2 3 2 3 2 2 3 3 4 3" xfId="22556" xr:uid="{00000000-0005-0000-0000-00001F440000}"/>
    <cellStyle name="Normal 2 3 2 3 2 2 3 3 5" xfId="9107" xr:uid="{00000000-0005-0000-0000-000020440000}"/>
    <cellStyle name="Normal 2 3 2 3 2 2 3 3 5 2" xfId="25403" xr:uid="{00000000-0005-0000-0000-000021440000}"/>
    <cellStyle name="Normal 2 3 2 3 2 2 3 3 6" xfId="17257" xr:uid="{00000000-0005-0000-0000-000022440000}"/>
    <cellStyle name="Normal 2 3 2 3 2 2 3 4" xfId="1666" xr:uid="{00000000-0005-0000-0000-000023440000}"/>
    <cellStyle name="Normal 2 3 2 3 2 2 3 4 2" xfId="4284" xr:uid="{00000000-0005-0000-0000-000024440000}"/>
    <cellStyle name="Normal 2 3 2 3 2 2 3 4 2 2" xfId="12430" xr:uid="{00000000-0005-0000-0000-000025440000}"/>
    <cellStyle name="Normal 2 3 2 3 2 2 3 4 2 2 2" xfId="28726" xr:uid="{00000000-0005-0000-0000-000026440000}"/>
    <cellStyle name="Normal 2 3 2 3 2 2 3 4 2 3" xfId="20580" xr:uid="{00000000-0005-0000-0000-000027440000}"/>
    <cellStyle name="Normal 2 3 2 3 2 2 3 4 3" xfId="6965" xr:uid="{00000000-0005-0000-0000-000028440000}"/>
    <cellStyle name="Normal 2 3 2 3 2 2 3 4 3 2" xfId="15111" xr:uid="{00000000-0005-0000-0000-000029440000}"/>
    <cellStyle name="Normal 2 3 2 3 2 2 3 4 3 2 2" xfId="31407" xr:uid="{00000000-0005-0000-0000-00002A440000}"/>
    <cellStyle name="Normal 2 3 2 3 2 2 3 4 3 3" xfId="23261" xr:uid="{00000000-0005-0000-0000-00002B440000}"/>
    <cellStyle name="Normal 2 3 2 3 2 2 3 4 4" xfId="9812" xr:uid="{00000000-0005-0000-0000-00002C440000}"/>
    <cellStyle name="Normal 2 3 2 3 2 2 3 4 4 2" xfId="26108" xr:uid="{00000000-0005-0000-0000-00002D440000}"/>
    <cellStyle name="Normal 2 3 2 3 2 2 3 4 5" xfId="17962" xr:uid="{00000000-0005-0000-0000-00002E440000}"/>
    <cellStyle name="Normal 2 3 2 3 2 2 3 5" xfId="3066" xr:uid="{00000000-0005-0000-0000-00002F440000}"/>
    <cellStyle name="Normal 2 3 2 3 2 2 3 5 2" xfId="11212" xr:uid="{00000000-0005-0000-0000-000030440000}"/>
    <cellStyle name="Normal 2 3 2 3 2 2 3 5 2 2" xfId="27508" xr:uid="{00000000-0005-0000-0000-000031440000}"/>
    <cellStyle name="Normal 2 3 2 3 2 2 3 5 3" xfId="19362" xr:uid="{00000000-0005-0000-0000-000032440000}"/>
    <cellStyle name="Normal 2 3 2 3 2 2 3 6" xfId="5555" xr:uid="{00000000-0005-0000-0000-000033440000}"/>
    <cellStyle name="Normal 2 3 2 3 2 2 3 6 2" xfId="13701" xr:uid="{00000000-0005-0000-0000-000034440000}"/>
    <cellStyle name="Normal 2 3 2 3 2 2 3 6 2 2" xfId="29997" xr:uid="{00000000-0005-0000-0000-000035440000}"/>
    <cellStyle name="Normal 2 3 2 3 2 2 3 6 3" xfId="21851" xr:uid="{00000000-0005-0000-0000-000036440000}"/>
    <cellStyle name="Normal 2 3 2 3 2 2 3 7" xfId="8402" xr:uid="{00000000-0005-0000-0000-000037440000}"/>
    <cellStyle name="Normal 2 3 2 3 2 2 3 7 2" xfId="24698" xr:uid="{00000000-0005-0000-0000-000038440000}"/>
    <cellStyle name="Normal 2 3 2 3 2 2 3 8" xfId="16552" xr:uid="{00000000-0005-0000-0000-000039440000}"/>
    <cellStyle name="Normal 2 3 2 3 2 2 4" xfId="344" xr:uid="{00000000-0005-0000-0000-00003A440000}"/>
    <cellStyle name="Normal 2 3 2 3 2 2 4 2" xfId="688" xr:uid="{00000000-0005-0000-0000-00003B440000}"/>
    <cellStyle name="Normal 2 3 2 3 2 2 4 2 2" xfId="1394" xr:uid="{00000000-0005-0000-0000-00003C440000}"/>
    <cellStyle name="Normal 2 3 2 3 2 2 4 2 2 2" xfId="2804" xr:uid="{00000000-0005-0000-0000-00003D440000}"/>
    <cellStyle name="Normal 2 3 2 3 2 2 4 2 2 2 2" xfId="5263" xr:uid="{00000000-0005-0000-0000-00003E440000}"/>
    <cellStyle name="Normal 2 3 2 3 2 2 4 2 2 2 2 2" xfId="13409" xr:uid="{00000000-0005-0000-0000-00003F440000}"/>
    <cellStyle name="Normal 2 3 2 3 2 2 4 2 2 2 2 2 2" xfId="29705" xr:uid="{00000000-0005-0000-0000-000040440000}"/>
    <cellStyle name="Normal 2 3 2 3 2 2 4 2 2 2 2 3" xfId="21559" xr:uid="{00000000-0005-0000-0000-000041440000}"/>
    <cellStyle name="Normal 2 3 2 3 2 2 4 2 2 2 3" xfId="8103" xr:uid="{00000000-0005-0000-0000-000042440000}"/>
    <cellStyle name="Normal 2 3 2 3 2 2 4 2 2 2 3 2" xfId="16249" xr:uid="{00000000-0005-0000-0000-000043440000}"/>
    <cellStyle name="Normal 2 3 2 3 2 2 4 2 2 2 3 2 2" xfId="32545" xr:uid="{00000000-0005-0000-0000-000044440000}"/>
    <cellStyle name="Normal 2 3 2 3 2 2 4 2 2 2 3 3" xfId="24399" xr:uid="{00000000-0005-0000-0000-000045440000}"/>
    <cellStyle name="Normal 2 3 2 3 2 2 4 2 2 2 4" xfId="10950" xr:uid="{00000000-0005-0000-0000-000046440000}"/>
    <cellStyle name="Normal 2 3 2 3 2 2 4 2 2 2 4 2" xfId="27246" xr:uid="{00000000-0005-0000-0000-000047440000}"/>
    <cellStyle name="Normal 2 3 2 3 2 2 4 2 2 2 5" xfId="19100" xr:uid="{00000000-0005-0000-0000-000048440000}"/>
    <cellStyle name="Normal 2 3 2 3 2 2 4 2 2 3" xfId="4045" xr:uid="{00000000-0005-0000-0000-000049440000}"/>
    <cellStyle name="Normal 2 3 2 3 2 2 4 2 2 3 2" xfId="12191" xr:uid="{00000000-0005-0000-0000-00004A440000}"/>
    <cellStyle name="Normal 2 3 2 3 2 2 4 2 2 3 2 2" xfId="28487" xr:uid="{00000000-0005-0000-0000-00004B440000}"/>
    <cellStyle name="Normal 2 3 2 3 2 2 4 2 2 3 3" xfId="20341" xr:uid="{00000000-0005-0000-0000-00004C440000}"/>
    <cellStyle name="Normal 2 3 2 3 2 2 4 2 2 4" xfId="6693" xr:uid="{00000000-0005-0000-0000-00004D440000}"/>
    <cellStyle name="Normal 2 3 2 3 2 2 4 2 2 4 2" xfId="14839" xr:uid="{00000000-0005-0000-0000-00004E440000}"/>
    <cellStyle name="Normal 2 3 2 3 2 2 4 2 2 4 2 2" xfId="31135" xr:uid="{00000000-0005-0000-0000-00004F440000}"/>
    <cellStyle name="Normal 2 3 2 3 2 2 4 2 2 4 3" xfId="22989" xr:uid="{00000000-0005-0000-0000-000050440000}"/>
    <cellStyle name="Normal 2 3 2 3 2 2 4 2 2 5" xfId="9540" xr:uid="{00000000-0005-0000-0000-000051440000}"/>
    <cellStyle name="Normal 2 3 2 3 2 2 4 2 2 5 2" xfId="25836" xr:uid="{00000000-0005-0000-0000-000052440000}"/>
    <cellStyle name="Normal 2 3 2 3 2 2 4 2 2 6" xfId="17690" xr:uid="{00000000-0005-0000-0000-000053440000}"/>
    <cellStyle name="Normal 2 3 2 3 2 2 4 2 3" xfId="2099" xr:uid="{00000000-0005-0000-0000-000054440000}"/>
    <cellStyle name="Normal 2 3 2 3 2 2 4 2 3 2" xfId="4654" xr:uid="{00000000-0005-0000-0000-000055440000}"/>
    <cellStyle name="Normal 2 3 2 3 2 2 4 2 3 2 2" xfId="12800" xr:uid="{00000000-0005-0000-0000-000056440000}"/>
    <cellStyle name="Normal 2 3 2 3 2 2 4 2 3 2 2 2" xfId="29096" xr:uid="{00000000-0005-0000-0000-000057440000}"/>
    <cellStyle name="Normal 2 3 2 3 2 2 4 2 3 2 3" xfId="20950" xr:uid="{00000000-0005-0000-0000-000058440000}"/>
    <cellStyle name="Normal 2 3 2 3 2 2 4 2 3 3" xfId="7398" xr:uid="{00000000-0005-0000-0000-000059440000}"/>
    <cellStyle name="Normal 2 3 2 3 2 2 4 2 3 3 2" xfId="15544" xr:uid="{00000000-0005-0000-0000-00005A440000}"/>
    <cellStyle name="Normal 2 3 2 3 2 2 4 2 3 3 2 2" xfId="31840" xr:uid="{00000000-0005-0000-0000-00005B440000}"/>
    <cellStyle name="Normal 2 3 2 3 2 2 4 2 3 3 3" xfId="23694" xr:uid="{00000000-0005-0000-0000-00005C440000}"/>
    <cellStyle name="Normal 2 3 2 3 2 2 4 2 3 4" xfId="10245" xr:uid="{00000000-0005-0000-0000-00005D440000}"/>
    <cellStyle name="Normal 2 3 2 3 2 2 4 2 3 4 2" xfId="26541" xr:uid="{00000000-0005-0000-0000-00005E440000}"/>
    <cellStyle name="Normal 2 3 2 3 2 2 4 2 3 5" xfId="18395" xr:uid="{00000000-0005-0000-0000-00005F440000}"/>
    <cellStyle name="Normal 2 3 2 3 2 2 4 2 4" xfId="3436" xr:uid="{00000000-0005-0000-0000-000060440000}"/>
    <cellStyle name="Normal 2 3 2 3 2 2 4 2 4 2" xfId="11582" xr:uid="{00000000-0005-0000-0000-000061440000}"/>
    <cellStyle name="Normal 2 3 2 3 2 2 4 2 4 2 2" xfId="27878" xr:uid="{00000000-0005-0000-0000-000062440000}"/>
    <cellStyle name="Normal 2 3 2 3 2 2 4 2 4 3" xfId="19732" xr:uid="{00000000-0005-0000-0000-000063440000}"/>
    <cellStyle name="Normal 2 3 2 3 2 2 4 2 5" xfId="5988" xr:uid="{00000000-0005-0000-0000-000064440000}"/>
    <cellStyle name="Normal 2 3 2 3 2 2 4 2 5 2" xfId="14134" xr:uid="{00000000-0005-0000-0000-000065440000}"/>
    <cellStyle name="Normal 2 3 2 3 2 2 4 2 5 2 2" xfId="30430" xr:uid="{00000000-0005-0000-0000-000066440000}"/>
    <cellStyle name="Normal 2 3 2 3 2 2 4 2 5 3" xfId="22284" xr:uid="{00000000-0005-0000-0000-000067440000}"/>
    <cellStyle name="Normal 2 3 2 3 2 2 4 2 6" xfId="8835" xr:uid="{00000000-0005-0000-0000-000068440000}"/>
    <cellStyle name="Normal 2 3 2 3 2 2 4 2 6 2" xfId="25131" xr:uid="{00000000-0005-0000-0000-000069440000}"/>
    <cellStyle name="Normal 2 3 2 3 2 2 4 2 7" xfId="16985" xr:uid="{00000000-0005-0000-0000-00006A440000}"/>
    <cellStyle name="Normal 2 3 2 3 2 2 4 3" xfId="1050" xr:uid="{00000000-0005-0000-0000-00006B440000}"/>
    <cellStyle name="Normal 2 3 2 3 2 2 4 3 2" xfId="2460" xr:uid="{00000000-0005-0000-0000-00006C440000}"/>
    <cellStyle name="Normal 2 3 2 3 2 2 4 3 2 2" xfId="4967" xr:uid="{00000000-0005-0000-0000-00006D440000}"/>
    <cellStyle name="Normal 2 3 2 3 2 2 4 3 2 2 2" xfId="13113" xr:uid="{00000000-0005-0000-0000-00006E440000}"/>
    <cellStyle name="Normal 2 3 2 3 2 2 4 3 2 2 2 2" xfId="29409" xr:uid="{00000000-0005-0000-0000-00006F440000}"/>
    <cellStyle name="Normal 2 3 2 3 2 2 4 3 2 2 3" xfId="21263" xr:uid="{00000000-0005-0000-0000-000070440000}"/>
    <cellStyle name="Normal 2 3 2 3 2 2 4 3 2 3" xfId="7759" xr:uid="{00000000-0005-0000-0000-000071440000}"/>
    <cellStyle name="Normal 2 3 2 3 2 2 4 3 2 3 2" xfId="15905" xr:uid="{00000000-0005-0000-0000-000072440000}"/>
    <cellStyle name="Normal 2 3 2 3 2 2 4 3 2 3 2 2" xfId="32201" xr:uid="{00000000-0005-0000-0000-000073440000}"/>
    <cellStyle name="Normal 2 3 2 3 2 2 4 3 2 3 3" xfId="24055" xr:uid="{00000000-0005-0000-0000-000074440000}"/>
    <cellStyle name="Normal 2 3 2 3 2 2 4 3 2 4" xfId="10606" xr:uid="{00000000-0005-0000-0000-000075440000}"/>
    <cellStyle name="Normal 2 3 2 3 2 2 4 3 2 4 2" xfId="26902" xr:uid="{00000000-0005-0000-0000-000076440000}"/>
    <cellStyle name="Normal 2 3 2 3 2 2 4 3 2 5" xfId="18756" xr:uid="{00000000-0005-0000-0000-000077440000}"/>
    <cellStyle name="Normal 2 3 2 3 2 2 4 3 3" xfId="3749" xr:uid="{00000000-0005-0000-0000-000078440000}"/>
    <cellStyle name="Normal 2 3 2 3 2 2 4 3 3 2" xfId="11895" xr:uid="{00000000-0005-0000-0000-000079440000}"/>
    <cellStyle name="Normal 2 3 2 3 2 2 4 3 3 2 2" xfId="28191" xr:uid="{00000000-0005-0000-0000-00007A440000}"/>
    <cellStyle name="Normal 2 3 2 3 2 2 4 3 3 3" xfId="20045" xr:uid="{00000000-0005-0000-0000-00007B440000}"/>
    <cellStyle name="Normal 2 3 2 3 2 2 4 3 4" xfId="6349" xr:uid="{00000000-0005-0000-0000-00007C440000}"/>
    <cellStyle name="Normal 2 3 2 3 2 2 4 3 4 2" xfId="14495" xr:uid="{00000000-0005-0000-0000-00007D440000}"/>
    <cellStyle name="Normal 2 3 2 3 2 2 4 3 4 2 2" xfId="30791" xr:uid="{00000000-0005-0000-0000-00007E440000}"/>
    <cellStyle name="Normal 2 3 2 3 2 2 4 3 4 3" xfId="22645" xr:uid="{00000000-0005-0000-0000-00007F440000}"/>
    <cellStyle name="Normal 2 3 2 3 2 2 4 3 5" xfId="9196" xr:uid="{00000000-0005-0000-0000-000080440000}"/>
    <cellStyle name="Normal 2 3 2 3 2 2 4 3 5 2" xfId="25492" xr:uid="{00000000-0005-0000-0000-000081440000}"/>
    <cellStyle name="Normal 2 3 2 3 2 2 4 3 6" xfId="17346" xr:uid="{00000000-0005-0000-0000-000082440000}"/>
    <cellStyle name="Normal 2 3 2 3 2 2 4 4" xfId="1755" xr:uid="{00000000-0005-0000-0000-000083440000}"/>
    <cellStyle name="Normal 2 3 2 3 2 2 4 4 2" xfId="4358" xr:uid="{00000000-0005-0000-0000-000084440000}"/>
    <cellStyle name="Normal 2 3 2 3 2 2 4 4 2 2" xfId="12504" xr:uid="{00000000-0005-0000-0000-000085440000}"/>
    <cellStyle name="Normal 2 3 2 3 2 2 4 4 2 2 2" xfId="28800" xr:uid="{00000000-0005-0000-0000-000086440000}"/>
    <cellStyle name="Normal 2 3 2 3 2 2 4 4 2 3" xfId="20654" xr:uid="{00000000-0005-0000-0000-000087440000}"/>
    <cellStyle name="Normal 2 3 2 3 2 2 4 4 3" xfId="7054" xr:uid="{00000000-0005-0000-0000-000088440000}"/>
    <cellStyle name="Normal 2 3 2 3 2 2 4 4 3 2" xfId="15200" xr:uid="{00000000-0005-0000-0000-000089440000}"/>
    <cellStyle name="Normal 2 3 2 3 2 2 4 4 3 2 2" xfId="31496" xr:uid="{00000000-0005-0000-0000-00008A440000}"/>
    <cellStyle name="Normal 2 3 2 3 2 2 4 4 3 3" xfId="23350" xr:uid="{00000000-0005-0000-0000-00008B440000}"/>
    <cellStyle name="Normal 2 3 2 3 2 2 4 4 4" xfId="9901" xr:uid="{00000000-0005-0000-0000-00008C440000}"/>
    <cellStyle name="Normal 2 3 2 3 2 2 4 4 4 2" xfId="26197" xr:uid="{00000000-0005-0000-0000-00008D440000}"/>
    <cellStyle name="Normal 2 3 2 3 2 2 4 4 5" xfId="18051" xr:uid="{00000000-0005-0000-0000-00008E440000}"/>
    <cellStyle name="Normal 2 3 2 3 2 2 4 5" xfId="3140" xr:uid="{00000000-0005-0000-0000-00008F440000}"/>
    <cellStyle name="Normal 2 3 2 3 2 2 4 5 2" xfId="11286" xr:uid="{00000000-0005-0000-0000-000090440000}"/>
    <cellStyle name="Normal 2 3 2 3 2 2 4 5 2 2" xfId="27582" xr:uid="{00000000-0005-0000-0000-000091440000}"/>
    <cellStyle name="Normal 2 3 2 3 2 2 4 5 3" xfId="19436" xr:uid="{00000000-0005-0000-0000-000092440000}"/>
    <cellStyle name="Normal 2 3 2 3 2 2 4 6" xfId="5644" xr:uid="{00000000-0005-0000-0000-000093440000}"/>
    <cellStyle name="Normal 2 3 2 3 2 2 4 6 2" xfId="13790" xr:uid="{00000000-0005-0000-0000-000094440000}"/>
    <cellStyle name="Normal 2 3 2 3 2 2 4 6 2 2" xfId="30086" xr:uid="{00000000-0005-0000-0000-000095440000}"/>
    <cellStyle name="Normal 2 3 2 3 2 2 4 6 3" xfId="21940" xr:uid="{00000000-0005-0000-0000-000096440000}"/>
    <cellStyle name="Normal 2 3 2 3 2 2 4 7" xfId="8491" xr:uid="{00000000-0005-0000-0000-000097440000}"/>
    <cellStyle name="Normal 2 3 2 3 2 2 4 7 2" xfId="24787" xr:uid="{00000000-0005-0000-0000-000098440000}"/>
    <cellStyle name="Normal 2 3 2 3 2 2 4 8" xfId="16641" xr:uid="{00000000-0005-0000-0000-000099440000}"/>
    <cellStyle name="Normal 2 3 2 3 2 2 5" xfId="434" xr:uid="{00000000-0005-0000-0000-00009A440000}"/>
    <cellStyle name="Normal 2 3 2 3 2 2 5 2" xfId="1140" xr:uid="{00000000-0005-0000-0000-00009B440000}"/>
    <cellStyle name="Normal 2 3 2 3 2 2 5 2 2" xfId="2550" xr:uid="{00000000-0005-0000-0000-00009C440000}"/>
    <cellStyle name="Normal 2 3 2 3 2 2 5 2 2 2" xfId="5041" xr:uid="{00000000-0005-0000-0000-00009D440000}"/>
    <cellStyle name="Normal 2 3 2 3 2 2 5 2 2 2 2" xfId="13187" xr:uid="{00000000-0005-0000-0000-00009E440000}"/>
    <cellStyle name="Normal 2 3 2 3 2 2 5 2 2 2 2 2" xfId="29483" xr:uid="{00000000-0005-0000-0000-00009F440000}"/>
    <cellStyle name="Normal 2 3 2 3 2 2 5 2 2 2 3" xfId="21337" xr:uid="{00000000-0005-0000-0000-0000A0440000}"/>
    <cellStyle name="Normal 2 3 2 3 2 2 5 2 2 3" xfId="7849" xr:uid="{00000000-0005-0000-0000-0000A1440000}"/>
    <cellStyle name="Normal 2 3 2 3 2 2 5 2 2 3 2" xfId="15995" xr:uid="{00000000-0005-0000-0000-0000A2440000}"/>
    <cellStyle name="Normal 2 3 2 3 2 2 5 2 2 3 2 2" xfId="32291" xr:uid="{00000000-0005-0000-0000-0000A3440000}"/>
    <cellStyle name="Normal 2 3 2 3 2 2 5 2 2 3 3" xfId="24145" xr:uid="{00000000-0005-0000-0000-0000A4440000}"/>
    <cellStyle name="Normal 2 3 2 3 2 2 5 2 2 4" xfId="10696" xr:uid="{00000000-0005-0000-0000-0000A5440000}"/>
    <cellStyle name="Normal 2 3 2 3 2 2 5 2 2 4 2" xfId="26992" xr:uid="{00000000-0005-0000-0000-0000A6440000}"/>
    <cellStyle name="Normal 2 3 2 3 2 2 5 2 2 5" xfId="18846" xr:uid="{00000000-0005-0000-0000-0000A7440000}"/>
    <cellStyle name="Normal 2 3 2 3 2 2 5 2 3" xfId="3823" xr:uid="{00000000-0005-0000-0000-0000A8440000}"/>
    <cellStyle name="Normal 2 3 2 3 2 2 5 2 3 2" xfId="11969" xr:uid="{00000000-0005-0000-0000-0000A9440000}"/>
    <cellStyle name="Normal 2 3 2 3 2 2 5 2 3 2 2" xfId="28265" xr:uid="{00000000-0005-0000-0000-0000AA440000}"/>
    <cellStyle name="Normal 2 3 2 3 2 2 5 2 3 3" xfId="20119" xr:uid="{00000000-0005-0000-0000-0000AB440000}"/>
    <cellStyle name="Normal 2 3 2 3 2 2 5 2 4" xfId="6439" xr:uid="{00000000-0005-0000-0000-0000AC440000}"/>
    <cellStyle name="Normal 2 3 2 3 2 2 5 2 4 2" xfId="14585" xr:uid="{00000000-0005-0000-0000-0000AD440000}"/>
    <cellStyle name="Normal 2 3 2 3 2 2 5 2 4 2 2" xfId="30881" xr:uid="{00000000-0005-0000-0000-0000AE440000}"/>
    <cellStyle name="Normal 2 3 2 3 2 2 5 2 4 3" xfId="22735" xr:uid="{00000000-0005-0000-0000-0000AF440000}"/>
    <cellStyle name="Normal 2 3 2 3 2 2 5 2 5" xfId="9286" xr:uid="{00000000-0005-0000-0000-0000B0440000}"/>
    <cellStyle name="Normal 2 3 2 3 2 2 5 2 5 2" xfId="25582" xr:uid="{00000000-0005-0000-0000-0000B1440000}"/>
    <cellStyle name="Normal 2 3 2 3 2 2 5 2 6" xfId="17436" xr:uid="{00000000-0005-0000-0000-0000B2440000}"/>
    <cellStyle name="Normal 2 3 2 3 2 2 5 3" xfId="1845" xr:uid="{00000000-0005-0000-0000-0000B3440000}"/>
    <cellStyle name="Normal 2 3 2 3 2 2 5 3 2" xfId="4432" xr:uid="{00000000-0005-0000-0000-0000B4440000}"/>
    <cellStyle name="Normal 2 3 2 3 2 2 5 3 2 2" xfId="12578" xr:uid="{00000000-0005-0000-0000-0000B5440000}"/>
    <cellStyle name="Normal 2 3 2 3 2 2 5 3 2 2 2" xfId="28874" xr:uid="{00000000-0005-0000-0000-0000B6440000}"/>
    <cellStyle name="Normal 2 3 2 3 2 2 5 3 2 3" xfId="20728" xr:uid="{00000000-0005-0000-0000-0000B7440000}"/>
    <cellStyle name="Normal 2 3 2 3 2 2 5 3 3" xfId="7144" xr:uid="{00000000-0005-0000-0000-0000B8440000}"/>
    <cellStyle name="Normal 2 3 2 3 2 2 5 3 3 2" xfId="15290" xr:uid="{00000000-0005-0000-0000-0000B9440000}"/>
    <cellStyle name="Normal 2 3 2 3 2 2 5 3 3 2 2" xfId="31586" xr:uid="{00000000-0005-0000-0000-0000BA440000}"/>
    <cellStyle name="Normal 2 3 2 3 2 2 5 3 3 3" xfId="23440" xr:uid="{00000000-0005-0000-0000-0000BB440000}"/>
    <cellStyle name="Normal 2 3 2 3 2 2 5 3 4" xfId="9991" xr:uid="{00000000-0005-0000-0000-0000BC440000}"/>
    <cellStyle name="Normal 2 3 2 3 2 2 5 3 4 2" xfId="26287" xr:uid="{00000000-0005-0000-0000-0000BD440000}"/>
    <cellStyle name="Normal 2 3 2 3 2 2 5 3 5" xfId="18141" xr:uid="{00000000-0005-0000-0000-0000BE440000}"/>
    <cellStyle name="Normal 2 3 2 3 2 2 5 4" xfId="3214" xr:uid="{00000000-0005-0000-0000-0000BF440000}"/>
    <cellStyle name="Normal 2 3 2 3 2 2 5 4 2" xfId="11360" xr:uid="{00000000-0005-0000-0000-0000C0440000}"/>
    <cellStyle name="Normal 2 3 2 3 2 2 5 4 2 2" xfId="27656" xr:uid="{00000000-0005-0000-0000-0000C1440000}"/>
    <cellStyle name="Normal 2 3 2 3 2 2 5 4 3" xfId="19510" xr:uid="{00000000-0005-0000-0000-0000C2440000}"/>
    <cellStyle name="Normal 2 3 2 3 2 2 5 5" xfId="5734" xr:uid="{00000000-0005-0000-0000-0000C3440000}"/>
    <cellStyle name="Normal 2 3 2 3 2 2 5 5 2" xfId="13880" xr:uid="{00000000-0005-0000-0000-0000C4440000}"/>
    <cellStyle name="Normal 2 3 2 3 2 2 5 5 2 2" xfId="30176" xr:uid="{00000000-0005-0000-0000-0000C5440000}"/>
    <cellStyle name="Normal 2 3 2 3 2 2 5 5 3" xfId="22030" xr:uid="{00000000-0005-0000-0000-0000C6440000}"/>
    <cellStyle name="Normal 2 3 2 3 2 2 5 6" xfId="8581" xr:uid="{00000000-0005-0000-0000-0000C7440000}"/>
    <cellStyle name="Normal 2 3 2 3 2 2 5 6 2" xfId="24877" xr:uid="{00000000-0005-0000-0000-0000C8440000}"/>
    <cellStyle name="Normal 2 3 2 3 2 2 5 7" xfId="16731" xr:uid="{00000000-0005-0000-0000-0000C9440000}"/>
    <cellStyle name="Normal 2 3 2 3 2 2 6" xfId="796" xr:uid="{00000000-0005-0000-0000-0000CA440000}"/>
    <cellStyle name="Normal 2 3 2 3 2 2 6 2" xfId="2206" xr:uid="{00000000-0005-0000-0000-0000CB440000}"/>
    <cellStyle name="Normal 2 3 2 3 2 2 6 2 2" xfId="4745" xr:uid="{00000000-0005-0000-0000-0000CC440000}"/>
    <cellStyle name="Normal 2 3 2 3 2 2 6 2 2 2" xfId="12891" xr:uid="{00000000-0005-0000-0000-0000CD440000}"/>
    <cellStyle name="Normal 2 3 2 3 2 2 6 2 2 2 2" xfId="29187" xr:uid="{00000000-0005-0000-0000-0000CE440000}"/>
    <cellStyle name="Normal 2 3 2 3 2 2 6 2 2 3" xfId="21041" xr:uid="{00000000-0005-0000-0000-0000CF440000}"/>
    <cellStyle name="Normal 2 3 2 3 2 2 6 2 3" xfId="7505" xr:uid="{00000000-0005-0000-0000-0000D0440000}"/>
    <cellStyle name="Normal 2 3 2 3 2 2 6 2 3 2" xfId="15651" xr:uid="{00000000-0005-0000-0000-0000D1440000}"/>
    <cellStyle name="Normal 2 3 2 3 2 2 6 2 3 2 2" xfId="31947" xr:uid="{00000000-0005-0000-0000-0000D2440000}"/>
    <cellStyle name="Normal 2 3 2 3 2 2 6 2 3 3" xfId="23801" xr:uid="{00000000-0005-0000-0000-0000D3440000}"/>
    <cellStyle name="Normal 2 3 2 3 2 2 6 2 4" xfId="10352" xr:uid="{00000000-0005-0000-0000-0000D4440000}"/>
    <cellStyle name="Normal 2 3 2 3 2 2 6 2 4 2" xfId="26648" xr:uid="{00000000-0005-0000-0000-0000D5440000}"/>
    <cellStyle name="Normal 2 3 2 3 2 2 6 2 5" xfId="18502" xr:uid="{00000000-0005-0000-0000-0000D6440000}"/>
    <cellStyle name="Normal 2 3 2 3 2 2 6 3" xfId="3527" xr:uid="{00000000-0005-0000-0000-0000D7440000}"/>
    <cellStyle name="Normal 2 3 2 3 2 2 6 3 2" xfId="11673" xr:uid="{00000000-0005-0000-0000-0000D8440000}"/>
    <cellStyle name="Normal 2 3 2 3 2 2 6 3 2 2" xfId="27969" xr:uid="{00000000-0005-0000-0000-0000D9440000}"/>
    <cellStyle name="Normal 2 3 2 3 2 2 6 3 3" xfId="19823" xr:uid="{00000000-0005-0000-0000-0000DA440000}"/>
    <cellStyle name="Normal 2 3 2 3 2 2 6 4" xfId="6095" xr:uid="{00000000-0005-0000-0000-0000DB440000}"/>
    <cellStyle name="Normal 2 3 2 3 2 2 6 4 2" xfId="14241" xr:uid="{00000000-0005-0000-0000-0000DC440000}"/>
    <cellStyle name="Normal 2 3 2 3 2 2 6 4 2 2" xfId="30537" xr:uid="{00000000-0005-0000-0000-0000DD440000}"/>
    <cellStyle name="Normal 2 3 2 3 2 2 6 4 3" xfId="22391" xr:uid="{00000000-0005-0000-0000-0000DE440000}"/>
    <cellStyle name="Normal 2 3 2 3 2 2 6 5" xfId="8942" xr:uid="{00000000-0005-0000-0000-0000DF440000}"/>
    <cellStyle name="Normal 2 3 2 3 2 2 6 5 2" xfId="25238" xr:uid="{00000000-0005-0000-0000-0000E0440000}"/>
    <cellStyle name="Normal 2 3 2 3 2 2 6 6" xfId="17092" xr:uid="{00000000-0005-0000-0000-0000E1440000}"/>
    <cellStyle name="Normal 2 3 2 3 2 2 7" xfId="1501" xr:uid="{00000000-0005-0000-0000-0000E2440000}"/>
    <cellStyle name="Normal 2 3 2 3 2 2 7 2" xfId="4136" xr:uid="{00000000-0005-0000-0000-0000E3440000}"/>
    <cellStyle name="Normal 2 3 2 3 2 2 7 2 2" xfId="12282" xr:uid="{00000000-0005-0000-0000-0000E4440000}"/>
    <cellStyle name="Normal 2 3 2 3 2 2 7 2 2 2" xfId="28578" xr:uid="{00000000-0005-0000-0000-0000E5440000}"/>
    <cellStyle name="Normal 2 3 2 3 2 2 7 2 3" xfId="20432" xr:uid="{00000000-0005-0000-0000-0000E6440000}"/>
    <cellStyle name="Normal 2 3 2 3 2 2 7 3" xfId="6800" xr:uid="{00000000-0005-0000-0000-0000E7440000}"/>
    <cellStyle name="Normal 2 3 2 3 2 2 7 3 2" xfId="14946" xr:uid="{00000000-0005-0000-0000-0000E8440000}"/>
    <cellStyle name="Normal 2 3 2 3 2 2 7 3 2 2" xfId="31242" xr:uid="{00000000-0005-0000-0000-0000E9440000}"/>
    <cellStyle name="Normal 2 3 2 3 2 2 7 3 3" xfId="23096" xr:uid="{00000000-0005-0000-0000-0000EA440000}"/>
    <cellStyle name="Normal 2 3 2 3 2 2 7 4" xfId="9647" xr:uid="{00000000-0005-0000-0000-0000EB440000}"/>
    <cellStyle name="Normal 2 3 2 3 2 2 7 4 2" xfId="25943" xr:uid="{00000000-0005-0000-0000-0000EC440000}"/>
    <cellStyle name="Normal 2 3 2 3 2 2 7 5" xfId="17797" xr:uid="{00000000-0005-0000-0000-0000ED440000}"/>
    <cellStyle name="Normal 2 3 2 3 2 2 8" xfId="2918" xr:uid="{00000000-0005-0000-0000-0000EE440000}"/>
    <cellStyle name="Normal 2 3 2 3 2 2 8 2" xfId="11064" xr:uid="{00000000-0005-0000-0000-0000EF440000}"/>
    <cellStyle name="Normal 2 3 2 3 2 2 8 2 2" xfId="27360" xr:uid="{00000000-0005-0000-0000-0000F0440000}"/>
    <cellStyle name="Normal 2 3 2 3 2 2 8 3" xfId="19214" xr:uid="{00000000-0005-0000-0000-0000F1440000}"/>
    <cellStyle name="Normal 2 3 2 3 2 2 9" xfId="5390" xr:uid="{00000000-0005-0000-0000-0000F2440000}"/>
    <cellStyle name="Normal 2 3 2 3 2 2 9 2" xfId="13536" xr:uid="{00000000-0005-0000-0000-0000F3440000}"/>
    <cellStyle name="Normal 2 3 2 3 2 2 9 2 2" xfId="29832" xr:uid="{00000000-0005-0000-0000-0000F4440000}"/>
    <cellStyle name="Normal 2 3 2 3 2 2 9 3" xfId="21686" xr:uid="{00000000-0005-0000-0000-0000F5440000}"/>
    <cellStyle name="Normal 2 3 2 3 2 3" xfId="136" xr:uid="{00000000-0005-0000-0000-0000F6440000}"/>
    <cellStyle name="Normal 2 3 2 3 2 3 2" xfId="480" xr:uid="{00000000-0005-0000-0000-0000F7440000}"/>
    <cellStyle name="Normal 2 3 2 3 2 3 2 2" xfId="1186" xr:uid="{00000000-0005-0000-0000-0000F8440000}"/>
    <cellStyle name="Normal 2 3 2 3 2 3 2 2 2" xfId="2596" xr:uid="{00000000-0005-0000-0000-0000F9440000}"/>
    <cellStyle name="Normal 2 3 2 3 2 3 2 2 2 2" xfId="5079" xr:uid="{00000000-0005-0000-0000-0000FA440000}"/>
    <cellStyle name="Normal 2 3 2 3 2 3 2 2 2 2 2" xfId="13225" xr:uid="{00000000-0005-0000-0000-0000FB440000}"/>
    <cellStyle name="Normal 2 3 2 3 2 3 2 2 2 2 2 2" xfId="29521" xr:uid="{00000000-0005-0000-0000-0000FC440000}"/>
    <cellStyle name="Normal 2 3 2 3 2 3 2 2 2 2 3" xfId="21375" xr:uid="{00000000-0005-0000-0000-0000FD440000}"/>
    <cellStyle name="Normal 2 3 2 3 2 3 2 2 2 3" xfId="7895" xr:uid="{00000000-0005-0000-0000-0000FE440000}"/>
    <cellStyle name="Normal 2 3 2 3 2 3 2 2 2 3 2" xfId="16041" xr:uid="{00000000-0005-0000-0000-0000FF440000}"/>
    <cellStyle name="Normal 2 3 2 3 2 3 2 2 2 3 2 2" xfId="32337" xr:uid="{00000000-0005-0000-0000-000000450000}"/>
    <cellStyle name="Normal 2 3 2 3 2 3 2 2 2 3 3" xfId="24191" xr:uid="{00000000-0005-0000-0000-000001450000}"/>
    <cellStyle name="Normal 2 3 2 3 2 3 2 2 2 4" xfId="10742" xr:uid="{00000000-0005-0000-0000-000002450000}"/>
    <cellStyle name="Normal 2 3 2 3 2 3 2 2 2 4 2" xfId="27038" xr:uid="{00000000-0005-0000-0000-000003450000}"/>
    <cellStyle name="Normal 2 3 2 3 2 3 2 2 2 5" xfId="18892" xr:uid="{00000000-0005-0000-0000-000004450000}"/>
    <cellStyle name="Normal 2 3 2 3 2 3 2 2 3" xfId="3861" xr:uid="{00000000-0005-0000-0000-000005450000}"/>
    <cellStyle name="Normal 2 3 2 3 2 3 2 2 3 2" xfId="12007" xr:uid="{00000000-0005-0000-0000-000006450000}"/>
    <cellStyle name="Normal 2 3 2 3 2 3 2 2 3 2 2" xfId="28303" xr:uid="{00000000-0005-0000-0000-000007450000}"/>
    <cellStyle name="Normal 2 3 2 3 2 3 2 2 3 3" xfId="20157" xr:uid="{00000000-0005-0000-0000-000008450000}"/>
    <cellStyle name="Normal 2 3 2 3 2 3 2 2 4" xfId="6485" xr:uid="{00000000-0005-0000-0000-000009450000}"/>
    <cellStyle name="Normal 2 3 2 3 2 3 2 2 4 2" xfId="14631" xr:uid="{00000000-0005-0000-0000-00000A450000}"/>
    <cellStyle name="Normal 2 3 2 3 2 3 2 2 4 2 2" xfId="30927" xr:uid="{00000000-0005-0000-0000-00000B450000}"/>
    <cellStyle name="Normal 2 3 2 3 2 3 2 2 4 3" xfId="22781" xr:uid="{00000000-0005-0000-0000-00000C450000}"/>
    <cellStyle name="Normal 2 3 2 3 2 3 2 2 5" xfId="9332" xr:uid="{00000000-0005-0000-0000-00000D450000}"/>
    <cellStyle name="Normal 2 3 2 3 2 3 2 2 5 2" xfId="25628" xr:uid="{00000000-0005-0000-0000-00000E450000}"/>
    <cellStyle name="Normal 2 3 2 3 2 3 2 2 6" xfId="17482" xr:uid="{00000000-0005-0000-0000-00000F450000}"/>
    <cellStyle name="Normal 2 3 2 3 2 3 2 3" xfId="1891" xr:uid="{00000000-0005-0000-0000-000010450000}"/>
    <cellStyle name="Normal 2 3 2 3 2 3 2 3 2" xfId="4470" xr:uid="{00000000-0005-0000-0000-000011450000}"/>
    <cellStyle name="Normal 2 3 2 3 2 3 2 3 2 2" xfId="12616" xr:uid="{00000000-0005-0000-0000-000012450000}"/>
    <cellStyle name="Normal 2 3 2 3 2 3 2 3 2 2 2" xfId="28912" xr:uid="{00000000-0005-0000-0000-000013450000}"/>
    <cellStyle name="Normal 2 3 2 3 2 3 2 3 2 3" xfId="20766" xr:uid="{00000000-0005-0000-0000-000014450000}"/>
    <cellStyle name="Normal 2 3 2 3 2 3 2 3 3" xfId="7190" xr:uid="{00000000-0005-0000-0000-000015450000}"/>
    <cellStyle name="Normal 2 3 2 3 2 3 2 3 3 2" xfId="15336" xr:uid="{00000000-0005-0000-0000-000016450000}"/>
    <cellStyle name="Normal 2 3 2 3 2 3 2 3 3 2 2" xfId="31632" xr:uid="{00000000-0005-0000-0000-000017450000}"/>
    <cellStyle name="Normal 2 3 2 3 2 3 2 3 3 3" xfId="23486" xr:uid="{00000000-0005-0000-0000-000018450000}"/>
    <cellStyle name="Normal 2 3 2 3 2 3 2 3 4" xfId="10037" xr:uid="{00000000-0005-0000-0000-000019450000}"/>
    <cellStyle name="Normal 2 3 2 3 2 3 2 3 4 2" xfId="26333" xr:uid="{00000000-0005-0000-0000-00001A450000}"/>
    <cellStyle name="Normal 2 3 2 3 2 3 2 3 5" xfId="18187" xr:uid="{00000000-0005-0000-0000-00001B450000}"/>
    <cellStyle name="Normal 2 3 2 3 2 3 2 4" xfId="3252" xr:uid="{00000000-0005-0000-0000-00001C450000}"/>
    <cellStyle name="Normal 2 3 2 3 2 3 2 4 2" xfId="11398" xr:uid="{00000000-0005-0000-0000-00001D450000}"/>
    <cellStyle name="Normal 2 3 2 3 2 3 2 4 2 2" xfId="27694" xr:uid="{00000000-0005-0000-0000-00001E450000}"/>
    <cellStyle name="Normal 2 3 2 3 2 3 2 4 3" xfId="19548" xr:uid="{00000000-0005-0000-0000-00001F450000}"/>
    <cellStyle name="Normal 2 3 2 3 2 3 2 5" xfId="5780" xr:uid="{00000000-0005-0000-0000-000020450000}"/>
    <cellStyle name="Normal 2 3 2 3 2 3 2 5 2" xfId="13926" xr:uid="{00000000-0005-0000-0000-000021450000}"/>
    <cellStyle name="Normal 2 3 2 3 2 3 2 5 2 2" xfId="30222" xr:uid="{00000000-0005-0000-0000-000022450000}"/>
    <cellStyle name="Normal 2 3 2 3 2 3 2 5 3" xfId="22076" xr:uid="{00000000-0005-0000-0000-000023450000}"/>
    <cellStyle name="Normal 2 3 2 3 2 3 2 6" xfId="8627" xr:uid="{00000000-0005-0000-0000-000024450000}"/>
    <cellStyle name="Normal 2 3 2 3 2 3 2 6 2" xfId="24923" xr:uid="{00000000-0005-0000-0000-000025450000}"/>
    <cellStyle name="Normal 2 3 2 3 2 3 2 7" xfId="16777" xr:uid="{00000000-0005-0000-0000-000026450000}"/>
    <cellStyle name="Normal 2 3 2 3 2 3 3" xfId="842" xr:uid="{00000000-0005-0000-0000-000027450000}"/>
    <cellStyle name="Normal 2 3 2 3 2 3 3 2" xfId="2252" xr:uid="{00000000-0005-0000-0000-000028450000}"/>
    <cellStyle name="Normal 2 3 2 3 2 3 3 2 2" xfId="4783" xr:uid="{00000000-0005-0000-0000-000029450000}"/>
    <cellStyle name="Normal 2 3 2 3 2 3 3 2 2 2" xfId="12929" xr:uid="{00000000-0005-0000-0000-00002A450000}"/>
    <cellStyle name="Normal 2 3 2 3 2 3 3 2 2 2 2" xfId="29225" xr:uid="{00000000-0005-0000-0000-00002B450000}"/>
    <cellStyle name="Normal 2 3 2 3 2 3 3 2 2 3" xfId="21079" xr:uid="{00000000-0005-0000-0000-00002C450000}"/>
    <cellStyle name="Normal 2 3 2 3 2 3 3 2 3" xfId="7551" xr:uid="{00000000-0005-0000-0000-00002D450000}"/>
    <cellStyle name="Normal 2 3 2 3 2 3 3 2 3 2" xfId="15697" xr:uid="{00000000-0005-0000-0000-00002E450000}"/>
    <cellStyle name="Normal 2 3 2 3 2 3 3 2 3 2 2" xfId="31993" xr:uid="{00000000-0005-0000-0000-00002F450000}"/>
    <cellStyle name="Normal 2 3 2 3 2 3 3 2 3 3" xfId="23847" xr:uid="{00000000-0005-0000-0000-000030450000}"/>
    <cellStyle name="Normal 2 3 2 3 2 3 3 2 4" xfId="10398" xr:uid="{00000000-0005-0000-0000-000031450000}"/>
    <cellStyle name="Normal 2 3 2 3 2 3 3 2 4 2" xfId="26694" xr:uid="{00000000-0005-0000-0000-000032450000}"/>
    <cellStyle name="Normal 2 3 2 3 2 3 3 2 5" xfId="18548" xr:uid="{00000000-0005-0000-0000-000033450000}"/>
    <cellStyle name="Normal 2 3 2 3 2 3 3 3" xfId="3565" xr:uid="{00000000-0005-0000-0000-000034450000}"/>
    <cellStyle name="Normal 2 3 2 3 2 3 3 3 2" xfId="11711" xr:uid="{00000000-0005-0000-0000-000035450000}"/>
    <cellStyle name="Normal 2 3 2 3 2 3 3 3 2 2" xfId="28007" xr:uid="{00000000-0005-0000-0000-000036450000}"/>
    <cellStyle name="Normal 2 3 2 3 2 3 3 3 3" xfId="19861" xr:uid="{00000000-0005-0000-0000-000037450000}"/>
    <cellStyle name="Normal 2 3 2 3 2 3 3 4" xfId="6141" xr:uid="{00000000-0005-0000-0000-000038450000}"/>
    <cellStyle name="Normal 2 3 2 3 2 3 3 4 2" xfId="14287" xr:uid="{00000000-0005-0000-0000-000039450000}"/>
    <cellStyle name="Normal 2 3 2 3 2 3 3 4 2 2" xfId="30583" xr:uid="{00000000-0005-0000-0000-00003A450000}"/>
    <cellStyle name="Normal 2 3 2 3 2 3 3 4 3" xfId="22437" xr:uid="{00000000-0005-0000-0000-00003B450000}"/>
    <cellStyle name="Normal 2 3 2 3 2 3 3 5" xfId="8988" xr:uid="{00000000-0005-0000-0000-00003C450000}"/>
    <cellStyle name="Normal 2 3 2 3 2 3 3 5 2" xfId="25284" xr:uid="{00000000-0005-0000-0000-00003D450000}"/>
    <cellStyle name="Normal 2 3 2 3 2 3 3 6" xfId="17138" xr:uid="{00000000-0005-0000-0000-00003E450000}"/>
    <cellStyle name="Normal 2 3 2 3 2 3 4" xfId="1547" xr:uid="{00000000-0005-0000-0000-00003F450000}"/>
    <cellStyle name="Normal 2 3 2 3 2 3 4 2" xfId="4174" xr:uid="{00000000-0005-0000-0000-000040450000}"/>
    <cellStyle name="Normal 2 3 2 3 2 3 4 2 2" xfId="12320" xr:uid="{00000000-0005-0000-0000-000041450000}"/>
    <cellStyle name="Normal 2 3 2 3 2 3 4 2 2 2" xfId="28616" xr:uid="{00000000-0005-0000-0000-000042450000}"/>
    <cellStyle name="Normal 2 3 2 3 2 3 4 2 3" xfId="20470" xr:uid="{00000000-0005-0000-0000-000043450000}"/>
    <cellStyle name="Normal 2 3 2 3 2 3 4 3" xfId="6846" xr:uid="{00000000-0005-0000-0000-000044450000}"/>
    <cellStyle name="Normal 2 3 2 3 2 3 4 3 2" xfId="14992" xr:uid="{00000000-0005-0000-0000-000045450000}"/>
    <cellStyle name="Normal 2 3 2 3 2 3 4 3 2 2" xfId="31288" xr:uid="{00000000-0005-0000-0000-000046450000}"/>
    <cellStyle name="Normal 2 3 2 3 2 3 4 3 3" xfId="23142" xr:uid="{00000000-0005-0000-0000-000047450000}"/>
    <cellStyle name="Normal 2 3 2 3 2 3 4 4" xfId="9693" xr:uid="{00000000-0005-0000-0000-000048450000}"/>
    <cellStyle name="Normal 2 3 2 3 2 3 4 4 2" xfId="25989" xr:uid="{00000000-0005-0000-0000-000049450000}"/>
    <cellStyle name="Normal 2 3 2 3 2 3 4 5" xfId="17843" xr:uid="{00000000-0005-0000-0000-00004A450000}"/>
    <cellStyle name="Normal 2 3 2 3 2 3 5" xfId="2956" xr:uid="{00000000-0005-0000-0000-00004B450000}"/>
    <cellStyle name="Normal 2 3 2 3 2 3 5 2" xfId="11102" xr:uid="{00000000-0005-0000-0000-00004C450000}"/>
    <cellStyle name="Normal 2 3 2 3 2 3 5 2 2" xfId="27398" xr:uid="{00000000-0005-0000-0000-00004D450000}"/>
    <cellStyle name="Normal 2 3 2 3 2 3 5 3" xfId="19252" xr:uid="{00000000-0005-0000-0000-00004E450000}"/>
    <cellStyle name="Normal 2 3 2 3 2 3 6" xfId="5436" xr:uid="{00000000-0005-0000-0000-00004F450000}"/>
    <cellStyle name="Normal 2 3 2 3 2 3 6 2" xfId="13582" xr:uid="{00000000-0005-0000-0000-000050450000}"/>
    <cellStyle name="Normal 2 3 2 3 2 3 6 2 2" xfId="29878" xr:uid="{00000000-0005-0000-0000-000051450000}"/>
    <cellStyle name="Normal 2 3 2 3 2 3 6 3" xfId="21732" xr:uid="{00000000-0005-0000-0000-000052450000}"/>
    <cellStyle name="Normal 2 3 2 3 2 3 7" xfId="8283" xr:uid="{00000000-0005-0000-0000-000053450000}"/>
    <cellStyle name="Normal 2 3 2 3 2 3 7 2" xfId="24579" xr:uid="{00000000-0005-0000-0000-000054450000}"/>
    <cellStyle name="Normal 2 3 2 3 2 3 8" xfId="16433" xr:uid="{00000000-0005-0000-0000-000055450000}"/>
    <cellStyle name="Normal 2 3 2 3 2 4" xfId="219" xr:uid="{00000000-0005-0000-0000-000056450000}"/>
    <cellStyle name="Normal 2 3 2 3 2 4 2" xfId="563" xr:uid="{00000000-0005-0000-0000-000057450000}"/>
    <cellStyle name="Normal 2 3 2 3 2 4 2 2" xfId="1269" xr:uid="{00000000-0005-0000-0000-000058450000}"/>
    <cellStyle name="Normal 2 3 2 3 2 4 2 2 2" xfId="2679" xr:uid="{00000000-0005-0000-0000-000059450000}"/>
    <cellStyle name="Normal 2 3 2 3 2 4 2 2 2 2" xfId="5153" xr:uid="{00000000-0005-0000-0000-00005A450000}"/>
    <cellStyle name="Normal 2 3 2 3 2 4 2 2 2 2 2" xfId="13299" xr:uid="{00000000-0005-0000-0000-00005B450000}"/>
    <cellStyle name="Normal 2 3 2 3 2 4 2 2 2 2 2 2" xfId="29595" xr:uid="{00000000-0005-0000-0000-00005C450000}"/>
    <cellStyle name="Normal 2 3 2 3 2 4 2 2 2 2 3" xfId="21449" xr:uid="{00000000-0005-0000-0000-00005D450000}"/>
    <cellStyle name="Normal 2 3 2 3 2 4 2 2 2 3" xfId="7978" xr:uid="{00000000-0005-0000-0000-00005E450000}"/>
    <cellStyle name="Normal 2 3 2 3 2 4 2 2 2 3 2" xfId="16124" xr:uid="{00000000-0005-0000-0000-00005F450000}"/>
    <cellStyle name="Normal 2 3 2 3 2 4 2 2 2 3 2 2" xfId="32420" xr:uid="{00000000-0005-0000-0000-000060450000}"/>
    <cellStyle name="Normal 2 3 2 3 2 4 2 2 2 3 3" xfId="24274" xr:uid="{00000000-0005-0000-0000-000061450000}"/>
    <cellStyle name="Normal 2 3 2 3 2 4 2 2 2 4" xfId="10825" xr:uid="{00000000-0005-0000-0000-000062450000}"/>
    <cellStyle name="Normal 2 3 2 3 2 4 2 2 2 4 2" xfId="27121" xr:uid="{00000000-0005-0000-0000-000063450000}"/>
    <cellStyle name="Normal 2 3 2 3 2 4 2 2 2 5" xfId="18975" xr:uid="{00000000-0005-0000-0000-000064450000}"/>
    <cellStyle name="Normal 2 3 2 3 2 4 2 2 3" xfId="3935" xr:uid="{00000000-0005-0000-0000-000065450000}"/>
    <cellStyle name="Normal 2 3 2 3 2 4 2 2 3 2" xfId="12081" xr:uid="{00000000-0005-0000-0000-000066450000}"/>
    <cellStyle name="Normal 2 3 2 3 2 4 2 2 3 2 2" xfId="28377" xr:uid="{00000000-0005-0000-0000-000067450000}"/>
    <cellStyle name="Normal 2 3 2 3 2 4 2 2 3 3" xfId="20231" xr:uid="{00000000-0005-0000-0000-000068450000}"/>
    <cellStyle name="Normal 2 3 2 3 2 4 2 2 4" xfId="6568" xr:uid="{00000000-0005-0000-0000-000069450000}"/>
    <cellStyle name="Normal 2 3 2 3 2 4 2 2 4 2" xfId="14714" xr:uid="{00000000-0005-0000-0000-00006A450000}"/>
    <cellStyle name="Normal 2 3 2 3 2 4 2 2 4 2 2" xfId="31010" xr:uid="{00000000-0005-0000-0000-00006B450000}"/>
    <cellStyle name="Normal 2 3 2 3 2 4 2 2 4 3" xfId="22864" xr:uid="{00000000-0005-0000-0000-00006C450000}"/>
    <cellStyle name="Normal 2 3 2 3 2 4 2 2 5" xfId="9415" xr:uid="{00000000-0005-0000-0000-00006D450000}"/>
    <cellStyle name="Normal 2 3 2 3 2 4 2 2 5 2" xfId="25711" xr:uid="{00000000-0005-0000-0000-00006E450000}"/>
    <cellStyle name="Normal 2 3 2 3 2 4 2 2 6" xfId="17565" xr:uid="{00000000-0005-0000-0000-00006F450000}"/>
    <cellStyle name="Normal 2 3 2 3 2 4 2 3" xfId="1974" xr:uid="{00000000-0005-0000-0000-000070450000}"/>
    <cellStyle name="Normal 2 3 2 3 2 4 2 3 2" xfId="4544" xr:uid="{00000000-0005-0000-0000-000071450000}"/>
    <cellStyle name="Normal 2 3 2 3 2 4 2 3 2 2" xfId="12690" xr:uid="{00000000-0005-0000-0000-000072450000}"/>
    <cellStyle name="Normal 2 3 2 3 2 4 2 3 2 2 2" xfId="28986" xr:uid="{00000000-0005-0000-0000-000073450000}"/>
    <cellStyle name="Normal 2 3 2 3 2 4 2 3 2 3" xfId="20840" xr:uid="{00000000-0005-0000-0000-000074450000}"/>
    <cellStyle name="Normal 2 3 2 3 2 4 2 3 3" xfId="7273" xr:uid="{00000000-0005-0000-0000-000075450000}"/>
    <cellStyle name="Normal 2 3 2 3 2 4 2 3 3 2" xfId="15419" xr:uid="{00000000-0005-0000-0000-000076450000}"/>
    <cellStyle name="Normal 2 3 2 3 2 4 2 3 3 2 2" xfId="31715" xr:uid="{00000000-0005-0000-0000-000077450000}"/>
    <cellStyle name="Normal 2 3 2 3 2 4 2 3 3 3" xfId="23569" xr:uid="{00000000-0005-0000-0000-000078450000}"/>
    <cellStyle name="Normal 2 3 2 3 2 4 2 3 4" xfId="10120" xr:uid="{00000000-0005-0000-0000-000079450000}"/>
    <cellStyle name="Normal 2 3 2 3 2 4 2 3 4 2" xfId="26416" xr:uid="{00000000-0005-0000-0000-00007A450000}"/>
    <cellStyle name="Normal 2 3 2 3 2 4 2 3 5" xfId="18270" xr:uid="{00000000-0005-0000-0000-00007B450000}"/>
    <cellStyle name="Normal 2 3 2 3 2 4 2 4" xfId="3326" xr:uid="{00000000-0005-0000-0000-00007C450000}"/>
    <cellStyle name="Normal 2 3 2 3 2 4 2 4 2" xfId="11472" xr:uid="{00000000-0005-0000-0000-00007D450000}"/>
    <cellStyle name="Normal 2 3 2 3 2 4 2 4 2 2" xfId="27768" xr:uid="{00000000-0005-0000-0000-00007E450000}"/>
    <cellStyle name="Normal 2 3 2 3 2 4 2 4 3" xfId="19622" xr:uid="{00000000-0005-0000-0000-00007F450000}"/>
    <cellStyle name="Normal 2 3 2 3 2 4 2 5" xfId="5863" xr:uid="{00000000-0005-0000-0000-000080450000}"/>
    <cellStyle name="Normal 2 3 2 3 2 4 2 5 2" xfId="14009" xr:uid="{00000000-0005-0000-0000-000081450000}"/>
    <cellStyle name="Normal 2 3 2 3 2 4 2 5 2 2" xfId="30305" xr:uid="{00000000-0005-0000-0000-000082450000}"/>
    <cellStyle name="Normal 2 3 2 3 2 4 2 5 3" xfId="22159" xr:uid="{00000000-0005-0000-0000-000083450000}"/>
    <cellStyle name="Normal 2 3 2 3 2 4 2 6" xfId="8710" xr:uid="{00000000-0005-0000-0000-000084450000}"/>
    <cellStyle name="Normal 2 3 2 3 2 4 2 6 2" xfId="25006" xr:uid="{00000000-0005-0000-0000-000085450000}"/>
    <cellStyle name="Normal 2 3 2 3 2 4 2 7" xfId="16860" xr:uid="{00000000-0005-0000-0000-000086450000}"/>
    <cellStyle name="Normal 2 3 2 3 2 4 3" xfId="925" xr:uid="{00000000-0005-0000-0000-000087450000}"/>
    <cellStyle name="Normal 2 3 2 3 2 4 3 2" xfId="2335" xr:uid="{00000000-0005-0000-0000-000088450000}"/>
    <cellStyle name="Normal 2 3 2 3 2 4 3 2 2" xfId="4857" xr:uid="{00000000-0005-0000-0000-000089450000}"/>
    <cellStyle name="Normal 2 3 2 3 2 4 3 2 2 2" xfId="13003" xr:uid="{00000000-0005-0000-0000-00008A450000}"/>
    <cellStyle name="Normal 2 3 2 3 2 4 3 2 2 2 2" xfId="29299" xr:uid="{00000000-0005-0000-0000-00008B450000}"/>
    <cellStyle name="Normal 2 3 2 3 2 4 3 2 2 3" xfId="21153" xr:uid="{00000000-0005-0000-0000-00008C450000}"/>
    <cellStyle name="Normal 2 3 2 3 2 4 3 2 3" xfId="7634" xr:uid="{00000000-0005-0000-0000-00008D450000}"/>
    <cellStyle name="Normal 2 3 2 3 2 4 3 2 3 2" xfId="15780" xr:uid="{00000000-0005-0000-0000-00008E450000}"/>
    <cellStyle name="Normal 2 3 2 3 2 4 3 2 3 2 2" xfId="32076" xr:uid="{00000000-0005-0000-0000-00008F450000}"/>
    <cellStyle name="Normal 2 3 2 3 2 4 3 2 3 3" xfId="23930" xr:uid="{00000000-0005-0000-0000-000090450000}"/>
    <cellStyle name="Normal 2 3 2 3 2 4 3 2 4" xfId="10481" xr:uid="{00000000-0005-0000-0000-000091450000}"/>
    <cellStyle name="Normal 2 3 2 3 2 4 3 2 4 2" xfId="26777" xr:uid="{00000000-0005-0000-0000-000092450000}"/>
    <cellStyle name="Normal 2 3 2 3 2 4 3 2 5" xfId="18631" xr:uid="{00000000-0005-0000-0000-000093450000}"/>
    <cellStyle name="Normal 2 3 2 3 2 4 3 3" xfId="3639" xr:uid="{00000000-0005-0000-0000-000094450000}"/>
    <cellStyle name="Normal 2 3 2 3 2 4 3 3 2" xfId="11785" xr:uid="{00000000-0005-0000-0000-000095450000}"/>
    <cellStyle name="Normal 2 3 2 3 2 4 3 3 2 2" xfId="28081" xr:uid="{00000000-0005-0000-0000-000096450000}"/>
    <cellStyle name="Normal 2 3 2 3 2 4 3 3 3" xfId="19935" xr:uid="{00000000-0005-0000-0000-000097450000}"/>
    <cellStyle name="Normal 2 3 2 3 2 4 3 4" xfId="6224" xr:uid="{00000000-0005-0000-0000-000098450000}"/>
    <cellStyle name="Normal 2 3 2 3 2 4 3 4 2" xfId="14370" xr:uid="{00000000-0005-0000-0000-000099450000}"/>
    <cellStyle name="Normal 2 3 2 3 2 4 3 4 2 2" xfId="30666" xr:uid="{00000000-0005-0000-0000-00009A450000}"/>
    <cellStyle name="Normal 2 3 2 3 2 4 3 4 3" xfId="22520" xr:uid="{00000000-0005-0000-0000-00009B450000}"/>
    <cellStyle name="Normal 2 3 2 3 2 4 3 5" xfId="9071" xr:uid="{00000000-0005-0000-0000-00009C450000}"/>
    <cellStyle name="Normal 2 3 2 3 2 4 3 5 2" xfId="25367" xr:uid="{00000000-0005-0000-0000-00009D450000}"/>
    <cellStyle name="Normal 2 3 2 3 2 4 3 6" xfId="17221" xr:uid="{00000000-0005-0000-0000-00009E450000}"/>
    <cellStyle name="Normal 2 3 2 3 2 4 4" xfId="1630" xr:uid="{00000000-0005-0000-0000-00009F450000}"/>
    <cellStyle name="Normal 2 3 2 3 2 4 4 2" xfId="4248" xr:uid="{00000000-0005-0000-0000-0000A0450000}"/>
    <cellStyle name="Normal 2 3 2 3 2 4 4 2 2" xfId="12394" xr:uid="{00000000-0005-0000-0000-0000A1450000}"/>
    <cellStyle name="Normal 2 3 2 3 2 4 4 2 2 2" xfId="28690" xr:uid="{00000000-0005-0000-0000-0000A2450000}"/>
    <cellStyle name="Normal 2 3 2 3 2 4 4 2 3" xfId="20544" xr:uid="{00000000-0005-0000-0000-0000A3450000}"/>
    <cellStyle name="Normal 2 3 2 3 2 4 4 3" xfId="6929" xr:uid="{00000000-0005-0000-0000-0000A4450000}"/>
    <cellStyle name="Normal 2 3 2 3 2 4 4 3 2" xfId="15075" xr:uid="{00000000-0005-0000-0000-0000A5450000}"/>
    <cellStyle name="Normal 2 3 2 3 2 4 4 3 2 2" xfId="31371" xr:uid="{00000000-0005-0000-0000-0000A6450000}"/>
    <cellStyle name="Normal 2 3 2 3 2 4 4 3 3" xfId="23225" xr:uid="{00000000-0005-0000-0000-0000A7450000}"/>
    <cellStyle name="Normal 2 3 2 3 2 4 4 4" xfId="9776" xr:uid="{00000000-0005-0000-0000-0000A8450000}"/>
    <cellStyle name="Normal 2 3 2 3 2 4 4 4 2" xfId="26072" xr:uid="{00000000-0005-0000-0000-0000A9450000}"/>
    <cellStyle name="Normal 2 3 2 3 2 4 4 5" xfId="17926" xr:uid="{00000000-0005-0000-0000-0000AA450000}"/>
    <cellStyle name="Normal 2 3 2 3 2 4 5" xfId="3030" xr:uid="{00000000-0005-0000-0000-0000AB450000}"/>
    <cellStyle name="Normal 2 3 2 3 2 4 5 2" xfId="11176" xr:uid="{00000000-0005-0000-0000-0000AC450000}"/>
    <cellStyle name="Normal 2 3 2 3 2 4 5 2 2" xfId="27472" xr:uid="{00000000-0005-0000-0000-0000AD450000}"/>
    <cellStyle name="Normal 2 3 2 3 2 4 5 3" xfId="19326" xr:uid="{00000000-0005-0000-0000-0000AE450000}"/>
    <cellStyle name="Normal 2 3 2 3 2 4 6" xfId="5519" xr:uid="{00000000-0005-0000-0000-0000AF450000}"/>
    <cellStyle name="Normal 2 3 2 3 2 4 6 2" xfId="13665" xr:uid="{00000000-0005-0000-0000-0000B0450000}"/>
    <cellStyle name="Normal 2 3 2 3 2 4 6 2 2" xfId="29961" xr:uid="{00000000-0005-0000-0000-0000B1450000}"/>
    <cellStyle name="Normal 2 3 2 3 2 4 6 3" xfId="21815" xr:uid="{00000000-0005-0000-0000-0000B2450000}"/>
    <cellStyle name="Normal 2 3 2 3 2 4 7" xfId="8366" xr:uid="{00000000-0005-0000-0000-0000B3450000}"/>
    <cellStyle name="Normal 2 3 2 3 2 4 7 2" xfId="24662" xr:uid="{00000000-0005-0000-0000-0000B4450000}"/>
    <cellStyle name="Normal 2 3 2 3 2 4 8" xfId="16516" xr:uid="{00000000-0005-0000-0000-0000B5450000}"/>
    <cellStyle name="Normal 2 3 2 3 2 5" xfId="300" xr:uid="{00000000-0005-0000-0000-0000B6450000}"/>
    <cellStyle name="Normal 2 3 2 3 2 5 2" xfId="644" xr:uid="{00000000-0005-0000-0000-0000B7450000}"/>
    <cellStyle name="Normal 2 3 2 3 2 5 2 2" xfId="1350" xr:uid="{00000000-0005-0000-0000-0000B8450000}"/>
    <cellStyle name="Normal 2 3 2 3 2 5 2 2 2" xfId="2760" xr:uid="{00000000-0005-0000-0000-0000B9450000}"/>
    <cellStyle name="Normal 2 3 2 3 2 5 2 2 2 2" xfId="5227" xr:uid="{00000000-0005-0000-0000-0000BA450000}"/>
    <cellStyle name="Normal 2 3 2 3 2 5 2 2 2 2 2" xfId="13373" xr:uid="{00000000-0005-0000-0000-0000BB450000}"/>
    <cellStyle name="Normal 2 3 2 3 2 5 2 2 2 2 2 2" xfId="29669" xr:uid="{00000000-0005-0000-0000-0000BC450000}"/>
    <cellStyle name="Normal 2 3 2 3 2 5 2 2 2 2 3" xfId="21523" xr:uid="{00000000-0005-0000-0000-0000BD450000}"/>
    <cellStyle name="Normal 2 3 2 3 2 5 2 2 2 3" xfId="8059" xr:uid="{00000000-0005-0000-0000-0000BE450000}"/>
    <cellStyle name="Normal 2 3 2 3 2 5 2 2 2 3 2" xfId="16205" xr:uid="{00000000-0005-0000-0000-0000BF450000}"/>
    <cellStyle name="Normal 2 3 2 3 2 5 2 2 2 3 2 2" xfId="32501" xr:uid="{00000000-0005-0000-0000-0000C0450000}"/>
    <cellStyle name="Normal 2 3 2 3 2 5 2 2 2 3 3" xfId="24355" xr:uid="{00000000-0005-0000-0000-0000C1450000}"/>
    <cellStyle name="Normal 2 3 2 3 2 5 2 2 2 4" xfId="10906" xr:uid="{00000000-0005-0000-0000-0000C2450000}"/>
    <cellStyle name="Normal 2 3 2 3 2 5 2 2 2 4 2" xfId="27202" xr:uid="{00000000-0005-0000-0000-0000C3450000}"/>
    <cellStyle name="Normal 2 3 2 3 2 5 2 2 2 5" xfId="19056" xr:uid="{00000000-0005-0000-0000-0000C4450000}"/>
    <cellStyle name="Normal 2 3 2 3 2 5 2 2 3" xfId="4009" xr:uid="{00000000-0005-0000-0000-0000C5450000}"/>
    <cellStyle name="Normal 2 3 2 3 2 5 2 2 3 2" xfId="12155" xr:uid="{00000000-0005-0000-0000-0000C6450000}"/>
    <cellStyle name="Normal 2 3 2 3 2 5 2 2 3 2 2" xfId="28451" xr:uid="{00000000-0005-0000-0000-0000C7450000}"/>
    <cellStyle name="Normal 2 3 2 3 2 5 2 2 3 3" xfId="20305" xr:uid="{00000000-0005-0000-0000-0000C8450000}"/>
    <cellStyle name="Normal 2 3 2 3 2 5 2 2 4" xfId="6649" xr:uid="{00000000-0005-0000-0000-0000C9450000}"/>
    <cellStyle name="Normal 2 3 2 3 2 5 2 2 4 2" xfId="14795" xr:uid="{00000000-0005-0000-0000-0000CA450000}"/>
    <cellStyle name="Normal 2 3 2 3 2 5 2 2 4 2 2" xfId="31091" xr:uid="{00000000-0005-0000-0000-0000CB450000}"/>
    <cellStyle name="Normal 2 3 2 3 2 5 2 2 4 3" xfId="22945" xr:uid="{00000000-0005-0000-0000-0000CC450000}"/>
    <cellStyle name="Normal 2 3 2 3 2 5 2 2 5" xfId="9496" xr:uid="{00000000-0005-0000-0000-0000CD450000}"/>
    <cellStyle name="Normal 2 3 2 3 2 5 2 2 5 2" xfId="25792" xr:uid="{00000000-0005-0000-0000-0000CE450000}"/>
    <cellStyle name="Normal 2 3 2 3 2 5 2 2 6" xfId="17646" xr:uid="{00000000-0005-0000-0000-0000CF450000}"/>
    <cellStyle name="Normal 2 3 2 3 2 5 2 3" xfId="2055" xr:uid="{00000000-0005-0000-0000-0000D0450000}"/>
    <cellStyle name="Normal 2 3 2 3 2 5 2 3 2" xfId="4618" xr:uid="{00000000-0005-0000-0000-0000D1450000}"/>
    <cellStyle name="Normal 2 3 2 3 2 5 2 3 2 2" xfId="12764" xr:uid="{00000000-0005-0000-0000-0000D2450000}"/>
    <cellStyle name="Normal 2 3 2 3 2 5 2 3 2 2 2" xfId="29060" xr:uid="{00000000-0005-0000-0000-0000D3450000}"/>
    <cellStyle name="Normal 2 3 2 3 2 5 2 3 2 3" xfId="20914" xr:uid="{00000000-0005-0000-0000-0000D4450000}"/>
    <cellStyle name="Normal 2 3 2 3 2 5 2 3 3" xfId="7354" xr:uid="{00000000-0005-0000-0000-0000D5450000}"/>
    <cellStyle name="Normal 2 3 2 3 2 5 2 3 3 2" xfId="15500" xr:uid="{00000000-0005-0000-0000-0000D6450000}"/>
    <cellStyle name="Normal 2 3 2 3 2 5 2 3 3 2 2" xfId="31796" xr:uid="{00000000-0005-0000-0000-0000D7450000}"/>
    <cellStyle name="Normal 2 3 2 3 2 5 2 3 3 3" xfId="23650" xr:uid="{00000000-0005-0000-0000-0000D8450000}"/>
    <cellStyle name="Normal 2 3 2 3 2 5 2 3 4" xfId="10201" xr:uid="{00000000-0005-0000-0000-0000D9450000}"/>
    <cellStyle name="Normal 2 3 2 3 2 5 2 3 4 2" xfId="26497" xr:uid="{00000000-0005-0000-0000-0000DA450000}"/>
    <cellStyle name="Normal 2 3 2 3 2 5 2 3 5" xfId="18351" xr:uid="{00000000-0005-0000-0000-0000DB450000}"/>
    <cellStyle name="Normal 2 3 2 3 2 5 2 4" xfId="3400" xr:uid="{00000000-0005-0000-0000-0000DC450000}"/>
    <cellStyle name="Normal 2 3 2 3 2 5 2 4 2" xfId="11546" xr:uid="{00000000-0005-0000-0000-0000DD450000}"/>
    <cellStyle name="Normal 2 3 2 3 2 5 2 4 2 2" xfId="27842" xr:uid="{00000000-0005-0000-0000-0000DE450000}"/>
    <cellStyle name="Normal 2 3 2 3 2 5 2 4 3" xfId="19696" xr:uid="{00000000-0005-0000-0000-0000DF450000}"/>
    <cellStyle name="Normal 2 3 2 3 2 5 2 5" xfId="5944" xr:uid="{00000000-0005-0000-0000-0000E0450000}"/>
    <cellStyle name="Normal 2 3 2 3 2 5 2 5 2" xfId="14090" xr:uid="{00000000-0005-0000-0000-0000E1450000}"/>
    <cellStyle name="Normal 2 3 2 3 2 5 2 5 2 2" xfId="30386" xr:uid="{00000000-0005-0000-0000-0000E2450000}"/>
    <cellStyle name="Normal 2 3 2 3 2 5 2 5 3" xfId="22240" xr:uid="{00000000-0005-0000-0000-0000E3450000}"/>
    <cellStyle name="Normal 2 3 2 3 2 5 2 6" xfId="8791" xr:uid="{00000000-0005-0000-0000-0000E4450000}"/>
    <cellStyle name="Normal 2 3 2 3 2 5 2 6 2" xfId="25087" xr:uid="{00000000-0005-0000-0000-0000E5450000}"/>
    <cellStyle name="Normal 2 3 2 3 2 5 2 7" xfId="16941" xr:uid="{00000000-0005-0000-0000-0000E6450000}"/>
    <cellStyle name="Normal 2 3 2 3 2 5 3" xfId="1006" xr:uid="{00000000-0005-0000-0000-0000E7450000}"/>
    <cellStyle name="Normal 2 3 2 3 2 5 3 2" xfId="2416" xr:uid="{00000000-0005-0000-0000-0000E8450000}"/>
    <cellStyle name="Normal 2 3 2 3 2 5 3 2 2" xfId="4931" xr:uid="{00000000-0005-0000-0000-0000E9450000}"/>
    <cellStyle name="Normal 2 3 2 3 2 5 3 2 2 2" xfId="13077" xr:uid="{00000000-0005-0000-0000-0000EA450000}"/>
    <cellStyle name="Normal 2 3 2 3 2 5 3 2 2 2 2" xfId="29373" xr:uid="{00000000-0005-0000-0000-0000EB450000}"/>
    <cellStyle name="Normal 2 3 2 3 2 5 3 2 2 3" xfId="21227" xr:uid="{00000000-0005-0000-0000-0000EC450000}"/>
    <cellStyle name="Normal 2 3 2 3 2 5 3 2 3" xfId="7715" xr:uid="{00000000-0005-0000-0000-0000ED450000}"/>
    <cellStyle name="Normal 2 3 2 3 2 5 3 2 3 2" xfId="15861" xr:uid="{00000000-0005-0000-0000-0000EE450000}"/>
    <cellStyle name="Normal 2 3 2 3 2 5 3 2 3 2 2" xfId="32157" xr:uid="{00000000-0005-0000-0000-0000EF450000}"/>
    <cellStyle name="Normal 2 3 2 3 2 5 3 2 3 3" xfId="24011" xr:uid="{00000000-0005-0000-0000-0000F0450000}"/>
    <cellStyle name="Normal 2 3 2 3 2 5 3 2 4" xfId="10562" xr:uid="{00000000-0005-0000-0000-0000F1450000}"/>
    <cellStyle name="Normal 2 3 2 3 2 5 3 2 4 2" xfId="26858" xr:uid="{00000000-0005-0000-0000-0000F2450000}"/>
    <cellStyle name="Normal 2 3 2 3 2 5 3 2 5" xfId="18712" xr:uid="{00000000-0005-0000-0000-0000F3450000}"/>
    <cellStyle name="Normal 2 3 2 3 2 5 3 3" xfId="3713" xr:uid="{00000000-0005-0000-0000-0000F4450000}"/>
    <cellStyle name="Normal 2 3 2 3 2 5 3 3 2" xfId="11859" xr:uid="{00000000-0005-0000-0000-0000F5450000}"/>
    <cellStyle name="Normal 2 3 2 3 2 5 3 3 2 2" xfId="28155" xr:uid="{00000000-0005-0000-0000-0000F6450000}"/>
    <cellStyle name="Normal 2 3 2 3 2 5 3 3 3" xfId="20009" xr:uid="{00000000-0005-0000-0000-0000F7450000}"/>
    <cellStyle name="Normal 2 3 2 3 2 5 3 4" xfId="6305" xr:uid="{00000000-0005-0000-0000-0000F8450000}"/>
    <cellStyle name="Normal 2 3 2 3 2 5 3 4 2" xfId="14451" xr:uid="{00000000-0005-0000-0000-0000F9450000}"/>
    <cellStyle name="Normal 2 3 2 3 2 5 3 4 2 2" xfId="30747" xr:uid="{00000000-0005-0000-0000-0000FA450000}"/>
    <cellStyle name="Normal 2 3 2 3 2 5 3 4 3" xfId="22601" xr:uid="{00000000-0005-0000-0000-0000FB450000}"/>
    <cellStyle name="Normal 2 3 2 3 2 5 3 5" xfId="9152" xr:uid="{00000000-0005-0000-0000-0000FC450000}"/>
    <cellStyle name="Normal 2 3 2 3 2 5 3 5 2" xfId="25448" xr:uid="{00000000-0005-0000-0000-0000FD450000}"/>
    <cellStyle name="Normal 2 3 2 3 2 5 3 6" xfId="17302" xr:uid="{00000000-0005-0000-0000-0000FE450000}"/>
    <cellStyle name="Normal 2 3 2 3 2 5 4" xfId="1711" xr:uid="{00000000-0005-0000-0000-0000FF450000}"/>
    <cellStyle name="Normal 2 3 2 3 2 5 4 2" xfId="4322" xr:uid="{00000000-0005-0000-0000-000000460000}"/>
    <cellStyle name="Normal 2 3 2 3 2 5 4 2 2" xfId="12468" xr:uid="{00000000-0005-0000-0000-000001460000}"/>
    <cellStyle name="Normal 2 3 2 3 2 5 4 2 2 2" xfId="28764" xr:uid="{00000000-0005-0000-0000-000002460000}"/>
    <cellStyle name="Normal 2 3 2 3 2 5 4 2 3" xfId="20618" xr:uid="{00000000-0005-0000-0000-000003460000}"/>
    <cellStyle name="Normal 2 3 2 3 2 5 4 3" xfId="7010" xr:uid="{00000000-0005-0000-0000-000004460000}"/>
    <cellStyle name="Normal 2 3 2 3 2 5 4 3 2" xfId="15156" xr:uid="{00000000-0005-0000-0000-000005460000}"/>
    <cellStyle name="Normal 2 3 2 3 2 5 4 3 2 2" xfId="31452" xr:uid="{00000000-0005-0000-0000-000006460000}"/>
    <cellStyle name="Normal 2 3 2 3 2 5 4 3 3" xfId="23306" xr:uid="{00000000-0005-0000-0000-000007460000}"/>
    <cellStyle name="Normal 2 3 2 3 2 5 4 4" xfId="9857" xr:uid="{00000000-0005-0000-0000-000008460000}"/>
    <cellStyle name="Normal 2 3 2 3 2 5 4 4 2" xfId="26153" xr:uid="{00000000-0005-0000-0000-000009460000}"/>
    <cellStyle name="Normal 2 3 2 3 2 5 4 5" xfId="18007" xr:uid="{00000000-0005-0000-0000-00000A460000}"/>
    <cellStyle name="Normal 2 3 2 3 2 5 5" xfId="3104" xr:uid="{00000000-0005-0000-0000-00000B460000}"/>
    <cellStyle name="Normal 2 3 2 3 2 5 5 2" xfId="11250" xr:uid="{00000000-0005-0000-0000-00000C460000}"/>
    <cellStyle name="Normal 2 3 2 3 2 5 5 2 2" xfId="27546" xr:uid="{00000000-0005-0000-0000-00000D460000}"/>
    <cellStyle name="Normal 2 3 2 3 2 5 5 3" xfId="19400" xr:uid="{00000000-0005-0000-0000-00000E460000}"/>
    <cellStyle name="Normal 2 3 2 3 2 5 6" xfId="5600" xr:uid="{00000000-0005-0000-0000-00000F460000}"/>
    <cellStyle name="Normal 2 3 2 3 2 5 6 2" xfId="13746" xr:uid="{00000000-0005-0000-0000-000010460000}"/>
    <cellStyle name="Normal 2 3 2 3 2 5 6 2 2" xfId="30042" xr:uid="{00000000-0005-0000-0000-000011460000}"/>
    <cellStyle name="Normal 2 3 2 3 2 5 6 3" xfId="21896" xr:uid="{00000000-0005-0000-0000-000012460000}"/>
    <cellStyle name="Normal 2 3 2 3 2 5 7" xfId="8447" xr:uid="{00000000-0005-0000-0000-000013460000}"/>
    <cellStyle name="Normal 2 3 2 3 2 5 7 2" xfId="24743" xr:uid="{00000000-0005-0000-0000-000014460000}"/>
    <cellStyle name="Normal 2 3 2 3 2 5 8" xfId="16597" xr:uid="{00000000-0005-0000-0000-000015460000}"/>
    <cellStyle name="Normal 2 3 2 3 2 6" xfId="390" xr:uid="{00000000-0005-0000-0000-000016460000}"/>
    <cellStyle name="Normal 2 3 2 3 2 6 2" xfId="1096" xr:uid="{00000000-0005-0000-0000-000017460000}"/>
    <cellStyle name="Normal 2 3 2 3 2 6 2 2" xfId="2506" xr:uid="{00000000-0005-0000-0000-000018460000}"/>
    <cellStyle name="Normal 2 3 2 3 2 6 2 2 2" xfId="5005" xr:uid="{00000000-0005-0000-0000-000019460000}"/>
    <cellStyle name="Normal 2 3 2 3 2 6 2 2 2 2" xfId="13151" xr:uid="{00000000-0005-0000-0000-00001A460000}"/>
    <cellStyle name="Normal 2 3 2 3 2 6 2 2 2 2 2" xfId="29447" xr:uid="{00000000-0005-0000-0000-00001B460000}"/>
    <cellStyle name="Normal 2 3 2 3 2 6 2 2 2 3" xfId="21301" xr:uid="{00000000-0005-0000-0000-00001C460000}"/>
    <cellStyle name="Normal 2 3 2 3 2 6 2 2 3" xfId="7805" xr:uid="{00000000-0005-0000-0000-00001D460000}"/>
    <cellStyle name="Normal 2 3 2 3 2 6 2 2 3 2" xfId="15951" xr:uid="{00000000-0005-0000-0000-00001E460000}"/>
    <cellStyle name="Normal 2 3 2 3 2 6 2 2 3 2 2" xfId="32247" xr:uid="{00000000-0005-0000-0000-00001F460000}"/>
    <cellStyle name="Normal 2 3 2 3 2 6 2 2 3 3" xfId="24101" xr:uid="{00000000-0005-0000-0000-000020460000}"/>
    <cellStyle name="Normal 2 3 2 3 2 6 2 2 4" xfId="10652" xr:uid="{00000000-0005-0000-0000-000021460000}"/>
    <cellStyle name="Normal 2 3 2 3 2 6 2 2 4 2" xfId="26948" xr:uid="{00000000-0005-0000-0000-000022460000}"/>
    <cellStyle name="Normal 2 3 2 3 2 6 2 2 5" xfId="18802" xr:uid="{00000000-0005-0000-0000-000023460000}"/>
    <cellStyle name="Normal 2 3 2 3 2 6 2 3" xfId="3787" xr:uid="{00000000-0005-0000-0000-000024460000}"/>
    <cellStyle name="Normal 2 3 2 3 2 6 2 3 2" xfId="11933" xr:uid="{00000000-0005-0000-0000-000025460000}"/>
    <cellStyle name="Normal 2 3 2 3 2 6 2 3 2 2" xfId="28229" xr:uid="{00000000-0005-0000-0000-000026460000}"/>
    <cellStyle name="Normal 2 3 2 3 2 6 2 3 3" xfId="20083" xr:uid="{00000000-0005-0000-0000-000027460000}"/>
    <cellStyle name="Normal 2 3 2 3 2 6 2 4" xfId="6395" xr:uid="{00000000-0005-0000-0000-000028460000}"/>
    <cellStyle name="Normal 2 3 2 3 2 6 2 4 2" xfId="14541" xr:uid="{00000000-0005-0000-0000-000029460000}"/>
    <cellStyle name="Normal 2 3 2 3 2 6 2 4 2 2" xfId="30837" xr:uid="{00000000-0005-0000-0000-00002A460000}"/>
    <cellStyle name="Normal 2 3 2 3 2 6 2 4 3" xfId="22691" xr:uid="{00000000-0005-0000-0000-00002B460000}"/>
    <cellStyle name="Normal 2 3 2 3 2 6 2 5" xfId="9242" xr:uid="{00000000-0005-0000-0000-00002C460000}"/>
    <cellStyle name="Normal 2 3 2 3 2 6 2 5 2" xfId="25538" xr:uid="{00000000-0005-0000-0000-00002D460000}"/>
    <cellStyle name="Normal 2 3 2 3 2 6 2 6" xfId="17392" xr:uid="{00000000-0005-0000-0000-00002E460000}"/>
    <cellStyle name="Normal 2 3 2 3 2 6 3" xfId="1801" xr:uid="{00000000-0005-0000-0000-00002F460000}"/>
    <cellStyle name="Normal 2 3 2 3 2 6 3 2" xfId="4396" xr:uid="{00000000-0005-0000-0000-000030460000}"/>
    <cellStyle name="Normal 2 3 2 3 2 6 3 2 2" xfId="12542" xr:uid="{00000000-0005-0000-0000-000031460000}"/>
    <cellStyle name="Normal 2 3 2 3 2 6 3 2 2 2" xfId="28838" xr:uid="{00000000-0005-0000-0000-000032460000}"/>
    <cellStyle name="Normal 2 3 2 3 2 6 3 2 3" xfId="20692" xr:uid="{00000000-0005-0000-0000-000033460000}"/>
    <cellStyle name="Normal 2 3 2 3 2 6 3 3" xfId="7100" xr:uid="{00000000-0005-0000-0000-000034460000}"/>
    <cellStyle name="Normal 2 3 2 3 2 6 3 3 2" xfId="15246" xr:uid="{00000000-0005-0000-0000-000035460000}"/>
    <cellStyle name="Normal 2 3 2 3 2 6 3 3 2 2" xfId="31542" xr:uid="{00000000-0005-0000-0000-000036460000}"/>
    <cellStyle name="Normal 2 3 2 3 2 6 3 3 3" xfId="23396" xr:uid="{00000000-0005-0000-0000-000037460000}"/>
    <cellStyle name="Normal 2 3 2 3 2 6 3 4" xfId="9947" xr:uid="{00000000-0005-0000-0000-000038460000}"/>
    <cellStyle name="Normal 2 3 2 3 2 6 3 4 2" xfId="26243" xr:uid="{00000000-0005-0000-0000-000039460000}"/>
    <cellStyle name="Normal 2 3 2 3 2 6 3 5" xfId="18097" xr:uid="{00000000-0005-0000-0000-00003A460000}"/>
    <cellStyle name="Normal 2 3 2 3 2 6 4" xfId="3178" xr:uid="{00000000-0005-0000-0000-00003B460000}"/>
    <cellStyle name="Normal 2 3 2 3 2 6 4 2" xfId="11324" xr:uid="{00000000-0005-0000-0000-00003C460000}"/>
    <cellStyle name="Normal 2 3 2 3 2 6 4 2 2" xfId="27620" xr:uid="{00000000-0005-0000-0000-00003D460000}"/>
    <cellStyle name="Normal 2 3 2 3 2 6 4 3" xfId="19474" xr:uid="{00000000-0005-0000-0000-00003E460000}"/>
    <cellStyle name="Normal 2 3 2 3 2 6 5" xfId="5690" xr:uid="{00000000-0005-0000-0000-00003F460000}"/>
    <cellStyle name="Normal 2 3 2 3 2 6 5 2" xfId="13836" xr:uid="{00000000-0005-0000-0000-000040460000}"/>
    <cellStyle name="Normal 2 3 2 3 2 6 5 2 2" xfId="30132" xr:uid="{00000000-0005-0000-0000-000041460000}"/>
    <cellStyle name="Normal 2 3 2 3 2 6 5 3" xfId="21986" xr:uid="{00000000-0005-0000-0000-000042460000}"/>
    <cellStyle name="Normal 2 3 2 3 2 6 6" xfId="8537" xr:uid="{00000000-0005-0000-0000-000043460000}"/>
    <cellStyle name="Normal 2 3 2 3 2 6 6 2" xfId="24833" xr:uid="{00000000-0005-0000-0000-000044460000}"/>
    <cellStyle name="Normal 2 3 2 3 2 6 7" xfId="16687" xr:uid="{00000000-0005-0000-0000-000045460000}"/>
    <cellStyle name="Normal 2 3 2 3 2 7" xfId="752" xr:uid="{00000000-0005-0000-0000-000046460000}"/>
    <cellStyle name="Normal 2 3 2 3 2 7 2" xfId="2162" xr:uid="{00000000-0005-0000-0000-000047460000}"/>
    <cellStyle name="Normal 2 3 2 3 2 7 2 2" xfId="4709" xr:uid="{00000000-0005-0000-0000-000048460000}"/>
    <cellStyle name="Normal 2 3 2 3 2 7 2 2 2" xfId="12855" xr:uid="{00000000-0005-0000-0000-000049460000}"/>
    <cellStyle name="Normal 2 3 2 3 2 7 2 2 2 2" xfId="29151" xr:uid="{00000000-0005-0000-0000-00004A460000}"/>
    <cellStyle name="Normal 2 3 2 3 2 7 2 2 3" xfId="21005" xr:uid="{00000000-0005-0000-0000-00004B460000}"/>
    <cellStyle name="Normal 2 3 2 3 2 7 2 3" xfId="7461" xr:uid="{00000000-0005-0000-0000-00004C460000}"/>
    <cellStyle name="Normal 2 3 2 3 2 7 2 3 2" xfId="15607" xr:uid="{00000000-0005-0000-0000-00004D460000}"/>
    <cellStyle name="Normal 2 3 2 3 2 7 2 3 2 2" xfId="31903" xr:uid="{00000000-0005-0000-0000-00004E460000}"/>
    <cellStyle name="Normal 2 3 2 3 2 7 2 3 3" xfId="23757" xr:uid="{00000000-0005-0000-0000-00004F460000}"/>
    <cellStyle name="Normal 2 3 2 3 2 7 2 4" xfId="10308" xr:uid="{00000000-0005-0000-0000-000050460000}"/>
    <cellStyle name="Normal 2 3 2 3 2 7 2 4 2" xfId="26604" xr:uid="{00000000-0005-0000-0000-000051460000}"/>
    <cellStyle name="Normal 2 3 2 3 2 7 2 5" xfId="18458" xr:uid="{00000000-0005-0000-0000-000052460000}"/>
    <cellStyle name="Normal 2 3 2 3 2 7 3" xfId="3491" xr:uid="{00000000-0005-0000-0000-000053460000}"/>
    <cellStyle name="Normal 2 3 2 3 2 7 3 2" xfId="11637" xr:uid="{00000000-0005-0000-0000-000054460000}"/>
    <cellStyle name="Normal 2 3 2 3 2 7 3 2 2" xfId="27933" xr:uid="{00000000-0005-0000-0000-000055460000}"/>
    <cellStyle name="Normal 2 3 2 3 2 7 3 3" xfId="19787" xr:uid="{00000000-0005-0000-0000-000056460000}"/>
    <cellStyle name="Normal 2 3 2 3 2 7 4" xfId="6051" xr:uid="{00000000-0005-0000-0000-000057460000}"/>
    <cellStyle name="Normal 2 3 2 3 2 7 4 2" xfId="14197" xr:uid="{00000000-0005-0000-0000-000058460000}"/>
    <cellStyle name="Normal 2 3 2 3 2 7 4 2 2" xfId="30493" xr:uid="{00000000-0005-0000-0000-000059460000}"/>
    <cellStyle name="Normal 2 3 2 3 2 7 4 3" xfId="22347" xr:uid="{00000000-0005-0000-0000-00005A460000}"/>
    <cellStyle name="Normal 2 3 2 3 2 7 5" xfId="8898" xr:uid="{00000000-0005-0000-0000-00005B460000}"/>
    <cellStyle name="Normal 2 3 2 3 2 7 5 2" xfId="25194" xr:uid="{00000000-0005-0000-0000-00005C460000}"/>
    <cellStyle name="Normal 2 3 2 3 2 7 6" xfId="17048" xr:uid="{00000000-0005-0000-0000-00005D460000}"/>
    <cellStyle name="Normal 2 3 2 3 2 8" xfId="1457" xr:uid="{00000000-0005-0000-0000-00005E460000}"/>
    <cellStyle name="Normal 2 3 2 3 2 8 2" xfId="4100" xr:uid="{00000000-0005-0000-0000-00005F460000}"/>
    <cellStyle name="Normal 2 3 2 3 2 8 2 2" xfId="12246" xr:uid="{00000000-0005-0000-0000-000060460000}"/>
    <cellStyle name="Normal 2 3 2 3 2 8 2 2 2" xfId="28542" xr:uid="{00000000-0005-0000-0000-000061460000}"/>
    <cellStyle name="Normal 2 3 2 3 2 8 2 3" xfId="20396" xr:uid="{00000000-0005-0000-0000-000062460000}"/>
    <cellStyle name="Normal 2 3 2 3 2 8 3" xfId="6756" xr:uid="{00000000-0005-0000-0000-000063460000}"/>
    <cellStyle name="Normal 2 3 2 3 2 8 3 2" xfId="14902" xr:uid="{00000000-0005-0000-0000-000064460000}"/>
    <cellStyle name="Normal 2 3 2 3 2 8 3 2 2" xfId="31198" xr:uid="{00000000-0005-0000-0000-000065460000}"/>
    <cellStyle name="Normal 2 3 2 3 2 8 3 3" xfId="23052" xr:uid="{00000000-0005-0000-0000-000066460000}"/>
    <cellStyle name="Normal 2 3 2 3 2 8 4" xfId="9603" xr:uid="{00000000-0005-0000-0000-000067460000}"/>
    <cellStyle name="Normal 2 3 2 3 2 8 4 2" xfId="25899" xr:uid="{00000000-0005-0000-0000-000068460000}"/>
    <cellStyle name="Normal 2 3 2 3 2 8 5" xfId="17753" xr:uid="{00000000-0005-0000-0000-000069460000}"/>
    <cellStyle name="Normal 2 3 2 3 2 9" xfId="2882" xr:uid="{00000000-0005-0000-0000-00006A460000}"/>
    <cellStyle name="Normal 2 3 2 3 2 9 2" xfId="11028" xr:uid="{00000000-0005-0000-0000-00006B460000}"/>
    <cellStyle name="Normal 2 3 2 3 2 9 2 2" xfId="27324" xr:uid="{00000000-0005-0000-0000-00006C460000}"/>
    <cellStyle name="Normal 2 3 2 3 2 9 3" xfId="19178" xr:uid="{00000000-0005-0000-0000-00006D460000}"/>
    <cellStyle name="Normal 2 3 2 3 3" xfId="68" xr:uid="{00000000-0005-0000-0000-00006E460000}"/>
    <cellStyle name="Normal 2 3 2 3 3 10" xfId="8215" xr:uid="{00000000-0005-0000-0000-00006F460000}"/>
    <cellStyle name="Normal 2 3 2 3 3 10 2" xfId="24511" xr:uid="{00000000-0005-0000-0000-000070460000}"/>
    <cellStyle name="Normal 2 3 2 3 3 11" xfId="16365" xr:uid="{00000000-0005-0000-0000-000071460000}"/>
    <cellStyle name="Normal 2 3 2 3 3 2" xfId="158" xr:uid="{00000000-0005-0000-0000-000072460000}"/>
    <cellStyle name="Normal 2 3 2 3 3 2 2" xfId="502" xr:uid="{00000000-0005-0000-0000-000073460000}"/>
    <cellStyle name="Normal 2 3 2 3 3 2 2 2" xfId="1208" xr:uid="{00000000-0005-0000-0000-000074460000}"/>
    <cellStyle name="Normal 2 3 2 3 3 2 2 2 2" xfId="2618" xr:uid="{00000000-0005-0000-0000-000075460000}"/>
    <cellStyle name="Normal 2 3 2 3 3 2 2 2 2 2" xfId="5097" xr:uid="{00000000-0005-0000-0000-000076460000}"/>
    <cellStyle name="Normal 2 3 2 3 3 2 2 2 2 2 2" xfId="13243" xr:uid="{00000000-0005-0000-0000-000077460000}"/>
    <cellStyle name="Normal 2 3 2 3 3 2 2 2 2 2 2 2" xfId="29539" xr:uid="{00000000-0005-0000-0000-000078460000}"/>
    <cellStyle name="Normal 2 3 2 3 3 2 2 2 2 2 3" xfId="21393" xr:uid="{00000000-0005-0000-0000-000079460000}"/>
    <cellStyle name="Normal 2 3 2 3 3 2 2 2 2 3" xfId="7917" xr:uid="{00000000-0005-0000-0000-00007A460000}"/>
    <cellStyle name="Normal 2 3 2 3 3 2 2 2 2 3 2" xfId="16063" xr:uid="{00000000-0005-0000-0000-00007B460000}"/>
    <cellStyle name="Normal 2 3 2 3 3 2 2 2 2 3 2 2" xfId="32359" xr:uid="{00000000-0005-0000-0000-00007C460000}"/>
    <cellStyle name="Normal 2 3 2 3 3 2 2 2 2 3 3" xfId="24213" xr:uid="{00000000-0005-0000-0000-00007D460000}"/>
    <cellStyle name="Normal 2 3 2 3 3 2 2 2 2 4" xfId="10764" xr:uid="{00000000-0005-0000-0000-00007E460000}"/>
    <cellStyle name="Normal 2 3 2 3 3 2 2 2 2 4 2" xfId="27060" xr:uid="{00000000-0005-0000-0000-00007F460000}"/>
    <cellStyle name="Normal 2 3 2 3 3 2 2 2 2 5" xfId="18914" xr:uid="{00000000-0005-0000-0000-000080460000}"/>
    <cellStyle name="Normal 2 3 2 3 3 2 2 2 3" xfId="3879" xr:uid="{00000000-0005-0000-0000-000081460000}"/>
    <cellStyle name="Normal 2 3 2 3 3 2 2 2 3 2" xfId="12025" xr:uid="{00000000-0005-0000-0000-000082460000}"/>
    <cellStyle name="Normal 2 3 2 3 3 2 2 2 3 2 2" xfId="28321" xr:uid="{00000000-0005-0000-0000-000083460000}"/>
    <cellStyle name="Normal 2 3 2 3 3 2 2 2 3 3" xfId="20175" xr:uid="{00000000-0005-0000-0000-000084460000}"/>
    <cellStyle name="Normal 2 3 2 3 3 2 2 2 4" xfId="6507" xr:uid="{00000000-0005-0000-0000-000085460000}"/>
    <cellStyle name="Normal 2 3 2 3 3 2 2 2 4 2" xfId="14653" xr:uid="{00000000-0005-0000-0000-000086460000}"/>
    <cellStyle name="Normal 2 3 2 3 3 2 2 2 4 2 2" xfId="30949" xr:uid="{00000000-0005-0000-0000-000087460000}"/>
    <cellStyle name="Normal 2 3 2 3 3 2 2 2 4 3" xfId="22803" xr:uid="{00000000-0005-0000-0000-000088460000}"/>
    <cellStyle name="Normal 2 3 2 3 3 2 2 2 5" xfId="9354" xr:uid="{00000000-0005-0000-0000-000089460000}"/>
    <cellStyle name="Normal 2 3 2 3 3 2 2 2 5 2" xfId="25650" xr:uid="{00000000-0005-0000-0000-00008A460000}"/>
    <cellStyle name="Normal 2 3 2 3 3 2 2 2 6" xfId="17504" xr:uid="{00000000-0005-0000-0000-00008B460000}"/>
    <cellStyle name="Normal 2 3 2 3 3 2 2 3" xfId="1913" xr:uid="{00000000-0005-0000-0000-00008C460000}"/>
    <cellStyle name="Normal 2 3 2 3 3 2 2 3 2" xfId="4488" xr:uid="{00000000-0005-0000-0000-00008D460000}"/>
    <cellStyle name="Normal 2 3 2 3 3 2 2 3 2 2" xfId="12634" xr:uid="{00000000-0005-0000-0000-00008E460000}"/>
    <cellStyle name="Normal 2 3 2 3 3 2 2 3 2 2 2" xfId="28930" xr:uid="{00000000-0005-0000-0000-00008F460000}"/>
    <cellStyle name="Normal 2 3 2 3 3 2 2 3 2 3" xfId="20784" xr:uid="{00000000-0005-0000-0000-000090460000}"/>
    <cellStyle name="Normal 2 3 2 3 3 2 2 3 3" xfId="7212" xr:uid="{00000000-0005-0000-0000-000091460000}"/>
    <cellStyle name="Normal 2 3 2 3 3 2 2 3 3 2" xfId="15358" xr:uid="{00000000-0005-0000-0000-000092460000}"/>
    <cellStyle name="Normal 2 3 2 3 3 2 2 3 3 2 2" xfId="31654" xr:uid="{00000000-0005-0000-0000-000093460000}"/>
    <cellStyle name="Normal 2 3 2 3 3 2 2 3 3 3" xfId="23508" xr:uid="{00000000-0005-0000-0000-000094460000}"/>
    <cellStyle name="Normal 2 3 2 3 3 2 2 3 4" xfId="10059" xr:uid="{00000000-0005-0000-0000-000095460000}"/>
    <cellStyle name="Normal 2 3 2 3 3 2 2 3 4 2" xfId="26355" xr:uid="{00000000-0005-0000-0000-000096460000}"/>
    <cellStyle name="Normal 2 3 2 3 3 2 2 3 5" xfId="18209" xr:uid="{00000000-0005-0000-0000-000097460000}"/>
    <cellStyle name="Normal 2 3 2 3 3 2 2 4" xfId="3270" xr:uid="{00000000-0005-0000-0000-000098460000}"/>
    <cellStyle name="Normal 2 3 2 3 3 2 2 4 2" xfId="11416" xr:uid="{00000000-0005-0000-0000-000099460000}"/>
    <cellStyle name="Normal 2 3 2 3 3 2 2 4 2 2" xfId="27712" xr:uid="{00000000-0005-0000-0000-00009A460000}"/>
    <cellStyle name="Normal 2 3 2 3 3 2 2 4 3" xfId="19566" xr:uid="{00000000-0005-0000-0000-00009B460000}"/>
    <cellStyle name="Normal 2 3 2 3 3 2 2 5" xfId="5802" xr:uid="{00000000-0005-0000-0000-00009C460000}"/>
    <cellStyle name="Normal 2 3 2 3 3 2 2 5 2" xfId="13948" xr:uid="{00000000-0005-0000-0000-00009D460000}"/>
    <cellStyle name="Normal 2 3 2 3 3 2 2 5 2 2" xfId="30244" xr:uid="{00000000-0005-0000-0000-00009E460000}"/>
    <cellStyle name="Normal 2 3 2 3 3 2 2 5 3" xfId="22098" xr:uid="{00000000-0005-0000-0000-00009F460000}"/>
    <cellStyle name="Normal 2 3 2 3 3 2 2 6" xfId="8649" xr:uid="{00000000-0005-0000-0000-0000A0460000}"/>
    <cellStyle name="Normal 2 3 2 3 3 2 2 6 2" xfId="24945" xr:uid="{00000000-0005-0000-0000-0000A1460000}"/>
    <cellStyle name="Normal 2 3 2 3 3 2 2 7" xfId="16799" xr:uid="{00000000-0005-0000-0000-0000A2460000}"/>
    <cellStyle name="Normal 2 3 2 3 3 2 3" xfId="864" xr:uid="{00000000-0005-0000-0000-0000A3460000}"/>
    <cellStyle name="Normal 2 3 2 3 3 2 3 2" xfId="2274" xr:uid="{00000000-0005-0000-0000-0000A4460000}"/>
    <cellStyle name="Normal 2 3 2 3 3 2 3 2 2" xfId="4801" xr:uid="{00000000-0005-0000-0000-0000A5460000}"/>
    <cellStyle name="Normal 2 3 2 3 3 2 3 2 2 2" xfId="12947" xr:uid="{00000000-0005-0000-0000-0000A6460000}"/>
    <cellStyle name="Normal 2 3 2 3 3 2 3 2 2 2 2" xfId="29243" xr:uid="{00000000-0005-0000-0000-0000A7460000}"/>
    <cellStyle name="Normal 2 3 2 3 3 2 3 2 2 3" xfId="21097" xr:uid="{00000000-0005-0000-0000-0000A8460000}"/>
    <cellStyle name="Normal 2 3 2 3 3 2 3 2 3" xfId="7573" xr:uid="{00000000-0005-0000-0000-0000A9460000}"/>
    <cellStyle name="Normal 2 3 2 3 3 2 3 2 3 2" xfId="15719" xr:uid="{00000000-0005-0000-0000-0000AA460000}"/>
    <cellStyle name="Normal 2 3 2 3 3 2 3 2 3 2 2" xfId="32015" xr:uid="{00000000-0005-0000-0000-0000AB460000}"/>
    <cellStyle name="Normal 2 3 2 3 3 2 3 2 3 3" xfId="23869" xr:uid="{00000000-0005-0000-0000-0000AC460000}"/>
    <cellStyle name="Normal 2 3 2 3 3 2 3 2 4" xfId="10420" xr:uid="{00000000-0005-0000-0000-0000AD460000}"/>
    <cellStyle name="Normal 2 3 2 3 3 2 3 2 4 2" xfId="26716" xr:uid="{00000000-0005-0000-0000-0000AE460000}"/>
    <cellStyle name="Normal 2 3 2 3 3 2 3 2 5" xfId="18570" xr:uid="{00000000-0005-0000-0000-0000AF460000}"/>
    <cellStyle name="Normal 2 3 2 3 3 2 3 3" xfId="3583" xr:uid="{00000000-0005-0000-0000-0000B0460000}"/>
    <cellStyle name="Normal 2 3 2 3 3 2 3 3 2" xfId="11729" xr:uid="{00000000-0005-0000-0000-0000B1460000}"/>
    <cellStyle name="Normal 2 3 2 3 3 2 3 3 2 2" xfId="28025" xr:uid="{00000000-0005-0000-0000-0000B2460000}"/>
    <cellStyle name="Normal 2 3 2 3 3 2 3 3 3" xfId="19879" xr:uid="{00000000-0005-0000-0000-0000B3460000}"/>
    <cellStyle name="Normal 2 3 2 3 3 2 3 4" xfId="6163" xr:uid="{00000000-0005-0000-0000-0000B4460000}"/>
    <cellStyle name="Normal 2 3 2 3 3 2 3 4 2" xfId="14309" xr:uid="{00000000-0005-0000-0000-0000B5460000}"/>
    <cellStyle name="Normal 2 3 2 3 3 2 3 4 2 2" xfId="30605" xr:uid="{00000000-0005-0000-0000-0000B6460000}"/>
    <cellStyle name="Normal 2 3 2 3 3 2 3 4 3" xfId="22459" xr:uid="{00000000-0005-0000-0000-0000B7460000}"/>
    <cellStyle name="Normal 2 3 2 3 3 2 3 5" xfId="9010" xr:uid="{00000000-0005-0000-0000-0000B8460000}"/>
    <cellStyle name="Normal 2 3 2 3 3 2 3 5 2" xfId="25306" xr:uid="{00000000-0005-0000-0000-0000B9460000}"/>
    <cellStyle name="Normal 2 3 2 3 3 2 3 6" xfId="17160" xr:uid="{00000000-0005-0000-0000-0000BA460000}"/>
    <cellStyle name="Normal 2 3 2 3 3 2 4" xfId="1569" xr:uid="{00000000-0005-0000-0000-0000BB460000}"/>
    <cellStyle name="Normal 2 3 2 3 3 2 4 2" xfId="4192" xr:uid="{00000000-0005-0000-0000-0000BC460000}"/>
    <cellStyle name="Normal 2 3 2 3 3 2 4 2 2" xfId="12338" xr:uid="{00000000-0005-0000-0000-0000BD460000}"/>
    <cellStyle name="Normal 2 3 2 3 3 2 4 2 2 2" xfId="28634" xr:uid="{00000000-0005-0000-0000-0000BE460000}"/>
    <cellStyle name="Normal 2 3 2 3 3 2 4 2 3" xfId="20488" xr:uid="{00000000-0005-0000-0000-0000BF460000}"/>
    <cellStyle name="Normal 2 3 2 3 3 2 4 3" xfId="6868" xr:uid="{00000000-0005-0000-0000-0000C0460000}"/>
    <cellStyle name="Normal 2 3 2 3 3 2 4 3 2" xfId="15014" xr:uid="{00000000-0005-0000-0000-0000C1460000}"/>
    <cellStyle name="Normal 2 3 2 3 3 2 4 3 2 2" xfId="31310" xr:uid="{00000000-0005-0000-0000-0000C2460000}"/>
    <cellStyle name="Normal 2 3 2 3 3 2 4 3 3" xfId="23164" xr:uid="{00000000-0005-0000-0000-0000C3460000}"/>
    <cellStyle name="Normal 2 3 2 3 3 2 4 4" xfId="9715" xr:uid="{00000000-0005-0000-0000-0000C4460000}"/>
    <cellStyle name="Normal 2 3 2 3 3 2 4 4 2" xfId="26011" xr:uid="{00000000-0005-0000-0000-0000C5460000}"/>
    <cellStyle name="Normal 2 3 2 3 3 2 4 5" xfId="17865" xr:uid="{00000000-0005-0000-0000-0000C6460000}"/>
    <cellStyle name="Normal 2 3 2 3 3 2 5" xfId="2974" xr:uid="{00000000-0005-0000-0000-0000C7460000}"/>
    <cellStyle name="Normal 2 3 2 3 3 2 5 2" xfId="11120" xr:uid="{00000000-0005-0000-0000-0000C8460000}"/>
    <cellStyle name="Normal 2 3 2 3 3 2 5 2 2" xfId="27416" xr:uid="{00000000-0005-0000-0000-0000C9460000}"/>
    <cellStyle name="Normal 2 3 2 3 3 2 5 3" xfId="19270" xr:uid="{00000000-0005-0000-0000-0000CA460000}"/>
    <cellStyle name="Normal 2 3 2 3 3 2 6" xfId="5458" xr:uid="{00000000-0005-0000-0000-0000CB460000}"/>
    <cellStyle name="Normal 2 3 2 3 3 2 6 2" xfId="13604" xr:uid="{00000000-0005-0000-0000-0000CC460000}"/>
    <cellStyle name="Normal 2 3 2 3 3 2 6 2 2" xfId="29900" xr:uid="{00000000-0005-0000-0000-0000CD460000}"/>
    <cellStyle name="Normal 2 3 2 3 3 2 6 3" xfId="21754" xr:uid="{00000000-0005-0000-0000-0000CE460000}"/>
    <cellStyle name="Normal 2 3 2 3 3 2 7" xfId="8305" xr:uid="{00000000-0005-0000-0000-0000CF460000}"/>
    <cellStyle name="Normal 2 3 2 3 3 2 7 2" xfId="24601" xr:uid="{00000000-0005-0000-0000-0000D0460000}"/>
    <cellStyle name="Normal 2 3 2 3 3 2 8" xfId="16455" xr:uid="{00000000-0005-0000-0000-0000D1460000}"/>
    <cellStyle name="Normal 2 3 2 3 3 3" xfId="237" xr:uid="{00000000-0005-0000-0000-0000D2460000}"/>
    <cellStyle name="Normal 2 3 2 3 3 3 2" xfId="581" xr:uid="{00000000-0005-0000-0000-0000D3460000}"/>
    <cellStyle name="Normal 2 3 2 3 3 3 2 2" xfId="1287" xr:uid="{00000000-0005-0000-0000-0000D4460000}"/>
    <cellStyle name="Normal 2 3 2 3 3 3 2 2 2" xfId="2697" xr:uid="{00000000-0005-0000-0000-0000D5460000}"/>
    <cellStyle name="Normal 2 3 2 3 3 3 2 2 2 2" xfId="5171" xr:uid="{00000000-0005-0000-0000-0000D6460000}"/>
    <cellStyle name="Normal 2 3 2 3 3 3 2 2 2 2 2" xfId="13317" xr:uid="{00000000-0005-0000-0000-0000D7460000}"/>
    <cellStyle name="Normal 2 3 2 3 3 3 2 2 2 2 2 2" xfId="29613" xr:uid="{00000000-0005-0000-0000-0000D8460000}"/>
    <cellStyle name="Normal 2 3 2 3 3 3 2 2 2 2 3" xfId="21467" xr:uid="{00000000-0005-0000-0000-0000D9460000}"/>
    <cellStyle name="Normal 2 3 2 3 3 3 2 2 2 3" xfId="7996" xr:uid="{00000000-0005-0000-0000-0000DA460000}"/>
    <cellStyle name="Normal 2 3 2 3 3 3 2 2 2 3 2" xfId="16142" xr:uid="{00000000-0005-0000-0000-0000DB460000}"/>
    <cellStyle name="Normal 2 3 2 3 3 3 2 2 2 3 2 2" xfId="32438" xr:uid="{00000000-0005-0000-0000-0000DC460000}"/>
    <cellStyle name="Normal 2 3 2 3 3 3 2 2 2 3 3" xfId="24292" xr:uid="{00000000-0005-0000-0000-0000DD460000}"/>
    <cellStyle name="Normal 2 3 2 3 3 3 2 2 2 4" xfId="10843" xr:uid="{00000000-0005-0000-0000-0000DE460000}"/>
    <cellStyle name="Normal 2 3 2 3 3 3 2 2 2 4 2" xfId="27139" xr:uid="{00000000-0005-0000-0000-0000DF460000}"/>
    <cellStyle name="Normal 2 3 2 3 3 3 2 2 2 5" xfId="18993" xr:uid="{00000000-0005-0000-0000-0000E0460000}"/>
    <cellStyle name="Normal 2 3 2 3 3 3 2 2 3" xfId="3953" xr:uid="{00000000-0005-0000-0000-0000E1460000}"/>
    <cellStyle name="Normal 2 3 2 3 3 3 2 2 3 2" xfId="12099" xr:uid="{00000000-0005-0000-0000-0000E2460000}"/>
    <cellStyle name="Normal 2 3 2 3 3 3 2 2 3 2 2" xfId="28395" xr:uid="{00000000-0005-0000-0000-0000E3460000}"/>
    <cellStyle name="Normal 2 3 2 3 3 3 2 2 3 3" xfId="20249" xr:uid="{00000000-0005-0000-0000-0000E4460000}"/>
    <cellStyle name="Normal 2 3 2 3 3 3 2 2 4" xfId="6586" xr:uid="{00000000-0005-0000-0000-0000E5460000}"/>
    <cellStyle name="Normal 2 3 2 3 3 3 2 2 4 2" xfId="14732" xr:uid="{00000000-0005-0000-0000-0000E6460000}"/>
    <cellStyle name="Normal 2 3 2 3 3 3 2 2 4 2 2" xfId="31028" xr:uid="{00000000-0005-0000-0000-0000E7460000}"/>
    <cellStyle name="Normal 2 3 2 3 3 3 2 2 4 3" xfId="22882" xr:uid="{00000000-0005-0000-0000-0000E8460000}"/>
    <cellStyle name="Normal 2 3 2 3 3 3 2 2 5" xfId="9433" xr:uid="{00000000-0005-0000-0000-0000E9460000}"/>
    <cellStyle name="Normal 2 3 2 3 3 3 2 2 5 2" xfId="25729" xr:uid="{00000000-0005-0000-0000-0000EA460000}"/>
    <cellStyle name="Normal 2 3 2 3 3 3 2 2 6" xfId="17583" xr:uid="{00000000-0005-0000-0000-0000EB460000}"/>
    <cellStyle name="Normal 2 3 2 3 3 3 2 3" xfId="1992" xr:uid="{00000000-0005-0000-0000-0000EC460000}"/>
    <cellStyle name="Normal 2 3 2 3 3 3 2 3 2" xfId="4562" xr:uid="{00000000-0005-0000-0000-0000ED460000}"/>
    <cellStyle name="Normal 2 3 2 3 3 3 2 3 2 2" xfId="12708" xr:uid="{00000000-0005-0000-0000-0000EE460000}"/>
    <cellStyle name="Normal 2 3 2 3 3 3 2 3 2 2 2" xfId="29004" xr:uid="{00000000-0005-0000-0000-0000EF460000}"/>
    <cellStyle name="Normal 2 3 2 3 3 3 2 3 2 3" xfId="20858" xr:uid="{00000000-0005-0000-0000-0000F0460000}"/>
    <cellStyle name="Normal 2 3 2 3 3 3 2 3 3" xfId="7291" xr:uid="{00000000-0005-0000-0000-0000F1460000}"/>
    <cellStyle name="Normal 2 3 2 3 3 3 2 3 3 2" xfId="15437" xr:uid="{00000000-0005-0000-0000-0000F2460000}"/>
    <cellStyle name="Normal 2 3 2 3 3 3 2 3 3 2 2" xfId="31733" xr:uid="{00000000-0005-0000-0000-0000F3460000}"/>
    <cellStyle name="Normal 2 3 2 3 3 3 2 3 3 3" xfId="23587" xr:uid="{00000000-0005-0000-0000-0000F4460000}"/>
    <cellStyle name="Normal 2 3 2 3 3 3 2 3 4" xfId="10138" xr:uid="{00000000-0005-0000-0000-0000F5460000}"/>
    <cellStyle name="Normal 2 3 2 3 3 3 2 3 4 2" xfId="26434" xr:uid="{00000000-0005-0000-0000-0000F6460000}"/>
    <cellStyle name="Normal 2 3 2 3 3 3 2 3 5" xfId="18288" xr:uid="{00000000-0005-0000-0000-0000F7460000}"/>
    <cellStyle name="Normal 2 3 2 3 3 3 2 4" xfId="3344" xr:uid="{00000000-0005-0000-0000-0000F8460000}"/>
    <cellStyle name="Normal 2 3 2 3 3 3 2 4 2" xfId="11490" xr:uid="{00000000-0005-0000-0000-0000F9460000}"/>
    <cellStyle name="Normal 2 3 2 3 3 3 2 4 2 2" xfId="27786" xr:uid="{00000000-0005-0000-0000-0000FA460000}"/>
    <cellStyle name="Normal 2 3 2 3 3 3 2 4 3" xfId="19640" xr:uid="{00000000-0005-0000-0000-0000FB460000}"/>
    <cellStyle name="Normal 2 3 2 3 3 3 2 5" xfId="5881" xr:uid="{00000000-0005-0000-0000-0000FC460000}"/>
    <cellStyle name="Normal 2 3 2 3 3 3 2 5 2" xfId="14027" xr:uid="{00000000-0005-0000-0000-0000FD460000}"/>
    <cellStyle name="Normal 2 3 2 3 3 3 2 5 2 2" xfId="30323" xr:uid="{00000000-0005-0000-0000-0000FE460000}"/>
    <cellStyle name="Normal 2 3 2 3 3 3 2 5 3" xfId="22177" xr:uid="{00000000-0005-0000-0000-0000FF460000}"/>
    <cellStyle name="Normal 2 3 2 3 3 3 2 6" xfId="8728" xr:uid="{00000000-0005-0000-0000-000000470000}"/>
    <cellStyle name="Normal 2 3 2 3 3 3 2 6 2" xfId="25024" xr:uid="{00000000-0005-0000-0000-000001470000}"/>
    <cellStyle name="Normal 2 3 2 3 3 3 2 7" xfId="16878" xr:uid="{00000000-0005-0000-0000-000002470000}"/>
    <cellStyle name="Normal 2 3 2 3 3 3 3" xfId="943" xr:uid="{00000000-0005-0000-0000-000003470000}"/>
    <cellStyle name="Normal 2 3 2 3 3 3 3 2" xfId="2353" xr:uid="{00000000-0005-0000-0000-000004470000}"/>
    <cellStyle name="Normal 2 3 2 3 3 3 3 2 2" xfId="4875" xr:uid="{00000000-0005-0000-0000-000005470000}"/>
    <cellStyle name="Normal 2 3 2 3 3 3 3 2 2 2" xfId="13021" xr:uid="{00000000-0005-0000-0000-000006470000}"/>
    <cellStyle name="Normal 2 3 2 3 3 3 3 2 2 2 2" xfId="29317" xr:uid="{00000000-0005-0000-0000-000007470000}"/>
    <cellStyle name="Normal 2 3 2 3 3 3 3 2 2 3" xfId="21171" xr:uid="{00000000-0005-0000-0000-000008470000}"/>
    <cellStyle name="Normal 2 3 2 3 3 3 3 2 3" xfId="7652" xr:uid="{00000000-0005-0000-0000-000009470000}"/>
    <cellStyle name="Normal 2 3 2 3 3 3 3 2 3 2" xfId="15798" xr:uid="{00000000-0005-0000-0000-00000A470000}"/>
    <cellStyle name="Normal 2 3 2 3 3 3 3 2 3 2 2" xfId="32094" xr:uid="{00000000-0005-0000-0000-00000B470000}"/>
    <cellStyle name="Normal 2 3 2 3 3 3 3 2 3 3" xfId="23948" xr:uid="{00000000-0005-0000-0000-00000C470000}"/>
    <cellStyle name="Normal 2 3 2 3 3 3 3 2 4" xfId="10499" xr:uid="{00000000-0005-0000-0000-00000D470000}"/>
    <cellStyle name="Normal 2 3 2 3 3 3 3 2 4 2" xfId="26795" xr:uid="{00000000-0005-0000-0000-00000E470000}"/>
    <cellStyle name="Normal 2 3 2 3 3 3 3 2 5" xfId="18649" xr:uid="{00000000-0005-0000-0000-00000F470000}"/>
    <cellStyle name="Normal 2 3 2 3 3 3 3 3" xfId="3657" xr:uid="{00000000-0005-0000-0000-000010470000}"/>
    <cellStyle name="Normal 2 3 2 3 3 3 3 3 2" xfId="11803" xr:uid="{00000000-0005-0000-0000-000011470000}"/>
    <cellStyle name="Normal 2 3 2 3 3 3 3 3 2 2" xfId="28099" xr:uid="{00000000-0005-0000-0000-000012470000}"/>
    <cellStyle name="Normal 2 3 2 3 3 3 3 3 3" xfId="19953" xr:uid="{00000000-0005-0000-0000-000013470000}"/>
    <cellStyle name="Normal 2 3 2 3 3 3 3 4" xfId="6242" xr:uid="{00000000-0005-0000-0000-000014470000}"/>
    <cellStyle name="Normal 2 3 2 3 3 3 3 4 2" xfId="14388" xr:uid="{00000000-0005-0000-0000-000015470000}"/>
    <cellStyle name="Normal 2 3 2 3 3 3 3 4 2 2" xfId="30684" xr:uid="{00000000-0005-0000-0000-000016470000}"/>
    <cellStyle name="Normal 2 3 2 3 3 3 3 4 3" xfId="22538" xr:uid="{00000000-0005-0000-0000-000017470000}"/>
    <cellStyle name="Normal 2 3 2 3 3 3 3 5" xfId="9089" xr:uid="{00000000-0005-0000-0000-000018470000}"/>
    <cellStyle name="Normal 2 3 2 3 3 3 3 5 2" xfId="25385" xr:uid="{00000000-0005-0000-0000-000019470000}"/>
    <cellStyle name="Normal 2 3 2 3 3 3 3 6" xfId="17239" xr:uid="{00000000-0005-0000-0000-00001A470000}"/>
    <cellStyle name="Normal 2 3 2 3 3 3 4" xfId="1648" xr:uid="{00000000-0005-0000-0000-00001B470000}"/>
    <cellStyle name="Normal 2 3 2 3 3 3 4 2" xfId="4266" xr:uid="{00000000-0005-0000-0000-00001C470000}"/>
    <cellStyle name="Normal 2 3 2 3 3 3 4 2 2" xfId="12412" xr:uid="{00000000-0005-0000-0000-00001D470000}"/>
    <cellStyle name="Normal 2 3 2 3 3 3 4 2 2 2" xfId="28708" xr:uid="{00000000-0005-0000-0000-00001E470000}"/>
    <cellStyle name="Normal 2 3 2 3 3 3 4 2 3" xfId="20562" xr:uid="{00000000-0005-0000-0000-00001F470000}"/>
    <cellStyle name="Normal 2 3 2 3 3 3 4 3" xfId="6947" xr:uid="{00000000-0005-0000-0000-000020470000}"/>
    <cellStyle name="Normal 2 3 2 3 3 3 4 3 2" xfId="15093" xr:uid="{00000000-0005-0000-0000-000021470000}"/>
    <cellStyle name="Normal 2 3 2 3 3 3 4 3 2 2" xfId="31389" xr:uid="{00000000-0005-0000-0000-000022470000}"/>
    <cellStyle name="Normal 2 3 2 3 3 3 4 3 3" xfId="23243" xr:uid="{00000000-0005-0000-0000-000023470000}"/>
    <cellStyle name="Normal 2 3 2 3 3 3 4 4" xfId="9794" xr:uid="{00000000-0005-0000-0000-000024470000}"/>
    <cellStyle name="Normal 2 3 2 3 3 3 4 4 2" xfId="26090" xr:uid="{00000000-0005-0000-0000-000025470000}"/>
    <cellStyle name="Normal 2 3 2 3 3 3 4 5" xfId="17944" xr:uid="{00000000-0005-0000-0000-000026470000}"/>
    <cellStyle name="Normal 2 3 2 3 3 3 5" xfId="3048" xr:uid="{00000000-0005-0000-0000-000027470000}"/>
    <cellStyle name="Normal 2 3 2 3 3 3 5 2" xfId="11194" xr:uid="{00000000-0005-0000-0000-000028470000}"/>
    <cellStyle name="Normal 2 3 2 3 3 3 5 2 2" xfId="27490" xr:uid="{00000000-0005-0000-0000-000029470000}"/>
    <cellStyle name="Normal 2 3 2 3 3 3 5 3" xfId="19344" xr:uid="{00000000-0005-0000-0000-00002A470000}"/>
    <cellStyle name="Normal 2 3 2 3 3 3 6" xfId="5537" xr:uid="{00000000-0005-0000-0000-00002B470000}"/>
    <cellStyle name="Normal 2 3 2 3 3 3 6 2" xfId="13683" xr:uid="{00000000-0005-0000-0000-00002C470000}"/>
    <cellStyle name="Normal 2 3 2 3 3 3 6 2 2" xfId="29979" xr:uid="{00000000-0005-0000-0000-00002D470000}"/>
    <cellStyle name="Normal 2 3 2 3 3 3 6 3" xfId="21833" xr:uid="{00000000-0005-0000-0000-00002E470000}"/>
    <cellStyle name="Normal 2 3 2 3 3 3 7" xfId="8384" xr:uid="{00000000-0005-0000-0000-00002F470000}"/>
    <cellStyle name="Normal 2 3 2 3 3 3 7 2" xfId="24680" xr:uid="{00000000-0005-0000-0000-000030470000}"/>
    <cellStyle name="Normal 2 3 2 3 3 3 8" xfId="16534" xr:uid="{00000000-0005-0000-0000-000031470000}"/>
    <cellStyle name="Normal 2 3 2 3 3 4" xfId="322" xr:uid="{00000000-0005-0000-0000-000032470000}"/>
    <cellStyle name="Normal 2 3 2 3 3 4 2" xfId="666" xr:uid="{00000000-0005-0000-0000-000033470000}"/>
    <cellStyle name="Normal 2 3 2 3 3 4 2 2" xfId="1372" xr:uid="{00000000-0005-0000-0000-000034470000}"/>
    <cellStyle name="Normal 2 3 2 3 3 4 2 2 2" xfId="2782" xr:uid="{00000000-0005-0000-0000-000035470000}"/>
    <cellStyle name="Normal 2 3 2 3 3 4 2 2 2 2" xfId="5245" xr:uid="{00000000-0005-0000-0000-000036470000}"/>
    <cellStyle name="Normal 2 3 2 3 3 4 2 2 2 2 2" xfId="13391" xr:uid="{00000000-0005-0000-0000-000037470000}"/>
    <cellStyle name="Normal 2 3 2 3 3 4 2 2 2 2 2 2" xfId="29687" xr:uid="{00000000-0005-0000-0000-000038470000}"/>
    <cellStyle name="Normal 2 3 2 3 3 4 2 2 2 2 3" xfId="21541" xr:uid="{00000000-0005-0000-0000-000039470000}"/>
    <cellStyle name="Normal 2 3 2 3 3 4 2 2 2 3" xfId="8081" xr:uid="{00000000-0005-0000-0000-00003A470000}"/>
    <cellStyle name="Normal 2 3 2 3 3 4 2 2 2 3 2" xfId="16227" xr:uid="{00000000-0005-0000-0000-00003B470000}"/>
    <cellStyle name="Normal 2 3 2 3 3 4 2 2 2 3 2 2" xfId="32523" xr:uid="{00000000-0005-0000-0000-00003C470000}"/>
    <cellStyle name="Normal 2 3 2 3 3 4 2 2 2 3 3" xfId="24377" xr:uid="{00000000-0005-0000-0000-00003D470000}"/>
    <cellStyle name="Normal 2 3 2 3 3 4 2 2 2 4" xfId="10928" xr:uid="{00000000-0005-0000-0000-00003E470000}"/>
    <cellStyle name="Normal 2 3 2 3 3 4 2 2 2 4 2" xfId="27224" xr:uid="{00000000-0005-0000-0000-00003F470000}"/>
    <cellStyle name="Normal 2 3 2 3 3 4 2 2 2 5" xfId="19078" xr:uid="{00000000-0005-0000-0000-000040470000}"/>
    <cellStyle name="Normal 2 3 2 3 3 4 2 2 3" xfId="4027" xr:uid="{00000000-0005-0000-0000-000041470000}"/>
    <cellStyle name="Normal 2 3 2 3 3 4 2 2 3 2" xfId="12173" xr:uid="{00000000-0005-0000-0000-000042470000}"/>
    <cellStyle name="Normal 2 3 2 3 3 4 2 2 3 2 2" xfId="28469" xr:uid="{00000000-0005-0000-0000-000043470000}"/>
    <cellStyle name="Normal 2 3 2 3 3 4 2 2 3 3" xfId="20323" xr:uid="{00000000-0005-0000-0000-000044470000}"/>
    <cellStyle name="Normal 2 3 2 3 3 4 2 2 4" xfId="6671" xr:uid="{00000000-0005-0000-0000-000045470000}"/>
    <cellStyle name="Normal 2 3 2 3 3 4 2 2 4 2" xfId="14817" xr:uid="{00000000-0005-0000-0000-000046470000}"/>
    <cellStyle name="Normal 2 3 2 3 3 4 2 2 4 2 2" xfId="31113" xr:uid="{00000000-0005-0000-0000-000047470000}"/>
    <cellStyle name="Normal 2 3 2 3 3 4 2 2 4 3" xfId="22967" xr:uid="{00000000-0005-0000-0000-000048470000}"/>
    <cellStyle name="Normal 2 3 2 3 3 4 2 2 5" xfId="9518" xr:uid="{00000000-0005-0000-0000-000049470000}"/>
    <cellStyle name="Normal 2 3 2 3 3 4 2 2 5 2" xfId="25814" xr:uid="{00000000-0005-0000-0000-00004A470000}"/>
    <cellStyle name="Normal 2 3 2 3 3 4 2 2 6" xfId="17668" xr:uid="{00000000-0005-0000-0000-00004B470000}"/>
    <cellStyle name="Normal 2 3 2 3 3 4 2 3" xfId="2077" xr:uid="{00000000-0005-0000-0000-00004C470000}"/>
    <cellStyle name="Normal 2 3 2 3 3 4 2 3 2" xfId="4636" xr:uid="{00000000-0005-0000-0000-00004D470000}"/>
    <cellStyle name="Normal 2 3 2 3 3 4 2 3 2 2" xfId="12782" xr:uid="{00000000-0005-0000-0000-00004E470000}"/>
    <cellStyle name="Normal 2 3 2 3 3 4 2 3 2 2 2" xfId="29078" xr:uid="{00000000-0005-0000-0000-00004F470000}"/>
    <cellStyle name="Normal 2 3 2 3 3 4 2 3 2 3" xfId="20932" xr:uid="{00000000-0005-0000-0000-000050470000}"/>
    <cellStyle name="Normal 2 3 2 3 3 4 2 3 3" xfId="7376" xr:uid="{00000000-0005-0000-0000-000051470000}"/>
    <cellStyle name="Normal 2 3 2 3 3 4 2 3 3 2" xfId="15522" xr:uid="{00000000-0005-0000-0000-000052470000}"/>
    <cellStyle name="Normal 2 3 2 3 3 4 2 3 3 2 2" xfId="31818" xr:uid="{00000000-0005-0000-0000-000053470000}"/>
    <cellStyle name="Normal 2 3 2 3 3 4 2 3 3 3" xfId="23672" xr:uid="{00000000-0005-0000-0000-000054470000}"/>
    <cellStyle name="Normal 2 3 2 3 3 4 2 3 4" xfId="10223" xr:uid="{00000000-0005-0000-0000-000055470000}"/>
    <cellStyle name="Normal 2 3 2 3 3 4 2 3 4 2" xfId="26519" xr:uid="{00000000-0005-0000-0000-000056470000}"/>
    <cellStyle name="Normal 2 3 2 3 3 4 2 3 5" xfId="18373" xr:uid="{00000000-0005-0000-0000-000057470000}"/>
    <cellStyle name="Normal 2 3 2 3 3 4 2 4" xfId="3418" xr:uid="{00000000-0005-0000-0000-000058470000}"/>
    <cellStyle name="Normal 2 3 2 3 3 4 2 4 2" xfId="11564" xr:uid="{00000000-0005-0000-0000-000059470000}"/>
    <cellStyle name="Normal 2 3 2 3 3 4 2 4 2 2" xfId="27860" xr:uid="{00000000-0005-0000-0000-00005A470000}"/>
    <cellStyle name="Normal 2 3 2 3 3 4 2 4 3" xfId="19714" xr:uid="{00000000-0005-0000-0000-00005B470000}"/>
    <cellStyle name="Normal 2 3 2 3 3 4 2 5" xfId="5966" xr:uid="{00000000-0005-0000-0000-00005C470000}"/>
    <cellStyle name="Normal 2 3 2 3 3 4 2 5 2" xfId="14112" xr:uid="{00000000-0005-0000-0000-00005D470000}"/>
    <cellStyle name="Normal 2 3 2 3 3 4 2 5 2 2" xfId="30408" xr:uid="{00000000-0005-0000-0000-00005E470000}"/>
    <cellStyle name="Normal 2 3 2 3 3 4 2 5 3" xfId="22262" xr:uid="{00000000-0005-0000-0000-00005F470000}"/>
    <cellStyle name="Normal 2 3 2 3 3 4 2 6" xfId="8813" xr:uid="{00000000-0005-0000-0000-000060470000}"/>
    <cellStyle name="Normal 2 3 2 3 3 4 2 6 2" xfId="25109" xr:uid="{00000000-0005-0000-0000-000061470000}"/>
    <cellStyle name="Normal 2 3 2 3 3 4 2 7" xfId="16963" xr:uid="{00000000-0005-0000-0000-000062470000}"/>
    <cellStyle name="Normal 2 3 2 3 3 4 3" xfId="1028" xr:uid="{00000000-0005-0000-0000-000063470000}"/>
    <cellStyle name="Normal 2 3 2 3 3 4 3 2" xfId="2438" xr:uid="{00000000-0005-0000-0000-000064470000}"/>
    <cellStyle name="Normal 2 3 2 3 3 4 3 2 2" xfId="4949" xr:uid="{00000000-0005-0000-0000-000065470000}"/>
    <cellStyle name="Normal 2 3 2 3 3 4 3 2 2 2" xfId="13095" xr:uid="{00000000-0005-0000-0000-000066470000}"/>
    <cellStyle name="Normal 2 3 2 3 3 4 3 2 2 2 2" xfId="29391" xr:uid="{00000000-0005-0000-0000-000067470000}"/>
    <cellStyle name="Normal 2 3 2 3 3 4 3 2 2 3" xfId="21245" xr:uid="{00000000-0005-0000-0000-000068470000}"/>
    <cellStyle name="Normal 2 3 2 3 3 4 3 2 3" xfId="7737" xr:uid="{00000000-0005-0000-0000-000069470000}"/>
    <cellStyle name="Normal 2 3 2 3 3 4 3 2 3 2" xfId="15883" xr:uid="{00000000-0005-0000-0000-00006A470000}"/>
    <cellStyle name="Normal 2 3 2 3 3 4 3 2 3 2 2" xfId="32179" xr:uid="{00000000-0005-0000-0000-00006B470000}"/>
    <cellStyle name="Normal 2 3 2 3 3 4 3 2 3 3" xfId="24033" xr:uid="{00000000-0005-0000-0000-00006C470000}"/>
    <cellStyle name="Normal 2 3 2 3 3 4 3 2 4" xfId="10584" xr:uid="{00000000-0005-0000-0000-00006D470000}"/>
    <cellStyle name="Normal 2 3 2 3 3 4 3 2 4 2" xfId="26880" xr:uid="{00000000-0005-0000-0000-00006E470000}"/>
    <cellStyle name="Normal 2 3 2 3 3 4 3 2 5" xfId="18734" xr:uid="{00000000-0005-0000-0000-00006F470000}"/>
    <cellStyle name="Normal 2 3 2 3 3 4 3 3" xfId="3731" xr:uid="{00000000-0005-0000-0000-000070470000}"/>
    <cellStyle name="Normal 2 3 2 3 3 4 3 3 2" xfId="11877" xr:uid="{00000000-0005-0000-0000-000071470000}"/>
    <cellStyle name="Normal 2 3 2 3 3 4 3 3 2 2" xfId="28173" xr:uid="{00000000-0005-0000-0000-000072470000}"/>
    <cellStyle name="Normal 2 3 2 3 3 4 3 3 3" xfId="20027" xr:uid="{00000000-0005-0000-0000-000073470000}"/>
    <cellStyle name="Normal 2 3 2 3 3 4 3 4" xfId="6327" xr:uid="{00000000-0005-0000-0000-000074470000}"/>
    <cellStyle name="Normal 2 3 2 3 3 4 3 4 2" xfId="14473" xr:uid="{00000000-0005-0000-0000-000075470000}"/>
    <cellStyle name="Normal 2 3 2 3 3 4 3 4 2 2" xfId="30769" xr:uid="{00000000-0005-0000-0000-000076470000}"/>
    <cellStyle name="Normal 2 3 2 3 3 4 3 4 3" xfId="22623" xr:uid="{00000000-0005-0000-0000-000077470000}"/>
    <cellStyle name="Normal 2 3 2 3 3 4 3 5" xfId="9174" xr:uid="{00000000-0005-0000-0000-000078470000}"/>
    <cellStyle name="Normal 2 3 2 3 3 4 3 5 2" xfId="25470" xr:uid="{00000000-0005-0000-0000-000079470000}"/>
    <cellStyle name="Normal 2 3 2 3 3 4 3 6" xfId="17324" xr:uid="{00000000-0005-0000-0000-00007A470000}"/>
    <cellStyle name="Normal 2 3 2 3 3 4 4" xfId="1733" xr:uid="{00000000-0005-0000-0000-00007B470000}"/>
    <cellStyle name="Normal 2 3 2 3 3 4 4 2" xfId="4340" xr:uid="{00000000-0005-0000-0000-00007C470000}"/>
    <cellStyle name="Normal 2 3 2 3 3 4 4 2 2" xfId="12486" xr:uid="{00000000-0005-0000-0000-00007D470000}"/>
    <cellStyle name="Normal 2 3 2 3 3 4 4 2 2 2" xfId="28782" xr:uid="{00000000-0005-0000-0000-00007E470000}"/>
    <cellStyle name="Normal 2 3 2 3 3 4 4 2 3" xfId="20636" xr:uid="{00000000-0005-0000-0000-00007F470000}"/>
    <cellStyle name="Normal 2 3 2 3 3 4 4 3" xfId="7032" xr:uid="{00000000-0005-0000-0000-000080470000}"/>
    <cellStyle name="Normal 2 3 2 3 3 4 4 3 2" xfId="15178" xr:uid="{00000000-0005-0000-0000-000081470000}"/>
    <cellStyle name="Normal 2 3 2 3 3 4 4 3 2 2" xfId="31474" xr:uid="{00000000-0005-0000-0000-000082470000}"/>
    <cellStyle name="Normal 2 3 2 3 3 4 4 3 3" xfId="23328" xr:uid="{00000000-0005-0000-0000-000083470000}"/>
    <cellStyle name="Normal 2 3 2 3 3 4 4 4" xfId="9879" xr:uid="{00000000-0005-0000-0000-000084470000}"/>
    <cellStyle name="Normal 2 3 2 3 3 4 4 4 2" xfId="26175" xr:uid="{00000000-0005-0000-0000-000085470000}"/>
    <cellStyle name="Normal 2 3 2 3 3 4 4 5" xfId="18029" xr:uid="{00000000-0005-0000-0000-000086470000}"/>
    <cellStyle name="Normal 2 3 2 3 3 4 5" xfId="3122" xr:uid="{00000000-0005-0000-0000-000087470000}"/>
    <cellStyle name="Normal 2 3 2 3 3 4 5 2" xfId="11268" xr:uid="{00000000-0005-0000-0000-000088470000}"/>
    <cellStyle name="Normal 2 3 2 3 3 4 5 2 2" xfId="27564" xr:uid="{00000000-0005-0000-0000-000089470000}"/>
    <cellStyle name="Normal 2 3 2 3 3 4 5 3" xfId="19418" xr:uid="{00000000-0005-0000-0000-00008A470000}"/>
    <cellStyle name="Normal 2 3 2 3 3 4 6" xfId="5622" xr:uid="{00000000-0005-0000-0000-00008B470000}"/>
    <cellStyle name="Normal 2 3 2 3 3 4 6 2" xfId="13768" xr:uid="{00000000-0005-0000-0000-00008C470000}"/>
    <cellStyle name="Normal 2 3 2 3 3 4 6 2 2" xfId="30064" xr:uid="{00000000-0005-0000-0000-00008D470000}"/>
    <cellStyle name="Normal 2 3 2 3 3 4 6 3" xfId="21918" xr:uid="{00000000-0005-0000-0000-00008E470000}"/>
    <cellStyle name="Normal 2 3 2 3 3 4 7" xfId="8469" xr:uid="{00000000-0005-0000-0000-00008F470000}"/>
    <cellStyle name="Normal 2 3 2 3 3 4 7 2" xfId="24765" xr:uid="{00000000-0005-0000-0000-000090470000}"/>
    <cellStyle name="Normal 2 3 2 3 3 4 8" xfId="16619" xr:uid="{00000000-0005-0000-0000-000091470000}"/>
    <cellStyle name="Normal 2 3 2 3 3 5" xfId="412" xr:uid="{00000000-0005-0000-0000-000092470000}"/>
    <cellStyle name="Normal 2 3 2 3 3 5 2" xfId="1118" xr:uid="{00000000-0005-0000-0000-000093470000}"/>
    <cellStyle name="Normal 2 3 2 3 3 5 2 2" xfId="2528" xr:uid="{00000000-0005-0000-0000-000094470000}"/>
    <cellStyle name="Normal 2 3 2 3 3 5 2 2 2" xfId="5023" xr:uid="{00000000-0005-0000-0000-000095470000}"/>
    <cellStyle name="Normal 2 3 2 3 3 5 2 2 2 2" xfId="13169" xr:uid="{00000000-0005-0000-0000-000096470000}"/>
    <cellStyle name="Normal 2 3 2 3 3 5 2 2 2 2 2" xfId="29465" xr:uid="{00000000-0005-0000-0000-000097470000}"/>
    <cellStyle name="Normal 2 3 2 3 3 5 2 2 2 3" xfId="21319" xr:uid="{00000000-0005-0000-0000-000098470000}"/>
    <cellStyle name="Normal 2 3 2 3 3 5 2 2 3" xfId="7827" xr:uid="{00000000-0005-0000-0000-000099470000}"/>
    <cellStyle name="Normal 2 3 2 3 3 5 2 2 3 2" xfId="15973" xr:uid="{00000000-0005-0000-0000-00009A470000}"/>
    <cellStyle name="Normal 2 3 2 3 3 5 2 2 3 2 2" xfId="32269" xr:uid="{00000000-0005-0000-0000-00009B470000}"/>
    <cellStyle name="Normal 2 3 2 3 3 5 2 2 3 3" xfId="24123" xr:uid="{00000000-0005-0000-0000-00009C470000}"/>
    <cellStyle name="Normal 2 3 2 3 3 5 2 2 4" xfId="10674" xr:uid="{00000000-0005-0000-0000-00009D470000}"/>
    <cellStyle name="Normal 2 3 2 3 3 5 2 2 4 2" xfId="26970" xr:uid="{00000000-0005-0000-0000-00009E470000}"/>
    <cellStyle name="Normal 2 3 2 3 3 5 2 2 5" xfId="18824" xr:uid="{00000000-0005-0000-0000-00009F470000}"/>
    <cellStyle name="Normal 2 3 2 3 3 5 2 3" xfId="3805" xr:uid="{00000000-0005-0000-0000-0000A0470000}"/>
    <cellStyle name="Normal 2 3 2 3 3 5 2 3 2" xfId="11951" xr:uid="{00000000-0005-0000-0000-0000A1470000}"/>
    <cellStyle name="Normal 2 3 2 3 3 5 2 3 2 2" xfId="28247" xr:uid="{00000000-0005-0000-0000-0000A2470000}"/>
    <cellStyle name="Normal 2 3 2 3 3 5 2 3 3" xfId="20101" xr:uid="{00000000-0005-0000-0000-0000A3470000}"/>
    <cellStyle name="Normal 2 3 2 3 3 5 2 4" xfId="6417" xr:uid="{00000000-0005-0000-0000-0000A4470000}"/>
    <cellStyle name="Normal 2 3 2 3 3 5 2 4 2" xfId="14563" xr:uid="{00000000-0005-0000-0000-0000A5470000}"/>
    <cellStyle name="Normal 2 3 2 3 3 5 2 4 2 2" xfId="30859" xr:uid="{00000000-0005-0000-0000-0000A6470000}"/>
    <cellStyle name="Normal 2 3 2 3 3 5 2 4 3" xfId="22713" xr:uid="{00000000-0005-0000-0000-0000A7470000}"/>
    <cellStyle name="Normal 2 3 2 3 3 5 2 5" xfId="9264" xr:uid="{00000000-0005-0000-0000-0000A8470000}"/>
    <cellStyle name="Normal 2 3 2 3 3 5 2 5 2" xfId="25560" xr:uid="{00000000-0005-0000-0000-0000A9470000}"/>
    <cellStyle name="Normal 2 3 2 3 3 5 2 6" xfId="17414" xr:uid="{00000000-0005-0000-0000-0000AA470000}"/>
    <cellStyle name="Normal 2 3 2 3 3 5 3" xfId="1823" xr:uid="{00000000-0005-0000-0000-0000AB470000}"/>
    <cellStyle name="Normal 2 3 2 3 3 5 3 2" xfId="4414" xr:uid="{00000000-0005-0000-0000-0000AC470000}"/>
    <cellStyle name="Normal 2 3 2 3 3 5 3 2 2" xfId="12560" xr:uid="{00000000-0005-0000-0000-0000AD470000}"/>
    <cellStyle name="Normal 2 3 2 3 3 5 3 2 2 2" xfId="28856" xr:uid="{00000000-0005-0000-0000-0000AE470000}"/>
    <cellStyle name="Normal 2 3 2 3 3 5 3 2 3" xfId="20710" xr:uid="{00000000-0005-0000-0000-0000AF470000}"/>
    <cellStyle name="Normal 2 3 2 3 3 5 3 3" xfId="7122" xr:uid="{00000000-0005-0000-0000-0000B0470000}"/>
    <cellStyle name="Normal 2 3 2 3 3 5 3 3 2" xfId="15268" xr:uid="{00000000-0005-0000-0000-0000B1470000}"/>
    <cellStyle name="Normal 2 3 2 3 3 5 3 3 2 2" xfId="31564" xr:uid="{00000000-0005-0000-0000-0000B2470000}"/>
    <cellStyle name="Normal 2 3 2 3 3 5 3 3 3" xfId="23418" xr:uid="{00000000-0005-0000-0000-0000B3470000}"/>
    <cellStyle name="Normal 2 3 2 3 3 5 3 4" xfId="9969" xr:uid="{00000000-0005-0000-0000-0000B4470000}"/>
    <cellStyle name="Normal 2 3 2 3 3 5 3 4 2" xfId="26265" xr:uid="{00000000-0005-0000-0000-0000B5470000}"/>
    <cellStyle name="Normal 2 3 2 3 3 5 3 5" xfId="18119" xr:uid="{00000000-0005-0000-0000-0000B6470000}"/>
    <cellStyle name="Normal 2 3 2 3 3 5 4" xfId="3196" xr:uid="{00000000-0005-0000-0000-0000B7470000}"/>
    <cellStyle name="Normal 2 3 2 3 3 5 4 2" xfId="11342" xr:uid="{00000000-0005-0000-0000-0000B8470000}"/>
    <cellStyle name="Normal 2 3 2 3 3 5 4 2 2" xfId="27638" xr:uid="{00000000-0005-0000-0000-0000B9470000}"/>
    <cellStyle name="Normal 2 3 2 3 3 5 4 3" xfId="19492" xr:uid="{00000000-0005-0000-0000-0000BA470000}"/>
    <cellStyle name="Normal 2 3 2 3 3 5 5" xfId="5712" xr:uid="{00000000-0005-0000-0000-0000BB470000}"/>
    <cellStyle name="Normal 2 3 2 3 3 5 5 2" xfId="13858" xr:uid="{00000000-0005-0000-0000-0000BC470000}"/>
    <cellStyle name="Normal 2 3 2 3 3 5 5 2 2" xfId="30154" xr:uid="{00000000-0005-0000-0000-0000BD470000}"/>
    <cellStyle name="Normal 2 3 2 3 3 5 5 3" xfId="22008" xr:uid="{00000000-0005-0000-0000-0000BE470000}"/>
    <cellStyle name="Normal 2 3 2 3 3 5 6" xfId="8559" xr:uid="{00000000-0005-0000-0000-0000BF470000}"/>
    <cellStyle name="Normal 2 3 2 3 3 5 6 2" xfId="24855" xr:uid="{00000000-0005-0000-0000-0000C0470000}"/>
    <cellStyle name="Normal 2 3 2 3 3 5 7" xfId="16709" xr:uid="{00000000-0005-0000-0000-0000C1470000}"/>
    <cellStyle name="Normal 2 3 2 3 3 6" xfId="774" xr:uid="{00000000-0005-0000-0000-0000C2470000}"/>
    <cellStyle name="Normal 2 3 2 3 3 6 2" xfId="2184" xr:uid="{00000000-0005-0000-0000-0000C3470000}"/>
    <cellStyle name="Normal 2 3 2 3 3 6 2 2" xfId="4727" xr:uid="{00000000-0005-0000-0000-0000C4470000}"/>
    <cellStyle name="Normal 2 3 2 3 3 6 2 2 2" xfId="12873" xr:uid="{00000000-0005-0000-0000-0000C5470000}"/>
    <cellStyle name="Normal 2 3 2 3 3 6 2 2 2 2" xfId="29169" xr:uid="{00000000-0005-0000-0000-0000C6470000}"/>
    <cellStyle name="Normal 2 3 2 3 3 6 2 2 3" xfId="21023" xr:uid="{00000000-0005-0000-0000-0000C7470000}"/>
    <cellStyle name="Normal 2 3 2 3 3 6 2 3" xfId="7483" xr:uid="{00000000-0005-0000-0000-0000C8470000}"/>
    <cellStyle name="Normal 2 3 2 3 3 6 2 3 2" xfId="15629" xr:uid="{00000000-0005-0000-0000-0000C9470000}"/>
    <cellStyle name="Normal 2 3 2 3 3 6 2 3 2 2" xfId="31925" xr:uid="{00000000-0005-0000-0000-0000CA470000}"/>
    <cellStyle name="Normal 2 3 2 3 3 6 2 3 3" xfId="23779" xr:uid="{00000000-0005-0000-0000-0000CB470000}"/>
    <cellStyle name="Normal 2 3 2 3 3 6 2 4" xfId="10330" xr:uid="{00000000-0005-0000-0000-0000CC470000}"/>
    <cellStyle name="Normal 2 3 2 3 3 6 2 4 2" xfId="26626" xr:uid="{00000000-0005-0000-0000-0000CD470000}"/>
    <cellStyle name="Normal 2 3 2 3 3 6 2 5" xfId="18480" xr:uid="{00000000-0005-0000-0000-0000CE470000}"/>
    <cellStyle name="Normal 2 3 2 3 3 6 3" xfId="3509" xr:uid="{00000000-0005-0000-0000-0000CF470000}"/>
    <cellStyle name="Normal 2 3 2 3 3 6 3 2" xfId="11655" xr:uid="{00000000-0005-0000-0000-0000D0470000}"/>
    <cellStyle name="Normal 2 3 2 3 3 6 3 2 2" xfId="27951" xr:uid="{00000000-0005-0000-0000-0000D1470000}"/>
    <cellStyle name="Normal 2 3 2 3 3 6 3 3" xfId="19805" xr:uid="{00000000-0005-0000-0000-0000D2470000}"/>
    <cellStyle name="Normal 2 3 2 3 3 6 4" xfId="6073" xr:uid="{00000000-0005-0000-0000-0000D3470000}"/>
    <cellStyle name="Normal 2 3 2 3 3 6 4 2" xfId="14219" xr:uid="{00000000-0005-0000-0000-0000D4470000}"/>
    <cellStyle name="Normal 2 3 2 3 3 6 4 2 2" xfId="30515" xr:uid="{00000000-0005-0000-0000-0000D5470000}"/>
    <cellStyle name="Normal 2 3 2 3 3 6 4 3" xfId="22369" xr:uid="{00000000-0005-0000-0000-0000D6470000}"/>
    <cellStyle name="Normal 2 3 2 3 3 6 5" xfId="8920" xr:uid="{00000000-0005-0000-0000-0000D7470000}"/>
    <cellStyle name="Normal 2 3 2 3 3 6 5 2" xfId="25216" xr:uid="{00000000-0005-0000-0000-0000D8470000}"/>
    <cellStyle name="Normal 2 3 2 3 3 6 6" xfId="17070" xr:uid="{00000000-0005-0000-0000-0000D9470000}"/>
    <cellStyle name="Normal 2 3 2 3 3 7" xfId="1479" xr:uid="{00000000-0005-0000-0000-0000DA470000}"/>
    <cellStyle name="Normal 2 3 2 3 3 7 2" xfId="4118" xr:uid="{00000000-0005-0000-0000-0000DB470000}"/>
    <cellStyle name="Normal 2 3 2 3 3 7 2 2" xfId="12264" xr:uid="{00000000-0005-0000-0000-0000DC470000}"/>
    <cellStyle name="Normal 2 3 2 3 3 7 2 2 2" xfId="28560" xr:uid="{00000000-0005-0000-0000-0000DD470000}"/>
    <cellStyle name="Normal 2 3 2 3 3 7 2 3" xfId="20414" xr:uid="{00000000-0005-0000-0000-0000DE470000}"/>
    <cellStyle name="Normal 2 3 2 3 3 7 3" xfId="6778" xr:uid="{00000000-0005-0000-0000-0000DF470000}"/>
    <cellStyle name="Normal 2 3 2 3 3 7 3 2" xfId="14924" xr:uid="{00000000-0005-0000-0000-0000E0470000}"/>
    <cellStyle name="Normal 2 3 2 3 3 7 3 2 2" xfId="31220" xr:uid="{00000000-0005-0000-0000-0000E1470000}"/>
    <cellStyle name="Normal 2 3 2 3 3 7 3 3" xfId="23074" xr:uid="{00000000-0005-0000-0000-0000E2470000}"/>
    <cellStyle name="Normal 2 3 2 3 3 7 4" xfId="9625" xr:uid="{00000000-0005-0000-0000-0000E3470000}"/>
    <cellStyle name="Normal 2 3 2 3 3 7 4 2" xfId="25921" xr:uid="{00000000-0005-0000-0000-0000E4470000}"/>
    <cellStyle name="Normal 2 3 2 3 3 7 5" xfId="17775" xr:uid="{00000000-0005-0000-0000-0000E5470000}"/>
    <cellStyle name="Normal 2 3 2 3 3 8" xfId="2900" xr:uid="{00000000-0005-0000-0000-0000E6470000}"/>
    <cellStyle name="Normal 2 3 2 3 3 8 2" xfId="11046" xr:uid="{00000000-0005-0000-0000-0000E7470000}"/>
    <cellStyle name="Normal 2 3 2 3 3 8 2 2" xfId="27342" xr:uid="{00000000-0005-0000-0000-0000E8470000}"/>
    <cellStyle name="Normal 2 3 2 3 3 8 3" xfId="19196" xr:uid="{00000000-0005-0000-0000-0000E9470000}"/>
    <cellStyle name="Normal 2 3 2 3 3 9" xfId="5368" xr:uid="{00000000-0005-0000-0000-0000EA470000}"/>
    <cellStyle name="Normal 2 3 2 3 3 9 2" xfId="13514" xr:uid="{00000000-0005-0000-0000-0000EB470000}"/>
    <cellStyle name="Normal 2 3 2 3 3 9 2 2" xfId="29810" xr:uid="{00000000-0005-0000-0000-0000EC470000}"/>
    <cellStyle name="Normal 2 3 2 3 3 9 3" xfId="21664" xr:uid="{00000000-0005-0000-0000-0000ED470000}"/>
    <cellStyle name="Normal 2 3 2 3 4" xfId="114" xr:uid="{00000000-0005-0000-0000-0000EE470000}"/>
    <cellStyle name="Normal 2 3 2 3 4 2" xfId="458" xr:uid="{00000000-0005-0000-0000-0000EF470000}"/>
    <cellStyle name="Normal 2 3 2 3 4 2 2" xfId="1164" xr:uid="{00000000-0005-0000-0000-0000F0470000}"/>
    <cellStyle name="Normal 2 3 2 3 4 2 2 2" xfId="2574" xr:uid="{00000000-0005-0000-0000-0000F1470000}"/>
    <cellStyle name="Normal 2 3 2 3 4 2 2 2 2" xfId="5061" xr:uid="{00000000-0005-0000-0000-0000F2470000}"/>
    <cellStyle name="Normal 2 3 2 3 4 2 2 2 2 2" xfId="13207" xr:uid="{00000000-0005-0000-0000-0000F3470000}"/>
    <cellStyle name="Normal 2 3 2 3 4 2 2 2 2 2 2" xfId="29503" xr:uid="{00000000-0005-0000-0000-0000F4470000}"/>
    <cellStyle name="Normal 2 3 2 3 4 2 2 2 2 3" xfId="21357" xr:uid="{00000000-0005-0000-0000-0000F5470000}"/>
    <cellStyle name="Normal 2 3 2 3 4 2 2 2 3" xfId="7873" xr:uid="{00000000-0005-0000-0000-0000F6470000}"/>
    <cellStyle name="Normal 2 3 2 3 4 2 2 2 3 2" xfId="16019" xr:uid="{00000000-0005-0000-0000-0000F7470000}"/>
    <cellStyle name="Normal 2 3 2 3 4 2 2 2 3 2 2" xfId="32315" xr:uid="{00000000-0005-0000-0000-0000F8470000}"/>
    <cellStyle name="Normal 2 3 2 3 4 2 2 2 3 3" xfId="24169" xr:uid="{00000000-0005-0000-0000-0000F9470000}"/>
    <cellStyle name="Normal 2 3 2 3 4 2 2 2 4" xfId="10720" xr:uid="{00000000-0005-0000-0000-0000FA470000}"/>
    <cellStyle name="Normal 2 3 2 3 4 2 2 2 4 2" xfId="27016" xr:uid="{00000000-0005-0000-0000-0000FB470000}"/>
    <cellStyle name="Normal 2 3 2 3 4 2 2 2 5" xfId="18870" xr:uid="{00000000-0005-0000-0000-0000FC470000}"/>
    <cellStyle name="Normal 2 3 2 3 4 2 2 3" xfId="3843" xr:uid="{00000000-0005-0000-0000-0000FD470000}"/>
    <cellStyle name="Normal 2 3 2 3 4 2 2 3 2" xfId="11989" xr:uid="{00000000-0005-0000-0000-0000FE470000}"/>
    <cellStyle name="Normal 2 3 2 3 4 2 2 3 2 2" xfId="28285" xr:uid="{00000000-0005-0000-0000-0000FF470000}"/>
    <cellStyle name="Normal 2 3 2 3 4 2 2 3 3" xfId="20139" xr:uid="{00000000-0005-0000-0000-000000480000}"/>
    <cellStyle name="Normal 2 3 2 3 4 2 2 4" xfId="6463" xr:uid="{00000000-0005-0000-0000-000001480000}"/>
    <cellStyle name="Normal 2 3 2 3 4 2 2 4 2" xfId="14609" xr:uid="{00000000-0005-0000-0000-000002480000}"/>
    <cellStyle name="Normal 2 3 2 3 4 2 2 4 2 2" xfId="30905" xr:uid="{00000000-0005-0000-0000-000003480000}"/>
    <cellStyle name="Normal 2 3 2 3 4 2 2 4 3" xfId="22759" xr:uid="{00000000-0005-0000-0000-000004480000}"/>
    <cellStyle name="Normal 2 3 2 3 4 2 2 5" xfId="9310" xr:uid="{00000000-0005-0000-0000-000005480000}"/>
    <cellStyle name="Normal 2 3 2 3 4 2 2 5 2" xfId="25606" xr:uid="{00000000-0005-0000-0000-000006480000}"/>
    <cellStyle name="Normal 2 3 2 3 4 2 2 6" xfId="17460" xr:uid="{00000000-0005-0000-0000-000007480000}"/>
    <cellStyle name="Normal 2 3 2 3 4 2 3" xfId="1869" xr:uid="{00000000-0005-0000-0000-000008480000}"/>
    <cellStyle name="Normal 2 3 2 3 4 2 3 2" xfId="4452" xr:uid="{00000000-0005-0000-0000-000009480000}"/>
    <cellStyle name="Normal 2 3 2 3 4 2 3 2 2" xfId="12598" xr:uid="{00000000-0005-0000-0000-00000A480000}"/>
    <cellStyle name="Normal 2 3 2 3 4 2 3 2 2 2" xfId="28894" xr:uid="{00000000-0005-0000-0000-00000B480000}"/>
    <cellStyle name="Normal 2 3 2 3 4 2 3 2 3" xfId="20748" xr:uid="{00000000-0005-0000-0000-00000C480000}"/>
    <cellStyle name="Normal 2 3 2 3 4 2 3 3" xfId="7168" xr:uid="{00000000-0005-0000-0000-00000D480000}"/>
    <cellStyle name="Normal 2 3 2 3 4 2 3 3 2" xfId="15314" xr:uid="{00000000-0005-0000-0000-00000E480000}"/>
    <cellStyle name="Normal 2 3 2 3 4 2 3 3 2 2" xfId="31610" xr:uid="{00000000-0005-0000-0000-00000F480000}"/>
    <cellStyle name="Normal 2 3 2 3 4 2 3 3 3" xfId="23464" xr:uid="{00000000-0005-0000-0000-000010480000}"/>
    <cellStyle name="Normal 2 3 2 3 4 2 3 4" xfId="10015" xr:uid="{00000000-0005-0000-0000-000011480000}"/>
    <cellStyle name="Normal 2 3 2 3 4 2 3 4 2" xfId="26311" xr:uid="{00000000-0005-0000-0000-000012480000}"/>
    <cellStyle name="Normal 2 3 2 3 4 2 3 5" xfId="18165" xr:uid="{00000000-0005-0000-0000-000013480000}"/>
    <cellStyle name="Normal 2 3 2 3 4 2 4" xfId="3234" xr:uid="{00000000-0005-0000-0000-000014480000}"/>
    <cellStyle name="Normal 2 3 2 3 4 2 4 2" xfId="11380" xr:uid="{00000000-0005-0000-0000-000015480000}"/>
    <cellStyle name="Normal 2 3 2 3 4 2 4 2 2" xfId="27676" xr:uid="{00000000-0005-0000-0000-000016480000}"/>
    <cellStyle name="Normal 2 3 2 3 4 2 4 3" xfId="19530" xr:uid="{00000000-0005-0000-0000-000017480000}"/>
    <cellStyle name="Normal 2 3 2 3 4 2 5" xfId="5758" xr:uid="{00000000-0005-0000-0000-000018480000}"/>
    <cellStyle name="Normal 2 3 2 3 4 2 5 2" xfId="13904" xr:uid="{00000000-0005-0000-0000-000019480000}"/>
    <cellStyle name="Normal 2 3 2 3 4 2 5 2 2" xfId="30200" xr:uid="{00000000-0005-0000-0000-00001A480000}"/>
    <cellStyle name="Normal 2 3 2 3 4 2 5 3" xfId="22054" xr:uid="{00000000-0005-0000-0000-00001B480000}"/>
    <cellStyle name="Normal 2 3 2 3 4 2 6" xfId="8605" xr:uid="{00000000-0005-0000-0000-00001C480000}"/>
    <cellStyle name="Normal 2 3 2 3 4 2 6 2" xfId="24901" xr:uid="{00000000-0005-0000-0000-00001D480000}"/>
    <cellStyle name="Normal 2 3 2 3 4 2 7" xfId="16755" xr:uid="{00000000-0005-0000-0000-00001E480000}"/>
    <cellStyle name="Normal 2 3 2 3 4 3" xfId="820" xr:uid="{00000000-0005-0000-0000-00001F480000}"/>
    <cellStyle name="Normal 2 3 2 3 4 3 2" xfId="2230" xr:uid="{00000000-0005-0000-0000-000020480000}"/>
    <cellStyle name="Normal 2 3 2 3 4 3 2 2" xfId="4765" xr:uid="{00000000-0005-0000-0000-000021480000}"/>
    <cellStyle name="Normal 2 3 2 3 4 3 2 2 2" xfId="12911" xr:uid="{00000000-0005-0000-0000-000022480000}"/>
    <cellStyle name="Normal 2 3 2 3 4 3 2 2 2 2" xfId="29207" xr:uid="{00000000-0005-0000-0000-000023480000}"/>
    <cellStyle name="Normal 2 3 2 3 4 3 2 2 3" xfId="21061" xr:uid="{00000000-0005-0000-0000-000024480000}"/>
    <cellStyle name="Normal 2 3 2 3 4 3 2 3" xfId="7529" xr:uid="{00000000-0005-0000-0000-000025480000}"/>
    <cellStyle name="Normal 2 3 2 3 4 3 2 3 2" xfId="15675" xr:uid="{00000000-0005-0000-0000-000026480000}"/>
    <cellStyle name="Normal 2 3 2 3 4 3 2 3 2 2" xfId="31971" xr:uid="{00000000-0005-0000-0000-000027480000}"/>
    <cellStyle name="Normal 2 3 2 3 4 3 2 3 3" xfId="23825" xr:uid="{00000000-0005-0000-0000-000028480000}"/>
    <cellStyle name="Normal 2 3 2 3 4 3 2 4" xfId="10376" xr:uid="{00000000-0005-0000-0000-000029480000}"/>
    <cellStyle name="Normal 2 3 2 3 4 3 2 4 2" xfId="26672" xr:uid="{00000000-0005-0000-0000-00002A480000}"/>
    <cellStyle name="Normal 2 3 2 3 4 3 2 5" xfId="18526" xr:uid="{00000000-0005-0000-0000-00002B480000}"/>
    <cellStyle name="Normal 2 3 2 3 4 3 3" xfId="3547" xr:uid="{00000000-0005-0000-0000-00002C480000}"/>
    <cellStyle name="Normal 2 3 2 3 4 3 3 2" xfId="11693" xr:uid="{00000000-0005-0000-0000-00002D480000}"/>
    <cellStyle name="Normal 2 3 2 3 4 3 3 2 2" xfId="27989" xr:uid="{00000000-0005-0000-0000-00002E480000}"/>
    <cellStyle name="Normal 2 3 2 3 4 3 3 3" xfId="19843" xr:uid="{00000000-0005-0000-0000-00002F480000}"/>
    <cellStyle name="Normal 2 3 2 3 4 3 4" xfId="6119" xr:uid="{00000000-0005-0000-0000-000030480000}"/>
    <cellStyle name="Normal 2 3 2 3 4 3 4 2" xfId="14265" xr:uid="{00000000-0005-0000-0000-000031480000}"/>
    <cellStyle name="Normal 2 3 2 3 4 3 4 2 2" xfId="30561" xr:uid="{00000000-0005-0000-0000-000032480000}"/>
    <cellStyle name="Normal 2 3 2 3 4 3 4 3" xfId="22415" xr:uid="{00000000-0005-0000-0000-000033480000}"/>
    <cellStyle name="Normal 2 3 2 3 4 3 5" xfId="8966" xr:uid="{00000000-0005-0000-0000-000034480000}"/>
    <cellStyle name="Normal 2 3 2 3 4 3 5 2" xfId="25262" xr:uid="{00000000-0005-0000-0000-000035480000}"/>
    <cellStyle name="Normal 2 3 2 3 4 3 6" xfId="17116" xr:uid="{00000000-0005-0000-0000-000036480000}"/>
    <cellStyle name="Normal 2 3 2 3 4 4" xfId="1525" xr:uid="{00000000-0005-0000-0000-000037480000}"/>
    <cellStyle name="Normal 2 3 2 3 4 4 2" xfId="4156" xr:uid="{00000000-0005-0000-0000-000038480000}"/>
    <cellStyle name="Normal 2 3 2 3 4 4 2 2" xfId="12302" xr:uid="{00000000-0005-0000-0000-000039480000}"/>
    <cellStyle name="Normal 2 3 2 3 4 4 2 2 2" xfId="28598" xr:uid="{00000000-0005-0000-0000-00003A480000}"/>
    <cellStyle name="Normal 2 3 2 3 4 4 2 3" xfId="20452" xr:uid="{00000000-0005-0000-0000-00003B480000}"/>
    <cellStyle name="Normal 2 3 2 3 4 4 3" xfId="6824" xr:uid="{00000000-0005-0000-0000-00003C480000}"/>
    <cellStyle name="Normal 2 3 2 3 4 4 3 2" xfId="14970" xr:uid="{00000000-0005-0000-0000-00003D480000}"/>
    <cellStyle name="Normal 2 3 2 3 4 4 3 2 2" xfId="31266" xr:uid="{00000000-0005-0000-0000-00003E480000}"/>
    <cellStyle name="Normal 2 3 2 3 4 4 3 3" xfId="23120" xr:uid="{00000000-0005-0000-0000-00003F480000}"/>
    <cellStyle name="Normal 2 3 2 3 4 4 4" xfId="9671" xr:uid="{00000000-0005-0000-0000-000040480000}"/>
    <cellStyle name="Normal 2 3 2 3 4 4 4 2" xfId="25967" xr:uid="{00000000-0005-0000-0000-000041480000}"/>
    <cellStyle name="Normal 2 3 2 3 4 4 5" xfId="17821" xr:uid="{00000000-0005-0000-0000-000042480000}"/>
    <cellStyle name="Normal 2 3 2 3 4 5" xfId="2938" xr:uid="{00000000-0005-0000-0000-000043480000}"/>
    <cellStyle name="Normal 2 3 2 3 4 5 2" xfId="11084" xr:uid="{00000000-0005-0000-0000-000044480000}"/>
    <cellStyle name="Normal 2 3 2 3 4 5 2 2" xfId="27380" xr:uid="{00000000-0005-0000-0000-000045480000}"/>
    <cellStyle name="Normal 2 3 2 3 4 5 3" xfId="19234" xr:uid="{00000000-0005-0000-0000-000046480000}"/>
    <cellStyle name="Normal 2 3 2 3 4 6" xfId="5414" xr:uid="{00000000-0005-0000-0000-000047480000}"/>
    <cellStyle name="Normal 2 3 2 3 4 6 2" xfId="13560" xr:uid="{00000000-0005-0000-0000-000048480000}"/>
    <cellStyle name="Normal 2 3 2 3 4 6 2 2" xfId="29856" xr:uid="{00000000-0005-0000-0000-000049480000}"/>
    <cellStyle name="Normal 2 3 2 3 4 6 3" xfId="21710" xr:uid="{00000000-0005-0000-0000-00004A480000}"/>
    <cellStyle name="Normal 2 3 2 3 4 7" xfId="8261" xr:uid="{00000000-0005-0000-0000-00004B480000}"/>
    <cellStyle name="Normal 2 3 2 3 4 7 2" xfId="24557" xr:uid="{00000000-0005-0000-0000-00004C480000}"/>
    <cellStyle name="Normal 2 3 2 3 4 8" xfId="16411" xr:uid="{00000000-0005-0000-0000-00004D480000}"/>
    <cellStyle name="Normal 2 3 2 3 5" xfId="201" xr:uid="{00000000-0005-0000-0000-00004E480000}"/>
    <cellStyle name="Normal 2 3 2 3 5 2" xfId="545" xr:uid="{00000000-0005-0000-0000-00004F480000}"/>
    <cellStyle name="Normal 2 3 2 3 5 2 2" xfId="1251" xr:uid="{00000000-0005-0000-0000-000050480000}"/>
    <cellStyle name="Normal 2 3 2 3 5 2 2 2" xfId="2661" xr:uid="{00000000-0005-0000-0000-000051480000}"/>
    <cellStyle name="Normal 2 3 2 3 5 2 2 2 2" xfId="5135" xr:uid="{00000000-0005-0000-0000-000052480000}"/>
    <cellStyle name="Normal 2 3 2 3 5 2 2 2 2 2" xfId="13281" xr:uid="{00000000-0005-0000-0000-000053480000}"/>
    <cellStyle name="Normal 2 3 2 3 5 2 2 2 2 2 2" xfId="29577" xr:uid="{00000000-0005-0000-0000-000054480000}"/>
    <cellStyle name="Normal 2 3 2 3 5 2 2 2 2 3" xfId="21431" xr:uid="{00000000-0005-0000-0000-000055480000}"/>
    <cellStyle name="Normal 2 3 2 3 5 2 2 2 3" xfId="7960" xr:uid="{00000000-0005-0000-0000-000056480000}"/>
    <cellStyle name="Normal 2 3 2 3 5 2 2 2 3 2" xfId="16106" xr:uid="{00000000-0005-0000-0000-000057480000}"/>
    <cellStyle name="Normal 2 3 2 3 5 2 2 2 3 2 2" xfId="32402" xr:uid="{00000000-0005-0000-0000-000058480000}"/>
    <cellStyle name="Normal 2 3 2 3 5 2 2 2 3 3" xfId="24256" xr:uid="{00000000-0005-0000-0000-000059480000}"/>
    <cellStyle name="Normal 2 3 2 3 5 2 2 2 4" xfId="10807" xr:uid="{00000000-0005-0000-0000-00005A480000}"/>
    <cellStyle name="Normal 2 3 2 3 5 2 2 2 4 2" xfId="27103" xr:uid="{00000000-0005-0000-0000-00005B480000}"/>
    <cellStyle name="Normal 2 3 2 3 5 2 2 2 5" xfId="18957" xr:uid="{00000000-0005-0000-0000-00005C480000}"/>
    <cellStyle name="Normal 2 3 2 3 5 2 2 3" xfId="3917" xr:uid="{00000000-0005-0000-0000-00005D480000}"/>
    <cellStyle name="Normal 2 3 2 3 5 2 2 3 2" xfId="12063" xr:uid="{00000000-0005-0000-0000-00005E480000}"/>
    <cellStyle name="Normal 2 3 2 3 5 2 2 3 2 2" xfId="28359" xr:uid="{00000000-0005-0000-0000-00005F480000}"/>
    <cellStyle name="Normal 2 3 2 3 5 2 2 3 3" xfId="20213" xr:uid="{00000000-0005-0000-0000-000060480000}"/>
    <cellStyle name="Normal 2 3 2 3 5 2 2 4" xfId="6550" xr:uid="{00000000-0005-0000-0000-000061480000}"/>
    <cellStyle name="Normal 2 3 2 3 5 2 2 4 2" xfId="14696" xr:uid="{00000000-0005-0000-0000-000062480000}"/>
    <cellStyle name="Normal 2 3 2 3 5 2 2 4 2 2" xfId="30992" xr:uid="{00000000-0005-0000-0000-000063480000}"/>
    <cellStyle name="Normal 2 3 2 3 5 2 2 4 3" xfId="22846" xr:uid="{00000000-0005-0000-0000-000064480000}"/>
    <cellStyle name="Normal 2 3 2 3 5 2 2 5" xfId="9397" xr:uid="{00000000-0005-0000-0000-000065480000}"/>
    <cellStyle name="Normal 2 3 2 3 5 2 2 5 2" xfId="25693" xr:uid="{00000000-0005-0000-0000-000066480000}"/>
    <cellStyle name="Normal 2 3 2 3 5 2 2 6" xfId="17547" xr:uid="{00000000-0005-0000-0000-000067480000}"/>
    <cellStyle name="Normal 2 3 2 3 5 2 3" xfId="1956" xr:uid="{00000000-0005-0000-0000-000068480000}"/>
    <cellStyle name="Normal 2 3 2 3 5 2 3 2" xfId="4526" xr:uid="{00000000-0005-0000-0000-000069480000}"/>
    <cellStyle name="Normal 2 3 2 3 5 2 3 2 2" xfId="12672" xr:uid="{00000000-0005-0000-0000-00006A480000}"/>
    <cellStyle name="Normal 2 3 2 3 5 2 3 2 2 2" xfId="28968" xr:uid="{00000000-0005-0000-0000-00006B480000}"/>
    <cellStyle name="Normal 2 3 2 3 5 2 3 2 3" xfId="20822" xr:uid="{00000000-0005-0000-0000-00006C480000}"/>
    <cellStyle name="Normal 2 3 2 3 5 2 3 3" xfId="7255" xr:uid="{00000000-0005-0000-0000-00006D480000}"/>
    <cellStyle name="Normal 2 3 2 3 5 2 3 3 2" xfId="15401" xr:uid="{00000000-0005-0000-0000-00006E480000}"/>
    <cellStyle name="Normal 2 3 2 3 5 2 3 3 2 2" xfId="31697" xr:uid="{00000000-0005-0000-0000-00006F480000}"/>
    <cellStyle name="Normal 2 3 2 3 5 2 3 3 3" xfId="23551" xr:uid="{00000000-0005-0000-0000-000070480000}"/>
    <cellStyle name="Normal 2 3 2 3 5 2 3 4" xfId="10102" xr:uid="{00000000-0005-0000-0000-000071480000}"/>
    <cellStyle name="Normal 2 3 2 3 5 2 3 4 2" xfId="26398" xr:uid="{00000000-0005-0000-0000-000072480000}"/>
    <cellStyle name="Normal 2 3 2 3 5 2 3 5" xfId="18252" xr:uid="{00000000-0005-0000-0000-000073480000}"/>
    <cellStyle name="Normal 2 3 2 3 5 2 4" xfId="3308" xr:uid="{00000000-0005-0000-0000-000074480000}"/>
    <cellStyle name="Normal 2 3 2 3 5 2 4 2" xfId="11454" xr:uid="{00000000-0005-0000-0000-000075480000}"/>
    <cellStyle name="Normal 2 3 2 3 5 2 4 2 2" xfId="27750" xr:uid="{00000000-0005-0000-0000-000076480000}"/>
    <cellStyle name="Normal 2 3 2 3 5 2 4 3" xfId="19604" xr:uid="{00000000-0005-0000-0000-000077480000}"/>
    <cellStyle name="Normal 2 3 2 3 5 2 5" xfId="5845" xr:uid="{00000000-0005-0000-0000-000078480000}"/>
    <cellStyle name="Normal 2 3 2 3 5 2 5 2" xfId="13991" xr:uid="{00000000-0005-0000-0000-000079480000}"/>
    <cellStyle name="Normal 2 3 2 3 5 2 5 2 2" xfId="30287" xr:uid="{00000000-0005-0000-0000-00007A480000}"/>
    <cellStyle name="Normal 2 3 2 3 5 2 5 3" xfId="22141" xr:uid="{00000000-0005-0000-0000-00007B480000}"/>
    <cellStyle name="Normal 2 3 2 3 5 2 6" xfId="8692" xr:uid="{00000000-0005-0000-0000-00007C480000}"/>
    <cellStyle name="Normal 2 3 2 3 5 2 6 2" xfId="24988" xr:uid="{00000000-0005-0000-0000-00007D480000}"/>
    <cellStyle name="Normal 2 3 2 3 5 2 7" xfId="16842" xr:uid="{00000000-0005-0000-0000-00007E480000}"/>
    <cellStyle name="Normal 2 3 2 3 5 3" xfId="907" xr:uid="{00000000-0005-0000-0000-00007F480000}"/>
    <cellStyle name="Normal 2 3 2 3 5 3 2" xfId="2317" xr:uid="{00000000-0005-0000-0000-000080480000}"/>
    <cellStyle name="Normal 2 3 2 3 5 3 2 2" xfId="4839" xr:uid="{00000000-0005-0000-0000-000081480000}"/>
    <cellStyle name="Normal 2 3 2 3 5 3 2 2 2" xfId="12985" xr:uid="{00000000-0005-0000-0000-000082480000}"/>
    <cellStyle name="Normal 2 3 2 3 5 3 2 2 2 2" xfId="29281" xr:uid="{00000000-0005-0000-0000-000083480000}"/>
    <cellStyle name="Normal 2 3 2 3 5 3 2 2 3" xfId="21135" xr:uid="{00000000-0005-0000-0000-000084480000}"/>
    <cellStyle name="Normal 2 3 2 3 5 3 2 3" xfId="7616" xr:uid="{00000000-0005-0000-0000-000085480000}"/>
    <cellStyle name="Normal 2 3 2 3 5 3 2 3 2" xfId="15762" xr:uid="{00000000-0005-0000-0000-000086480000}"/>
    <cellStyle name="Normal 2 3 2 3 5 3 2 3 2 2" xfId="32058" xr:uid="{00000000-0005-0000-0000-000087480000}"/>
    <cellStyle name="Normal 2 3 2 3 5 3 2 3 3" xfId="23912" xr:uid="{00000000-0005-0000-0000-000088480000}"/>
    <cellStyle name="Normal 2 3 2 3 5 3 2 4" xfId="10463" xr:uid="{00000000-0005-0000-0000-000089480000}"/>
    <cellStyle name="Normal 2 3 2 3 5 3 2 4 2" xfId="26759" xr:uid="{00000000-0005-0000-0000-00008A480000}"/>
    <cellStyle name="Normal 2 3 2 3 5 3 2 5" xfId="18613" xr:uid="{00000000-0005-0000-0000-00008B480000}"/>
    <cellStyle name="Normal 2 3 2 3 5 3 3" xfId="3621" xr:uid="{00000000-0005-0000-0000-00008C480000}"/>
    <cellStyle name="Normal 2 3 2 3 5 3 3 2" xfId="11767" xr:uid="{00000000-0005-0000-0000-00008D480000}"/>
    <cellStyle name="Normal 2 3 2 3 5 3 3 2 2" xfId="28063" xr:uid="{00000000-0005-0000-0000-00008E480000}"/>
    <cellStyle name="Normal 2 3 2 3 5 3 3 3" xfId="19917" xr:uid="{00000000-0005-0000-0000-00008F480000}"/>
    <cellStyle name="Normal 2 3 2 3 5 3 4" xfId="6206" xr:uid="{00000000-0005-0000-0000-000090480000}"/>
    <cellStyle name="Normal 2 3 2 3 5 3 4 2" xfId="14352" xr:uid="{00000000-0005-0000-0000-000091480000}"/>
    <cellStyle name="Normal 2 3 2 3 5 3 4 2 2" xfId="30648" xr:uid="{00000000-0005-0000-0000-000092480000}"/>
    <cellStyle name="Normal 2 3 2 3 5 3 4 3" xfId="22502" xr:uid="{00000000-0005-0000-0000-000093480000}"/>
    <cellStyle name="Normal 2 3 2 3 5 3 5" xfId="9053" xr:uid="{00000000-0005-0000-0000-000094480000}"/>
    <cellStyle name="Normal 2 3 2 3 5 3 5 2" xfId="25349" xr:uid="{00000000-0005-0000-0000-000095480000}"/>
    <cellStyle name="Normal 2 3 2 3 5 3 6" xfId="17203" xr:uid="{00000000-0005-0000-0000-000096480000}"/>
    <cellStyle name="Normal 2 3 2 3 5 4" xfId="1612" xr:uid="{00000000-0005-0000-0000-000097480000}"/>
    <cellStyle name="Normal 2 3 2 3 5 4 2" xfId="4230" xr:uid="{00000000-0005-0000-0000-000098480000}"/>
    <cellStyle name="Normal 2 3 2 3 5 4 2 2" xfId="12376" xr:uid="{00000000-0005-0000-0000-000099480000}"/>
    <cellStyle name="Normal 2 3 2 3 5 4 2 2 2" xfId="28672" xr:uid="{00000000-0005-0000-0000-00009A480000}"/>
    <cellStyle name="Normal 2 3 2 3 5 4 2 3" xfId="20526" xr:uid="{00000000-0005-0000-0000-00009B480000}"/>
    <cellStyle name="Normal 2 3 2 3 5 4 3" xfId="6911" xr:uid="{00000000-0005-0000-0000-00009C480000}"/>
    <cellStyle name="Normal 2 3 2 3 5 4 3 2" xfId="15057" xr:uid="{00000000-0005-0000-0000-00009D480000}"/>
    <cellStyle name="Normal 2 3 2 3 5 4 3 2 2" xfId="31353" xr:uid="{00000000-0005-0000-0000-00009E480000}"/>
    <cellStyle name="Normal 2 3 2 3 5 4 3 3" xfId="23207" xr:uid="{00000000-0005-0000-0000-00009F480000}"/>
    <cellStyle name="Normal 2 3 2 3 5 4 4" xfId="9758" xr:uid="{00000000-0005-0000-0000-0000A0480000}"/>
    <cellStyle name="Normal 2 3 2 3 5 4 4 2" xfId="26054" xr:uid="{00000000-0005-0000-0000-0000A1480000}"/>
    <cellStyle name="Normal 2 3 2 3 5 4 5" xfId="17908" xr:uid="{00000000-0005-0000-0000-0000A2480000}"/>
    <cellStyle name="Normal 2 3 2 3 5 5" xfId="3012" xr:uid="{00000000-0005-0000-0000-0000A3480000}"/>
    <cellStyle name="Normal 2 3 2 3 5 5 2" xfId="11158" xr:uid="{00000000-0005-0000-0000-0000A4480000}"/>
    <cellStyle name="Normal 2 3 2 3 5 5 2 2" xfId="27454" xr:uid="{00000000-0005-0000-0000-0000A5480000}"/>
    <cellStyle name="Normal 2 3 2 3 5 5 3" xfId="19308" xr:uid="{00000000-0005-0000-0000-0000A6480000}"/>
    <cellStyle name="Normal 2 3 2 3 5 6" xfId="5501" xr:uid="{00000000-0005-0000-0000-0000A7480000}"/>
    <cellStyle name="Normal 2 3 2 3 5 6 2" xfId="13647" xr:uid="{00000000-0005-0000-0000-0000A8480000}"/>
    <cellStyle name="Normal 2 3 2 3 5 6 2 2" xfId="29943" xr:uid="{00000000-0005-0000-0000-0000A9480000}"/>
    <cellStyle name="Normal 2 3 2 3 5 6 3" xfId="21797" xr:uid="{00000000-0005-0000-0000-0000AA480000}"/>
    <cellStyle name="Normal 2 3 2 3 5 7" xfId="8348" xr:uid="{00000000-0005-0000-0000-0000AB480000}"/>
    <cellStyle name="Normal 2 3 2 3 5 7 2" xfId="24644" xr:uid="{00000000-0005-0000-0000-0000AC480000}"/>
    <cellStyle name="Normal 2 3 2 3 5 8" xfId="16498" xr:uid="{00000000-0005-0000-0000-0000AD480000}"/>
    <cellStyle name="Normal 2 3 2 3 6" xfId="278" xr:uid="{00000000-0005-0000-0000-0000AE480000}"/>
    <cellStyle name="Normal 2 3 2 3 6 2" xfId="622" xr:uid="{00000000-0005-0000-0000-0000AF480000}"/>
    <cellStyle name="Normal 2 3 2 3 6 2 2" xfId="1328" xr:uid="{00000000-0005-0000-0000-0000B0480000}"/>
    <cellStyle name="Normal 2 3 2 3 6 2 2 2" xfId="2738" xr:uid="{00000000-0005-0000-0000-0000B1480000}"/>
    <cellStyle name="Normal 2 3 2 3 6 2 2 2 2" xfId="5209" xr:uid="{00000000-0005-0000-0000-0000B2480000}"/>
    <cellStyle name="Normal 2 3 2 3 6 2 2 2 2 2" xfId="13355" xr:uid="{00000000-0005-0000-0000-0000B3480000}"/>
    <cellStyle name="Normal 2 3 2 3 6 2 2 2 2 2 2" xfId="29651" xr:uid="{00000000-0005-0000-0000-0000B4480000}"/>
    <cellStyle name="Normal 2 3 2 3 6 2 2 2 2 3" xfId="21505" xr:uid="{00000000-0005-0000-0000-0000B5480000}"/>
    <cellStyle name="Normal 2 3 2 3 6 2 2 2 3" xfId="8037" xr:uid="{00000000-0005-0000-0000-0000B6480000}"/>
    <cellStyle name="Normal 2 3 2 3 6 2 2 2 3 2" xfId="16183" xr:uid="{00000000-0005-0000-0000-0000B7480000}"/>
    <cellStyle name="Normal 2 3 2 3 6 2 2 2 3 2 2" xfId="32479" xr:uid="{00000000-0005-0000-0000-0000B8480000}"/>
    <cellStyle name="Normal 2 3 2 3 6 2 2 2 3 3" xfId="24333" xr:uid="{00000000-0005-0000-0000-0000B9480000}"/>
    <cellStyle name="Normal 2 3 2 3 6 2 2 2 4" xfId="10884" xr:uid="{00000000-0005-0000-0000-0000BA480000}"/>
    <cellStyle name="Normal 2 3 2 3 6 2 2 2 4 2" xfId="27180" xr:uid="{00000000-0005-0000-0000-0000BB480000}"/>
    <cellStyle name="Normal 2 3 2 3 6 2 2 2 5" xfId="19034" xr:uid="{00000000-0005-0000-0000-0000BC480000}"/>
    <cellStyle name="Normal 2 3 2 3 6 2 2 3" xfId="3991" xr:uid="{00000000-0005-0000-0000-0000BD480000}"/>
    <cellStyle name="Normal 2 3 2 3 6 2 2 3 2" xfId="12137" xr:uid="{00000000-0005-0000-0000-0000BE480000}"/>
    <cellStyle name="Normal 2 3 2 3 6 2 2 3 2 2" xfId="28433" xr:uid="{00000000-0005-0000-0000-0000BF480000}"/>
    <cellStyle name="Normal 2 3 2 3 6 2 2 3 3" xfId="20287" xr:uid="{00000000-0005-0000-0000-0000C0480000}"/>
    <cellStyle name="Normal 2 3 2 3 6 2 2 4" xfId="6627" xr:uid="{00000000-0005-0000-0000-0000C1480000}"/>
    <cellStyle name="Normal 2 3 2 3 6 2 2 4 2" xfId="14773" xr:uid="{00000000-0005-0000-0000-0000C2480000}"/>
    <cellStyle name="Normal 2 3 2 3 6 2 2 4 2 2" xfId="31069" xr:uid="{00000000-0005-0000-0000-0000C3480000}"/>
    <cellStyle name="Normal 2 3 2 3 6 2 2 4 3" xfId="22923" xr:uid="{00000000-0005-0000-0000-0000C4480000}"/>
    <cellStyle name="Normal 2 3 2 3 6 2 2 5" xfId="9474" xr:uid="{00000000-0005-0000-0000-0000C5480000}"/>
    <cellStyle name="Normal 2 3 2 3 6 2 2 5 2" xfId="25770" xr:uid="{00000000-0005-0000-0000-0000C6480000}"/>
    <cellStyle name="Normal 2 3 2 3 6 2 2 6" xfId="17624" xr:uid="{00000000-0005-0000-0000-0000C7480000}"/>
    <cellStyle name="Normal 2 3 2 3 6 2 3" xfId="2033" xr:uid="{00000000-0005-0000-0000-0000C8480000}"/>
    <cellStyle name="Normal 2 3 2 3 6 2 3 2" xfId="4600" xr:uid="{00000000-0005-0000-0000-0000C9480000}"/>
    <cellStyle name="Normal 2 3 2 3 6 2 3 2 2" xfId="12746" xr:uid="{00000000-0005-0000-0000-0000CA480000}"/>
    <cellStyle name="Normal 2 3 2 3 6 2 3 2 2 2" xfId="29042" xr:uid="{00000000-0005-0000-0000-0000CB480000}"/>
    <cellStyle name="Normal 2 3 2 3 6 2 3 2 3" xfId="20896" xr:uid="{00000000-0005-0000-0000-0000CC480000}"/>
    <cellStyle name="Normal 2 3 2 3 6 2 3 3" xfId="7332" xr:uid="{00000000-0005-0000-0000-0000CD480000}"/>
    <cellStyle name="Normal 2 3 2 3 6 2 3 3 2" xfId="15478" xr:uid="{00000000-0005-0000-0000-0000CE480000}"/>
    <cellStyle name="Normal 2 3 2 3 6 2 3 3 2 2" xfId="31774" xr:uid="{00000000-0005-0000-0000-0000CF480000}"/>
    <cellStyle name="Normal 2 3 2 3 6 2 3 3 3" xfId="23628" xr:uid="{00000000-0005-0000-0000-0000D0480000}"/>
    <cellStyle name="Normal 2 3 2 3 6 2 3 4" xfId="10179" xr:uid="{00000000-0005-0000-0000-0000D1480000}"/>
    <cellStyle name="Normal 2 3 2 3 6 2 3 4 2" xfId="26475" xr:uid="{00000000-0005-0000-0000-0000D2480000}"/>
    <cellStyle name="Normal 2 3 2 3 6 2 3 5" xfId="18329" xr:uid="{00000000-0005-0000-0000-0000D3480000}"/>
    <cellStyle name="Normal 2 3 2 3 6 2 4" xfId="3382" xr:uid="{00000000-0005-0000-0000-0000D4480000}"/>
    <cellStyle name="Normal 2 3 2 3 6 2 4 2" xfId="11528" xr:uid="{00000000-0005-0000-0000-0000D5480000}"/>
    <cellStyle name="Normal 2 3 2 3 6 2 4 2 2" xfId="27824" xr:uid="{00000000-0005-0000-0000-0000D6480000}"/>
    <cellStyle name="Normal 2 3 2 3 6 2 4 3" xfId="19678" xr:uid="{00000000-0005-0000-0000-0000D7480000}"/>
    <cellStyle name="Normal 2 3 2 3 6 2 5" xfId="5922" xr:uid="{00000000-0005-0000-0000-0000D8480000}"/>
    <cellStyle name="Normal 2 3 2 3 6 2 5 2" xfId="14068" xr:uid="{00000000-0005-0000-0000-0000D9480000}"/>
    <cellStyle name="Normal 2 3 2 3 6 2 5 2 2" xfId="30364" xr:uid="{00000000-0005-0000-0000-0000DA480000}"/>
    <cellStyle name="Normal 2 3 2 3 6 2 5 3" xfId="22218" xr:uid="{00000000-0005-0000-0000-0000DB480000}"/>
    <cellStyle name="Normal 2 3 2 3 6 2 6" xfId="8769" xr:uid="{00000000-0005-0000-0000-0000DC480000}"/>
    <cellStyle name="Normal 2 3 2 3 6 2 6 2" xfId="25065" xr:uid="{00000000-0005-0000-0000-0000DD480000}"/>
    <cellStyle name="Normal 2 3 2 3 6 2 7" xfId="16919" xr:uid="{00000000-0005-0000-0000-0000DE480000}"/>
    <cellStyle name="Normal 2 3 2 3 6 3" xfId="984" xr:uid="{00000000-0005-0000-0000-0000DF480000}"/>
    <cellStyle name="Normal 2 3 2 3 6 3 2" xfId="2394" xr:uid="{00000000-0005-0000-0000-0000E0480000}"/>
    <cellStyle name="Normal 2 3 2 3 6 3 2 2" xfId="4913" xr:uid="{00000000-0005-0000-0000-0000E1480000}"/>
    <cellStyle name="Normal 2 3 2 3 6 3 2 2 2" xfId="13059" xr:uid="{00000000-0005-0000-0000-0000E2480000}"/>
    <cellStyle name="Normal 2 3 2 3 6 3 2 2 2 2" xfId="29355" xr:uid="{00000000-0005-0000-0000-0000E3480000}"/>
    <cellStyle name="Normal 2 3 2 3 6 3 2 2 3" xfId="21209" xr:uid="{00000000-0005-0000-0000-0000E4480000}"/>
    <cellStyle name="Normal 2 3 2 3 6 3 2 3" xfId="7693" xr:uid="{00000000-0005-0000-0000-0000E5480000}"/>
    <cellStyle name="Normal 2 3 2 3 6 3 2 3 2" xfId="15839" xr:uid="{00000000-0005-0000-0000-0000E6480000}"/>
    <cellStyle name="Normal 2 3 2 3 6 3 2 3 2 2" xfId="32135" xr:uid="{00000000-0005-0000-0000-0000E7480000}"/>
    <cellStyle name="Normal 2 3 2 3 6 3 2 3 3" xfId="23989" xr:uid="{00000000-0005-0000-0000-0000E8480000}"/>
    <cellStyle name="Normal 2 3 2 3 6 3 2 4" xfId="10540" xr:uid="{00000000-0005-0000-0000-0000E9480000}"/>
    <cellStyle name="Normal 2 3 2 3 6 3 2 4 2" xfId="26836" xr:uid="{00000000-0005-0000-0000-0000EA480000}"/>
    <cellStyle name="Normal 2 3 2 3 6 3 2 5" xfId="18690" xr:uid="{00000000-0005-0000-0000-0000EB480000}"/>
    <cellStyle name="Normal 2 3 2 3 6 3 3" xfId="3695" xr:uid="{00000000-0005-0000-0000-0000EC480000}"/>
    <cellStyle name="Normal 2 3 2 3 6 3 3 2" xfId="11841" xr:uid="{00000000-0005-0000-0000-0000ED480000}"/>
    <cellStyle name="Normal 2 3 2 3 6 3 3 2 2" xfId="28137" xr:uid="{00000000-0005-0000-0000-0000EE480000}"/>
    <cellStyle name="Normal 2 3 2 3 6 3 3 3" xfId="19991" xr:uid="{00000000-0005-0000-0000-0000EF480000}"/>
    <cellStyle name="Normal 2 3 2 3 6 3 4" xfId="6283" xr:uid="{00000000-0005-0000-0000-0000F0480000}"/>
    <cellStyle name="Normal 2 3 2 3 6 3 4 2" xfId="14429" xr:uid="{00000000-0005-0000-0000-0000F1480000}"/>
    <cellStyle name="Normal 2 3 2 3 6 3 4 2 2" xfId="30725" xr:uid="{00000000-0005-0000-0000-0000F2480000}"/>
    <cellStyle name="Normal 2 3 2 3 6 3 4 3" xfId="22579" xr:uid="{00000000-0005-0000-0000-0000F3480000}"/>
    <cellStyle name="Normal 2 3 2 3 6 3 5" xfId="9130" xr:uid="{00000000-0005-0000-0000-0000F4480000}"/>
    <cellStyle name="Normal 2 3 2 3 6 3 5 2" xfId="25426" xr:uid="{00000000-0005-0000-0000-0000F5480000}"/>
    <cellStyle name="Normal 2 3 2 3 6 3 6" xfId="17280" xr:uid="{00000000-0005-0000-0000-0000F6480000}"/>
    <cellStyle name="Normal 2 3 2 3 6 4" xfId="1689" xr:uid="{00000000-0005-0000-0000-0000F7480000}"/>
    <cellStyle name="Normal 2 3 2 3 6 4 2" xfId="4304" xr:uid="{00000000-0005-0000-0000-0000F8480000}"/>
    <cellStyle name="Normal 2 3 2 3 6 4 2 2" xfId="12450" xr:uid="{00000000-0005-0000-0000-0000F9480000}"/>
    <cellStyle name="Normal 2 3 2 3 6 4 2 2 2" xfId="28746" xr:uid="{00000000-0005-0000-0000-0000FA480000}"/>
    <cellStyle name="Normal 2 3 2 3 6 4 2 3" xfId="20600" xr:uid="{00000000-0005-0000-0000-0000FB480000}"/>
    <cellStyle name="Normal 2 3 2 3 6 4 3" xfId="6988" xr:uid="{00000000-0005-0000-0000-0000FC480000}"/>
    <cellStyle name="Normal 2 3 2 3 6 4 3 2" xfId="15134" xr:uid="{00000000-0005-0000-0000-0000FD480000}"/>
    <cellStyle name="Normal 2 3 2 3 6 4 3 2 2" xfId="31430" xr:uid="{00000000-0005-0000-0000-0000FE480000}"/>
    <cellStyle name="Normal 2 3 2 3 6 4 3 3" xfId="23284" xr:uid="{00000000-0005-0000-0000-0000FF480000}"/>
    <cellStyle name="Normal 2 3 2 3 6 4 4" xfId="9835" xr:uid="{00000000-0005-0000-0000-000000490000}"/>
    <cellStyle name="Normal 2 3 2 3 6 4 4 2" xfId="26131" xr:uid="{00000000-0005-0000-0000-000001490000}"/>
    <cellStyle name="Normal 2 3 2 3 6 4 5" xfId="17985" xr:uid="{00000000-0005-0000-0000-000002490000}"/>
    <cellStyle name="Normal 2 3 2 3 6 5" xfId="3086" xr:uid="{00000000-0005-0000-0000-000003490000}"/>
    <cellStyle name="Normal 2 3 2 3 6 5 2" xfId="11232" xr:uid="{00000000-0005-0000-0000-000004490000}"/>
    <cellStyle name="Normal 2 3 2 3 6 5 2 2" xfId="27528" xr:uid="{00000000-0005-0000-0000-000005490000}"/>
    <cellStyle name="Normal 2 3 2 3 6 5 3" xfId="19382" xr:uid="{00000000-0005-0000-0000-000006490000}"/>
    <cellStyle name="Normal 2 3 2 3 6 6" xfId="5578" xr:uid="{00000000-0005-0000-0000-000007490000}"/>
    <cellStyle name="Normal 2 3 2 3 6 6 2" xfId="13724" xr:uid="{00000000-0005-0000-0000-000008490000}"/>
    <cellStyle name="Normal 2 3 2 3 6 6 2 2" xfId="30020" xr:uid="{00000000-0005-0000-0000-000009490000}"/>
    <cellStyle name="Normal 2 3 2 3 6 6 3" xfId="21874" xr:uid="{00000000-0005-0000-0000-00000A490000}"/>
    <cellStyle name="Normal 2 3 2 3 6 7" xfId="8425" xr:uid="{00000000-0005-0000-0000-00000B490000}"/>
    <cellStyle name="Normal 2 3 2 3 6 7 2" xfId="24721" xr:uid="{00000000-0005-0000-0000-00000C490000}"/>
    <cellStyle name="Normal 2 3 2 3 6 8" xfId="16575" xr:uid="{00000000-0005-0000-0000-00000D490000}"/>
    <cellStyle name="Normal 2 3 2 3 7" xfId="368" xr:uid="{00000000-0005-0000-0000-00000E490000}"/>
    <cellStyle name="Normal 2 3 2 3 7 2" xfId="1074" xr:uid="{00000000-0005-0000-0000-00000F490000}"/>
    <cellStyle name="Normal 2 3 2 3 7 2 2" xfId="2484" xr:uid="{00000000-0005-0000-0000-000010490000}"/>
    <cellStyle name="Normal 2 3 2 3 7 2 2 2" xfId="4987" xr:uid="{00000000-0005-0000-0000-000011490000}"/>
    <cellStyle name="Normal 2 3 2 3 7 2 2 2 2" xfId="13133" xr:uid="{00000000-0005-0000-0000-000012490000}"/>
    <cellStyle name="Normal 2 3 2 3 7 2 2 2 2 2" xfId="29429" xr:uid="{00000000-0005-0000-0000-000013490000}"/>
    <cellStyle name="Normal 2 3 2 3 7 2 2 2 3" xfId="21283" xr:uid="{00000000-0005-0000-0000-000014490000}"/>
    <cellStyle name="Normal 2 3 2 3 7 2 2 3" xfId="7783" xr:uid="{00000000-0005-0000-0000-000015490000}"/>
    <cellStyle name="Normal 2 3 2 3 7 2 2 3 2" xfId="15929" xr:uid="{00000000-0005-0000-0000-000016490000}"/>
    <cellStyle name="Normal 2 3 2 3 7 2 2 3 2 2" xfId="32225" xr:uid="{00000000-0005-0000-0000-000017490000}"/>
    <cellStyle name="Normal 2 3 2 3 7 2 2 3 3" xfId="24079" xr:uid="{00000000-0005-0000-0000-000018490000}"/>
    <cellStyle name="Normal 2 3 2 3 7 2 2 4" xfId="10630" xr:uid="{00000000-0005-0000-0000-000019490000}"/>
    <cellStyle name="Normal 2 3 2 3 7 2 2 4 2" xfId="26926" xr:uid="{00000000-0005-0000-0000-00001A490000}"/>
    <cellStyle name="Normal 2 3 2 3 7 2 2 5" xfId="18780" xr:uid="{00000000-0005-0000-0000-00001B490000}"/>
    <cellStyle name="Normal 2 3 2 3 7 2 3" xfId="3769" xr:uid="{00000000-0005-0000-0000-00001C490000}"/>
    <cellStyle name="Normal 2 3 2 3 7 2 3 2" xfId="11915" xr:uid="{00000000-0005-0000-0000-00001D490000}"/>
    <cellStyle name="Normal 2 3 2 3 7 2 3 2 2" xfId="28211" xr:uid="{00000000-0005-0000-0000-00001E490000}"/>
    <cellStyle name="Normal 2 3 2 3 7 2 3 3" xfId="20065" xr:uid="{00000000-0005-0000-0000-00001F490000}"/>
    <cellStyle name="Normal 2 3 2 3 7 2 4" xfId="6373" xr:uid="{00000000-0005-0000-0000-000020490000}"/>
    <cellStyle name="Normal 2 3 2 3 7 2 4 2" xfId="14519" xr:uid="{00000000-0005-0000-0000-000021490000}"/>
    <cellStyle name="Normal 2 3 2 3 7 2 4 2 2" xfId="30815" xr:uid="{00000000-0005-0000-0000-000022490000}"/>
    <cellStyle name="Normal 2 3 2 3 7 2 4 3" xfId="22669" xr:uid="{00000000-0005-0000-0000-000023490000}"/>
    <cellStyle name="Normal 2 3 2 3 7 2 5" xfId="9220" xr:uid="{00000000-0005-0000-0000-000024490000}"/>
    <cellStyle name="Normal 2 3 2 3 7 2 5 2" xfId="25516" xr:uid="{00000000-0005-0000-0000-000025490000}"/>
    <cellStyle name="Normal 2 3 2 3 7 2 6" xfId="17370" xr:uid="{00000000-0005-0000-0000-000026490000}"/>
    <cellStyle name="Normal 2 3 2 3 7 3" xfId="1779" xr:uid="{00000000-0005-0000-0000-000027490000}"/>
    <cellStyle name="Normal 2 3 2 3 7 3 2" xfId="4378" xr:uid="{00000000-0005-0000-0000-000028490000}"/>
    <cellStyle name="Normal 2 3 2 3 7 3 2 2" xfId="12524" xr:uid="{00000000-0005-0000-0000-000029490000}"/>
    <cellStyle name="Normal 2 3 2 3 7 3 2 2 2" xfId="28820" xr:uid="{00000000-0005-0000-0000-00002A490000}"/>
    <cellStyle name="Normal 2 3 2 3 7 3 2 3" xfId="20674" xr:uid="{00000000-0005-0000-0000-00002B490000}"/>
    <cellStyle name="Normal 2 3 2 3 7 3 3" xfId="7078" xr:uid="{00000000-0005-0000-0000-00002C490000}"/>
    <cellStyle name="Normal 2 3 2 3 7 3 3 2" xfId="15224" xr:uid="{00000000-0005-0000-0000-00002D490000}"/>
    <cellStyle name="Normal 2 3 2 3 7 3 3 2 2" xfId="31520" xr:uid="{00000000-0005-0000-0000-00002E490000}"/>
    <cellStyle name="Normal 2 3 2 3 7 3 3 3" xfId="23374" xr:uid="{00000000-0005-0000-0000-00002F490000}"/>
    <cellStyle name="Normal 2 3 2 3 7 3 4" xfId="9925" xr:uid="{00000000-0005-0000-0000-000030490000}"/>
    <cellStyle name="Normal 2 3 2 3 7 3 4 2" xfId="26221" xr:uid="{00000000-0005-0000-0000-000031490000}"/>
    <cellStyle name="Normal 2 3 2 3 7 3 5" xfId="18075" xr:uid="{00000000-0005-0000-0000-000032490000}"/>
    <cellStyle name="Normal 2 3 2 3 7 4" xfId="3160" xr:uid="{00000000-0005-0000-0000-000033490000}"/>
    <cellStyle name="Normal 2 3 2 3 7 4 2" xfId="11306" xr:uid="{00000000-0005-0000-0000-000034490000}"/>
    <cellStyle name="Normal 2 3 2 3 7 4 2 2" xfId="27602" xr:uid="{00000000-0005-0000-0000-000035490000}"/>
    <cellStyle name="Normal 2 3 2 3 7 4 3" xfId="19456" xr:uid="{00000000-0005-0000-0000-000036490000}"/>
    <cellStyle name="Normal 2 3 2 3 7 5" xfId="5668" xr:uid="{00000000-0005-0000-0000-000037490000}"/>
    <cellStyle name="Normal 2 3 2 3 7 5 2" xfId="13814" xr:uid="{00000000-0005-0000-0000-000038490000}"/>
    <cellStyle name="Normal 2 3 2 3 7 5 2 2" xfId="30110" xr:uid="{00000000-0005-0000-0000-000039490000}"/>
    <cellStyle name="Normal 2 3 2 3 7 5 3" xfId="21964" xr:uid="{00000000-0005-0000-0000-00003A490000}"/>
    <cellStyle name="Normal 2 3 2 3 7 6" xfId="8515" xr:uid="{00000000-0005-0000-0000-00003B490000}"/>
    <cellStyle name="Normal 2 3 2 3 7 6 2" xfId="24811" xr:uid="{00000000-0005-0000-0000-00003C490000}"/>
    <cellStyle name="Normal 2 3 2 3 7 7" xfId="16665" xr:uid="{00000000-0005-0000-0000-00003D490000}"/>
    <cellStyle name="Normal 2 3 2 3 8" xfId="730" xr:uid="{00000000-0005-0000-0000-00003E490000}"/>
    <cellStyle name="Normal 2 3 2 3 8 2" xfId="2140" xr:uid="{00000000-0005-0000-0000-00003F490000}"/>
    <cellStyle name="Normal 2 3 2 3 8 2 2" xfId="4691" xr:uid="{00000000-0005-0000-0000-000040490000}"/>
    <cellStyle name="Normal 2 3 2 3 8 2 2 2" xfId="12837" xr:uid="{00000000-0005-0000-0000-000041490000}"/>
    <cellStyle name="Normal 2 3 2 3 8 2 2 2 2" xfId="29133" xr:uid="{00000000-0005-0000-0000-000042490000}"/>
    <cellStyle name="Normal 2 3 2 3 8 2 2 3" xfId="20987" xr:uid="{00000000-0005-0000-0000-000043490000}"/>
    <cellStyle name="Normal 2 3 2 3 8 2 3" xfId="7439" xr:uid="{00000000-0005-0000-0000-000044490000}"/>
    <cellStyle name="Normal 2 3 2 3 8 2 3 2" xfId="15585" xr:uid="{00000000-0005-0000-0000-000045490000}"/>
    <cellStyle name="Normal 2 3 2 3 8 2 3 2 2" xfId="31881" xr:uid="{00000000-0005-0000-0000-000046490000}"/>
    <cellStyle name="Normal 2 3 2 3 8 2 3 3" xfId="23735" xr:uid="{00000000-0005-0000-0000-000047490000}"/>
    <cellStyle name="Normal 2 3 2 3 8 2 4" xfId="10286" xr:uid="{00000000-0005-0000-0000-000048490000}"/>
    <cellStyle name="Normal 2 3 2 3 8 2 4 2" xfId="26582" xr:uid="{00000000-0005-0000-0000-000049490000}"/>
    <cellStyle name="Normal 2 3 2 3 8 2 5" xfId="18436" xr:uid="{00000000-0005-0000-0000-00004A490000}"/>
    <cellStyle name="Normal 2 3 2 3 8 3" xfId="3473" xr:uid="{00000000-0005-0000-0000-00004B490000}"/>
    <cellStyle name="Normal 2 3 2 3 8 3 2" xfId="11619" xr:uid="{00000000-0005-0000-0000-00004C490000}"/>
    <cellStyle name="Normal 2 3 2 3 8 3 2 2" xfId="27915" xr:uid="{00000000-0005-0000-0000-00004D490000}"/>
    <cellStyle name="Normal 2 3 2 3 8 3 3" xfId="19769" xr:uid="{00000000-0005-0000-0000-00004E490000}"/>
    <cellStyle name="Normal 2 3 2 3 8 4" xfId="6029" xr:uid="{00000000-0005-0000-0000-00004F490000}"/>
    <cellStyle name="Normal 2 3 2 3 8 4 2" xfId="14175" xr:uid="{00000000-0005-0000-0000-000050490000}"/>
    <cellStyle name="Normal 2 3 2 3 8 4 2 2" xfId="30471" xr:uid="{00000000-0005-0000-0000-000051490000}"/>
    <cellStyle name="Normal 2 3 2 3 8 4 3" xfId="22325" xr:uid="{00000000-0005-0000-0000-000052490000}"/>
    <cellStyle name="Normal 2 3 2 3 8 5" xfId="8876" xr:uid="{00000000-0005-0000-0000-000053490000}"/>
    <cellStyle name="Normal 2 3 2 3 8 5 2" xfId="25172" xr:uid="{00000000-0005-0000-0000-000054490000}"/>
    <cellStyle name="Normal 2 3 2 3 8 6" xfId="17026" xr:uid="{00000000-0005-0000-0000-000055490000}"/>
    <cellStyle name="Normal 2 3 2 3 9" xfId="1435" xr:uid="{00000000-0005-0000-0000-000056490000}"/>
    <cellStyle name="Normal 2 3 2 3 9 2" xfId="4082" xr:uid="{00000000-0005-0000-0000-000057490000}"/>
    <cellStyle name="Normal 2 3 2 3 9 2 2" xfId="12228" xr:uid="{00000000-0005-0000-0000-000058490000}"/>
    <cellStyle name="Normal 2 3 2 3 9 2 2 2" xfId="28524" xr:uid="{00000000-0005-0000-0000-000059490000}"/>
    <cellStyle name="Normal 2 3 2 3 9 2 3" xfId="20378" xr:uid="{00000000-0005-0000-0000-00005A490000}"/>
    <cellStyle name="Normal 2 3 2 3 9 3" xfId="6734" xr:uid="{00000000-0005-0000-0000-00005B490000}"/>
    <cellStyle name="Normal 2 3 2 3 9 3 2" xfId="14880" xr:uid="{00000000-0005-0000-0000-00005C490000}"/>
    <cellStyle name="Normal 2 3 2 3 9 3 2 2" xfId="31176" xr:uid="{00000000-0005-0000-0000-00005D490000}"/>
    <cellStyle name="Normal 2 3 2 3 9 3 3" xfId="23030" xr:uid="{00000000-0005-0000-0000-00005E490000}"/>
    <cellStyle name="Normal 2 3 2 3 9 4" xfId="9581" xr:uid="{00000000-0005-0000-0000-00005F490000}"/>
    <cellStyle name="Normal 2 3 2 3 9 4 2" xfId="25877" xr:uid="{00000000-0005-0000-0000-000060490000}"/>
    <cellStyle name="Normal 2 3 2 3 9 5" xfId="17731" xr:uid="{00000000-0005-0000-0000-000061490000}"/>
    <cellStyle name="Normal 2 3 2 4" xfId="35" xr:uid="{00000000-0005-0000-0000-000062490000}"/>
    <cellStyle name="Normal 2 3 2 4 10" xfId="5335" xr:uid="{00000000-0005-0000-0000-000063490000}"/>
    <cellStyle name="Normal 2 3 2 4 10 2" xfId="13481" xr:uid="{00000000-0005-0000-0000-000064490000}"/>
    <cellStyle name="Normal 2 3 2 4 10 2 2" xfId="29777" xr:uid="{00000000-0005-0000-0000-000065490000}"/>
    <cellStyle name="Normal 2 3 2 4 10 3" xfId="21631" xr:uid="{00000000-0005-0000-0000-000066490000}"/>
    <cellStyle name="Normal 2 3 2 4 11" xfId="8182" xr:uid="{00000000-0005-0000-0000-000067490000}"/>
    <cellStyle name="Normal 2 3 2 4 11 2" xfId="24478" xr:uid="{00000000-0005-0000-0000-000068490000}"/>
    <cellStyle name="Normal 2 3 2 4 12" xfId="16332" xr:uid="{00000000-0005-0000-0000-000069490000}"/>
    <cellStyle name="Normal 2 3 2 4 2" xfId="79" xr:uid="{00000000-0005-0000-0000-00006A490000}"/>
    <cellStyle name="Normal 2 3 2 4 2 10" xfId="8226" xr:uid="{00000000-0005-0000-0000-00006B490000}"/>
    <cellStyle name="Normal 2 3 2 4 2 10 2" xfId="24522" xr:uid="{00000000-0005-0000-0000-00006C490000}"/>
    <cellStyle name="Normal 2 3 2 4 2 11" xfId="16376" xr:uid="{00000000-0005-0000-0000-00006D490000}"/>
    <cellStyle name="Normal 2 3 2 4 2 2" xfId="169" xr:uid="{00000000-0005-0000-0000-00006E490000}"/>
    <cellStyle name="Normal 2 3 2 4 2 2 2" xfId="513" xr:uid="{00000000-0005-0000-0000-00006F490000}"/>
    <cellStyle name="Normal 2 3 2 4 2 2 2 2" xfId="1219" xr:uid="{00000000-0005-0000-0000-000070490000}"/>
    <cellStyle name="Normal 2 3 2 4 2 2 2 2 2" xfId="2629" xr:uid="{00000000-0005-0000-0000-000071490000}"/>
    <cellStyle name="Normal 2 3 2 4 2 2 2 2 2 2" xfId="5106" xr:uid="{00000000-0005-0000-0000-000072490000}"/>
    <cellStyle name="Normal 2 3 2 4 2 2 2 2 2 2 2" xfId="13252" xr:uid="{00000000-0005-0000-0000-000073490000}"/>
    <cellStyle name="Normal 2 3 2 4 2 2 2 2 2 2 2 2" xfId="29548" xr:uid="{00000000-0005-0000-0000-000074490000}"/>
    <cellStyle name="Normal 2 3 2 4 2 2 2 2 2 2 3" xfId="21402" xr:uid="{00000000-0005-0000-0000-000075490000}"/>
    <cellStyle name="Normal 2 3 2 4 2 2 2 2 2 3" xfId="7928" xr:uid="{00000000-0005-0000-0000-000076490000}"/>
    <cellStyle name="Normal 2 3 2 4 2 2 2 2 2 3 2" xfId="16074" xr:uid="{00000000-0005-0000-0000-000077490000}"/>
    <cellStyle name="Normal 2 3 2 4 2 2 2 2 2 3 2 2" xfId="32370" xr:uid="{00000000-0005-0000-0000-000078490000}"/>
    <cellStyle name="Normal 2 3 2 4 2 2 2 2 2 3 3" xfId="24224" xr:uid="{00000000-0005-0000-0000-000079490000}"/>
    <cellStyle name="Normal 2 3 2 4 2 2 2 2 2 4" xfId="10775" xr:uid="{00000000-0005-0000-0000-00007A490000}"/>
    <cellStyle name="Normal 2 3 2 4 2 2 2 2 2 4 2" xfId="27071" xr:uid="{00000000-0005-0000-0000-00007B490000}"/>
    <cellStyle name="Normal 2 3 2 4 2 2 2 2 2 5" xfId="18925" xr:uid="{00000000-0005-0000-0000-00007C490000}"/>
    <cellStyle name="Normal 2 3 2 4 2 2 2 2 3" xfId="3888" xr:uid="{00000000-0005-0000-0000-00007D490000}"/>
    <cellStyle name="Normal 2 3 2 4 2 2 2 2 3 2" xfId="12034" xr:uid="{00000000-0005-0000-0000-00007E490000}"/>
    <cellStyle name="Normal 2 3 2 4 2 2 2 2 3 2 2" xfId="28330" xr:uid="{00000000-0005-0000-0000-00007F490000}"/>
    <cellStyle name="Normal 2 3 2 4 2 2 2 2 3 3" xfId="20184" xr:uid="{00000000-0005-0000-0000-000080490000}"/>
    <cellStyle name="Normal 2 3 2 4 2 2 2 2 4" xfId="6518" xr:uid="{00000000-0005-0000-0000-000081490000}"/>
    <cellStyle name="Normal 2 3 2 4 2 2 2 2 4 2" xfId="14664" xr:uid="{00000000-0005-0000-0000-000082490000}"/>
    <cellStyle name="Normal 2 3 2 4 2 2 2 2 4 2 2" xfId="30960" xr:uid="{00000000-0005-0000-0000-000083490000}"/>
    <cellStyle name="Normal 2 3 2 4 2 2 2 2 4 3" xfId="22814" xr:uid="{00000000-0005-0000-0000-000084490000}"/>
    <cellStyle name="Normal 2 3 2 4 2 2 2 2 5" xfId="9365" xr:uid="{00000000-0005-0000-0000-000085490000}"/>
    <cellStyle name="Normal 2 3 2 4 2 2 2 2 5 2" xfId="25661" xr:uid="{00000000-0005-0000-0000-000086490000}"/>
    <cellStyle name="Normal 2 3 2 4 2 2 2 2 6" xfId="17515" xr:uid="{00000000-0005-0000-0000-000087490000}"/>
    <cellStyle name="Normal 2 3 2 4 2 2 2 3" xfId="1924" xr:uid="{00000000-0005-0000-0000-000088490000}"/>
    <cellStyle name="Normal 2 3 2 4 2 2 2 3 2" xfId="4497" xr:uid="{00000000-0005-0000-0000-000089490000}"/>
    <cellStyle name="Normal 2 3 2 4 2 2 2 3 2 2" xfId="12643" xr:uid="{00000000-0005-0000-0000-00008A490000}"/>
    <cellStyle name="Normal 2 3 2 4 2 2 2 3 2 2 2" xfId="28939" xr:uid="{00000000-0005-0000-0000-00008B490000}"/>
    <cellStyle name="Normal 2 3 2 4 2 2 2 3 2 3" xfId="20793" xr:uid="{00000000-0005-0000-0000-00008C490000}"/>
    <cellStyle name="Normal 2 3 2 4 2 2 2 3 3" xfId="7223" xr:uid="{00000000-0005-0000-0000-00008D490000}"/>
    <cellStyle name="Normal 2 3 2 4 2 2 2 3 3 2" xfId="15369" xr:uid="{00000000-0005-0000-0000-00008E490000}"/>
    <cellStyle name="Normal 2 3 2 4 2 2 2 3 3 2 2" xfId="31665" xr:uid="{00000000-0005-0000-0000-00008F490000}"/>
    <cellStyle name="Normal 2 3 2 4 2 2 2 3 3 3" xfId="23519" xr:uid="{00000000-0005-0000-0000-000090490000}"/>
    <cellStyle name="Normal 2 3 2 4 2 2 2 3 4" xfId="10070" xr:uid="{00000000-0005-0000-0000-000091490000}"/>
    <cellStyle name="Normal 2 3 2 4 2 2 2 3 4 2" xfId="26366" xr:uid="{00000000-0005-0000-0000-000092490000}"/>
    <cellStyle name="Normal 2 3 2 4 2 2 2 3 5" xfId="18220" xr:uid="{00000000-0005-0000-0000-000093490000}"/>
    <cellStyle name="Normal 2 3 2 4 2 2 2 4" xfId="3279" xr:uid="{00000000-0005-0000-0000-000094490000}"/>
    <cellStyle name="Normal 2 3 2 4 2 2 2 4 2" xfId="11425" xr:uid="{00000000-0005-0000-0000-000095490000}"/>
    <cellStyle name="Normal 2 3 2 4 2 2 2 4 2 2" xfId="27721" xr:uid="{00000000-0005-0000-0000-000096490000}"/>
    <cellStyle name="Normal 2 3 2 4 2 2 2 4 3" xfId="19575" xr:uid="{00000000-0005-0000-0000-000097490000}"/>
    <cellStyle name="Normal 2 3 2 4 2 2 2 5" xfId="5813" xr:uid="{00000000-0005-0000-0000-000098490000}"/>
    <cellStyle name="Normal 2 3 2 4 2 2 2 5 2" xfId="13959" xr:uid="{00000000-0005-0000-0000-000099490000}"/>
    <cellStyle name="Normal 2 3 2 4 2 2 2 5 2 2" xfId="30255" xr:uid="{00000000-0005-0000-0000-00009A490000}"/>
    <cellStyle name="Normal 2 3 2 4 2 2 2 5 3" xfId="22109" xr:uid="{00000000-0005-0000-0000-00009B490000}"/>
    <cellStyle name="Normal 2 3 2 4 2 2 2 6" xfId="8660" xr:uid="{00000000-0005-0000-0000-00009C490000}"/>
    <cellStyle name="Normal 2 3 2 4 2 2 2 6 2" xfId="24956" xr:uid="{00000000-0005-0000-0000-00009D490000}"/>
    <cellStyle name="Normal 2 3 2 4 2 2 2 7" xfId="16810" xr:uid="{00000000-0005-0000-0000-00009E490000}"/>
    <cellStyle name="Normal 2 3 2 4 2 2 3" xfId="875" xr:uid="{00000000-0005-0000-0000-00009F490000}"/>
    <cellStyle name="Normal 2 3 2 4 2 2 3 2" xfId="2285" xr:uid="{00000000-0005-0000-0000-0000A0490000}"/>
    <cellStyle name="Normal 2 3 2 4 2 2 3 2 2" xfId="4810" xr:uid="{00000000-0005-0000-0000-0000A1490000}"/>
    <cellStyle name="Normal 2 3 2 4 2 2 3 2 2 2" xfId="12956" xr:uid="{00000000-0005-0000-0000-0000A2490000}"/>
    <cellStyle name="Normal 2 3 2 4 2 2 3 2 2 2 2" xfId="29252" xr:uid="{00000000-0005-0000-0000-0000A3490000}"/>
    <cellStyle name="Normal 2 3 2 4 2 2 3 2 2 3" xfId="21106" xr:uid="{00000000-0005-0000-0000-0000A4490000}"/>
    <cellStyle name="Normal 2 3 2 4 2 2 3 2 3" xfId="7584" xr:uid="{00000000-0005-0000-0000-0000A5490000}"/>
    <cellStyle name="Normal 2 3 2 4 2 2 3 2 3 2" xfId="15730" xr:uid="{00000000-0005-0000-0000-0000A6490000}"/>
    <cellStyle name="Normal 2 3 2 4 2 2 3 2 3 2 2" xfId="32026" xr:uid="{00000000-0005-0000-0000-0000A7490000}"/>
    <cellStyle name="Normal 2 3 2 4 2 2 3 2 3 3" xfId="23880" xr:uid="{00000000-0005-0000-0000-0000A8490000}"/>
    <cellStyle name="Normal 2 3 2 4 2 2 3 2 4" xfId="10431" xr:uid="{00000000-0005-0000-0000-0000A9490000}"/>
    <cellStyle name="Normal 2 3 2 4 2 2 3 2 4 2" xfId="26727" xr:uid="{00000000-0005-0000-0000-0000AA490000}"/>
    <cellStyle name="Normal 2 3 2 4 2 2 3 2 5" xfId="18581" xr:uid="{00000000-0005-0000-0000-0000AB490000}"/>
    <cellStyle name="Normal 2 3 2 4 2 2 3 3" xfId="3592" xr:uid="{00000000-0005-0000-0000-0000AC490000}"/>
    <cellStyle name="Normal 2 3 2 4 2 2 3 3 2" xfId="11738" xr:uid="{00000000-0005-0000-0000-0000AD490000}"/>
    <cellStyle name="Normal 2 3 2 4 2 2 3 3 2 2" xfId="28034" xr:uid="{00000000-0005-0000-0000-0000AE490000}"/>
    <cellStyle name="Normal 2 3 2 4 2 2 3 3 3" xfId="19888" xr:uid="{00000000-0005-0000-0000-0000AF490000}"/>
    <cellStyle name="Normal 2 3 2 4 2 2 3 4" xfId="6174" xr:uid="{00000000-0005-0000-0000-0000B0490000}"/>
    <cellStyle name="Normal 2 3 2 4 2 2 3 4 2" xfId="14320" xr:uid="{00000000-0005-0000-0000-0000B1490000}"/>
    <cellStyle name="Normal 2 3 2 4 2 2 3 4 2 2" xfId="30616" xr:uid="{00000000-0005-0000-0000-0000B2490000}"/>
    <cellStyle name="Normal 2 3 2 4 2 2 3 4 3" xfId="22470" xr:uid="{00000000-0005-0000-0000-0000B3490000}"/>
    <cellStyle name="Normal 2 3 2 4 2 2 3 5" xfId="9021" xr:uid="{00000000-0005-0000-0000-0000B4490000}"/>
    <cellStyle name="Normal 2 3 2 4 2 2 3 5 2" xfId="25317" xr:uid="{00000000-0005-0000-0000-0000B5490000}"/>
    <cellStyle name="Normal 2 3 2 4 2 2 3 6" xfId="17171" xr:uid="{00000000-0005-0000-0000-0000B6490000}"/>
    <cellStyle name="Normal 2 3 2 4 2 2 4" xfId="1580" xr:uid="{00000000-0005-0000-0000-0000B7490000}"/>
    <cellStyle name="Normal 2 3 2 4 2 2 4 2" xfId="4201" xr:uid="{00000000-0005-0000-0000-0000B8490000}"/>
    <cellStyle name="Normal 2 3 2 4 2 2 4 2 2" xfId="12347" xr:uid="{00000000-0005-0000-0000-0000B9490000}"/>
    <cellStyle name="Normal 2 3 2 4 2 2 4 2 2 2" xfId="28643" xr:uid="{00000000-0005-0000-0000-0000BA490000}"/>
    <cellStyle name="Normal 2 3 2 4 2 2 4 2 3" xfId="20497" xr:uid="{00000000-0005-0000-0000-0000BB490000}"/>
    <cellStyle name="Normal 2 3 2 4 2 2 4 3" xfId="6879" xr:uid="{00000000-0005-0000-0000-0000BC490000}"/>
    <cellStyle name="Normal 2 3 2 4 2 2 4 3 2" xfId="15025" xr:uid="{00000000-0005-0000-0000-0000BD490000}"/>
    <cellStyle name="Normal 2 3 2 4 2 2 4 3 2 2" xfId="31321" xr:uid="{00000000-0005-0000-0000-0000BE490000}"/>
    <cellStyle name="Normal 2 3 2 4 2 2 4 3 3" xfId="23175" xr:uid="{00000000-0005-0000-0000-0000BF490000}"/>
    <cellStyle name="Normal 2 3 2 4 2 2 4 4" xfId="9726" xr:uid="{00000000-0005-0000-0000-0000C0490000}"/>
    <cellStyle name="Normal 2 3 2 4 2 2 4 4 2" xfId="26022" xr:uid="{00000000-0005-0000-0000-0000C1490000}"/>
    <cellStyle name="Normal 2 3 2 4 2 2 4 5" xfId="17876" xr:uid="{00000000-0005-0000-0000-0000C2490000}"/>
    <cellStyle name="Normal 2 3 2 4 2 2 5" xfId="2983" xr:uid="{00000000-0005-0000-0000-0000C3490000}"/>
    <cellStyle name="Normal 2 3 2 4 2 2 5 2" xfId="11129" xr:uid="{00000000-0005-0000-0000-0000C4490000}"/>
    <cellStyle name="Normal 2 3 2 4 2 2 5 2 2" xfId="27425" xr:uid="{00000000-0005-0000-0000-0000C5490000}"/>
    <cellStyle name="Normal 2 3 2 4 2 2 5 3" xfId="19279" xr:uid="{00000000-0005-0000-0000-0000C6490000}"/>
    <cellStyle name="Normal 2 3 2 4 2 2 6" xfId="5469" xr:uid="{00000000-0005-0000-0000-0000C7490000}"/>
    <cellStyle name="Normal 2 3 2 4 2 2 6 2" xfId="13615" xr:uid="{00000000-0005-0000-0000-0000C8490000}"/>
    <cellStyle name="Normal 2 3 2 4 2 2 6 2 2" xfId="29911" xr:uid="{00000000-0005-0000-0000-0000C9490000}"/>
    <cellStyle name="Normal 2 3 2 4 2 2 6 3" xfId="21765" xr:uid="{00000000-0005-0000-0000-0000CA490000}"/>
    <cellStyle name="Normal 2 3 2 4 2 2 7" xfId="8316" xr:uid="{00000000-0005-0000-0000-0000CB490000}"/>
    <cellStyle name="Normal 2 3 2 4 2 2 7 2" xfId="24612" xr:uid="{00000000-0005-0000-0000-0000CC490000}"/>
    <cellStyle name="Normal 2 3 2 4 2 2 8" xfId="16466" xr:uid="{00000000-0005-0000-0000-0000CD490000}"/>
    <cellStyle name="Normal 2 3 2 4 2 3" xfId="246" xr:uid="{00000000-0005-0000-0000-0000CE490000}"/>
    <cellStyle name="Normal 2 3 2 4 2 3 2" xfId="590" xr:uid="{00000000-0005-0000-0000-0000CF490000}"/>
    <cellStyle name="Normal 2 3 2 4 2 3 2 2" xfId="1296" xr:uid="{00000000-0005-0000-0000-0000D0490000}"/>
    <cellStyle name="Normal 2 3 2 4 2 3 2 2 2" xfId="2706" xr:uid="{00000000-0005-0000-0000-0000D1490000}"/>
    <cellStyle name="Normal 2 3 2 4 2 3 2 2 2 2" xfId="5180" xr:uid="{00000000-0005-0000-0000-0000D2490000}"/>
    <cellStyle name="Normal 2 3 2 4 2 3 2 2 2 2 2" xfId="13326" xr:uid="{00000000-0005-0000-0000-0000D3490000}"/>
    <cellStyle name="Normal 2 3 2 4 2 3 2 2 2 2 2 2" xfId="29622" xr:uid="{00000000-0005-0000-0000-0000D4490000}"/>
    <cellStyle name="Normal 2 3 2 4 2 3 2 2 2 2 3" xfId="21476" xr:uid="{00000000-0005-0000-0000-0000D5490000}"/>
    <cellStyle name="Normal 2 3 2 4 2 3 2 2 2 3" xfId="8005" xr:uid="{00000000-0005-0000-0000-0000D6490000}"/>
    <cellStyle name="Normal 2 3 2 4 2 3 2 2 2 3 2" xfId="16151" xr:uid="{00000000-0005-0000-0000-0000D7490000}"/>
    <cellStyle name="Normal 2 3 2 4 2 3 2 2 2 3 2 2" xfId="32447" xr:uid="{00000000-0005-0000-0000-0000D8490000}"/>
    <cellStyle name="Normal 2 3 2 4 2 3 2 2 2 3 3" xfId="24301" xr:uid="{00000000-0005-0000-0000-0000D9490000}"/>
    <cellStyle name="Normal 2 3 2 4 2 3 2 2 2 4" xfId="10852" xr:uid="{00000000-0005-0000-0000-0000DA490000}"/>
    <cellStyle name="Normal 2 3 2 4 2 3 2 2 2 4 2" xfId="27148" xr:uid="{00000000-0005-0000-0000-0000DB490000}"/>
    <cellStyle name="Normal 2 3 2 4 2 3 2 2 2 5" xfId="19002" xr:uid="{00000000-0005-0000-0000-0000DC490000}"/>
    <cellStyle name="Normal 2 3 2 4 2 3 2 2 3" xfId="3962" xr:uid="{00000000-0005-0000-0000-0000DD490000}"/>
    <cellStyle name="Normal 2 3 2 4 2 3 2 2 3 2" xfId="12108" xr:uid="{00000000-0005-0000-0000-0000DE490000}"/>
    <cellStyle name="Normal 2 3 2 4 2 3 2 2 3 2 2" xfId="28404" xr:uid="{00000000-0005-0000-0000-0000DF490000}"/>
    <cellStyle name="Normal 2 3 2 4 2 3 2 2 3 3" xfId="20258" xr:uid="{00000000-0005-0000-0000-0000E0490000}"/>
    <cellStyle name="Normal 2 3 2 4 2 3 2 2 4" xfId="6595" xr:uid="{00000000-0005-0000-0000-0000E1490000}"/>
    <cellStyle name="Normal 2 3 2 4 2 3 2 2 4 2" xfId="14741" xr:uid="{00000000-0005-0000-0000-0000E2490000}"/>
    <cellStyle name="Normal 2 3 2 4 2 3 2 2 4 2 2" xfId="31037" xr:uid="{00000000-0005-0000-0000-0000E3490000}"/>
    <cellStyle name="Normal 2 3 2 4 2 3 2 2 4 3" xfId="22891" xr:uid="{00000000-0005-0000-0000-0000E4490000}"/>
    <cellStyle name="Normal 2 3 2 4 2 3 2 2 5" xfId="9442" xr:uid="{00000000-0005-0000-0000-0000E5490000}"/>
    <cellStyle name="Normal 2 3 2 4 2 3 2 2 5 2" xfId="25738" xr:uid="{00000000-0005-0000-0000-0000E6490000}"/>
    <cellStyle name="Normal 2 3 2 4 2 3 2 2 6" xfId="17592" xr:uid="{00000000-0005-0000-0000-0000E7490000}"/>
    <cellStyle name="Normal 2 3 2 4 2 3 2 3" xfId="2001" xr:uid="{00000000-0005-0000-0000-0000E8490000}"/>
    <cellStyle name="Normal 2 3 2 4 2 3 2 3 2" xfId="4571" xr:uid="{00000000-0005-0000-0000-0000E9490000}"/>
    <cellStyle name="Normal 2 3 2 4 2 3 2 3 2 2" xfId="12717" xr:uid="{00000000-0005-0000-0000-0000EA490000}"/>
    <cellStyle name="Normal 2 3 2 4 2 3 2 3 2 2 2" xfId="29013" xr:uid="{00000000-0005-0000-0000-0000EB490000}"/>
    <cellStyle name="Normal 2 3 2 4 2 3 2 3 2 3" xfId="20867" xr:uid="{00000000-0005-0000-0000-0000EC490000}"/>
    <cellStyle name="Normal 2 3 2 4 2 3 2 3 3" xfId="7300" xr:uid="{00000000-0005-0000-0000-0000ED490000}"/>
    <cellStyle name="Normal 2 3 2 4 2 3 2 3 3 2" xfId="15446" xr:uid="{00000000-0005-0000-0000-0000EE490000}"/>
    <cellStyle name="Normal 2 3 2 4 2 3 2 3 3 2 2" xfId="31742" xr:uid="{00000000-0005-0000-0000-0000EF490000}"/>
    <cellStyle name="Normal 2 3 2 4 2 3 2 3 3 3" xfId="23596" xr:uid="{00000000-0005-0000-0000-0000F0490000}"/>
    <cellStyle name="Normal 2 3 2 4 2 3 2 3 4" xfId="10147" xr:uid="{00000000-0005-0000-0000-0000F1490000}"/>
    <cellStyle name="Normal 2 3 2 4 2 3 2 3 4 2" xfId="26443" xr:uid="{00000000-0005-0000-0000-0000F2490000}"/>
    <cellStyle name="Normal 2 3 2 4 2 3 2 3 5" xfId="18297" xr:uid="{00000000-0005-0000-0000-0000F3490000}"/>
    <cellStyle name="Normal 2 3 2 4 2 3 2 4" xfId="3353" xr:uid="{00000000-0005-0000-0000-0000F4490000}"/>
    <cellStyle name="Normal 2 3 2 4 2 3 2 4 2" xfId="11499" xr:uid="{00000000-0005-0000-0000-0000F5490000}"/>
    <cellStyle name="Normal 2 3 2 4 2 3 2 4 2 2" xfId="27795" xr:uid="{00000000-0005-0000-0000-0000F6490000}"/>
    <cellStyle name="Normal 2 3 2 4 2 3 2 4 3" xfId="19649" xr:uid="{00000000-0005-0000-0000-0000F7490000}"/>
    <cellStyle name="Normal 2 3 2 4 2 3 2 5" xfId="5890" xr:uid="{00000000-0005-0000-0000-0000F8490000}"/>
    <cellStyle name="Normal 2 3 2 4 2 3 2 5 2" xfId="14036" xr:uid="{00000000-0005-0000-0000-0000F9490000}"/>
    <cellStyle name="Normal 2 3 2 4 2 3 2 5 2 2" xfId="30332" xr:uid="{00000000-0005-0000-0000-0000FA490000}"/>
    <cellStyle name="Normal 2 3 2 4 2 3 2 5 3" xfId="22186" xr:uid="{00000000-0005-0000-0000-0000FB490000}"/>
    <cellStyle name="Normal 2 3 2 4 2 3 2 6" xfId="8737" xr:uid="{00000000-0005-0000-0000-0000FC490000}"/>
    <cellStyle name="Normal 2 3 2 4 2 3 2 6 2" xfId="25033" xr:uid="{00000000-0005-0000-0000-0000FD490000}"/>
    <cellStyle name="Normal 2 3 2 4 2 3 2 7" xfId="16887" xr:uid="{00000000-0005-0000-0000-0000FE490000}"/>
    <cellStyle name="Normal 2 3 2 4 2 3 3" xfId="952" xr:uid="{00000000-0005-0000-0000-0000FF490000}"/>
    <cellStyle name="Normal 2 3 2 4 2 3 3 2" xfId="2362" xr:uid="{00000000-0005-0000-0000-0000004A0000}"/>
    <cellStyle name="Normal 2 3 2 4 2 3 3 2 2" xfId="4884" xr:uid="{00000000-0005-0000-0000-0000014A0000}"/>
    <cellStyle name="Normal 2 3 2 4 2 3 3 2 2 2" xfId="13030" xr:uid="{00000000-0005-0000-0000-0000024A0000}"/>
    <cellStyle name="Normal 2 3 2 4 2 3 3 2 2 2 2" xfId="29326" xr:uid="{00000000-0005-0000-0000-0000034A0000}"/>
    <cellStyle name="Normal 2 3 2 4 2 3 3 2 2 3" xfId="21180" xr:uid="{00000000-0005-0000-0000-0000044A0000}"/>
    <cellStyle name="Normal 2 3 2 4 2 3 3 2 3" xfId="7661" xr:uid="{00000000-0005-0000-0000-0000054A0000}"/>
    <cellStyle name="Normal 2 3 2 4 2 3 3 2 3 2" xfId="15807" xr:uid="{00000000-0005-0000-0000-0000064A0000}"/>
    <cellStyle name="Normal 2 3 2 4 2 3 3 2 3 2 2" xfId="32103" xr:uid="{00000000-0005-0000-0000-0000074A0000}"/>
    <cellStyle name="Normal 2 3 2 4 2 3 3 2 3 3" xfId="23957" xr:uid="{00000000-0005-0000-0000-0000084A0000}"/>
    <cellStyle name="Normal 2 3 2 4 2 3 3 2 4" xfId="10508" xr:uid="{00000000-0005-0000-0000-0000094A0000}"/>
    <cellStyle name="Normal 2 3 2 4 2 3 3 2 4 2" xfId="26804" xr:uid="{00000000-0005-0000-0000-00000A4A0000}"/>
    <cellStyle name="Normal 2 3 2 4 2 3 3 2 5" xfId="18658" xr:uid="{00000000-0005-0000-0000-00000B4A0000}"/>
    <cellStyle name="Normal 2 3 2 4 2 3 3 3" xfId="3666" xr:uid="{00000000-0005-0000-0000-00000C4A0000}"/>
    <cellStyle name="Normal 2 3 2 4 2 3 3 3 2" xfId="11812" xr:uid="{00000000-0005-0000-0000-00000D4A0000}"/>
    <cellStyle name="Normal 2 3 2 4 2 3 3 3 2 2" xfId="28108" xr:uid="{00000000-0005-0000-0000-00000E4A0000}"/>
    <cellStyle name="Normal 2 3 2 4 2 3 3 3 3" xfId="19962" xr:uid="{00000000-0005-0000-0000-00000F4A0000}"/>
    <cellStyle name="Normal 2 3 2 4 2 3 3 4" xfId="6251" xr:uid="{00000000-0005-0000-0000-0000104A0000}"/>
    <cellStyle name="Normal 2 3 2 4 2 3 3 4 2" xfId="14397" xr:uid="{00000000-0005-0000-0000-0000114A0000}"/>
    <cellStyle name="Normal 2 3 2 4 2 3 3 4 2 2" xfId="30693" xr:uid="{00000000-0005-0000-0000-0000124A0000}"/>
    <cellStyle name="Normal 2 3 2 4 2 3 3 4 3" xfId="22547" xr:uid="{00000000-0005-0000-0000-0000134A0000}"/>
    <cellStyle name="Normal 2 3 2 4 2 3 3 5" xfId="9098" xr:uid="{00000000-0005-0000-0000-0000144A0000}"/>
    <cellStyle name="Normal 2 3 2 4 2 3 3 5 2" xfId="25394" xr:uid="{00000000-0005-0000-0000-0000154A0000}"/>
    <cellStyle name="Normal 2 3 2 4 2 3 3 6" xfId="17248" xr:uid="{00000000-0005-0000-0000-0000164A0000}"/>
    <cellStyle name="Normal 2 3 2 4 2 3 4" xfId="1657" xr:uid="{00000000-0005-0000-0000-0000174A0000}"/>
    <cellStyle name="Normal 2 3 2 4 2 3 4 2" xfId="4275" xr:uid="{00000000-0005-0000-0000-0000184A0000}"/>
    <cellStyle name="Normal 2 3 2 4 2 3 4 2 2" xfId="12421" xr:uid="{00000000-0005-0000-0000-0000194A0000}"/>
    <cellStyle name="Normal 2 3 2 4 2 3 4 2 2 2" xfId="28717" xr:uid="{00000000-0005-0000-0000-00001A4A0000}"/>
    <cellStyle name="Normal 2 3 2 4 2 3 4 2 3" xfId="20571" xr:uid="{00000000-0005-0000-0000-00001B4A0000}"/>
    <cellStyle name="Normal 2 3 2 4 2 3 4 3" xfId="6956" xr:uid="{00000000-0005-0000-0000-00001C4A0000}"/>
    <cellStyle name="Normal 2 3 2 4 2 3 4 3 2" xfId="15102" xr:uid="{00000000-0005-0000-0000-00001D4A0000}"/>
    <cellStyle name="Normal 2 3 2 4 2 3 4 3 2 2" xfId="31398" xr:uid="{00000000-0005-0000-0000-00001E4A0000}"/>
    <cellStyle name="Normal 2 3 2 4 2 3 4 3 3" xfId="23252" xr:uid="{00000000-0005-0000-0000-00001F4A0000}"/>
    <cellStyle name="Normal 2 3 2 4 2 3 4 4" xfId="9803" xr:uid="{00000000-0005-0000-0000-0000204A0000}"/>
    <cellStyle name="Normal 2 3 2 4 2 3 4 4 2" xfId="26099" xr:uid="{00000000-0005-0000-0000-0000214A0000}"/>
    <cellStyle name="Normal 2 3 2 4 2 3 4 5" xfId="17953" xr:uid="{00000000-0005-0000-0000-0000224A0000}"/>
    <cellStyle name="Normal 2 3 2 4 2 3 5" xfId="3057" xr:uid="{00000000-0005-0000-0000-0000234A0000}"/>
    <cellStyle name="Normal 2 3 2 4 2 3 5 2" xfId="11203" xr:uid="{00000000-0005-0000-0000-0000244A0000}"/>
    <cellStyle name="Normal 2 3 2 4 2 3 5 2 2" xfId="27499" xr:uid="{00000000-0005-0000-0000-0000254A0000}"/>
    <cellStyle name="Normal 2 3 2 4 2 3 5 3" xfId="19353" xr:uid="{00000000-0005-0000-0000-0000264A0000}"/>
    <cellStyle name="Normal 2 3 2 4 2 3 6" xfId="5546" xr:uid="{00000000-0005-0000-0000-0000274A0000}"/>
    <cellStyle name="Normal 2 3 2 4 2 3 6 2" xfId="13692" xr:uid="{00000000-0005-0000-0000-0000284A0000}"/>
    <cellStyle name="Normal 2 3 2 4 2 3 6 2 2" xfId="29988" xr:uid="{00000000-0005-0000-0000-0000294A0000}"/>
    <cellStyle name="Normal 2 3 2 4 2 3 6 3" xfId="21842" xr:uid="{00000000-0005-0000-0000-00002A4A0000}"/>
    <cellStyle name="Normal 2 3 2 4 2 3 7" xfId="8393" xr:uid="{00000000-0005-0000-0000-00002B4A0000}"/>
    <cellStyle name="Normal 2 3 2 4 2 3 7 2" xfId="24689" xr:uid="{00000000-0005-0000-0000-00002C4A0000}"/>
    <cellStyle name="Normal 2 3 2 4 2 3 8" xfId="16543" xr:uid="{00000000-0005-0000-0000-00002D4A0000}"/>
    <cellStyle name="Normal 2 3 2 4 2 4" xfId="333" xr:uid="{00000000-0005-0000-0000-00002E4A0000}"/>
    <cellStyle name="Normal 2 3 2 4 2 4 2" xfId="677" xr:uid="{00000000-0005-0000-0000-00002F4A0000}"/>
    <cellStyle name="Normal 2 3 2 4 2 4 2 2" xfId="1383" xr:uid="{00000000-0005-0000-0000-0000304A0000}"/>
    <cellStyle name="Normal 2 3 2 4 2 4 2 2 2" xfId="2793" xr:uid="{00000000-0005-0000-0000-0000314A0000}"/>
    <cellStyle name="Normal 2 3 2 4 2 4 2 2 2 2" xfId="5254" xr:uid="{00000000-0005-0000-0000-0000324A0000}"/>
    <cellStyle name="Normal 2 3 2 4 2 4 2 2 2 2 2" xfId="13400" xr:uid="{00000000-0005-0000-0000-0000334A0000}"/>
    <cellStyle name="Normal 2 3 2 4 2 4 2 2 2 2 2 2" xfId="29696" xr:uid="{00000000-0005-0000-0000-0000344A0000}"/>
    <cellStyle name="Normal 2 3 2 4 2 4 2 2 2 2 3" xfId="21550" xr:uid="{00000000-0005-0000-0000-0000354A0000}"/>
    <cellStyle name="Normal 2 3 2 4 2 4 2 2 2 3" xfId="8092" xr:uid="{00000000-0005-0000-0000-0000364A0000}"/>
    <cellStyle name="Normal 2 3 2 4 2 4 2 2 2 3 2" xfId="16238" xr:uid="{00000000-0005-0000-0000-0000374A0000}"/>
    <cellStyle name="Normal 2 3 2 4 2 4 2 2 2 3 2 2" xfId="32534" xr:uid="{00000000-0005-0000-0000-0000384A0000}"/>
    <cellStyle name="Normal 2 3 2 4 2 4 2 2 2 3 3" xfId="24388" xr:uid="{00000000-0005-0000-0000-0000394A0000}"/>
    <cellStyle name="Normal 2 3 2 4 2 4 2 2 2 4" xfId="10939" xr:uid="{00000000-0005-0000-0000-00003A4A0000}"/>
    <cellStyle name="Normal 2 3 2 4 2 4 2 2 2 4 2" xfId="27235" xr:uid="{00000000-0005-0000-0000-00003B4A0000}"/>
    <cellStyle name="Normal 2 3 2 4 2 4 2 2 2 5" xfId="19089" xr:uid="{00000000-0005-0000-0000-00003C4A0000}"/>
    <cellStyle name="Normal 2 3 2 4 2 4 2 2 3" xfId="4036" xr:uid="{00000000-0005-0000-0000-00003D4A0000}"/>
    <cellStyle name="Normal 2 3 2 4 2 4 2 2 3 2" xfId="12182" xr:uid="{00000000-0005-0000-0000-00003E4A0000}"/>
    <cellStyle name="Normal 2 3 2 4 2 4 2 2 3 2 2" xfId="28478" xr:uid="{00000000-0005-0000-0000-00003F4A0000}"/>
    <cellStyle name="Normal 2 3 2 4 2 4 2 2 3 3" xfId="20332" xr:uid="{00000000-0005-0000-0000-0000404A0000}"/>
    <cellStyle name="Normal 2 3 2 4 2 4 2 2 4" xfId="6682" xr:uid="{00000000-0005-0000-0000-0000414A0000}"/>
    <cellStyle name="Normal 2 3 2 4 2 4 2 2 4 2" xfId="14828" xr:uid="{00000000-0005-0000-0000-0000424A0000}"/>
    <cellStyle name="Normal 2 3 2 4 2 4 2 2 4 2 2" xfId="31124" xr:uid="{00000000-0005-0000-0000-0000434A0000}"/>
    <cellStyle name="Normal 2 3 2 4 2 4 2 2 4 3" xfId="22978" xr:uid="{00000000-0005-0000-0000-0000444A0000}"/>
    <cellStyle name="Normal 2 3 2 4 2 4 2 2 5" xfId="9529" xr:uid="{00000000-0005-0000-0000-0000454A0000}"/>
    <cellStyle name="Normal 2 3 2 4 2 4 2 2 5 2" xfId="25825" xr:uid="{00000000-0005-0000-0000-0000464A0000}"/>
    <cellStyle name="Normal 2 3 2 4 2 4 2 2 6" xfId="17679" xr:uid="{00000000-0005-0000-0000-0000474A0000}"/>
    <cellStyle name="Normal 2 3 2 4 2 4 2 3" xfId="2088" xr:uid="{00000000-0005-0000-0000-0000484A0000}"/>
    <cellStyle name="Normal 2 3 2 4 2 4 2 3 2" xfId="4645" xr:uid="{00000000-0005-0000-0000-0000494A0000}"/>
    <cellStyle name="Normal 2 3 2 4 2 4 2 3 2 2" xfId="12791" xr:uid="{00000000-0005-0000-0000-00004A4A0000}"/>
    <cellStyle name="Normal 2 3 2 4 2 4 2 3 2 2 2" xfId="29087" xr:uid="{00000000-0005-0000-0000-00004B4A0000}"/>
    <cellStyle name="Normal 2 3 2 4 2 4 2 3 2 3" xfId="20941" xr:uid="{00000000-0005-0000-0000-00004C4A0000}"/>
    <cellStyle name="Normal 2 3 2 4 2 4 2 3 3" xfId="7387" xr:uid="{00000000-0005-0000-0000-00004D4A0000}"/>
    <cellStyle name="Normal 2 3 2 4 2 4 2 3 3 2" xfId="15533" xr:uid="{00000000-0005-0000-0000-00004E4A0000}"/>
    <cellStyle name="Normal 2 3 2 4 2 4 2 3 3 2 2" xfId="31829" xr:uid="{00000000-0005-0000-0000-00004F4A0000}"/>
    <cellStyle name="Normal 2 3 2 4 2 4 2 3 3 3" xfId="23683" xr:uid="{00000000-0005-0000-0000-0000504A0000}"/>
    <cellStyle name="Normal 2 3 2 4 2 4 2 3 4" xfId="10234" xr:uid="{00000000-0005-0000-0000-0000514A0000}"/>
    <cellStyle name="Normal 2 3 2 4 2 4 2 3 4 2" xfId="26530" xr:uid="{00000000-0005-0000-0000-0000524A0000}"/>
    <cellStyle name="Normal 2 3 2 4 2 4 2 3 5" xfId="18384" xr:uid="{00000000-0005-0000-0000-0000534A0000}"/>
    <cellStyle name="Normal 2 3 2 4 2 4 2 4" xfId="3427" xr:uid="{00000000-0005-0000-0000-0000544A0000}"/>
    <cellStyle name="Normal 2 3 2 4 2 4 2 4 2" xfId="11573" xr:uid="{00000000-0005-0000-0000-0000554A0000}"/>
    <cellStyle name="Normal 2 3 2 4 2 4 2 4 2 2" xfId="27869" xr:uid="{00000000-0005-0000-0000-0000564A0000}"/>
    <cellStyle name="Normal 2 3 2 4 2 4 2 4 3" xfId="19723" xr:uid="{00000000-0005-0000-0000-0000574A0000}"/>
    <cellStyle name="Normal 2 3 2 4 2 4 2 5" xfId="5977" xr:uid="{00000000-0005-0000-0000-0000584A0000}"/>
    <cellStyle name="Normal 2 3 2 4 2 4 2 5 2" xfId="14123" xr:uid="{00000000-0005-0000-0000-0000594A0000}"/>
    <cellStyle name="Normal 2 3 2 4 2 4 2 5 2 2" xfId="30419" xr:uid="{00000000-0005-0000-0000-00005A4A0000}"/>
    <cellStyle name="Normal 2 3 2 4 2 4 2 5 3" xfId="22273" xr:uid="{00000000-0005-0000-0000-00005B4A0000}"/>
    <cellStyle name="Normal 2 3 2 4 2 4 2 6" xfId="8824" xr:uid="{00000000-0005-0000-0000-00005C4A0000}"/>
    <cellStyle name="Normal 2 3 2 4 2 4 2 6 2" xfId="25120" xr:uid="{00000000-0005-0000-0000-00005D4A0000}"/>
    <cellStyle name="Normal 2 3 2 4 2 4 2 7" xfId="16974" xr:uid="{00000000-0005-0000-0000-00005E4A0000}"/>
    <cellStyle name="Normal 2 3 2 4 2 4 3" xfId="1039" xr:uid="{00000000-0005-0000-0000-00005F4A0000}"/>
    <cellStyle name="Normal 2 3 2 4 2 4 3 2" xfId="2449" xr:uid="{00000000-0005-0000-0000-0000604A0000}"/>
    <cellStyle name="Normal 2 3 2 4 2 4 3 2 2" xfId="4958" xr:uid="{00000000-0005-0000-0000-0000614A0000}"/>
    <cellStyle name="Normal 2 3 2 4 2 4 3 2 2 2" xfId="13104" xr:uid="{00000000-0005-0000-0000-0000624A0000}"/>
    <cellStyle name="Normal 2 3 2 4 2 4 3 2 2 2 2" xfId="29400" xr:uid="{00000000-0005-0000-0000-0000634A0000}"/>
    <cellStyle name="Normal 2 3 2 4 2 4 3 2 2 3" xfId="21254" xr:uid="{00000000-0005-0000-0000-0000644A0000}"/>
    <cellStyle name="Normal 2 3 2 4 2 4 3 2 3" xfId="7748" xr:uid="{00000000-0005-0000-0000-0000654A0000}"/>
    <cellStyle name="Normal 2 3 2 4 2 4 3 2 3 2" xfId="15894" xr:uid="{00000000-0005-0000-0000-0000664A0000}"/>
    <cellStyle name="Normal 2 3 2 4 2 4 3 2 3 2 2" xfId="32190" xr:uid="{00000000-0005-0000-0000-0000674A0000}"/>
    <cellStyle name="Normal 2 3 2 4 2 4 3 2 3 3" xfId="24044" xr:uid="{00000000-0005-0000-0000-0000684A0000}"/>
    <cellStyle name="Normal 2 3 2 4 2 4 3 2 4" xfId="10595" xr:uid="{00000000-0005-0000-0000-0000694A0000}"/>
    <cellStyle name="Normal 2 3 2 4 2 4 3 2 4 2" xfId="26891" xr:uid="{00000000-0005-0000-0000-00006A4A0000}"/>
    <cellStyle name="Normal 2 3 2 4 2 4 3 2 5" xfId="18745" xr:uid="{00000000-0005-0000-0000-00006B4A0000}"/>
    <cellStyle name="Normal 2 3 2 4 2 4 3 3" xfId="3740" xr:uid="{00000000-0005-0000-0000-00006C4A0000}"/>
    <cellStyle name="Normal 2 3 2 4 2 4 3 3 2" xfId="11886" xr:uid="{00000000-0005-0000-0000-00006D4A0000}"/>
    <cellStyle name="Normal 2 3 2 4 2 4 3 3 2 2" xfId="28182" xr:uid="{00000000-0005-0000-0000-00006E4A0000}"/>
    <cellStyle name="Normal 2 3 2 4 2 4 3 3 3" xfId="20036" xr:uid="{00000000-0005-0000-0000-00006F4A0000}"/>
    <cellStyle name="Normal 2 3 2 4 2 4 3 4" xfId="6338" xr:uid="{00000000-0005-0000-0000-0000704A0000}"/>
    <cellStyle name="Normal 2 3 2 4 2 4 3 4 2" xfId="14484" xr:uid="{00000000-0005-0000-0000-0000714A0000}"/>
    <cellStyle name="Normal 2 3 2 4 2 4 3 4 2 2" xfId="30780" xr:uid="{00000000-0005-0000-0000-0000724A0000}"/>
    <cellStyle name="Normal 2 3 2 4 2 4 3 4 3" xfId="22634" xr:uid="{00000000-0005-0000-0000-0000734A0000}"/>
    <cellStyle name="Normal 2 3 2 4 2 4 3 5" xfId="9185" xr:uid="{00000000-0005-0000-0000-0000744A0000}"/>
    <cellStyle name="Normal 2 3 2 4 2 4 3 5 2" xfId="25481" xr:uid="{00000000-0005-0000-0000-0000754A0000}"/>
    <cellStyle name="Normal 2 3 2 4 2 4 3 6" xfId="17335" xr:uid="{00000000-0005-0000-0000-0000764A0000}"/>
    <cellStyle name="Normal 2 3 2 4 2 4 4" xfId="1744" xr:uid="{00000000-0005-0000-0000-0000774A0000}"/>
    <cellStyle name="Normal 2 3 2 4 2 4 4 2" xfId="4349" xr:uid="{00000000-0005-0000-0000-0000784A0000}"/>
    <cellStyle name="Normal 2 3 2 4 2 4 4 2 2" xfId="12495" xr:uid="{00000000-0005-0000-0000-0000794A0000}"/>
    <cellStyle name="Normal 2 3 2 4 2 4 4 2 2 2" xfId="28791" xr:uid="{00000000-0005-0000-0000-00007A4A0000}"/>
    <cellStyle name="Normal 2 3 2 4 2 4 4 2 3" xfId="20645" xr:uid="{00000000-0005-0000-0000-00007B4A0000}"/>
    <cellStyle name="Normal 2 3 2 4 2 4 4 3" xfId="7043" xr:uid="{00000000-0005-0000-0000-00007C4A0000}"/>
    <cellStyle name="Normal 2 3 2 4 2 4 4 3 2" xfId="15189" xr:uid="{00000000-0005-0000-0000-00007D4A0000}"/>
    <cellStyle name="Normal 2 3 2 4 2 4 4 3 2 2" xfId="31485" xr:uid="{00000000-0005-0000-0000-00007E4A0000}"/>
    <cellStyle name="Normal 2 3 2 4 2 4 4 3 3" xfId="23339" xr:uid="{00000000-0005-0000-0000-00007F4A0000}"/>
    <cellStyle name="Normal 2 3 2 4 2 4 4 4" xfId="9890" xr:uid="{00000000-0005-0000-0000-0000804A0000}"/>
    <cellStyle name="Normal 2 3 2 4 2 4 4 4 2" xfId="26186" xr:uid="{00000000-0005-0000-0000-0000814A0000}"/>
    <cellStyle name="Normal 2 3 2 4 2 4 4 5" xfId="18040" xr:uid="{00000000-0005-0000-0000-0000824A0000}"/>
    <cellStyle name="Normal 2 3 2 4 2 4 5" xfId="3131" xr:uid="{00000000-0005-0000-0000-0000834A0000}"/>
    <cellStyle name="Normal 2 3 2 4 2 4 5 2" xfId="11277" xr:uid="{00000000-0005-0000-0000-0000844A0000}"/>
    <cellStyle name="Normal 2 3 2 4 2 4 5 2 2" xfId="27573" xr:uid="{00000000-0005-0000-0000-0000854A0000}"/>
    <cellStyle name="Normal 2 3 2 4 2 4 5 3" xfId="19427" xr:uid="{00000000-0005-0000-0000-0000864A0000}"/>
    <cellStyle name="Normal 2 3 2 4 2 4 6" xfId="5633" xr:uid="{00000000-0005-0000-0000-0000874A0000}"/>
    <cellStyle name="Normal 2 3 2 4 2 4 6 2" xfId="13779" xr:uid="{00000000-0005-0000-0000-0000884A0000}"/>
    <cellStyle name="Normal 2 3 2 4 2 4 6 2 2" xfId="30075" xr:uid="{00000000-0005-0000-0000-0000894A0000}"/>
    <cellStyle name="Normal 2 3 2 4 2 4 6 3" xfId="21929" xr:uid="{00000000-0005-0000-0000-00008A4A0000}"/>
    <cellStyle name="Normal 2 3 2 4 2 4 7" xfId="8480" xr:uid="{00000000-0005-0000-0000-00008B4A0000}"/>
    <cellStyle name="Normal 2 3 2 4 2 4 7 2" xfId="24776" xr:uid="{00000000-0005-0000-0000-00008C4A0000}"/>
    <cellStyle name="Normal 2 3 2 4 2 4 8" xfId="16630" xr:uid="{00000000-0005-0000-0000-00008D4A0000}"/>
    <cellStyle name="Normal 2 3 2 4 2 5" xfId="423" xr:uid="{00000000-0005-0000-0000-00008E4A0000}"/>
    <cellStyle name="Normal 2 3 2 4 2 5 2" xfId="1129" xr:uid="{00000000-0005-0000-0000-00008F4A0000}"/>
    <cellStyle name="Normal 2 3 2 4 2 5 2 2" xfId="2539" xr:uid="{00000000-0005-0000-0000-0000904A0000}"/>
    <cellStyle name="Normal 2 3 2 4 2 5 2 2 2" xfId="5032" xr:uid="{00000000-0005-0000-0000-0000914A0000}"/>
    <cellStyle name="Normal 2 3 2 4 2 5 2 2 2 2" xfId="13178" xr:uid="{00000000-0005-0000-0000-0000924A0000}"/>
    <cellStyle name="Normal 2 3 2 4 2 5 2 2 2 2 2" xfId="29474" xr:uid="{00000000-0005-0000-0000-0000934A0000}"/>
    <cellStyle name="Normal 2 3 2 4 2 5 2 2 2 3" xfId="21328" xr:uid="{00000000-0005-0000-0000-0000944A0000}"/>
    <cellStyle name="Normal 2 3 2 4 2 5 2 2 3" xfId="7838" xr:uid="{00000000-0005-0000-0000-0000954A0000}"/>
    <cellStyle name="Normal 2 3 2 4 2 5 2 2 3 2" xfId="15984" xr:uid="{00000000-0005-0000-0000-0000964A0000}"/>
    <cellStyle name="Normal 2 3 2 4 2 5 2 2 3 2 2" xfId="32280" xr:uid="{00000000-0005-0000-0000-0000974A0000}"/>
    <cellStyle name="Normal 2 3 2 4 2 5 2 2 3 3" xfId="24134" xr:uid="{00000000-0005-0000-0000-0000984A0000}"/>
    <cellStyle name="Normal 2 3 2 4 2 5 2 2 4" xfId="10685" xr:uid="{00000000-0005-0000-0000-0000994A0000}"/>
    <cellStyle name="Normal 2 3 2 4 2 5 2 2 4 2" xfId="26981" xr:uid="{00000000-0005-0000-0000-00009A4A0000}"/>
    <cellStyle name="Normal 2 3 2 4 2 5 2 2 5" xfId="18835" xr:uid="{00000000-0005-0000-0000-00009B4A0000}"/>
    <cellStyle name="Normal 2 3 2 4 2 5 2 3" xfId="3814" xr:uid="{00000000-0005-0000-0000-00009C4A0000}"/>
    <cellStyle name="Normal 2 3 2 4 2 5 2 3 2" xfId="11960" xr:uid="{00000000-0005-0000-0000-00009D4A0000}"/>
    <cellStyle name="Normal 2 3 2 4 2 5 2 3 2 2" xfId="28256" xr:uid="{00000000-0005-0000-0000-00009E4A0000}"/>
    <cellStyle name="Normal 2 3 2 4 2 5 2 3 3" xfId="20110" xr:uid="{00000000-0005-0000-0000-00009F4A0000}"/>
    <cellStyle name="Normal 2 3 2 4 2 5 2 4" xfId="6428" xr:uid="{00000000-0005-0000-0000-0000A04A0000}"/>
    <cellStyle name="Normal 2 3 2 4 2 5 2 4 2" xfId="14574" xr:uid="{00000000-0005-0000-0000-0000A14A0000}"/>
    <cellStyle name="Normal 2 3 2 4 2 5 2 4 2 2" xfId="30870" xr:uid="{00000000-0005-0000-0000-0000A24A0000}"/>
    <cellStyle name="Normal 2 3 2 4 2 5 2 4 3" xfId="22724" xr:uid="{00000000-0005-0000-0000-0000A34A0000}"/>
    <cellStyle name="Normal 2 3 2 4 2 5 2 5" xfId="9275" xr:uid="{00000000-0005-0000-0000-0000A44A0000}"/>
    <cellStyle name="Normal 2 3 2 4 2 5 2 5 2" xfId="25571" xr:uid="{00000000-0005-0000-0000-0000A54A0000}"/>
    <cellStyle name="Normal 2 3 2 4 2 5 2 6" xfId="17425" xr:uid="{00000000-0005-0000-0000-0000A64A0000}"/>
    <cellStyle name="Normal 2 3 2 4 2 5 3" xfId="1834" xr:uid="{00000000-0005-0000-0000-0000A74A0000}"/>
    <cellStyle name="Normal 2 3 2 4 2 5 3 2" xfId="4423" xr:uid="{00000000-0005-0000-0000-0000A84A0000}"/>
    <cellStyle name="Normal 2 3 2 4 2 5 3 2 2" xfId="12569" xr:uid="{00000000-0005-0000-0000-0000A94A0000}"/>
    <cellStyle name="Normal 2 3 2 4 2 5 3 2 2 2" xfId="28865" xr:uid="{00000000-0005-0000-0000-0000AA4A0000}"/>
    <cellStyle name="Normal 2 3 2 4 2 5 3 2 3" xfId="20719" xr:uid="{00000000-0005-0000-0000-0000AB4A0000}"/>
    <cellStyle name="Normal 2 3 2 4 2 5 3 3" xfId="7133" xr:uid="{00000000-0005-0000-0000-0000AC4A0000}"/>
    <cellStyle name="Normal 2 3 2 4 2 5 3 3 2" xfId="15279" xr:uid="{00000000-0005-0000-0000-0000AD4A0000}"/>
    <cellStyle name="Normal 2 3 2 4 2 5 3 3 2 2" xfId="31575" xr:uid="{00000000-0005-0000-0000-0000AE4A0000}"/>
    <cellStyle name="Normal 2 3 2 4 2 5 3 3 3" xfId="23429" xr:uid="{00000000-0005-0000-0000-0000AF4A0000}"/>
    <cellStyle name="Normal 2 3 2 4 2 5 3 4" xfId="9980" xr:uid="{00000000-0005-0000-0000-0000B04A0000}"/>
    <cellStyle name="Normal 2 3 2 4 2 5 3 4 2" xfId="26276" xr:uid="{00000000-0005-0000-0000-0000B14A0000}"/>
    <cellStyle name="Normal 2 3 2 4 2 5 3 5" xfId="18130" xr:uid="{00000000-0005-0000-0000-0000B24A0000}"/>
    <cellStyle name="Normal 2 3 2 4 2 5 4" xfId="3205" xr:uid="{00000000-0005-0000-0000-0000B34A0000}"/>
    <cellStyle name="Normal 2 3 2 4 2 5 4 2" xfId="11351" xr:uid="{00000000-0005-0000-0000-0000B44A0000}"/>
    <cellStyle name="Normal 2 3 2 4 2 5 4 2 2" xfId="27647" xr:uid="{00000000-0005-0000-0000-0000B54A0000}"/>
    <cellStyle name="Normal 2 3 2 4 2 5 4 3" xfId="19501" xr:uid="{00000000-0005-0000-0000-0000B64A0000}"/>
    <cellStyle name="Normal 2 3 2 4 2 5 5" xfId="5723" xr:uid="{00000000-0005-0000-0000-0000B74A0000}"/>
    <cellStyle name="Normal 2 3 2 4 2 5 5 2" xfId="13869" xr:uid="{00000000-0005-0000-0000-0000B84A0000}"/>
    <cellStyle name="Normal 2 3 2 4 2 5 5 2 2" xfId="30165" xr:uid="{00000000-0005-0000-0000-0000B94A0000}"/>
    <cellStyle name="Normal 2 3 2 4 2 5 5 3" xfId="22019" xr:uid="{00000000-0005-0000-0000-0000BA4A0000}"/>
    <cellStyle name="Normal 2 3 2 4 2 5 6" xfId="8570" xr:uid="{00000000-0005-0000-0000-0000BB4A0000}"/>
    <cellStyle name="Normal 2 3 2 4 2 5 6 2" xfId="24866" xr:uid="{00000000-0005-0000-0000-0000BC4A0000}"/>
    <cellStyle name="Normal 2 3 2 4 2 5 7" xfId="16720" xr:uid="{00000000-0005-0000-0000-0000BD4A0000}"/>
    <cellStyle name="Normal 2 3 2 4 2 6" xfId="785" xr:uid="{00000000-0005-0000-0000-0000BE4A0000}"/>
    <cellStyle name="Normal 2 3 2 4 2 6 2" xfId="2195" xr:uid="{00000000-0005-0000-0000-0000BF4A0000}"/>
    <cellStyle name="Normal 2 3 2 4 2 6 2 2" xfId="4736" xr:uid="{00000000-0005-0000-0000-0000C04A0000}"/>
    <cellStyle name="Normal 2 3 2 4 2 6 2 2 2" xfId="12882" xr:uid="{00000000-0005-0000-0000-0000C14A0000}"/>
    <cellStyle name="Normal 2 3 2 4 2 6 2 2 2 2" xfId="29178" xr:uid="{00000000-0005-0000-0000-0000C24A0000}"/>
    <cellStyle name="Normal 2 3 2 4 2 6 2 2 3" xfId="21032" xr:uid="{00000000-0005-0000-0000-0000C34A0000}"/>
    <cellStyle name="Normal 2 3 2 4 2 6 2 3" xfId="7494" xr:uid="{00000000-0005-0000-0000-0000C44A0000}"/>
    <cellStyle name="Normal 2 3 2 4 2 6 2 3 2" xfId="15640" xr:uid="{00000000-0005-0000-0000-0000C54A0000}"/>
    <cellStyle name="Normal 2 3 2 4 2 6 2 3 2 2" xfId="31936" xr:uid="{00000000-0005-0000-0000-0000C64A0000}"/>
    <cellStyle name="Normal 2 3 2 4 2 6 2 3 3" xfId="23790" xr:uid="{00000000-0005-0000-0000-0000C74A0000}"/>
    <cellStyle name="Normal 2 3 2 4 2 6 2 4" xfId="10341" xr:uid="{00000000-0005-0000-0000-0000C84A0000}"/>
    <cellStyle name="Normal 2 3 2 4 2 6 2 4 2" xfId="26637" xr:uid="{00000000-0005-0000-0000-0000C94A0000}"/>
    <cellStyle name="Normal 2 3 2 4 2 6 2 5" xfId="18491" xr:uid="{00000000-0005-0000-0000-0000CA4A0000}"/>
    <cellStyle name="Normal 2 3 2 4 2 6 3" xfId="3518" xr:uid="{00000000-0005-0000-0000-0000CB4A0000}"/>
    <cellStyle name="Normal 2 3 2 4 2 6 3 2" xfId="11664" xr:uid="{00000000-0005-0000-0000-0000CC4A0000}"/>
    <cellStyle name="Normal 2 3 2 4 2 6 3 2 2" xfId="27960" xr:uid="{00000000-0005-0000-0000-0000CD4A0000}"/>
    <cellStyle name="Normal 2 3 2 4 2 6 3 3" xfId="19814" xr:uid="{00000000-0005-0000-0000-0000CE4A0000}"/>
    <cellStyle name="Normal 2 3 2 4 2 6 4" xfId="6084" xr:uid="{00000000-0005-0000-0000-0000CF4A0000}"/>
    <cellStyle name="Normal 2 3 2 4 2 6 4 2" xfId="14230" xr:uid="{00000000-0005-0000-0000-0000D04A0000}"/>
    <cellStyle name="Normal 2 3 2 4 2 6 4 2 2" xfId="30526" xr:uid="{00000000-0005-0000-0000-0000D14A0000}"/>
    <cellStyle name="Normal 2 3 2 4 2 6 4 3" xfId="22380" xr:uid="{00000000-0005-0000-0000-0000D24A0000}"/>
    <cellStyle name="Normal 2 3 2 4 2 6 5" xfId="8931" xr:uid="{00000000-0005-0000-0000-0000D34A0000}"/>
    <cellStyle name="Normal 2 3 2 4 2 6 5 2" xfId="25227" xr:uid="{00000000-0005-0000-0000-0000D44A0000}"/>
    <cellStyle name="Normal 2 3 2 4 2 6 6" xfId="17081" xr:uid="{00000000-0005-0000-0000-0000D54A0000}"/>
    <cellStyle name="Normal 2 3 2 4 2 7" xfId="1490" xr:uid="{00000000-0005-0000-0000-0000D64A0000}"/>
    <cellStyle name="Normal 2 3 2 4 2 7 2" xfId="4127" xr:uid="{00000000-0005-0000-0000-0000D74A0000}"/>
    <cellStyle name="Normal 2 3 2 4 2 7 2 2" xfId="12273" xr:uid="{00000000-0005-0000-0000-0000D84A0000}"/>
    <cellStyle name="Normal 2 3 2 4 2 7 2 2 2" xfId="28569" xr:uid="{00000000-0005-0000-0000-0000D94A0000}"/>
    <cellStyle name="Normal 2 3 2 4 2 7 2 3" xfId="20423" xr:uid="{00000000-0005-0000-0000-0000DA4A0000}"/>
    <cellStyle name="Normal 2 3 2 4 2 7 3" xfId="6789" xr:uid="{00000000-0005-0000-0000-0000DB4A0000}"/>
    <cellStyle name="Normal 2 3 2 4 2 7 3 2" xfId="14935" xr:uid="{00000000-0005-0000-0000-0000DC4A0000}"/>
    <cellStyle name="Normal 2 3 2 4 2 7 3 2 2" xfId="31231" xr:uid="{00000000-0005-0000-0000-0000DD4A0000}"/>
    <cellStyle name="Normal 2 3 2 4 2 7 3 3" xfId="23085" xr:uid="{00000000-0005-0000-0000-0000DE4A0000}"/>
    <cellStyle name="Normal 2 3 2 4 2 7 4" xfId="9636" xr:uid="{00000000-0005-0000-0000-0000DF4A0000}"/>
    <cellStyle name="Normal 2 3 2 4 2 7 4 2" xfId="25932" xr:uid="{00000000-0005-0000-0000-0000E04A0000}"/>
    <cellStyle name="Normal 2 3 2 4 2 7 5" xfId="17786" xr:uid="{00000000-0005-0000-0000-0000E14A0000}"/>
    <cellStyle name="Normal 2 3 2 4 2 8" xfId="2909" xr:uid="{00000000-0005-0000-0000-0000E24A0000}"/>
    <cellStyle name="Normal 2 3 2 4 2 8 2" xfId="11055" xr:uid="{00000000-0005-0000-0000-0000E34A0000}"/>
    <cellStyle name="Normal 2 3 2 4 2 8 2 2" xfId="27351" xr:uid="{00000000-0005-0000-0000-0000E44A0000}"/>
    <cellStyle name="Normal 2 3 2 4 2 8 3" xfId="19205" xr:uid="{00000000-0005-0000-0000-0000E54A0000}"/>
    <cellStyle name="Normal 2 3 2 4 2 9" xfId="5379" xr:uid="{00000000-0005-0000-0000-0000E64A0000}"/>
    <cellStyle name="Normal 2 3 2 4 2 9 2" xfId="13525" xr:uid="{00000000-0005-0000-0000-0000E74A0000}"/>
    <cellStyle name="Normal 2 3 2 4 2 9 2 2" xfId="29821" xr:uid="{00000000-0005-0000-0000-0000E84A0000}"/>
    <cellStyle name="Normal 2 3 2 4 2 9 3" xfId="21675" xr:uid="{00000000-0005-0000-0000-0000E94A0000}"/>
    <cellStyle name="Normal 2 3 2 4 3" xfId="125" xr:uid="{00000000-0005-0000-0000-0000EA4A0000}"/>
    <cellStyle name="Normal 2 3 2 4 3 2" xfId="469" xr:uid="{00000000-0005-0000-0000-0000EB4A0000}"/>
    <cellStyle name="Normal 2 3 2 4 3 2 2" xfId="1175" xr:uid="{00000000-0005-0000-0000-0000EC4A0000}"/>
    <cellStyle name="Normal 2 3 2 4 3 2 2 2" xfId="2585" xr:uid="{00000000-0005-0000-0000-0000ED4A0000}"/>
    <cellStyle name="Normal 2 3 2 4 3 2 2 2 2" xfId="5070" xr:uid="{00000000-0005-0000-0000-0000EE4A0000}"/>
    <cellStyle name="Normal 2 3 2 4 3 2 2 2 2 2" xfId="13216" xr:uid="{00000000-0005-0000-0000-0000EF4A0000}"/>
    <cellStyle name="Normal 2 3 2 4 3 2 2 2 2 2 2" xfId="29512" xr:uid="{00000000-0005-0000-0000-0000F04A0000}"/>
    <cellStyle name="Normal 2 3 2 4 3 2 2 2 2 3" xfId="21366" xr:uid="{00000000-0005-0000-0000-0000F14A0000}"/>
    <cellStyle name="Normal 2 3 2 4 3 2 2 2 3" xfId="7884" xr:uid="{00000000-0005-0000-0000-0000F24A0000}"/>
    <cellStyle name="Normal 2 3 2 4 3 2 2 2 3 2" xfId="16030" xr:uid="{00000000-0005-0000-0000-0000F34A0000}"/>
    <cellStyle name="Normal 2 3 2 4 3 2 2 2 3 2 2" xfId="32326" xr:uid="{00000000-0005-0000-0000-0000F44A0000}"/>
    <cellStyle name="Normal 2 3 2 4 3 2 2 2 3 3" xfId="24180" xr:uid="{00000000-0005-0000-0000-0000F54A0000}"/>
    <cellStyle name="Normal 2 3 2 4 3 2 2 2 4" xfId="10731" xr:uid="{00000000-0005-0000-0000-0000F64A0000}"/>
    <cellStyle name="Normal 2 3 2 4 3 2 2 2 4 2" xfId="27027" xr:uid="{00000000-0005-0000-0000-0000F74A0000}"/>
    <cellStyle name="Normal 2 3 2 4 3 2 2 2 5" xfId="18881" xr:uid="{00000000-0005-0000-0000-0000F84A0000}"/>
    <cellStyle name="Normal 2 3 2 4 3 2 2 3" xfId="3852" xr:uid="{00000000-0005-0000-0000-0000F94A0000}"/>
    <cellStyle name="Normal 2 3 2 4 3 2 2 3 2" xfId="11998" xr:uid="{00000000-0005-0000-0000-0000FA4A0000}"/>
    <cellStyle name="Normal 2 3 2 4 3 2 2 3 2 2" xfId="28294" xr:uid="{00000000-0005-0000-0000-0000FB4A0000}"/>
    <cellStyle name="Normal 2 3 2 4 3 2 2 3 3" xfId="20148" xr:uid="{00000000-0005-0000-0000-0000FC4A0000}"/>
    <cellStyle name="Normal 2 3 2 4 3 2 2 4" xfId="6474" xr:uid="{00000000-0005-0000-0000-0000FD4A0000}"/>
    <cellStyle name="Normal 2 3 2 4 3 2 2 4 2" xfId="14620" xr:uid="{00000000-0005-0000-0000-0000FE4A0000}"/>
    <cellStyle name="Normal 2 3 2 4 3 2 2 4 2 2" xfId="30916" xr:uid="{00000000-0005-0000-0000-0000FF4A0000}"/>
    <cellStyle name="Normal 2 3 2 4 3 2 2 4 3" xfId="22770" xr:uid="{00000000-0005-0000-0000-0000004B0000}"/>
    <cellStyle name="Normal 2 3 2 4 3 2 2 5" xfId="9321" xr:uid="{00000000-0005-0000-0000-0000014B0000}"/>
    <cellStyle name="Normal 2 3 2 4 3 2 2 5 2" xfId="25617" xr:uid="{00000000-0005-0000-0000-0000024B0000}"/>
    <cellStyle name="Normal 2 3 2 4 3 2 2 6" xfId="17471" xr:uid="{00000000-0005-0000-0000-0000034B0000}"/>
    <cellStyle name="Normal 2 3 2 4 3 2 3" xfId="1880" xr:uid="{00000000-0005-0000-0000-0000044B0000}"/>
    <cellStyle name="Normal 2 3 2 4 3 2 3 2" xfId="4461" xr:uid="{00000000-0005-0000-0000-0000054B0000}"/>
    <cellStyle name="Normal 2 3 2 4 3 2 3 2 2" xfId="12607" xr:uid="{00000000-0005-0000-0000-0000064B0000}"/>
    <cellStyle name="Normal 2 3 2 4 3 2 3 2 2 2" xfId="28903" xr:uid="{00000000-0005-0000-0000-0000074B0000}"/>
    <cellStyle name="Normal 2 3 2 4 3 2 3 2 3" xfId="20757" xr:uid="{00000000-0005-0000-0000-0000084B0000}"/>
    <cellStyle name="Normal 2 3 2 4 3 2 3 3" xfId="7179" xr:uid="{00000000-0005-0000-0000-0000094B0000}"/>
    <cellStyle name="Normal 2 3 2 4 3 2 3 3 2" xfId="15325" xr:uid="{00000000-0005-0000-0000-00000A4B0000}"/>
    <cellStyle name="Normal 2 3 2 4 3 2 3 3 2 2" xfId="31621" xr:uid="{00000000-0005-0000-0000-00000B4B0000}"/>
    <cellStyle name="Normal 2 3 2 4 3 2 3 3 3" xfId="23475" xr:uid="{00000000-0005-0000-0000-00000C4B0000}"/>
    <cellStyle name="Normal 2 3 2 4 3 2 3 4" xfId="10026" xr:uid="{00000000-0005-0000-0000-00000D4B0000}"/>
    <cellStyle name="Normal 2 3 2 4 3 2 3 4 2" xfId="26322" xr:uid="{00000000-0005-0000-0000-00000E4B0000}"/>
    <cellStyle name="Normal 2 3 2 4 3 2 3 5" xfId="18176" xr:uid="{00000000-0005-0000-0000-00000F4B0000}"/>
    <cellStyle name="Normal 2 3 2 4 3 2 4" xfId="3243" xr:uid="{00000000-0005-0000-0000-0000104B0000}"/>
    <cellStyle name="Normal 2 3 2 4 3 2 4 2" xfId="11389" xr:uid="{00000000-0005-0000-0000-0000114B0000}"/>
    <cellStyle name="Normal 2 3 2 4 3 2 4 2 2" xfId="27685" xr:uid="{00000000-0005-0000-0000-0000124B0000}"/>
    <cellStyle name="Normal 2 3 2 4 3 2 4 3" xfId="19539" xr:uid="{00000000-0005-0000-0000-0000134B0000}"/>
    <cellStyle name="Normal 2 3 2 4 3 2 5" xfId="5769" xr:uid="{00000000-0005-0000-0000-0000144B0000}"/>
    <cellStyle name="Normal 2 3 2 4 3 2 5 2" xfId="13915" xr:uid="{00000000-0005-0000-0000-0000154B0000}"/>
    <cellStyle name="Normal 2 3 2 4 3 2 5 2 2" xfId="30211" xr:uid="{00000000-0005-0000-0000-0000164B0000}"/>
    <cellStyle name="Normal 2 3 2 4 3 2 5 3" xfId="22065" xr:uid="{00000000-0005-0000-0000-0000174B0000}"/>
    <cellStyle name="Normal 2 3 2 4 3 2 6" xfId="8616" xr:uid="{00000000-0005-0000-0000-0000184B0000}"/>
    <cellStyle name="Normal 2 3 2 4 3 2 6 2" xfId="24912" xr:uid="{00000000-0005-0000-0000-0000194B0000}"/>
    <cellStyle name="Normal 2 3 2 4 3 2 7" xfId="16766" xr:uid="{00000000-0005-0000-0000-00001A4B0000}"/>
    <cellStyle name="Normal 2 3 2 4 3 3" xfId="831" xr:uid="{00000000-0005-0000-0000-00001B4B0000}"/>
    <cellStyle name="Normal 2 3 2 4 3 3 2" xfId="2241" xr:uid="{00000000-0005-0000-0000-00001C4B0000}"/>
    <cellStyle name="Normal 2 3 2 4 3 3 2 2" xfId="4774" xr:uid="{00000000-0005-0000-0000-00001D4B0000}"/>
    <cellStyle name="Normal 2 3 2 4 3 3 2 2 2" xfId="12920" xr:uid="{00000000-0005-0000-0000-00001E4B0000}"/>
    <cellStyle name="Normal 2 3 2 4 3 3 2 2 2 2" xfId="29216" xr:uid="{00000000-0005-0000-0000-00001F4B0000}"/>
    <cellStyle name="Normal 2 3 2 4 3 3 2 2 3" xfId="21070" xr:uid="{00000000-0005-0000-0000-0000204B0000}"/>
    <cellStyle name="Normal 2 3 2 4 3 3 2 3" xfId="7540" xr:uid="{00000000-0005-0000-0000-0000214B0000}"/>
    <cellStyle name="Normal 2 3 2 4 3 3 2 3 2" xfId="15686" xr:uid="{00000000-0005-0000-0000-0000224B0000}"/>
    <cellStyle name="Normal 2 3 2 4 3 3 2 3 2 2" xfId="31982" xr:uid="{00000000-0005-0000-0000-0000234B0000}"/>
    <cellStyle name="Normal 2 3 2 4 3 3 2 3 3" xfId="23836" xr:uid="{00000000-0005-0000-0000-0000244B0000}"/>
    <cellStyle name="Normal 2 3 2 4 3 3 2 4" xfId="10387" xr:uid="{00000000-0005-0000-0000-0000254B0000}"/>
    <cellStyle name="Normal 2 3 2 4 3 3 2 4 2" xfId="26683" xr:uid="{00000000-0005-0000-0000-0000264B0000}"/>
    <cellStyle name="Normal 2 3 2 4 3 3 2 5" xfId="18537" xr:uid="{00000000-0005-0000-0000-0000274B0000}"/>
    <cellStyle name="Normal 2 3 2 4 3 3 3" xfId="3556" xr:uid="{00000000-0005-0000-0000-0000284B0000}"/>
    <cellStyle name="Normal 2 3 2 4 3 3 3 2" xfId="11702" xr:uid="{00000000-0005-0000-0000-0000294B0000}"/>
    <cellStyle name="Normal 2 3 2 4 3 3 3 2 2" xfId="27998" xr:uid="{00000000-0005-0000-0000-00002A4B0000}"/>
    <cellStyle name="Normal 2 3 2 4 3 3 3 3" xfId="19852" xr:uid="{00000000-0005-0000-0000-00002B4B0000}"/>
    <cellStyle name="Normal 2 3 2 4 3 3 4" xfId="6130" xr:uid="{00000000-0005-0000-0000-00002C4B0000}"/>
    <cellStyle name="Normal 2 3 2 4 3 3 4 2" xfId="14276" xr:uid="{00000000-0005-0000-0000-00002D4B0000}"/>
    <cellStyle name="Normal 2 3 2 4 3 3 4 2 2" xfId="30572" xr:uid="{00000000-0005-0000-0000-00002E4B0000}"/>
    <cellStyle name="Normal 2 3 2 4 3 3 4 3" xfId="22426" xr:uid="{00000000-0005-0000-0000-00002F4B0000}"/>
    <cellStyle name="Normal 2 3 2 4 3 3 5" xfId="8977" xr:uid="{00000000-0005-0000-0000-0000304B0000}"/>
    <cellStyle name="Normal 2 3 2 4 3 3 5 2" xfId="25273" xr:uid="{00000000-0005-0000-0000-0000314B0000}"/>
    <cellStyle name="Normal 2 3 2 4 3 3 6" xfId="17127" xr:uid="{00000000-0005-0000-0000-0000324B0000}"/>
    <cellStyle name="Normal 2 3 2 4 3 4" xfId="1536" xr:uid="{00000000-0005-0000-0000-0000334B0000}"/>
    <cellStyle name="Normal 2 3 2 4 3 4 2" xfId="4165" xr:uid="{00000000-0005-0000-0000-0000344B0000}"/>
    <cellStyle name="Normal 2 3 2 4 3 4 2 2" xfId="12311" xr:uid="{00000000-0005-0000-0000-0000354B0000}"/>
    <cellStyle name="Normal 2 3 2 4 3 4 2 2 2" xfId="28607" xr:uid="{00000000-0005-0000-0000-0000364B0000}"/>
    <cellStyle name="Normal 2 3 2 4 3 4 2 3" xfId="20461" xr:uid="{00000000-0005-0000-0000-0000374B0000}"/>
    <cellStyle name="Normal 2 3 2 4 3 4 3" xfId="6835" xr:uid="{00000000-0005-0000-0000-0000384B0000}"/>
    <cellStyle name="Normal 2 3 2 4 3 4 3 2" xfId="14981" xr:uid="{00000000-0005-0000-0000-0000394B0000}"/>
    <cellStyle name="Normal 2 3 2 4 3 4 3 2 2" xfId="31277" xr:uid="{00000000-0005-0000-0000-00003A4B0000}"/>
    <cellStyle name="Normal 2 3 2 4 3 4 3 3" xfId="23131" xr:uid="{00000000-0005-0000-0000-00003B4B0000}"/>
    <cellStyle name="Normal 2 3 2 4 3 4 4" xfId="9682" xr:uid="{00000000-0005-0000-0000-00003C4B0000}"/>
    <cellStyle name="Normal 2 3 2 4 3 4 4 2" xfId="25978" xr:uid="{00000000-0005-0000-0000-00003D4B0000}"/>
    <cellStyle name="Normal 2 3 2 4 3 4 5" xfId="17832" xr:uid="{00000000-0005-0000-0000-00003E4B0000}"/>
    <cellStyle name="Normal 2 3 2 4 3 5" xfId="2947" xr:uid="{00000000-0005-0000-0000-00003F4B0000}"/>
    <cellStyle name="Normal 2 3 2 4 3 5 2" xfId="11093" xr:uid="{00000000-0005-0000-0000-0000404B0000}"/>
    <cellStyle name="Normal 2 3 2 4 3 5 2 2" xfId="27389" xr:uid="{00000000-0005-0000-0000-0000414B0000}"/>
    <cellStyle name="Normal 2 3 2 4 3 5 3" xfId="19243" xr:uid="{00000000-0005-0000-0000-0000424B0000}"/>
    <cellStyle name="Normal 2 3 2 4 3 6" xfId="5425" xr:uid="{00000000-0005-0000-0000-0000434B0000}"/>
    <cellStyle name="Normal 2 3 2 4 3 6 2" xfId="13571" xr:uid="{00000000-0005-0000-0000-0000444B0000}"/>
    <cellStyle name="Normal 2 3 2 4 3 6 2 2" xfId="29867" xr:uid="{00000000-0005-0000-0000-0000454B0000}"/>
    <cellStyle name="Normal 2 3 2 4 3 6 3" xfId="21721" xr:uid="{00000000-0005-0000-0000-0000464B0000}"/>
    <cellStyle name="Normal 2 3 2 4 3 7" xfId="8272" xr:uid="{00000000-0005-0000-0000-0000474B0000}"/>
    <cellStyle name="Normal 2 3 2 4 3 7 2" xfId="24568" xr:uid="{00000000-0005-0000-0000-0000484B0000}"/>
    <cellStyle name="Normal 2 3 2 4 3 8" xfId="16422" xr:uid="{00000000-0005-0000-0000-0000494B0000}"/>
    <cellStyle name="Normal 2 3 2 4 4" xfId="210" xr:uid="{00000000-0005-0000-0000-00004A4B0000}"/>
    <cellStyle name="Normal 2 3 2 4 4 2" xfId="554" xr:uid="{00000000-0005-0000-0000-00004B4B0000}"/>
    <cellStyle name="Normal 2 3 2 4 4 2 2" xfId="1260" xr:uid="{00000000-0005-0000-0000-00004C4B0000}"/>
    <cellStyle name="Normal 2 3 2 4 4 2 2 2" xfId="2670" xr:uid="{00000000-0005-0000-0000-00004D4B0000}"/>
    <cellStyle name="Normal 2 3 2 4 4 2 2 2 2" xfId="5144" xr:uid="{00000000-0005-0000-0000-00004E4B0000}"/>
    <cellStyle name="Normal 2 3 2 4 4 2 2 2 2 2" xfId="13290" xr:uid="{00000000-0005-0000-0000-00004F4B0000}"/>
    <cellStyle name="Normal 2 3 2 4 4 2 2 2 2 2 2" xfId="29586" xr:uid="{00000000-0005-0000-0000-0000504B0000}"/>
    <cellStyle name="Normal 2 3 2 4 4 2 2 2 2 3" xfId="21440" xr:uid="{00000000-0005-0000-0000-0000514B0000}"/>
    <cellStyle name="Normal 2 3 2 4 4 2 2 2 3" xfId="7969" xr:uid="{00000000-0005-0000-0000-0000524B0000}"/>
    <cellStyle name="Normal 2 3 2 4 4 2 2 2 3 2" xfId="16115" xr:uid="{00000000-0005-0000-0000-0000534B0000}"/>
    <cellStyle name="Normal 2 3 2 4 4 2 2 2 3 2 2" xfId="32411" xr:uid="{00000000-0005-0000-0000-0000544B0000}"/>
    <cellStyle name="Normal 2 3 2 4 4 2 2 2 3 3" xfId="24265" xr:uid="{00000000-0005-0000-0000-0000554B0000}"/>
    <cellStyle name="Normal 2 3 2 4 4 2 2 2 4" xfId="10816" xr:uid="{00000000-0005-0000-0000-0000564B0000}"/>
    <cellStyle name="Normal 2 3 2 4 4 2 2 2 4 2" xfId="27112" xr:uid="{00000000-0005-0000-0000-0000574B0000}"/>
    <cellStyle name="Normal 2 3 2 4 4 2 2 2 5" xfId="18966" xr:uid="{00000000-0005-0000-0000-0000584B0000}"/>
    <cellStyle name="Normal 2 3 2 4 4 2 2 3" xfId="3926" xr:uid="{00000000-0005-0000-0000-0000594B0000}"/>
    <cellStyle name="Normal 2 3 2 4 4 2 2 3 2" xfId="12072" xr:uid="{00000000-0005-0000-0000-00005A4B0000}"/>
    <cellStyle name="Normal 2 3 2 4 4 2 2 3 2 2" xfId="28368" xr:uid="{00000000-0005-0000-0000-00005B4B0000}"/>
    <cellStyle name="Normal 2 3 2 4 4 2 2 3 3" xfId="20222" xr:uid="{00000000-0005-0000-0000-00005C4B0000}"/>
    <cellStyle name="Normal 2 3 2 4 4 2 2 4" xfId="6559" xr:uid="{00000000-0005-0000-0000-00005D4B0000}"/>
    <cellStyle name="Normal 2 3 2 4 4 2 2 4 2" xfId="14705" xr:uid="{00000000-0005-0000-0000-00005E4B0000}"/>
    <cellStyle name="Normal 2 3 2 4 4 2 2 4 2 2" xfId="31001" xr:uid="{00000000-0005-0000-0000-00005F4B0000}"/>
    <cellStyle name="Normal 2 3 2 4 4 2 2 4 3" xfId="22855" xr:uid="{00000000-0005-0000-0000-0000604B0000}"/>
    <cellStyle name="Normal 2 3 2 4 4 2 2 5" xfId="9406" xr:uid="{00000000-0005-0000-0000-0000614B0000}"/>
    <cellStyle name="Normal 2 3 2 4 4 2 2 5 2" xfId="25702" xr:uid="{00000000-0005-0000-0000-0000624B0000}"/>
    <cellStyle name="Normal 2 3 2 4 4 2 2 6" xfId="17556" xr:uid="{00000000-0005-0000-0000-0000634B0000}"/>
    <cellStyle name="Normal 2 3 2 4 4 2 3" xfId="1965" xr:uid="{00000000-0005-0000-0000-0000644B0000}"/>
    <cellStyle name="Normal 2 3 2 4 4 2 3 2" xfId="4535" xr:uid="{00000000-0005-0000-0000-0000654B0000}"/>
    <cellStyle name="Normal 2 3 2 4 4 2 3 2 2" xfId="12681" xr:uid="{00000000-0005-0000-0000-0000664B0000}"/>
    <cellStyle name="Normal 2 3 2 4 4 2 3 2 2 2" xfId="28977" xr:uid="{00000000-0005-0000-0000-0000674B0000}"/>
    <cellStyle name="Normal 2 3 2 4 4 2 3 2 3" xfId="20831" xr:uid="{00000000-0005-0000-0000-0000684B0000}"/>
    <cellStyle name="Normal 2 3 2 4 4 2 3 3" xfId="7264" xr:uid="{00000000-0005-0000-0000-0000694B0000}"/>
    <cellStyle name="Normal 2 3 2 4 4 2 3 3 2" xfId="15410" xr:uid="{00000000-0005-0000-0000-00006A4B0000}"/>
    <cellStyle name="Normal 2 3 2 4 4 2 3 3 2 2" xfId="31706" xr:uid="{00000000-0005-0000-0000-00006B4B0000}"/>
    <cellStyle name="Normal 2 3 2 4 4 2 3 3 3" xfId="23560" xr:uid="{00000000-0005-0000-0000-00006C4B0000}"/>
    <cellStyle name="Normal 2 3 2 4 4 2 3 4" xfId="10111" xr:uid="{00000000-0005-0000-0000-00006D4B0000}"/>
    <cellStyle name="Normal 2 3 2 4 4 2 3 4 2" xfId="26407" xr:uid="{00000000-0005-0000-0000-00006E4B0000}"/>
    <cellStyle name="Normal 2 3 2 4 4 2 3 5" xfId="18261" xr:uid="{00000000-0005-0000-0000-00006F4B0000}"/>
    <cellStyle name="Normal 2 3 2 4 4 2 4" xfId="3317" xr:uid="{00000000-0005-0000-0000-0000704B0000}"/>
    <cellStyle name="Normal 2 3 2 4 4 2 4 2" xfId="11463" xr:uid="{00000000-0005-0000-0000-0000714B0000}"/>
    <cellStyle name="Normal 2 3 2 4 4 2 4 2 2" xfId="27759" xr:uid="{00000000-0005-0000-0000-0000724B0000}"/>
    <cellStyle name="Normal 2 3 2 4 4 2 4 3" xfId="19613" xr:uid="{00000000-0005-0000-0000-0000734B0000}"/>
    <cellStyle name="Normal 2 3 2 4 4 2 5" xfId="5854" xr:uid="{00000000-0005-0000-0000-0000744B0000}"/>
    <cellStyle name="Normal 2 3 2 4 4 2 5 2" xfId="14000" xr:uid="{00000000-0005-0000-0000-0000754B0000}"/>
    <cellStyle name="Normal 2 3 2 4 4 2 5 2 2" xfId="30296" xr:uid="{00000000-0005-0000-0000-0000764B0000}"/>
    <cellStyle name="Normal 2 3 2 4 4 2 5 3" xfId="22150" xr:uid="{00000000-0005-0000-0000-0000774B0000}"/>
    <cellStyle name="Normal 2 3 2 4 4 2 6" xfId="8701" xr:uid="{00000000-0005-0000-0000-0000784B0000}"/>
    <cellStyle name="Normal 2 3 2 4 4 2 6 2" xfId="24997" xr:uid="{00000000-0005-0000-0000-0000794B0000}"/>
    <cellStyle name="Normal 2 3 2 4 4 2 7" xfId="16851" xr:uid="{00000000-0005-0000-0000-00007A4B0000}"/>
    <cellStyle name="Normal 2 3 2 4 4 3" xfId="916" xr:uid="{00000000-0005-0000-0000-00007B4B0000}"/>
    <cellStyle name="Normal 2 3 2 4 4 3 2" xfId="2326" xr:uid="{00000000-0005-0000-0000-00007C4B0000}"/>
    <cellStyle name="Normal 2 3 2 4 4 3 2 2" xfId="4848" xr:uid="{00000000-0005-0000-0000-00007D4B0000}"/>
    <cellStyle name="Normal 2 3 2 4 4 3 2 2 2" xfId="12994" xr:uid="{00000000-0005-0000-0000-00007E4B0000}"/>
    <cellStyle name="Normal 2 3 2 4 4 3 2 2 2 2" xfId="29290" xr:uid="{00000000-0005-0000-0000-00007F4B0000}"/>
    <cellStyle name="Normal 2 3 2 4 4 3 2 2 3" xfId="21144" xr:uid="{00000000-0005-0000-0000-0000804B0000}"/>
    <cellStyle name="Normal 2 3 2 4 4 3 2 3" xfId="7625" xr:uid="{00000000-0005-0000-0000-0000814B0000}"/>
    <cellStyle name="Normal 2 3 2 4 4 3 2 3 2" xfId="15771" xr:uid="{00000000-0005-0000-0000-0000824B0000}"/>
    <cellStyle name="Normal 2 3 2 4 4 3 2 3 2 2" xfId="32067" xr:uid="{00000000-0005-0000-0000-0000834B0000}"/>
    <cellStyle name="Normal 2 3 2 4 4 3 2 3 3" xfId="23921" xr:uid="{00000000-0005-0000-0000-0000844B0000}"/>
    <cellStyle name="Normal 2 3 2 4 4 3 2 4" xfId="10472" xr:uid="{00000000-0005-0000-0000-0000854B0000}"/>
    <cellStyle name="Normal 2 3 2 4 4 3 2 4 2" xfId="26768" xr:uid="{00000000-0005-0000-0000-0000864B0000}"/>
    <cellStyle name="Normal 2 3 2 4 4 3 2 5" xfId="18622" xr:uid="{00000000-0005-0000-0000-0000874B0000}"/>
    <cellStyle name="Normal 2 3 2 4 4 3 3" xfId="3630" xr:uid="{00000000-0005-0000-0000-0000884B0000}"/>
    <cellStyle name="Normal 2 3 2 4 4 3 3 2" xfId="11776" xr:uid="{00000000-0005-0000-0000-0000894B0000}"/>
    <cellStyle name="Normal 2 3 2 4 4 3 3 2 2" xfId="28072" xr:uid="{00000000-0005-0000-0000-00008A4B0000}"/>
    <cellStyle name="Normal 2 3 2 4 4 3 3 3" xfId="19926" xr:uid="{00000000-0005-0000-0000-00008B4B0000}"/>
    <cellStyle name="Normal 2 3 2 4 4 3 4" xfId="6215" xr:uid="{00000000-0005-0000-0000-00008C4B0000}"/>
    <cellStyle name="Normal 2 3 2 4 4 3 4 2" xfId="14361" xr:uid="{00000000-0005-0000-0000-00008D4B0000}"/>
    <cellStyle name="Normal 2 3 2 4 4 3 4 2 2" xfId="30657" xr:uid="{00000000-0005-0000-0000-00008E4B0000}"/>
    <cellStyle name="Normal 2 3 2 4 4 3 4 3" xfId="22511" xr:uid="{00000000-0005-0000-0000-00008F4B0000}"/>
    <cellStyle name="Normal 2 3 2 4 4 3 5" xfId="9062" xr:uid="{00000000-0005-0000-0000-0000904B0000}"/>
    <cellStyle name="Normal 2 3 2 4 4 3 5 2" xfId="25358" xr:uid="{00000000-0005-0000-0000-0000914B0000}"/>
    <cellStyle name="Normal 2 3 2 4 4 3 6" xfId="17212" xr:uid="{00000000-0005-0000-0000-0000924B0000}"/>
    <cellStyle name="Normal 2 3 2 4 4 4" xfId="1621" xr:uid="{00000000-0005-0000-0000-0000934B0000}"/>
    <cellStyle name="Normal 2 3 2 4 4 4 2" xfId="4239" xr:uid="{00000000-0005-0000-0000-0000944B0000}"/>
    <cellStyle name="Normal 2 3 2 4 4 4 2 2" xfId="12385" xr:uid="{00000000-0005-0000-0000-0000954B0000}"/>
    <cellStyle name="Normal 2 3 2 4 4 4 2 2 2" xfId="28681" xr:uid="{00000000-0005-0000-0000-0000964B0000}"/>
    <cellStyle name="Normal 2 3 2 4 4 4 2 3" xfId="20535" xr:uid="{00000000-0005-0000-0000-0000974B0000}"/>
    <cellStyle name="Normal 2 3 2 4 4 4 3" xfId="6920" xr:uid="{00000000-0005-0000-0000-0000984B0000}"/>
    <cellStyle name="Normal 2 3 2 4 4 4 3 2" xfId="15066" xr:uid="{00000000-0005-0000-0000-0000994B0000}"/>
    <cellStyle name="Normal 2 3 2 4 4 4 3 2 2" xfId="31362" xr:uid="{00000000-0005-0000-0000-00009A4B0000}"/>
    <cellStyle name="Normal 2 3 2 4 4 4 3 3" xfId="23216" xr:uid="{00000000-0005-0000-0000-00009B4B0000}"/>
    <cellStyle name="Normal 2 3 2 4 4 4 4" xfId="9767" xr:uid="{00000000-0005-0000-0000-00009C4B0000}"/>
    <cellStyle name="Normal 2 3 2 4 4 4 4 2" xfId="26063" xr:uid="{00000000-0005-0000-0000-00009D4B0000}"/>
    <cellStyle name="Normal 2 3 2 4 4 4 5" xfId="17917" xr:uid="{00000000-0005-0000-0000-00009E4B0000}"/>
    <cellStyle name="Normal 2 3 2 4 4 5" xfId="3021" xr:uid="{00000000-0005-0000-0000-00009F4B0000}"/>
    <cellStyle name="Normal 2 3 2 4 4 5 2" xfId="11167" xr:uid="{00000000-0005-0000-0000-0000A04B0000}"/>
    <cellStyle name="Normal 2 3 2 4 4 5 2 2" xfId="27463" xr:uid="{00000000-0005-0000-0000-0000A14B0000}"/>
    <cellStyle name="Normal 2 3 2 4 4 5 3" xfId="19317" xr:uid="{00000000-0005-0000-0000-0000A24B0000}"/>
    <cellStyle name="Normal 2 3 2 4 4 6" xfId="5510" xr:uid="{00000000-0005-0000-0000-0000A34B0000}"/>
    <cellStyle name="Normal 2 3 2 4 4 6 2" xfId="13656" xr:uid="{00000000-0005-0000-0000-0000A44B0000}"/>
    <cellStyle name="Normal 2 3 2 4 4 6 2 2" xfId="29952" xr:uid="{00000000-0005-0000-0000-0000A54B0000}"/>
    <cellStyle name="Normal 2 3 2 4 4 6 3" xfId="21806" xr:uid="{00000000-0005-0000-0000-0000A64B0000}"/>
    <cellStyle name="Normal 2 3 2 4 4 7" xfId="8357" xr:uid="{00000000-0005-0000-0000-0000A74B0000}"/>
    <cellStyle name="Normal 2 3 2 4 4 7 2" xfId="24653" xr:uid="{00000000-0005-0000-0000-0000A84B0000}"/>
    <cellStyle name="Normal 2 3 2 4 4 8" xfId="16507" xr:uid="{00000000-0005-0000-0000-0000A94B0000}"/>
    <cellStyle name="Normal 2 3 2 4 5" xfId="289" xr:uid="{00000000-0005-0000-0000-0000AA4B0000}"/>
    <cellStyle name="Normal 2 3 2 4 5 2" xfId="633" xr:uid="{00000000-0005-0000-0000-0000AB4B0000}"/>
    <cellStyle name="Normal 2 3 2 4 5 2 2" xfId="1339" xr:uid="{00000000-0005-0000-0000-0000AC4B0000}"/>
    <cellStyle name="Normal 2 3 2 4 5 2 2 2" xfId="2749" xr:uid="{00000000-0005-0000-0000-0000AD4B0000}"/>
    <cellStyle name="Normal 2 3 2 4 5 2 2 2 2" xfId="5218" xr:uid="{00000000-0005-0000-0000-0000AE4B0000}"/>
    <cellStyle name="Normal 2 3 2 4 5 2 2 2 2 2" xfId="13364" xr:uid="{00000000-0005-0000-0000-0000AF4B0000}"/>
    <cellStyle name="Normal 2 3 2 4 5 2 2 2 2 2 2" xfId="29660" xr:uid="{00000000-0005-0000-0000-0000B04B0000}"/>
    <cellStyle name="Normal 2 3 2 4 5 2 2 2 2 3" xfId="21514" xr:uid="{00000000-0005-0000-0000-0000B14B0000}"/>
    <cellStyle name="Normal 2 3 2 4 5 2 2 2 3" xfId="8048" xr:uid="{00000000-0005-0000-0000-0000B24B0000}"/>
    <cellStyle name="Normal 2 3 2 4 5 2 2 2 3 2" xfId="16194" xr:uid="{00000000-0005-0000-0000-0000B34B0000}"/>
    <cellStyle name="Normal 2 3 2 4 5 2 2 2 3 2 2" xfId="32490" xr:uid="{00000000-0005-0000-0000-0000B44B0000}"/>
    <cellStyle name="Normal 2 3 2 4 5 2 2 2 3 3" xfId="24344" xr:uid="{00000000-0005-0000-0000-0000B54B0000}"/>
    <cellStyle name="Normal 2 3 2 4 5 2 2 2 4" xfId="10895" xr:uid="{00000000-0005-0000-0000-0000B64B0000}"/>
    <cellStyle name="Normal 2 3 2 4 5 2 2 2 4 2" xfId="27191" xr:uid="{00000000-0005-0000-0000-0000B74B0000}"/>
    <cellStyle name="Normal 2 3 2 4 5 2 2 2 5" xfId="19045" xr:uid="{00000000-0005-0000-0000-0000B84B0000}"/>
    <cellStyle name="Normal 2 3 2 4 5 2 2 3" xfId="4000" xr:uid="{00000000-0005-0000-0000-0000B94B0000}"/>
    <cellStyle name="Normal 2 3 2 4 5 2 2 3 2" xfId="12146" xr:uid="{00000000-0005-0000-0000-0000BA4B0000}"/>
    <cellStyle name="Normal 2 3 2 4 5 2 2 3 2 2" xfId="28442" xr:uid="{00000000-0005-0000-0000-0000BB4B0000}"/>
    <cellStyle name="Normal 2 3 2 4 5 2 2 3 3" xfId="20296" xr:uid="{00000000-0005-0000-0000-0000BC4B0000}"/>
    <cellStyle name="Normal 2 3 2 4 5 2 2 4" xfId="6638" xr:uid="{00000000-0005-0000-0000-0000BD4B0000}"/>
    <cellStyle name="Normal 2 3 2 4 5 2 2 4 2" xfId="14784" xr:uid="{00000000-0005-0000-0000-0000BE4B0000}"/>
    <cellStyle name="Normal 2 3 2 4 5 2 2 4 2 2" xfId="31080" xr:uid="{00000000-0005-0000-0000-0000BF4B0000}"/>
    <cellStyle name="Normal 2 3 2 4 5 2 2 4 3" xfId="22934" xr:uid="{00000000-0005-0000-0000-0000C04B0000}"/>
    <cellStyle name="Normal 2 3 2 4 5 2 2 5" xfId="9485" xr:uid="{00000000-0005-0000-0000-0000C14B0000}"/>
    <cellStyle name="Normal 2 3 2 4 5 2 2 5 2" xfId="25781" xr:uid="{00000000-0005-0000-0000-0000C24B0000}"/>
    <cellStyle name="Normal 2 3 2 4 5 2 2 6" xfId="17635" xr:uid="{00000000-0005-0000-0000-0000C34B0000}"/>
    <cellStyle name="Normal 2 3 2 4 5 2 3" xfId="2044" xr:uid="{00000000-0005-0000-0000-0000C44B0000}"/>
    <cellStyle name="Normal 2 3 2 4 5 2 3 2" xfId="4609" xr:uid="{00000000-0005-0000-0000-0000C54B0000}"/>
    <cellStyle name="Normal 2 3 2 4 5 2 3 2 2" xfId="12755" xr:uid="{00000000-0005-0000-0000-0000C64B0000}"/>
    <cellStyle name="Normal 2 3 2 4 5 2 3 2 2 2" xfId="29051" xr:uid="{00000000-0005-0000-0000-0000C74B0000}"/>
    <cellStyle name="Normal 2 3 2 4 5 2 3 2 3" xfId="20905" xr:uid="{00000000-0005-0000-0000-0000C84B0000}"/>
    <cellStyle name="Normal 2 3 2 4 5 2 3 3" xfId="7343" xr:uid="{00000000-0005-0000-0000-0000C94B0000}"/>
    <cellStyle name="Normal 2 3 2 4 5 2 3 3 2" xfId="15489" xr:uid="{00000000-0005-0000-0000-0000CA4B0000}"/>
    <cellStyle name="Normal 2 3 2 4 5 2 3 3 2 2" xfId="31785" xr:uid="{00000000-0005-0000-0000-0000CB4B0000}"/>
    <cellStyle name="Normal 2 3 2 4 5 2 3 3 3" xfId="23639" xr:uid="{00000000-0005-0000-0000-0000CC4B0000}"/>
    <cellStyle name="Normal 2 3 2 4 5 2 3 4" xfId="10190" xr:uid="{00000000-0005-0000-0000-0000CD4B0000}"/>
    <cellStyle name="Normal 2 3 2 4 5 2 3 4 2" xfId="26486" xr:uid="{00000000-0005-0000-0000-0000CE4B0000}"/>
    <cellStyle name="Normal 2 3 2 4 5 2 3 5" xfId="18340" xr:uid="{00000000-0005-0000-0000-0000CF4B0000}"/>
    <cellStyle name="Normal 2 3 2 4 5 2 4" xfId="3391" xr:uid="{00000000-0005-0000-0000-0000D04B0000}"/>
    <cellStyle name="Normal 2 3 2 4 5 2 4 2" xfId="11537" xr:uid="{00000000-0005-0000-0000-0000D14B0000}"/>
    <cellStyle name="Normal 2 3 2 4 5 2 4 2 2" xfId="27833" xr:uid="{00000000-0005-0000-0000-0000D24B0000}"/>
    <cellStyle name="Normal 2 3 2 4 5 2 4 3" xfId="19687" xr:uid="{00000000-0005-0000-0000-0000D34B0000}"/>
    <cellStyle name="Normal 2 3 2 4 5 2 5" xfId="5933" xr:uid="{00000000-0005-0000-0000-0000D44B0000}"/>
    <cellStyle name="Normal 2 3 2 4 5 2 5 2" xfId="14079" xr:uid="{00000000-0005-0000-0000-0000D54B0000}"/>
    <cellStyle name="Normal 2 3 2 4 5 2 5 2 2" xfId="30375" xr:uid="{00000000-0005-0000-0000-0000D64B0000}"/>
    <cellStyle name="Normal 2 3 2 4 5 2 5 3" xfId="22229" xr:uid="{00000000-0005-0000-0000-0000D74B0000}"/>
    <cellStyle name="Normal 2 3 2 4 5 2 6" xfId="8780" xr:uid="{00000000-0005-0000-0000-0000D84B0000}"/>
    <cellStyle name="Normal 2 3 2 4 5 2 6 2" xfId="25076" xr:uid="{00000000-0005-0000-0000-0000D94B0000}"/>
    <cellStyle name="Normal 2 3 2 4 5 2 7" xfId="16930" xr:uid="{00000000-0005-0000-0000-0000DA4B0000}"/>
    <cellStyle name="Normal 2 3 2 4 5 3" xfId="995" xr:uid="{00000000-0005-0000-0000-0000DB4B0000}"/>
    <cellStyle name="Normal 2 3 2 4 5 3 2" xfId="2405" xr:uid="{00000000-0005-0000-0000-0000DC4B0000}"/>
    <cellStyle name="Normal 2 3 2 4 5 3 2 2" xfId="4922" xr:uid="{00000000-0005-0000-0000-0000DD4B0000}"/>
    <cellStyle name="Normal 2 3 2 4 5 3 2 2 2" xfId="13068" xr:uid="{00000000-0005-0000-0000-0000DE4B0000}"/>
    <cellStyle name="Normal 2 3 2 4 5 3 2 2 2 2" xfId="29364" xr:uid="{00000000-0005-0000-0000-0000DF4B0000}"/>
    <cellStyle name="Normal 2 3 2 4 5 3 2 2 3" xfId="21218" xr:uid="{00000000-0005-0000-0000-0000E04B0000}"/>
    <cellStyle name="Normal 2 3 2 4 5 3 2 3" xfId="7704" xr:uid="{00000000-0005-0000-0000-0000E14B0000}"/>
    <cellStyle name="Normal 2 3 2 4 5 3 2 3 2" xfId="15850" xr:uid="{00000000-0005-0000-0000-0000E24B0000}"/>
    <cellStyle name="Normal 2 3 2 4 5 3 2 3 2 2" xfId="32146" xr:uid="{00000000-0005-0000-0000-0000E34B0000}"/>
    <cellStyle name="Normal 2 3 2 4 5 3 2 3 3" xfId="24000" xr:uid="{00000000-0005-0000-0000-0000E44B0000}"/>
    <cellStyle name="Normal 2 3 2 4 5 3 2 4" xfId="10551" xr:uid="{00000000-0005-0000-0000-0000E54B0000}"/>
    <cellStyle name="Normal 2 3 2 4 5 3 2 4 2" xfId="26847" xr:uid="{00000000-0005-0000-0000-0000E64B0000}"/>
    <cellStyle name="Normal 2 3 2 4 5 3 2 5" xfId="18701" xr:uid="{00000000-0005-0000-0000-0000E74B0000}"/>
    <cellStyle name="Normal 2 3 2 4 5 3 3" xfId="3704" xr:uid="{00000000-0005-0000-0000-0000E84B0000}"/>
    <cellStyle name="Normal 2 3 2 4 5 3 3 2" xfId="11850" xr:uid="{00000000-0005-0000-0000-0000E94B0000}"/>
    <cellStyle name="Normal 2 3 2 4 5 3 3 2 2" xfId="28146" xr:uid="{00000000-0005-0000-0000-0000EA4B0000}"/>
    <cellStyle name="Normal 2 3 2 4 5 3 3 3" xfId="20000" xr:uid="{00000000-0005-0000-0000-0000EB4B0000}"/>
    <cellStyle name="Normal 2 3 2 4 5 3 4" xfId="6294" xr:uid="{00000000-0005-0000-0000-0000EC4B0000}"/>
    <cellStyle name="Normal 2 3 2 4 5 3 4 2" xfId="14440" xr:uid="{00000000-0005-0000-0000-0000ED4B0000}"/>
    <cellStyle name="Normal 2 3 2 4 5 3 4 2 2" xfId="30736" xr:uid="{00000000-0005-0000-0000-0000EE4B0000}"/>
    <cellStyle name="Normal 2 3 2 4 5 3 4 3" xfId="22590" xr:uid="{00000000-0005-0000-0000-0000EF4B0000}"/>
    <cellStyle name="Normal 2 3 2 4 5 3 5" xfId="9141" xr:uid="{00000000-0005-0000-0000-0000F04B0000}"/>
    <cellStyle name="Normal 2 3 2 4 5 3 5 2" xfId="25437" xr:uid="{00000000-0005-0000-0000-0000F14B0000}"/>
    <cellStyle name="Normal 2 3 2 4 5 3 6" xfId="17291" xr:uid="{00000000-0005-0000-0000-0000F24B0000}"/>
    <cellStyle name="Normal 2 3 2 4 5 4" xfId="1700" xr:uid="{00000000-0005-0000-0000-0000F34B0000}"/>
    <cellStyle name="Normal 2 3 2 4 5 4 2" xfId="4313" xr:uid="{00000000-0005-0000-0000-0000F44B0000}"/>
    <cellStyle name="Normal 2 3 2 4 5 4 2 2" xfId="12459" xr:uid="{00000000-0005-0000-0000-0000F54B0000}"/>
    <cellStyle name="Normal 2 3 2 4 5 4 2 2 2" xfId="28755" xr:uid="{00000000-0005-0000-0000-0000F64B0000}"/>
    <cellStyle name="Normal 2 3 2 4 5 4 2 3" xfId="20609" xr:uid="{00000000-0005-0000-0000-0000F74B0000}"/>
    <cellStyle name="Normal 2 3 2 4 5 4 3" xfId="6999" xr:uid="{00000000-0005-0000-0000-0000F84B0000}"/>
    <cellStyle name="Normal 2 3 2 4 5 4 3 2" xfId="15145" xr:uid="{00000000-0005-0000-0000-0000F94B0000}"/>
    <cellStyle name="Normal 2 3 2 4 5 4 3 2 2" xfId="31441" xr:uid="{00000000-0005-0000-0000-0000FA4B0000}"/>
    <cellStyle name="Normal 2 3 2 4 5 4 3 3" xfId="23295" xr:uid="{00000000-0005-0000-0000-0000FB4B0000}"/>
    <cellStyle name="Normal 2 3 2 4 5 4 4" xfId="9846" xr:uid="{00000000-0005-0000-0000-0000FC4B0000}"/>
    <cellStyle name="Normal 2 3 2 4 5 4 4 2" xfId="26142" xr:uid="{00000000-0005-0000-0000-0000FD4B0000}"/>
    <cellStyle name="Normal 2 3 2 4 5 4 5" xfId="17996" xr:uid="{00000000-0005-0000-0000-0000FE4B0000}"/>
    <cellStyle name="Normal 2 3 2 4 5 5" xfId="3095" xr:uid="{00000000-0005-0000-0000-0000FF4B0000}"/>
    <cellStyle name="Normal 2 3 2 4 5 5 2" xfId="11241" xr:uid="{00000000-0005-0000-0000-0000004C0000}"/>
    <cellStyle name="Normal 2 3 2 4 5 5 2 2" xfId="27537" xr:uid="{00000000-0005-0000-0000-0000014C0000}"/>
    <cellStyle name="Normal 2 3 2 4 5 5 3" xfId="19391" xr:uid="{00000000-0005-0000-0000-0000024C0000}"/>
    <cellStyle name="Normal 2 3 2 4 5 6" xfId="5589" xr:uid="{00000000-0005-0000-0000-0000034C0000}"/>
    <cellStyle name="Normal 2 3 2 4 5 6 2" xfId="13735" xr:uid="{00000000-0005-0000-0000-0000044C0000}"/>
    <cellStyle name="Normal 2 3 2 4 5 6 2 2" xfId="30031" xr:uid="{00000000-0005-0000-0000-0000054C0000}"/>
    <cellStyle name="Normal 2 3 2 4 5 6 3" xfId="21885" xr:uid="{00000000-0005-0000-0000-0000064C0000}"/>
    <cellStyle name="Normal 2 3 2 4 5 7" xfId="8436" xr:uid="{00000000-0005-0000-0000-0000074C0000}"/>
    <cellStyle name="Normal 2 3 2 4 5 7 2" xfId="24732" xr:uid="{00000000-0005-0000-0000-0000084C0000}"/>
    <cellStyle name="Normal 2 3 2 4 5 8" xfId="16586" xr:uid="{00000000-0005-0000-0000-0000094C0000}"/>
    <cellStyle name="Normal 2 3 2 4 6" xfId="379" xr:uid="{00000000-0005-0000-0000-00000A4C0000}"/>
    <cellStyle name="Normal 2 3 2 4 6 2" xfId="1085" xr:uid="{00000000-0005-0000-0000-00000B4C0000}"/>
    <cellStyle name="Normal 2 3 2 4 6 2 2" xfId="2495" xr:uid="{00000000-0005-0000-0000-00000C4C0000}"/>
    <cellStyle name="Normal 2 3 2 4 6 2 2 2" xfId="4996" xr:uid="{00000000-0005-0000-0000-00000D4C0000}"/>
    <cellStyle name="Normal 2 3 2 4 6 2 2 2 2" xfId="13142" xr:uid="{00000000-0005-0000-0000-00000E4C0000}"/>
    <cellStyle name="Normal 2 3 2 4 6 2 2 2 2 2" xfId="29438" xr:uid="{00000000-0005-0000-0000-00000F4C0000}"/>
    <cellStyle name="Normal 2 3 2 4 6 2 2 2 3" xfId="21292" xr:uid="{00000000-0005-0000-0000-0000104C0000}"/>
    <cellStyle name="Normal 2 3 2 4 6 2 2 3" xfId="7794" xr:uid="{00000000-0005-0000-0000-0000114C0000}"/>
    <cellStyle name="Normal 2 3 2 4 6 2 2 3 2" xfId="15940" xr:uid="{00000000-0005-0000-0000-0000124C0000}"/>
    <cellStyle name="Normal 2 3 2 4 6 2 2 3 2 2" xfId="32236" xr:uid="{00000000-0005-0000-0000-0000134C0000}"/>
    <cellStyle name="Normal 2 3 2 4 6 2 2 3 3" xfId="24090" xr:uid="{00000000-0005-0000-0000-0000144C0000}"/>
    <cellStyle name="Normal 2 3 2 4 6 2 2 4" xfId="10641" xr:uid="{00000000-0005-0000-0000-0000154C0000}"/>
    <cellStyle name="Normal 2 3 2 4 6 2 2 4 2" xfId="26937" xr:uid="{00000000-0005-0000-0000-0000164C0000}"/>
    <cellStyle name="Normal 2 3 2 4 6 2 2 5" xfId="18791" xr:uid="{00000000-0005-0000-0000-0000174C0000}"/>
    <cellStyle name="Normal 2 3 2 4 6 2 3" xfId="3778" xr:uid="{00000000-0005-0000-0000-0000184C0000}"/>
    <cellStyle name="Normal 2 3 2 4 6 2 3 2" xfId="11924" xr:uid="{00000000-0005-0000-0000-0000194C0000}"/>
    <cellStyle name="Normal 2 3 2 4 6 2 3 2 2" xfId="28220" xr:uid="{00000000-0005-0000-0000-00001A4C0000}"/>
    <cellStyle name="Normal 2 3 2 4 6 2 3 3" xfId="20074" xr:uid="{00000000-0005-0000-0000-00001B4C0000}"/>
    <cellStyle name="Normal 2 3 2 4 6 2 4" xfId="6384" xr:uid="{00000000-0005-0000-0000-00001C4C0000}"/>
    <cellStyle name="Normal 2 3 2 4 6 2 4 2" xfId="14530" xr:uid="{00000000-0005-0000-0000-00001D4C0000}"/>
    <cellStyle name="Normal 2 3 2 4 6 2 4 2 2" xfId="30826" xr:uid="{00000000-0005-0000-0000-00001E4C0000}"/>
    <cellStyle name="Normal 2 3 2 4 6 2 4 3" xfId="22680" xr:uid="{00000000-0005-0000-0000-00001F4C0000}"/>
    <cellStyle name="Normal 2 3 2 4 6 2 5" xfId="9231" xr:uid="{00000000-0005-0000-0000-0000204C0000}"/>
    <cellStyle name="Normal 2 3 2 4 6 2 5 2" xfId="25527" xr:uid="{00000000-0005-0000-0000-0000214C0000}"/>
    <cellStyle name="Normal 2 3 2 4 6 2 6" xfId="17381" xr:uid="{00000000-0005-0000-0000-0000224C0000}"/>
    <cellStyle name="Normal 2 3 2 4 6 3" xfId="1790" xr:uid="{00000000-0005-0000-0000-0000234C0000}"/>
    <cellStyle name="Normal 2 3 2 4 6 3 2" xfId="4387" xr:uid="{00000000-0005-0000-0000-0000244C0000}"/>
    <cellStyle name="Normal 2 3 2 4 6 3 2 2" xfId="12533" xr:uid="{00000000-0005-0000-0000-0000254C0000}"/>
    <cellStyle name="Normal 2 3 2 4 6 3 2 2 2" xfId="28829" xr:uid="{00000000-0005-0000-0000-0000264C0000}"/>
    <cellStyle name="Normal 2 3 2 4 6 3 2 3" xfId="20683" xr:uid="{00000000-0005-0000-0000-0000274C0000}"/>
    <cellStyle name="Normal 2 3 2 4 6 3 3" xfId="7089" xr:uid="{00000000-0005-0000-0000-0000284C0000}"/>
    <cellStyle name="Normal 2 3 2 4 6 3 3 2" xfId="15235" xr:uid="{00000000-0005-0000-0000-0000294C0000}"/>
    <cellStyle name="Normal 2 3 2 4 6 3 3 2 2" xfId="31531" xr:uid="{00000000-0005-0000-0000-00002A4C0000}"/>
    <cellStyle name="Normal 2 3 2 4 6 3 3 3" xfId="23385" xr:uid="{00000000-0005-0000-0000-00002B4C0000}"/>
    <cellStyle name="Normal 2 3 2 4 6 3 4" xfId="9936" xr:uid="{00000000-0005-0000-0000-00002C4C0000}"/>
    <cellStyle name="Normal 2 3 2 4 6 3 4 2" xfId="26232" xr:uid="{00000000-0005-0000-0000-00002D4C0000}"/>
    <cellStyle name="Normal 2 3 2 4 6 3 5" xfId="18086" xr:uid="{00000000-0005-0000-0000-00002E4C0000}"/>
    <cellStyle name="Normal 2 3 2 4 6 4" xfId="3169" xr:uid="{00000000-0005-0000-0000-00002F4C0000}"/>
    <cellStyle name="Normal 2 3 2 4 6 4 2" xfId="11315" xr:uid="{00000000-0005-0000-0000-0000304C0000}"/>
    <cellStyle name="Normal 2 3 2 4 6 4 2 2" xfId="27611" xr:uid="{00000000-0005-0000-0000-0000314C0000}"/>
    <cellStyle name="Normal 2 3 2 4 6 4 3" xfId="19465" xr:uid="{00000000-0005-0000-0000-0000324C0000}"/>
    <cellStyle name="Normal 2 3 2 4 6 5" xfId="5679" xr:uid="{00000000-0005-0000-0000-0000334C0000}"/>
    <cellStyle name="Normal 2 3 2 4 6 5 2" xfId="13825" xr:uid="{00000000-0005-0000-0000-0000344C0000}"/>
    <cellStyle name="Normal 2 3 2 4 6 5 2 2" xfId="30121" xr:uid="{00000000-0005-0000-0000-0000354C0000}"/>
    <cellStyle name="Normal 2 3 2 4 6 5 3" xfId="21975" xr:uid="{00000000-0005-0000-0000-0000364C0000}"/>
    <cellStyle name="Normal 2 3 2 4 6 6" xfId="8526" xr:uid="{00000000-0005-0000-0000-0000374C0000}"/>
    <cellStyle name="Normal 2 3 2 4 6 6 2" xfId="24822" xr:uid="{00000000-0005-0000-0000-0000384C0000}"/>
    <cellStyle name="Normal 2 3 2 4 6 7" xfId="16676" xr:uid="{00000000-0005-0000-0000-0000394C0000}"/>
    <cellStyle name="Normal 2 3 2 4 7" xfId="741" xr:uid="{00000000-0005-0000-0000-00003A4C0000}"/>
    <cellStyle name="Normal 2 3 2 4 7 2" xfId="2151" xr:uid="{00000000-0005-0000-0000-00003B4C0000}"/>
    <cellStyle name="Normal 2 3 2 4 7 2 2" xfId="4700" xr:uid="{00000000-0005-0000-0000-00003C4C0000}"/>
    <cellStyle name="Normal 2 3 2 4 7 2 2 2" xfId="12846" xr:uid="{00000000-0005-0000-0000-00003D4C0000}"/>
    <cellStyle name="Normal 2 3 2 4 7 2 2 2 2" xfId="29142" xr:uid="{00000000-0005-0000-0000-00003E4C0000}"/>
    <cellStyle name="Normal 2 3 2 4 7 2 2 3" xfId="20996" xr:uid="{00000000-0005-0000-0000-00003F4C0000}"/>
    <cellStyle name="Normal 2 3 2 4 7 2 3" xfId="7450" xr:uid="{00000000-0005-0000-0000-0000404C0000}"/>
    <cellStyle name="Normal 2 3 2 4 7 2 3 2" xfId="15596" xr:uid="{00000000-0005-0000-0000-0000414C0000}"/>
    <cellStyle name="Normal 2 3 2 4 7 2 3 2 2" xfId="31892" xr:uid="{00000000-0005-0000-0000-0000424C0000}"/>
    <cellStyle name="Normal 2 3 2 4 7 2 3 3" xfId="23746" xr:uid="{00000000-0005-0000-0000-0000434C0000}"/>
    <cellStyle name="Normal 2 3 2 4 7 2 4" xfId="10297" xr:uid="{00000000-0005-0000-0000-0000444C0000}"/>
    <cellStyle name="Normal 2 3 2 4 7 2 4 2" xfId="26593" xr:uid="{00000000-0005-0000-0000-0000454C0000}"/>
    <cellStyle name="Normal 2 3 2 4 7 2 5" xfId="18447" xr:uid="{00000000-0005-0000-0000-0000464C0000}"/>
    <cellStyle name="Normal 2 3 2 4 7 3" xfId="3482" xr:uid="{00000000-0005-0000-0000-0000474C0000}"/>
    <cellStyle name="Normal 2 3 2 4 7 3 2" xfId="11628" xr:uid="{00000000-0005-0000-0000-0000484C0000}"/>
    <cellStyle name="Normal 2 3 2 4 7 3 2 2" xfId="27924" xr:uid="{00000000-0005-0000-0000-0000494C0000}"/>
    <cellStyle name="Normal 2 3 2 4 7 3 3" xfId="19778" xr:uid="{00000000-0005-0000-0000-00004A4C0000}"/>
    <cellStyle name="Normal 2 3 2 4 7 4" xfId="6040" xr:uid="{00000000-0005-0000-0000-00004B4C0000}"/>
    <cellStyle name="Normal 2 3 2 4 7 4 2" xfId="14186" xr:uid="{00000000-0005-0000-0000-00004C4C0000}"/>
    <cellStyle name="Normal 2 3 2 4 7 4 2 2" xfId="30482" xr:uid="{00000000-0005-0000-0000-00004D4C0000}"/>
    <cellStyle name="Normal 2 3 2 4 7 4 3" xfId="22336" xr:uid="{00000000-0005-0000-0000-00004E4C0000}"/>
    <cellStyle name="Normal 2 3 2 4 7 5" xfId="8887" xr:uid="{00000000-0005-0000-0000-00004F4C0000}"/>
    <cellStyle name="Normal 2 3 2 4 7 5 2" xfId="25183" xr:uid="{00000000-0005-0000-0000-0000504C0000}"/>
    <cellStyle name="Normal 2 3 2 4 7 6" xfId="17037" xr:uid="{00000000-0005-0000-0000-0000514C0000}"/>
    <cellStyle name="Normal 2 3 2 4 8" xfId="1446" xr:uid="{00000000-0005-0000-0000-0000524C0000}"/>
    <cellStyle name="Normal 2 3 2 4 8 2" xfId="4091" xr:uid="{00000000-0005-0000-0000-0000534C0000}"/>
    <cellStyle name="Normal 2 3 2 4 8 2 2" xfId="12237" xr:uid="{00000000-0005-0000-0000-0000544C0000}"/>
    <cellStyle name="Normal 2 3 2 4 8 2 2 2" xfId="28533" xr:uid="{00000000-0005-0000-0000-0000554C0000}"/>
    <cellStyle name="Normal 2 3 2 4 8 2 3" xfId="20387" xr:uid="{00000000-0005-0000-0000-0000564C0000}"/>
    <cellStyle name="Normal 2 3 2 4 8 3" xfId="6745" xr:uid="{00000000-0005-0000-0000-0000574C0000}"/>
    <cellStyle name="Normal 2 3 2 4 8 3 2" xfId="14891" xr:uid="{00000000-0005-0000-0000-0000584C0000}"/>
    <cellStyle name="Normal 2 3 2 4 8 3 2 2" xfId="31187" xr:uid="{00000000-0005-0000-0000-0000594C0000}"/>
    <cellStyle name="Normal 2 3 2 4 8 3 3" xfId="23041" xr:uid="{00000000-0005-0000-0000-00005A4C0000}"/>
    <cellStyle name="Normal 2 3 2 4 8 4" xfId="9592" xr:uid="{00000000-0005-0000-0000-00005B4C0000}"/>
    <cellStyle name="Normal 2 3 2 4 8 4 2" xfId="25888" xr:uid="{00000000-0005-0000-0000-00005C4C0000}"/>
    <cellStyle name="Normal 2 3 2 4 8 5" xfId="17742" xr:uid="{00000000-0005-0000-0000-00005D4C0000}"/>
    <cellStyle name="Normal 2 3 2 4 9" xfId="2873" xr:uid="{00000000-0005-0000-0000-00005E4C0000}"/>
    <cellStyle name="Normal 2 3 2 4 9 2" xfId="11019" xr:uid="{00000000-0005-0000-0000-00005F4C0000}"/>
    <cellStyle name="Normal 2 3 2 4 9 2 2" xfId="27315" xr:uid="{00000000-0005-0000-0000-0000604C0000}"/>
    <cellStyle name="Normal 2 3 2 4 9 3" xfId="19169" xr:uid="{00000000-0005-0000-0000-0000614C0000}"/>
    <cellStyle name="Normal 2 3 2 5" xfId="57" xr:uid="{00000000-0005-0000-0000-0000624C0000}"/>
    <cellStyle name="Normal 2 3 2 5 10" xfId="8204" xr:uid="{00000000-0005-0000-0000-0000634C0000}"/>
    <cellStyle name="Normal 2 3 2 5 10 2" xfId="24500" xr:uid="{00000000-0005-0000-0000-0000644C0000}"/>
    <cellStyle name="Normal 2 3 2 5 11" xfId="16354" xr:uid="{00000000-0005-0000-0000-0000654C0000}"/>
    <cellStyle name="Normal 2 3 2 5 2" xfId="147" xr:uid="{00000000-0005-0000-0000-0000664C0000}"/>
    <cellStyle name="Normal 2 3 2 5 2 2" xfId="491" xr:uid="{00000000-0005-0000-0000-0000674C0000}"/>
    <cellStyle name="Normal 2 3 2 5 2 2 2" xfId="1197" xr:uid="{00000000-0005-0000-0000-0000684C0000}"/>
    <cellStyle name="Normal 2 3 2 5 2 2 2 2" xfId="2607" xr:uid="{00000000-0005-0000-0000-0000694C0000}"/>
    <cellStyle name="Normal 2 3 2 5 2 2 2 2 2" xfId="5088" xr:uid="{00000000-0005-0000-0000-00006A4C0000}"/>
    <cellStyle name="Normal 2 3 2 5 2 2 2 2 2 2" xfId="13234" xr:uid="{00000000-0005-0000-0000-00006B4C0000}"/>
    <cellStyle name="Normal 2 3 2 5 2 2 2 2 2 2 2" xfId="29530" xr:uid="{00000000-0005-0000-0000-00006C4C0000}"/>
    <cellStyle name="Normal 2 3 2 5 2 2 2 2 2 3" xfId="21384" xr:uid="{00000000-0005-0000-0000-00006D4C0000}"/>
    <cellStyle name="Normal 2 3 2 5 2 2 2 2 3" xfId="7906" xr:uid="{00000000-0005-0000-0000-00006E4C0000}"/>
    <cellStyle name="Normal 2 3 2 5 2 2 2 2 3 2" xfId="16052" xr:uid="{00000000-0005-0000-0000-00006F4C0000}"/>
    <cellStyle name="Normal 2 3 2 5 2 2 2 2 3 2 2" xfId="32348" xr:uid="{00000000-0005-0000-0000-0000704C0000}"/>
    <cellStyle name="Normal 2 3 2 5 2 2 2 2 3 3" xfId="24202" xr:uid="{00000000-0005-0000-0000-0000714C0000}"/>
    <cellStyle name="Normal 2 3 2 5 2 2 2 2 4" xfId="10753" xr:uid="{00000000-0005-0000-0000-0000724C0000}"/>
    <cellStyle name="Normal 2 3 2 5 2 2 2 2 4 2" xfId="27049" xr:uid="{00000000-0005-0000-0000-0000734C0000}"/>
    <cellStyle name="Normal 2 3 2 5 2 2 2 2 5" xfId="18903" xr:uid="{00000000-0005-0000-0000-0000744C0000}"/>
    <cellStyle name="Normal 2 3 2 5 2 2 2 3" xfId="3870" xr:uid="{00000000-0005-0000-0000-0000754C0000}"/>
    <cellStyle name="Normal 2 3 2 5 2 2 2 3 2" xfId="12016" xr:uid="{00000000-0005-0000-0000-0000764C0000}"/>
    <cellStyle name="Normal 2 3 2 5 2 2 2 3 2 2" xfId="28312" xr:uid="{00000000-0005-0000-0000-0000774C0000}"/>
    <cellStyle name="Normal 2 3 2 5 2 2 2 3 3" xfId="20166" xr:uid="{00000000-0005-0000-0000-0000784C0000}"/>
    <cellStyle name="Normal 2 3 2 5 2 2 2 4" xfId="6496" xr:uid="{00000000-0005-0000-0000-0000794C0000}"/>
    <cellStyle name="Normal 2 3 2 5 2 2 2 4 2" xfId="14642" xr:uid="{00000000-0005-0000-0000-00007A4C0000}"/>
    <cellStyle name="Normal 2 3 2 5 2 2 2 4 2 2" xfId="30938" xr:uid="{00000000-0005-0000-0000-00007B4C0000}"/>
    <cellStyle name="Normal 2 3 2 5 2 2 2 4 3" xfId="22792" xr:uid="{00000000-0005-0000-0000-00007C4C0000}"/>
    <cellStyle name="Normal 2 3 2 5 2 2 2 5" xfId="9343" xr:uid="{00000000-0005-0000-0000-00007D4C0000}"/>
    <cellStyle name="Normal 2 3 2 5 2 2 2 5 2" xfId="25639" xr:uid="{00000000-0005-0000-0000-00007E4C0000}"/>
    <cellStyle name="Normal 2 3 2 5 2 2 2 6" xfId="17493" xr:uid="{00000000-0005-0000-0000-00007F4C0000}"/>
    <cellStyle name="Normal 2 3 2 5 2 2 3" xfId="1902" xr:uid="{00000000-0005-0000-0000-0000804C0000}"/>
    <cellStyle name="Normal 2 3 2 5 2 2 3 2" xfId="4479" xr:uid="{00000000-0005-0000-0000-0000814C0000}"/>
    <cellStyle name="Normal 2 3 2 5 2 2 3 2 2" xfId="12625" xr:uid="{00000000-0005-0000-0000-0000824C0000}"/>
    <cellStyle name="Normal 2 3 2 5 2 2 3 2 2 2" xfId="28921" xr:uid="{00000000-0005-0000-0000-0000834C0000}"/>
    <cellStyle name="Normal 2 3 2 5 2 2 3 2 3" xfId="20775" xr:uid="{00000000-0005-0000-0000-0000844C0000}"/>
    <cellStyle name="Normal 2 3 2 5 2 2 3 3" xfId="7201" xr:uid="{00000000-0005-0000-0000-0000854C0000}"/>
    <cellStyle name="Normal 2 3 2 5 2 2 3 3 2" xfId="15347" xr:uid="{00000000-0005-0000-0000-0000864C0000}"/>
    <cellStyle name="Normal 2 3 2 5 2 2 3 3 2 2" xfId="31643" xr:uid="{00000000-0005-0000-0000-0000874C0000}"/>
    <cellStyle name="Normal 2 3 2 5 2 2 3 3 3" xfId="23497" xr:uid="{00000000-0005-0000-0000-0000884C0000}"/>
    <cellStyle name="Normal 2 3 2 5 2 2 3 4" xfId="10048" xr:uid="{00000000-0005-0000-0000-0000894C0000}"/>
    <cellStyle name="Normal 2 3 2 5 2 2 3 4 2" xfId="26344" xr:uid="{00000000-0005-0000-0000-00008A4C0000}"/>
    <cellStyle name="Normal 2 3 2 5 2 2 3 5" xfId="18198" xr:uid="{00000000-0005-0000-0000-00008B4C0000}"/>
    <cellStyle name="Normal 2 3 2 5 2 2 4" xfId="3261" xr:uid="{00000000-0005-0000-0000-00008C4C0000}"/>
    <cellStyle name="Normal 2 3 2 5 2 2 4 2" xfId="11407" xr:uid="{00000000-0005-0000-0000-00008D4C0000}"/>
    <cellStyle name="Normal 2 3 2 5 2 2 4 2 2" xfId="27703" xr:uid="{00000000-0005-0000-0000-00008E4C0000}"/>
    <cellStyle name="Normal 2 3 2 5 2 2 4 3" xfId="19557" xr:uid="{00000000-0005-0000-0000-00008F4C0000}"/>
    <cellStyle name="Normal 2 3 2 5 2 2 5" xfId="5791" xr:uid="{00000000-0005-0000-0000-0000904C0000}"/>
    <cellStyle name="Normal 2 3 2 5 2 2 5 2" xfId="13937" xr:uid="{00000000-0005-0000-0000-0000914C0000}"/>
    <cellStyle name="Normal 2 3 2 5 2 2 5 2 2" xfId="30233" xr:uid="{00000000-0005-0000-0000-0000924C0000}"/>
    <cellStyle name="Normal 2 3 2 5 2 2 5 3" xfId="22087" xr:uid="{00000000-0005-0000-0000-0000934C0000}"/>
    <cellStyle name="Normal 2 3 2 5 2 2 6" xfId="8638" xr:uid="{00000000-0005-0000-0000-0000944C0000}"/>
    <cellStyle name="Normal 2 3 2 5 2 2 6 2" xfId="24934" xr:uid="{00000000-0005-0000-0000-0000954C0000}"/>
    <cellStyle name="Normal 2 3 2 5 2 2 7" xfId="16788" xr:uid="{00000000-0005-0000-0000-0000964C0000}"/>
    <cellStyle name="Normal 2 3 2 5 2 3" xfId="853" xr:uid="{00000000-0005-0000-0000-0000974C0000}"/>
    <cellStyle name="Normal 2 3 2 5 2 3 2" xfId="2263" xr:uid="{00000000-0005-0000-0000-0000984C0000}"/>
    <cellStyle name="Normal 2 3 2 5 2 3 2 2" xfId="4792" xr:uid="{00000000-0005-0000-0000-0000994C0000}"/>
    <cellStyle name="Normal 2 3 2 5 2 3 2 2 2" xfId="12938" xr:uid="{00000000-0005-0000-0000-00009A4C0000}"/>
    <cellStyle name="Normal 2 3 2 5 2 3 2 2 2 2" xfId="29234" xr:uid="{00000000-0005-0000-0000-00009B4C0000}"/>
    <cellStyle name="Normal 2 3 2 5 2 3 2 2 3" xfId="21088" xr:uid="{00000000-0005-0000-0000-00009C4C0000}"/>
    <cellStyle name="Normal 2 3 2 5 2 3 2 3" xfId="7562" xr:uid="{00000000-0005-0000-0000-00009D4C0000}"/>
    <cellStyle name="Normal 2 3 2 5 2 3 2 3 2" xfId="15708" xr:uid="{00000000-0005-0000-0000-00009E4C0000}"/>
    <cellStyle name="Normal 2 3 2 5 2 3 2 3 2 2" xfId="32004" xr:uid="{00000000-0005-0000-0000-00009F4C0000}"/>
    <cellStyle name="Normal 2 3 2 5 2 3 2 3 3" xfId="23858" xr:uid="{00000000-0005-0000-0000-0000A04C0000}"/>
    <cellStyle name="Normal 2 3 2 5 2 3 2 4" xfId="10409" xr:uid="{00000000-0005-0000-0000-0000A14C0000}"/>
    <cellStyle name="Normal 2 3 2 5 2 3 2 4 2" xfId="26705" xr:uid="{00000000-0005-0000-0000-0000A24C0000}"/>
    <cellStyle name="Normal 2 3 2 5 2 3 2 5" xfId="18559" xr:uid="{00000000-0005-0000-0000-0000A34C0000}"/>
    <cellStyle name="Normal 2 3 2 5 2 3 3" xfId="3574" xr:uid="{00000000-0005-0000-0000-0000A44C0000}"/>
    <cellStyle name="Normal 2 3 2 5 2 3 3 2" xfId="11720" xr:uid="{00000000-0005-0000-0000-0000A54C0000}"/>
    <cellStyle name="Normal 2 3 2 5 2 3 3 2 2" xfId="28016" xr:uid="{00000000-0005-0000-0000-0000A64C0000}"/>
    <cellStyle name="Normal 2 3 2 5 2 3 3 3" xfId="19870" xr:uid="{00000000-0005-0000-0000-0000A74C0000}"/>
    <cellStyle name="Normal 2 3 2 5 2 3 4" xfId="6152" xr:uid="{00000000-0005-0000-0000-0000A84C0000}"/>
    <cellStyle name="Normal 2 3 2 5 2 3 4 2" xfId="14298" xr:uid="{00000000-0005-0000-0000-0000A94C0000}"/>
    <cellStyle name="Normal 2 3 2 5 2 3 4 2 2" xfId="30594" xr:uid="{00000000-0005-0000-0000-0000AA4C0000}"/>
    <cellStyle name="Normal 2 3 2 5 2 3 4 3" xfId="22448" xr:uid="{00000000-0005-0000-0000-0000AB4C0000}"/>
    <cellStyle name="Normal 2 3 2 5 2 3 5" xfId="8999" xr:uid="{00000000-0005-0000-0000-0000AC4C0000}"/>
    <cellStyle name="Normal 2 3 2 5 2 3 5 2" xfId="25295" xr:uid="{00000000-0005-0000-0000-0000AD4C0000}"/>
    <cellStyle name="Normal 2 3 2 5 2 3 6" xfId="17149" xr:uid="{00000000-0005-0000-0000-0000AE4C0000}"/>
    <cellStyle name="Normal 2 3 2 5 2 4" xfId="1558" xr:uid="{00000000-0005-0000-0000-0000AF4C0000}"/>
    <cellStyle name="Normal 2 3 2 5 2 4 2" xfId="4183" xr:uid="{00000000-0005-0000-0000-0000B04C0000}"/>
    <cellStyle name="Normal 2 3 2 5 2 4 2 2" xfId="12329" xr:uid="{00000000-0005-0000-0000-0000B14C0000}"/>
    <cellStyle name="Normal 2 3 2 5 2 4 2 2 2" xfId="28625" xr:uid="{00000000-0005-0000-0000-0000B24C0000}"/>
    <cellStyle name="Normal 2 3 2 5 2 4 2 3" xfId="20479" xr:uid="{00000000-0005-0000-0000-0000B34C0000}"/>
    <cellStyle name="Normal 2 3 2 5 2 4 3" xfId="6857" xr:uid="{00000000-0005-0000-0000-0000B44C0000}"/>
    <cellStyle name="Normal 2 3 2 5 2 4 3 2" xfId="15003" xr:uid="{00000000-0005-0000-0000-0000B54C0000}"/>
    <cellStyle name="Normal 2 3 2 5 2 4 3 2 2" xfId="31299" xr:uid="{00000000-0005-0000-0000-0000B64C0000}"/>
    <cellStyle name="Normal 2 3 2 5 2 4 3 3" xfId="23153" xr:uid="{00000000-0005-0000-0000-0000B74C0000}"/>
    <cellStyle name="Normal 2 3 2 5 2 4 4" xfId="9704" xr:uid="{00000000-0005-0000-0000-0000B84C0000}"/>
    <cellStyle name="Normal 2 3 2 5 2 4 4 2" xfId="26000" xr:uid="{00000000-0005-0000-0000-0000B94C0000}"/>
    <cellStyle name="Normal 2 3 2 5 2 4 5" xfId="17854" xr:uid="{00000000-0005-0000-0000-0000BA4C0000}"/>
    <cellStyle name="Normal 2 3 2 5 2 5" xfId="2965" xr:uid="{00000000-0005-0000-0000-0000BB4C0000}"/>
    <cellStyle name="Normal 2 3 2 5 2 5 2" xfId="11111" xr:uid="{00000000-0005-0000-0000-0000BC4C0000}"/>
    <cellStyle name="Normal 2 3 2 5 2 5 2 2" xfId="27407" xr:uid="{00000000-0005-0000-0000-0000BD4C0000}"/>
    <cellStyle name="Normal 2 3 2 5 2 5 3" xfId="19261" xr:uid="{00000000-0005-0000-0000-0000BE4C0000}"/>
    <cellStyle name="Normal 2 3 2 5 2 6" xfId="5447" xr:uid="{00000000-0005-0000-0000-0000BF4C0000}"/>
    <cellStyle name="Normal 2 3 2 5 2 6 2" xfId="13593" xr:uid="{00000000-0005-0000-0000-0000C04C0000}"/>
    <cellStyle name="Normal 2 3 2 5 2 6 2 2" xfId="29889" xr:uid="{00000000-0005-0000-0000-0000C14C0000}"/>
    <cellStyle name="Normal 2 3 2 5 2 6 3" xfId="21743" xr:uid="{00000000-0005-0000-0000-0000C24C0000}"/>
    <cellStyle name="Normal 2 3 2 5 2 7" xfId="8294" xr:uid="{00000000-0005-0000-0000-0000C34C0000}"/>
    <cellStyle name="Normal 2 3 2 5 2 7 2" xfId="24590" xr:uid="{00000000-0005-0000-0000-0000C44C0000}"/>
    <cellStyle name="Normal 2 3 2 5 2 8" xfId="16444" xr:uid="{00000000-0005-0000-0000-0000C54C0000}"/>
    <cellStyle name="Normal 2 3 2 5 3" xfId="228" xr:uid="{00000000-0005-0000-0000-0000C64C0000}"/>
    <cellStyle name="Normal 2 3 2 5 3 2" xfId="572" xr:uid="{00000000-0005-0000-0000-0000C74C0000}"/>
    <cellStyle name="Normal 2 3 2 5 3 2 2" xfId="1278" xr:uid="{00000000-0005-0000-0000-0000C84C0000}"/>
    <cellStyle name="Normal 2 3 2 5 3 2 2 2" xfId="2688" xr:uid="{00000000-0005-0000-0000-0000C94C0000}"/>
    <cellStyle name="Normal 2 3 2 5 3 2 2 2 2" xfId="5162" xr:uid="{00000000-0005-0000-0000-0000CA4C0000}"/>
    <cellStyle name="Normal 2 3 2 5 3 2 2 2 2 2" xfId="13308" xr:uid="{00000000-0005-0000-0000-0000CB4C0000}"/>
    <cellStyle name="Normal 2 3 2 5 3 2 2 2 2 2 2" xfId="29604" xr:uid="{00000000-0005-0000-0000-0000CC4C0000}"/>
    <cellStyle name="Normal 2 3 2 5 3 2 2 2 2 3" xfId="21458" xr:uid="{00000000-0005-0000-0000-0000CD4C0000}"/>
    <cellStyle name="Normal 2 3 2 5 3 2 2 2 3" xfId="7987" xr:uid="{00000000-0005-0000-0000-0000CE4C0000}"/>
    <cellStyle name="Normal 2 3 2 5 3 2 2 2 3 2" xfId="16133" xr:uid="{00000000-0005-0000-0000-0000CF4C0000}"/>
    <cellStyle name="Normal 2 3 2 5 3 2 2 2 3 2 2" xfId="32429" xr:uid="{00000000-0005-0000-0000-0000D04C0000}"/>
    <cellStyle name="Normal 2 3 2 5 3 2 2 2 3 3" xfId="24283" xr:uid="{00000000-0005-0000-0000-0000D14C0000}"/>
    <cellStyle name="Normal 2 3 2 5 3 2 2 2 4" xfId="10834" xr:uid="{00000000-0005-0000-0000-0000D24C0000}"/>
    <cellStyle name="Normal 2 3 2 5 3 2 2 2 4 2" xfId="27130" xr:uid="{00000000-0005-0000-0000-0000D34C0000}"/>
    <cellStyle name="Normal 2 3 2 5 3 2 2 2 5" xfId="18984" xr:uid="{00000000-0005-0000-0000-0000D44C0000}"/>
    <cellStyle name="Normal 2 3 2 5 3 2 2 3" xfId="3944" xr:uid="{00000000-0005-0000-0000-0000D54C0000}"/>
    <cellStyle name="Normal 2 3 2 5 3 2 2 3 2" xfId="12090" xr:uid="{00000000-0005-0000-0000-0000D64C0000}"/>
    <cellStyle name="Normal 2 3 2 5 3 2 2 3 2 2" xfId="28386" xr:uid="{00000000-0005-0000-0000-0000D74C0000}"/>
    <cellStyle name="Normal 2 3 2 5 3 2 2 3 3" xfId="20240" xr:uid="{00000000-0005-0000-0000-0000D84C0000}"/>
    <cellStyle name="Normal 2 3 2 5 3 2 2 4" xfId="6577" xr:uid="{00000000-0005-0000-0000-0000D94C0000}"/>
    <cellStyle name="Normal 2 3 2 5 3 2 2 4 2" xfId="14723" xr:uid="{00000000-0005-0000-0000-0000DA4C0000}"/>
    <cellStyle name="Normal 2 3 2 5 3 2 2 4 2 2" xfId="31019" xr:uid="{00000000-0005-0000-0000-0000DB4C0000}"/>
    <cellStyle name="Normal 2 3 2 5 3 2 2 4 3" xfId="22873" xr:uid="{00000000-0005-0000-0000-0000DC4C0000}"/>
    <cellStyle name="Normal 2 3 2 5 3 2 2 5" xfId="9424" xr:uid="{00000000-0005-0000-0000-0000DD4C0000}"/>
    <cellStyle name="Normal 2 3 2 5 3 2 2 5 2" xfId="25720" xr:uid="{00000000-0005-0000-0000-0000DE4C0000}"/>
    <cellStyle name="Normal 2 3 2 5 3 2 2 6" xfId="17574" xr:uid="{00000000-0005-0000-0000-0000DF4C0000}"/>
    <cellStyle name="Normal 2 3 2 5 3 2 3" xfId="1983" xr:uid="{00000000-0005-0000-0000-0000E04C0000}"/>
    <cellStyle name="Normal 2 3 2 5 3 2 3 2" xfId="4553" xr:uid="{00000000-0005-0000-0000-0000E14C0000}"/>
    <cellStyle name="Normal 2 3 2 5 3 2 3 2 2" xfId="12699" xr:uid="{00000000-0005-0000-0000-0000E24C0000}"/>
    <cellStyle name="Normal 2 3 2 5 3 2 3 2 2 2" xfId="28995" xr:uid="{00000000-0005-0000-0000-0000E34C0000}"/>
    <cellStyle name="Normal 2 3 2 5 3 2 3 2 3" xfId="20849" xr:uid="{00000000-0005-0000-0000-0000E44C0000}"/>
    <cellStyle name="Normal 2 3 2 5 3 2 3 3" xfId="7282" xr:uid="{00000000-0005-0000-0000-0000E54C0000}"/>
    <cellStyle name="Normal 2 3 2 5 3 2 3 3 2" xfId="15428" xr:uid="{00000000-0005-0000-0000-0000E64C0000}"/>
    <cellStyle name="Normal 2 3 2 5 3 2 3 3 2 2" xfId="31724" xr:uid="{00000000-0005-0000-0000-0000E74C0000}"/>
    <cellStyle name="Normal 2 3 2 5 3 2 3 3 3" xfId="23578" xr:uid="{00000000-0005-0000-0000-0000E84C0000}"/>
    <cellStyle name="Normal 2 3 2 5 3 2 3 4" xfId="10129" xr:uid="{00000000-0005-0000-0000-0000E94C0000}"/>
    <cellStyle name="Normal 2 3 2 5 3 2 3 4 2" xfId="26425" xr:uid="{00000000-0005-0000-0000-0000EA4C0000}"/>
    <cellStyle name="Normal 2 3 2 5 3 2 3 5" xfId="18279" xr:uid="{00000000-0005-0000-0000-0000EB4C0000}"/>
    <cellStyle name="Normal 2 3 2 5 3 2 4" xfId="3335" xr:uid="{00000000-0005-0000-0000-0000EC4C0000}"/>
    <cellStyle name="Normal 2 3 2 5 3 2 4 2" xfId="11481" xr:uid="{00000000-0005-0000-0000-0000ED4C0000}"/>
    <cellStyle name="Normal 2 3 2 5 3 2 4 2 2" xfId="27777" xr:uid="{00000000-0005-0000-0000-0000EE4C0000}"/>
    <cellStyle name="Normal 2 3 2 5 3 2 4 3" xfId="19631" xr:uid="{00000000-0005-0000-0000-0000EF4C0000}"/>
    <cellStyle name="Normal 2 3 2 5 3 2 5" xfId="5872" xr:uid="{00000000-0005-0000-0000-0000F04C0000}"/>
    <cellStyle name="Normal 2 3 2 5 3 2 5 2" xfId="14018" xr:uid="{00000000-0005-0000-0000-0000F14C0000}"/>
    <cellStyle name="Normal 2 3 2 5 3 2 5 2 2" xfId="30314" xr:uid="{00000000-0005-0000-0000-0000F24C0000}"/>
    <cellStyle name="Normal 2 3 2 5 3 2 5 3" xfId="22168" xr:uid="{00000000-0005-0000-0000-0000F34C0000}"/>
    <cellStyle name="Normal 2 3 2 5 3 2 6" xfId="8719" xr:uid="{00000000-0005-0000-0000-0000F44C0000}"/>
    <cellStyle name="Normal 2 3 2 5 3 2 6 2" xfId="25015" xr:uid="{00000000-0005-0000-0000-0000F54C0000}"/>
    <cellStyle name="Normal 2 3 2 5 3 2 7" xfId="16869" xr:uid="{00000000-0005-0000-0000-0000F64C0000}"/>
    <cellStyle name="Normal 2 3 2 5 3 3" xfId="934" xr:uid="{00000000-0005-0000-0000-0000F74C0000}"/>
    <cellStyle name="Normal 2 3 2 5 3 3 2" xfId="2344" xr:uid="{00000000-0005-0000-0000-0000F84C0000}"/>
    <cellStyle name="Normal 2 3 2 5 3 3 2 2" xfId="4866" xr:uid="{00000000-0005-0000-0000-0000F94C0000}"/>
    <cellStyle name="Normal 2 3 2 5 3 3 2 2 2" xfId="13012" xr:uid="{00000000-0005-0000-0000-0000FA4C0000}"/>
    <cellStyle name="Normal 2 3 2 5 3 3 2 2 2 2" xfId="29308" xr:uid="{00000000-0005-0000-0000-0000FB4C0000}"/>
    <cellStyle name="Normal 2 3 2 5 3 3 2 2 3" xfId="21162" xr:uid="{00000000-0005-0000-0000-0000FC4C0000}"/>
    <cellStyle name="Normal 2 3 2 5 3 3 2 3" xfId="7643" xr:uid="{00000000-0005-0000-0000-0000FD4C0000}"/>
    <cellStyle name="Normal 2 3 2 5 3 3 2 3 2" xfId="15789" xr:uid="{00000000-0005-0000-0000-0000FE4C0000}"/>
    <cellStyle name="Normal 2 3 2 5 3 3 2 3 2 2" xfId="32085" xr:uid="{00000000-0005-0000-0000-0000FF4C0000}"/>
    <cellStyle name="Normal 2 3 2 5 3 3 2 3 3" xfId="23939" xr:uid="{00000000-0005-0000-0000-0000004D0000}"/>
    <cellStyle name="Normal 2 3 2 5 3 3 2 4" xfId="10490" xr:uid="{00000000-0005-0000-0000-0000014D0000}"/>
    <cellStyle name="Normal 2 3 2 5 3 3 2 4 2" xfId="26786" xr:uid="{00000000-0005-0000-0000-0000024D0000}"/>
    <cellStyle name="Normal 2 3 2 5 3 3 2 5" xfId="18640" xr:uid="{00000000-0005-0000-0000-0000034D0000}"/>
    <cellStyle name="Normal 2 3 2 5 3 3 3" xfId="3648" xr:uid="{00000000-0005-0000-0000-0000044D0000}"/>
    <cellStyle name="Normal 2 3 2 5 3 3 3 2" xfId="11794" xr:uid="{00000000-0005-0000-0000-0000054D0000}"/>
    <cellStyle name="Normal 2 3 2 5 3 3 3 2 2" xfId="28090" xr:uid="{00000000-0005-0000-0000-0000064D0000}"/>
    <cellStyle name="Normal 2 3 2 5 3 3 3 3" xfId="19944" xr:uid="{00000000-0005-0000-0000-0000074D0000}"/>
    <cellStyle name="Normal 2 3 2 5 3 3 4" xfId="6233" xr:uid="{00000000-0005-0000-0000-0000084D0000}"/>
    <cellStyle name="Normal 2 3 2 5 3 3 4 2" xfId="14379" xr:uid="{00000000-0005-0000-0000-0000094D0000}"/>
    <cellStyle name="Normal 2 3 2 5 3 3 4 2 2" xfId="30675" xr:uid="{00000000-0005-0000-0000-00000A4D0000}"/>
    <cellStyle name="Normal 2 3 2 5 3 3 4 3" xfId="22529" xr:uid="{00000000-0005-0000-0000-00000B4D0000}"/>
    <cellStyle name="Normal 2 3 2 5 3 3 5" xfId="9080" xr:uid="{00000000-0005-0000-0000-00000C4D0000}"/>
    <cellStyle name="Normal 2 3 2 5 3 3 5 2" xfId="25376" xr:uid="{00000000-0005-0000-0000-00000D4D0000}"/>
    <cellStyle name="Normal 2 3 2 5 3 3 6" xfId="17230" xr:uid="{00000000-0005-0000-0000-00000E4D0000}"/>
    <cellStyle name="Normal 2 3 2 5 3 4" xfId="1639" xr:uid="{00000000-0005-0000-0000-00000F4D0000}"/>
    <cellStyle name="Normal 2 3 2 5 3 4 2" xfId="4257" xr:uid="{00000000-0005-0000-0000-0000104D0000}"/>
    <cellStyle name="Normal 2 3 2 5 3 4 2 2" xfId="12403" xr:uid="{00000000-0005-0000-0000-0000114D0000}"/>
    <cellStyle name="Normal 2 3 2 5 3 4 2 2 2" xfId="28699" xr:uid="{00000000-0005-0000-0000-0000124D0000}"/>
    <cellStyle name="Normal 2 3 2 5 3 4 2 3" xfId="20553" xr:uid="{00000000-0005-0000-0000-0000134D0000}"/>
    <cellStyle name="Normal 2 3 2 5 3 4 3" xfId="6938" xr:uid="{00000000-0005-0000-0000-0000144D0000}"/>
    <cellStyle name="Normal 2 3 2 5 3 4 3 2" xfId="15084" xr:uid="{00000000-0005-0000-0000-0000154D0000}"/>
    <cellStyle name="Normal 2 3 2 5 3 4 3 2 2" xfId="31380" xr:uid="{00000000-0005-0000-0000-0000164D0000}"/>
    <cellStyle name="Normal 2 3 2 5 3 4 3 3" xfId="23234" xr:uid="{00000000-0005-0000-0000-0000174D0000}"/>
    <cellStyle name="Normal 2 3 2 5 3 4 4" xfId="9785" xr:uid="{00000000-0005-0000-0000-0000184D0000}"/>
    <cellStyle name="Normal 2 3 2 5 3 4 4 2" xfId="26081" xr:uid="{00000000-0005-0000-0000-0000194D0000}"/>
    <cellStyle name="Normal 2 3 2 5 3 4 5" xfId="17935" xr:uid="{00000000-0005-0000-0000-00001A4D0000}"/>
    <cellStyle name="Normal 2 3 2 5 3 5" xfId="3039" xr:uid="{00000000-0005-0000-0000-00001B4D0000}"/>
    <cellStyle name="Normal 2 3 2 5 3 5 2" xfId="11185" xr:uid="{00000000-0005-0000-0000-00001C4D0000}"/>
    <cellStyle name="Normal 2 3 2 5 3 5 2 2" xfId="27481" xr:uid="{00000000-0005-0000-0000-00001D4D0000}"/>
    <cellStyle name="Normal 2 3 2 5 3 5 3" xfId="19335" xr:uid="{00000000-0005-0000-0000-00001E4D0000}"/>
    <cellStyle name="Normal 2 3 2 5 3 6" xfId="5528" xr:uid="{00000000-0005-0000-0000-00001F4D0000}"/>
    <cellStyle name="Normal 2 3 2 5 3 6 2" xfId="13674" xr:uid="{00000000-0005-0000-0000-0000204D0000}"/>
    <cellStyle name="Normal 2 3 2 5 3 6 2 2" xfId="29970" xr:uid="{00000000-0005-0000-0000-0000214D0000}"/>
    <cellStyle name="Normal 2 3 2 5 3 6 3" xfId="21824" xr:uid="{00000000-0005-0000-0000-0000224D0000}"/>
    <cellStyle name="Normal 2 3 2 5 3 7" xfId="8375" xr:uid="{00000000-0005-0000-0000-0000234D0000}"/>
    <cellStyle name="Normal 2 3 2 5 3 7 2" xfId="24671" xr:uid="{00000000-0005-0000-0000-0000244D0000}"/>
    <cellStyle name="Normal 2 3 2 5 3 8" xfId="16525" xr:uid="{00000000-0005-0000-0000-0000254D0000}"/>
    <cellStyle name="Normal 2 3 2 5 4" xfId="311" xr:uid="{00000000-0005-0000-0000-0000264D0000}"/>
    <cellStyle name="Normal 2 3 2 5 4 2" xfId="655" xr:uid="{00000000-0005-0000-0000-0000274D0000}"/>
    <cellStyle name="Normal 2 3 2 5 4 2 2" xfId="1361" xr:uid="{00000000-0005-0000-0000-0000284D0000}"/>
    <cellStyle name="Normal 2 3 2 5 4 2 2 2" xfId="2771" xr:uid="{00000000-0005-0000-0000-0000294D0000}"/>
    <cellStyle name="Normal 2 3 2 5 4 2 2 2 2" xfId="5236" xr:uid="{00000000-0005-0000-0000-00002A4D0000}"/>
    <cellStyle name="Normal 2 3 2 5 4 2 2 2 2 2" xfId="13382" xr:uid="{00000000-0005-0000-0000-00002B4D0000}"/>
    <cellStyle name="Normal 2 3 2 5 4 2 2 2 2 2 2" xfId="29678" xr:uid="{00000000-0005-0000-0000-00002C4D0000}"/>
    <cellStyle name="Normal 2 3 2 5 4 2 2 2 2 3" xfId="21532" xr:uid="{00000000-0005-0000-0000-00002D4D0000}"/>
    <cellStyle name="Normal 2 3 2 5 4 2 2 2 3" xfId="8070" xr:uid="{00000000-0005-0000-0000-00002E4D0000}"/>
    <cellStyle name="Normal 2 3 2 5 4 2 2 2 3 2" xfId="16216" xr:uid="{00000000-0005-0000-0000-00002F4D0000}"/>
    <cellStyle name="Normal 2 3 2 5 4 2 2 2 3 2 2" xfId="32512" xr:uid="{00000000-0005-0000-0000-0000304D0000}"/>
    <cellStyle name="Normal 2 3 2 5 4 2 2 2 3 3" xfId="24366" xr:uid="{00000000-0005-0000-0000-0000314D0000}"/>
    <cellStyle name="Normal 2 3 2 5 4 2 2 2 4" xfId="10917" xr:uid="{00000000-0005-0000-0000-0000324D0000}"/>
    <cellStyle name="Normal 2 3 2 5 4 2 2 2 4 2" xfId="27213" xr:uid="{00000000-0005-0000-0000-0000334D0000}"/>
    <cellStyle name="Normal 2 3 2 5 4 2 2 2 5" xfId="19067" xr:uid="{00000000-0005-0000-0000-0000344D0000}"/>
    <cellStyle name="Normal 2 3 2 5 4 2 2 3" xfId="4018" xr:uid="{00000000-0005-0000-0000-0000354D0000}"/>
    <cellStyle name="Normal 2 3 2 5 4 2 2 3 2" xfId="12164" xr:uid="{00000000-0005-0000-0000-0000364D0000}"/>
    <cellStyle name="Normal 2 3 2 5 4 2 2 3 2 2" xfId="28460" xr:uid="{00000000-0005-0000-0000-0000374D0000}"/>
    <cellStyle name="Normal 2 3 2 5 4 2 2 3 3" xfId="20314" xr:uid="{00000000-0005-0000-0000-0000384D0000}"/>
    <cellStyle name="Normal 2 3 2 5 4 2 2 4" xfId="6660" xr:uid="{00000000-0005-0000-0000-0000394D0000}"/>
    <cellStyle name="Normal 2 3 2 5 4 2 2 4 2" xfId="14806" xr:uid="{00000000-0005-0000-0000-00003A4D0000}"/>
    <cellStyle name="Normal 2 3 2 5 4 2 2 4 2 2" xfId="31102" xr:uid="{00000000-0005-0000-0000-00003B4D0000}"/>
    <cellStyle name="Normal 2 3 2 5 4 2 2 4 3" xfId="22956" xr:uid="{00000000-0005-0000-0000-00003C4D0000}"/>
    <cellStyle name="Normal 2 3 2 5 4 2 2 5" xfId="9507" xr:uid="{00000000-0005-0000-0000-00003D4D0000}"/>
    <cellStyle name="Normal 2 3 2 5 4 2 2 5 2" xfId="25803" xr:uid="{00000000-0005-0000-0000-00003E4D0000}"/>
    <cellStyle name="Normal 2 3 2 5 4 2 2 6" xfId="17657" xr:uid="{00000000-0005-0000-0000-00003F4D0000}"/>
    <cellStyle name="Normal 2 3 2 5 4 2 3" xfId="2066" xr:uid="{00000000-0005-0000-0000-0000404D0000}"/>
    <cellStyle name="Normal 2 3 2 5 4 2 3 2" xfId="4627" xr:uid="{00000000-0005-0000-0000-0000414D0000}"/>
    <cellStyle name="Normal 2 3 2 5 4 2 3 2 2" xfId="12773" xr:uid="{00000000-0005-0000-0000-0000424D0000}"/>
    <cellStyle name="Normal 2 3 2 5 4 2 3 2 2 2" xfId="29069" xr:uid="{00000000-0005-0000-0000-0000434D0000}"/>
    <cellStyle name="Normal 2 3 2 5 4 2 3 2 3" xfId="20923" xr:uid="{00000000-0005-0000-0000-0000444D0000}"/>
    <cellStyle name="Normal 2 3 2 5 4 2 3 3" xfId="7365" xr:uid="{00000000-0005-0000-0000-0000454D0000}"/>
    <cellStyle name="Normal 2 3 2 5 4 2 3 3 2" xfId="15511" xr:uid="{00000000-0005-0000-0000-0000464D0000}"/>
    <cellStyle name="Normal 2 3 2 5 4 2 3 3 2 2" xfId="31807" xr:uid="{00000000-0005-0000-0000-0000474D0000}"/>
    <cellStyle name="Normal 2 3 2 5 4 2 3 3 3" xfId="23661" xr:uid="{00000000-0005-0000-0000-0000484D0000}"/>
    <cellStyle name="Normal 2 3 2 5 4 2 3 4" xfId="10212" xr:uid="{00000000-0005-0000-0000-0000494D0000}"/>
    <cellStyle name="Normal 2 3 2 5 4 2 3 4 2" xfId="26508" xr:uid="{00000000-0005-0000-0000-00004A4D0000}"/>
    <cellStyle name="Normal 2 3 2 5 4 2 3 5" xfId="18362" xr:uid="{00000000-0005-0000-0000-00004B4D0000}"/>
    <cellStyle name="Normal 2 3 2 5 4 2 4" xfId="3409" xr:uid="{00000000-0005-0000-0000-00004C4D0000}"/>
    <cellStyle name="Normal 2 3 2 5 4 2 4 2" xfId="11555" xr:uid="{00000000-0005-0000-0000-00004D4D0000}"/>
    <cellStyle name="Normal 2 3 2 5 4 2 4 2 2" xfId="27851" xr:uid="{00000000-0005-0000-0000-00004E4D0000}"/>
    <cellStyle name="Normal 2 3 2 5 4 2 4 3" xfId="19705" xr:uid="{00000000-0005-0000-0000-00004F4D0000}"/>
    <cellStyle name="Normal 2 3 2 5 4 2 5" xfId="5955" xr:uid="{00000000-0005-0000-0000-0000504D0000}"/>
    <cellStyle name="Normal 2 3 2 5 4 2 5 2" xfId="14101" xr:uid="{00000000-0005-0000-0000-0000514D0000}"/>
    <cellStyle name="Normal 2 3 2 5 4 2 5 2 2" xfId="30397" xr:uid="{00000000-0005-0000-0000-0000524D0000}"/>
    <cellStyle name="Normal 2 3 2 5 4 2 5 3" xfId="22251" xr:uid="{00000000-0005-0000-0000-0000534D0000}"/>
    <cellStyle name="Normal 2 3 2 5 4 2 6" xfId="8802" xr:uid="{00000000-0005-0000-0000-0000544D0000}"/>
    <cellStyle name="Normal 2 3 2 5 4 2 6 2" xfId="25098" xr:uid="{00000000-0005-0000-0000-0000554D0000}"/>
    <cellStyle name="Normal 2 3 2 5 4 2 7" xfId="16952" xr:uid="{00000000-0005-0000-0000-0000564D0000}"/>
    <cellStyle name="Normal 2 3 2 5 4 3" xfId="1017" xr:uid="{00000000-0005-0000-0000-0000574D0000}"/>
    <cellStyle name="Normal 2 3 2 5 4 3 2" xfId="2427" xr:uid="{00000000-0005-0000-0000-0000584D0000}"/>
    <cellStyle name="Normal 2 3 2 5 4 3 2 2" xfId="4940" xr:uid="{00000000-0005-0000-0000-0000594D0000}"/>
    <cellStyle name="Normal 2 3 2 5 4 3 2 2 2" xfId="13086" xr:uid="{00000000-0005-0000-0000-00005A4D0000}"/>
    <cellStyle name="Normal 2 3 2 5 4 3 2 2 2 2" xfId="29382" xr:uid="{00000000-0005-0000-0000-00005B4D0000}"/>
    <cellStyle name="Normal 2 3 2 5 4 3 2 2 3" xfId="21236" xr:uid="{00000000-0005-0000-0000-00005C4D0000}"/>
    <cellStyle name="Normal 2 3 2 5 4 3 2 3" xfId="7726" xr:uid="{00000000-0005-0000-0000-00005D4D0000}"/>
    <cellStyle name="Normal 2 3 2 5 4 3 2 3 2" xfId="15872" xr:uid="{00000000-0005-0000-0000-00005E4D0000}"/>
    <cellStyle name="Normal 2 3 2 5 4 3 2 3 2 2" xfId="32168" xr:uid="{00000000-0005-0000-0000-00005F4D0000}"/>
    <cellStyle name="Normal 2 3 2 5 4 3 2 3 3" xfId="24022" xr:uid="{00000000-0005-0000-0000-0000604D0000}"/>
    <cellStyle name="Normal 2 3 2 5 4 3 2 4" xfId="10573" xr:uid="{00000000-0005-0000-0000-0000614D0000}"/>
    <cellStyle name="Normal 2 3 2 5 4 3 2 4 2" xfId="26869" xr:uid="{00000000-0005-0000-0000-0000624D0000}"/>
    <cellStyle name="Normal 2 3 2 5 4 3 2 5" xfId="18723" xr:uid="{00000000-0005-0000-0000-0000634D0000}"/>
    <cellStyle name="Normal 2 3 2 5 4 3 3" xfId="3722" xr:uid="{00000000-0005-0000-0000-0000644D0000}"/>
    <cellStyle name="Normal 2 3 2 5 4 3 3 2" xfId="11868" xr:uid="{00000000-0005-0000-0000-0000654D0000}"/>
    <cellStyle name="Normal 2 3 2 5 4 3 3 2 2" xfId="28164" xr:uid="{00000000-0005-0000-0000-0000664D0000}"/>
    <cellStyle name="Normal 2 3 2 5 4 3 3 3" xfId="20018" xr:uid="{00000000-0005-0000-0000-0000674D0000}"/>
    <cellStyle name="Normal 2 3 2 5 4 3 4" xfId="6316" xr:uid="{00000000-0005-0000-0000-0000684D0000}"/>
    <cellStyle name="Normal 2 3 2 5 4 3 4 2" xfId="14462" xr:uid="{00000000-0005-0000-0000-0000694D0000}"/>
    <cellStyle name="Normal 2 3 2 5 4 3 4 2 2" xfId="30758" xr:uid="{00000000-0005-0000-0000-00006A4D0000}"/>
    <cellStyle name="Normal 2 3 2 5 4 3 4 3" xfId="22612" xr:uid="{00000000-0005-0000-0000-00006B4D0000}"/>
    <cellStyle name="Normal 2 3 2 5 4 3 5" xfId="9163" xr:uid="{00000000-0005-0000-0000-00006C4D0000}"/>
    <cellStyle name="Normal 2 3 2 5 4 3 5 2" xfId="25459" xr:uid="{00000000-0005-0000-0000-00006D4D0000}"/>
    <cellStyle name="Normal 2 3 2 5 4 3 6" xfId="17313" xr:uid="{00000000-0005-0000-0000-00006E4D0000}"/>
    <cellStyle name="Normal 2 3 2 5 4 4" xfId="1722" xr:uid="{00000000-0005-0000-0000-00006F4D0000}"/>
    <cellStyle name="Normal 2 3 2 5 4 4 2" xfId="4331" xr:uid="{00000000-0005-0000-0000-0000704D0000}"/>
    <cellStyle name="Normal 2 3 2 5 4 4 2 2" xfId="12477" xr:uid="{00000000-0005-0000-0000-0000714D0000}"/>
    <cellStyle name="Normal 2 3 2 5 4 4 2 2 2" xfId="28773" xr:uid="{00000000-0005-0000-0000-0000724D0000}"/>
    <cellStyle name="Normal 2 3 2 5 4 4 2 3" xfId="20627" xr:uid="{00000000-0005-0000-0000-0000734D0000}"/>
    <cellStyle name="Normal 2 3 2 5 4 4 3" xfId="7021" xr:uid="{00000000-0005-0000-0000-0000744D0000}"/>
    <cellStyle name="Normal 2 3 2 5 4 4 3 2" xfId="15167" xr:uid="{00000000-0005-0000-0000-0000754D0000}"/>
    <cellStyle name="Normal 2 3 2 5 4 4 3 2 2" xfId="31463" xr:uid="{00000000-0005-0000-0000-0000764D0000}"/>
    <cellStyle name="Normal 2 3 2 5 4 4 3 3" xfId="23317" xr:uid="{00000000-0005-0000-0000-0000774D0000}"/>
    <cellStyle name="Normal 2 3 2 5 4 4 4" xfId="9868" xr:uid="{00000000-0005-0000-0000-0000784D0000}"/>
    <cellStyle name="Normal 2 3 2 5 4 4 4 2" xfId="26164" xr:uid="{00000000-0005-0000-0000-0000794D0000}"/>
    <cellStyle name="Normal 2 3 2 5 4 4 5" xfId="18018" xr:uid="{00000000-0005-0000-0000-00007A4D0000}"/>
    <cellStyle name="Normal 2 3 2 5 4 5" xfId="3113" xr:uid="{00000000-0005-0000-0000-00007B4D0000}"/>
    <cellStyle name="Normal 2 3 2 5 4 5 2" xfId="11259" xr:uid="{00000000-0005-0000-0000-00007C4D0000}"/>
    <cellStyle name="Normal 2 3 2 5 4 5 2 2" xfId="27555" xr:uid="{00000000-0005-0000-0000-00007D4D0000}"/>
    <cellStyle name="Normal 2 3 2 5 4 5 3" xfId="19409" xr:uid="{00000000-0005-0000-0000-00007E4D0000}"/>
    <cellStyle name="Normal 2 3 2 5 4 6" xfId="5611" xr:uid="{00000000-0005-0000-0000-00007F4D0000}"/>
    <cellStyle name="Normal 2 3 2 5 4 6 2" xfId="13757" xr:uid="{00000000-0005-0000-0000-0000804D0000}"/>
    <cellStyle name="Normal 2 3 2 5 4 6 2 2" xfId="30053" xr:uid="{00000000-0005-0000-0000-0000814D0000}"/>
    <cellStyle name="Normal 2 3 2 5 4 6 3" xfId="21907" xr:uid="{00000000-0005-0000-0000-0000824D0000}"/>
    <cellStyle name="Normal 2 3 2 5 4 7" xfId="8458" xr:uid="{00000000-0005-0000-0000-0000834D0000}"/>
    <cellStyle name="Normal 2 3 2 5 4 7 2" xfId="24754" xr:uid="{00000000-0005-0000-0000-0000844D0000}"/>
    <cellStyle name="Normal 2 3 2 5 4 8" xfId="16608" xr:uid="{00000000-0005-0000-0000-0000854D0000}"/>
    <cellStyle name="Normal 2 3 2 5 5" xfId="401" xr:uid="{00000000-0005-0000-0000-0000864D0000}"/>
    <cellStyle name="Normal 2 3 2 5 5 2" xfId="1107" xr:uid="{00000000-0005-0000-0000-0000874D0000}"/>
    <cellStyle name="Normal 2 3 2 5 5 2 2" xfId="2517" xr:uid="{00000000-0005-0000-0000-0000884D0000}"/>
    <cellStyle name="Normal 2 3 2 5 5 2 2 2" xfId="5014" xr:uid="{00000000-0005-0000-0000-0000894D0000}"/>
    <cellStyle name="Normal 2 3 2 5 5 2 2 2 2" xfId="13160" xr:uid="{00000000-0005-0000-0000-00008A4D0000}"/>
    <cellStyle name="Normal 2 3 2 5 5 2 2 2 2 2" xfId="29456" xr:uid="{00000000-0005-0000-0000-00008B4D0000}"/>
    <cellStyle name="Normal 2 3 2 5 5 2 2 2 3" xfId="21310" xr:uid="{00000000-0005-0000-0000-00008C4D0000}"/>
    <cellStyle name="Normal 2 3 2 5 5 2 2 3" xfId="7816" xr:uid="{00000000-0005-0000-0000-00008D4D0000}"/>
    <cellStyle name="Normal 2 3 2 5 5 2 2 3 2" xfId="15962" xr:uid="{00000000-0005-0000-0000-00008E4D0000}"/>
    <cellStyle name="Normal 2 3 2 5 5 2 2 3 2 2" xfId="32258" xr:uid="{00000000-0005-0000-0000-00008F4D0000}"/>
    <cellStyle name="Normal 2 3 2 5 5 2 2 3 3" xfId="24112" xr:uid="{00000000-0005-0000-0000-0000904D0000}"/>
    <cellStyle name="Normal 2 3 2 5 5 2 2 4" xfId="10663" xr:uid="{00000000-0005-0000-0000-0000914D0000}"/>
    <cellStyle name="Normal 2 3 2 5 5 2 2 4 2" xfId="26959" xr:uid="{00000000-0005-0000-0000-0000924D0000}"/>
    <cellStyle name="Normal 2 3 2 5 5 2 2 5" xfId="18813" xr:uid="{00000000-0005-0000-0000-0000934D0000}"/>
    <cellStyle name="Normal 2 3 2 5 5 2 3" xfId="3796" xr:uid="{00000000-0005-0000-0000-0000944D0000}"/>
    <cellStyle name="Normal 2 3 2 5 5 2 3 2" xfId="11942" xr:uid="{00000000-0005-0000-0000-0000954D0000}"/>
    <cellStyle name="Normal 2 3 2 5 5 2 3 2 2" xfId="28238" xr:uid="{00000000-0005-0000-0000-0000964D0000}"/>
    <cellStyle name="Normal 2 3 2 5 5 2 3 3" xfId="20092" xr:uid="{00000000-0005-0000-0000-0000974D0000}"/>
    <cellStyle name="Normal 2 3 2 5 5 2 4" xfId="6406" xr:uid="{00000000-0005-0000-0000-0000984D0000}"/>
    <cellStyle name="Normal 2 3 2 5 5 2 4 2" xfId="14552" xr:uid="{00000000-0005-0000-0000-0000994D0000}"/>
    <cellStyle name="Normal 2 3 2 5 5 2 4 2 2" xfId="30848" xr:uid="{00000000-0005-0000-0000-00009A4D0000}"/>
    <cellStyle name="Normal 2 3 2 5 5 2 4 3" xfId="22702" xr:uid="{00000000-0005-0000-0000-00009B4D0000}"/>
    <cellStyle name="Normal 2 3 2 5 5 2 5" xfId="9253" xr:uid="{00000000-0005-0000-0000-00009C4D0000}"/>
    <cellStyle name="Normal 2 3 2 5 5 2 5 2" xfId="25549" xr:uid="{00000000-0005-0000-0000-00009D4D0000}"/>
    <cellStyle name="Normal 2 3 2 5 5 2 6" xfId="17403" xr:uid="{00000000-0005-0000-0000-00009E4D0000}"/>
    <cellStyle name="Normal 2 3 2 5 5 3" xfId="1812" xr:uid="{00000000-0005-0000-0000-00009F4D0000}"/>
    <cellStyle name="Normal 2 3 2 5 5 3 2" xfId="4405" xr:uid="{00000000-0005-0000-0000-0000A04D0000}"/>
    <cellStyle name="Normal 2 3 2 5 5 3 2 2" xfId="12551" xr:uid="{00000000-0005-0000-0000-0000A14D0000}"/>
    <cellStyle name="Normal 2 3 2 5 5 3 2 2 2" xfId="28847" xr:uid="{00000000-0005-0000-0000-0000A24D0000}"/>
    <cellStyle name="Normal 2 3 2 5 5 3 2 3" xfId="20701" xr:uid="{00000000-0005-0000-0000-0000A34D0000}"/>
    <cellStyle name="Normal 2 3 2 5 5 3 3" xfId="7111" xr:uid="{00000000-0005-0000-0000-0000A44D0000}"/>
    <cellStyle name="Normal 2 3 2 5 5 3 3 2" xfId="15257" xr:uid="{00000000-0005-0000-0000-0000A54D0000}"/>
    <cellStyle name="Normal 2 3 2 5 5 3 3 2 2" xfId="31553" xr:uid="{00000000-0005-0000-0000-0000A64D0000}"/>
    <cellStyle name="Normal 2 3 2 5 5 3 3 3" xfId="23407" xr:uid="{00000000-0005-0000-0000-0000A74D0000}"/>
    <cellStyle name="Normal 2 3 2 5 5 3 4" xfId="9958" xr:uid="{00000000-0005-0000-0000-0000A84D0000}"/>
    <cellStyle name="Normal 2 3 2 5 5 3 4 2" xfId="26254" xr:uid="{00000000-0005-0000-0000-0000A94D0000}"/>
    <cellStyle name="Normal 2 3 2 5 5 3 5" xfId="18108" xr:uid="{00000000-0005-0000-0000-0000AA4D0000}"/>
    <cellStyle name="Normal 2 3 2 5 5 4" xfId="3187" xr:uid="{00000000-0005-0000-0000-0000AB4D0000}"/>
    <cellStyle name="Normal 2 3 2 5 5 4 2" xfId="11333" xr:uid="{00000000-0005-0000-0000-0000AC4D0000}"/>
    <cellStyle name="Normal 2 3 2 5 5 4 2 2" xfId="27629" xr:uid="{00000000-0005-0000-0000-0000AD4D0000}"/>
    <cellStyle name="Normal 2 3 2 5 5 4 3" xfId="19483" xr:uid="{00000000-0005-0000-0000-0000AE4D0000}"/>
    <cellStyle name="Normal 2 3 2 5 5 5" xfId="5701" xr:uid="{00000000-0005-0000-0000-0000AF4D0000}"/>
    <cellStyle name="Normal 2 3 2 5 5 5 2" xfId="13847" xr:uid="{00000000-0005-0000-0000-0000B04D0000}"/>
    <cellStyle name="Normal 2 3 2 5 5 5 2 2" xfId="30143" xr:uid="{00000000-0005-0000-0000-0000B14D0000}"/>
    <cellStyle name="Normal 2 3 2 5 5 5 3" xfId="21997" xr:uid="{00000000-0005-0000-0000-0000B24D0000}"/>
    <cellStyle name="Normal 2 3 2 5 5 6" xfId="8548" xr:uid="{00000000-0005-0000-0000-0000B34D0000}"/>
    <cellStyle name="Normal 2 3 2 5 5 6 2" xfId="24844" xr:uid="{00000000-0005-0000-0000-0000B44D0000}"/>
    <cellStyle name="Normal 2 3 2 5 5 7" xfId="16698" xr:uid="{00000000-0005-0000-0000-0000B54D0000}"/>
    <cellStyle name="Normal 2 3 2 5 6" xfId="763" xr:uid="{00000000-0005-0000-0000-0000B64D0000}"/>
    <cellStyle name="Normal 2 3 2 5 6 2" xfId="2173" xr:uid="{00000000-0005-0000-0000-0000B74D0000}"/>
    <cellStyle name="Normal 2 3 2 5 6 2 2" xfId="4718" xr:uid="{00000000-0005-0000-0000-0000B84D0000}"/>
    <cellStyle name="Normal 2 3 2 5 6 2 2 2" xfId="12864" xr:uid="{00000000-0005-0000-0000-0000B94D0000}"/>
    <cellStyle name="Normal 2 3 2 5 6 2 2 2 2" xfId="29160" xr:uid="{00000000-0005-0000-0000-0000BA4D0000}"/>
    <cellStyle name="Normal 2 3 2 5 6 2 2 3" xfId="21014" xr:uid="{00000000-0005-0000-0000-0000BB4D0000}"/>
    <cellStyle name="Normal 2 3 2 5 6 2 3" xfId="7472" xr:uid="{00000000-0005-0000-0000-0000BC4D0000}"/>
    <cellStyle name="Normal 2 3 2 5 6 2 3 2" xfId="15618" xr:uid="{00000000-0005-0000-0000-0000BD4D0000}"/>
    <cellStyle name="Normal 2 3 2 5 6 2 3 2 2" xfId="31914" xr:uid="{00000000-0005-0000-0000-0000BE4D0000}"/>
    <cellStyle name="Normal 2 3 2 5 6 2 3 3" xfId="23768" xr:uid="{00000000-0005-0000-0000-0000BF4D0000}"/>
    <cellStyle name="Normal 2 3 2 5 6 2 4" xfId="10319" xr:uid="{00000000-0005-0000-0000-0000C04D0000}"/>
    <cellStyle name="Normal 2 3 2 5 6 2 4 2" xfId="26615" xr:uid="{00000000-0005-0000-0000-0000C14D0000}"/>
    <cellStyle name="Normal 2 3 2 5 6 2 5" xfId="18469" xr:uid="{00000000-0005-0000-0000-0000C24D0000}"/>
    <cellStyle name="Normal 2 3 2 5 6 3" xfId="3500" xr:uid="{00000000-0005-0000-0000-0000C34D0000}"/>
    <cellStyle name="Normal 2 3 2 5 6 3 2" xfId="11646" xr:uid="{00000000-0005-0000-0000-0000C44D0000}"/>
    <cellStyle name="Normal 2 3 2 5 6 3 2 2" xfId="27942" xr:uid="{00000000-0005-0000-0000-0000C54D0000}"/>
    <cellStyle name="Normal 2 3 2 5 6 3 3" xfId="19796" xr:uid="{00000000-0005-0000-0000-0000C64D0000}"/>
    <cellStyle name="Normal 2 3 2 5 6 4" xfId="6062" xr:uid="{00000000-0005-0000-0000-0000C74D0000}"/>
    <cellStyle name="Normal 2 3 2 5 6 4 2" xfId="14208" xr:uid="{00000000-0005-0000-0000-0000C84D0000}"/>
    <cellStyle name="Normal 2 3 2 5 6 4 2 2" xfId="30504" xr:uid="{00000000-0005-0000-0000-0000C94D0000}"/>
    <cellStyle name="Normal 2 3 2 5 6 4 3" xfId="22358" xr:uid="{00000000-0005-0000-0000-0000CA4D0000}"/>
    <cellStyle name="Normal 2 3 2 5 6 5" xfId="8909" xr:uid="{00000000-0005-0000-0000-0000CB4D0000}"/>
    <cellStyle name="Normal 2 3 2 5 6 5 2" xfId="25205" xr:uid="{00000000-0005-0000-0000-0000CC4D0000}"/>
    <cellStyle name="Normal 2 3 2 5 6 6" xfId="17059" xr:uid="{00000000-0005-0000-0000-0000CD4D0000}"/>
    <cellStyle name="Normal 2 3 2 5 7" xfId="1468" xr:uid="{00000000-0005-0000-0000-0000CE4D0000}"/>
    <cellStyle name="Normal 2 3 2 5 7 2" xfId="4109" xr:uid="{00000000-0005-0000-0000-0000CF4D0000}"/>
    <cellStyle name="Normal 2 3 2 5 7 2 2" xfId="12255" xr:uid="{00000000-0005-0000-0000-0000D04D0000}"/>
    <cellStyle name="Normal 2 3 2 5 7 2 2 2" xfId="28551" xr:uid="{00000000-0005-0000-0000-0000D14D0000}"/>
    <cellStyle name="Normal 2 3 2 5 7 2 3" xfId="20405" xr:uid="{00000000-0005-0000-0000-0000D24D0000}"/>
    <cellStyle name="Normal 2 3 2 5 7 3" xfId="6767" xr:uid="{00000000-0005-0000-0000-0000D34D0000}"/>
    <cellStyle name="Normal 2 3 2 5 7 3 2" xfId="14913" xr:uid="{00000000-0005-0000-0000-0000D44D0000}"/>
    <cellStyle name="Normal 2 3 2 5 7 3 2 2" xfId="31209" xr:uid="{00000000-0005-0000-0000-0000D54D0000}"/>
    <cellStyle name="Normal 2 3 2 5 7 3 3" xfId="23063" xr:uid="{00000000-0005-0000-0000-0000D64D0000}"/>
    <cellStyle name="Normal 2 3 2 5 7 4" xfId="9614" xr:uid="{00000000-0005-0000-0000-0000D74D0000}"/>
    <cellStyle name="Normal 2 3 2 5 7 4 2" xfId="25910" xr:uid="{00000000-0005-0000-0000-0000D84D0000}"/>
    <cellStyle name="Normal 2 3 2 5 7 5" xfId="17764" xr:uid="{00000000-0005-0000-0000-0000D94D0000}"/>
    <cellStyle name="Normal 2 3 2 5 8" xfId="2891" xr:uid="{00000000-0005-0000-0000-0000DA4D0000}"/>
    <cellStyle name="Normal 2 3 2 5 8 2" xfId="11037" xr:uid="{00000000-0005-0000-0000-0000DB4D0000}"/>
    <cellStyle name="Normal 2 3 2 5 8 2 2" xfId="27333" xr:uid="{00000000-0005-0000-0000-0000DC4D0000}"/>
    <cellStyle name="Normal 2 3 2 5 8 3" xfId="19187" xr:uid="{00000000-0005-0000-0000-0000DD4D0000}"/>
    <cellStyle name="Normal 2 3 2 5 9" xfId="5357" xr:uid="{00000000-0005-0000-0000-0000DE4D0000}"/>
    <cellStyle name="Normal 2 3 2 5 9 2" xfId="13503" xr:uid="{00000000-0005-0000-0000-0000DF4D0000}"/>
    <cellStyle name="Normal 2 3 2 5 9 2 2" xfId="29799" xr:uid="{00000000-0005-0000-0000-0000E04D0000}"/>
    <cellStyle name="Normal 2 3 2 5 9 3" xfId="21653" xr:uid="{00000000-0005-0000-0000-0000E14D0000}"/>
    <cellStyle name="Normal 2 3 2 6" xfId="96" xr:uid="{00000000-0005-0000-0000-0000E24D0000}"/>
    <cellStyle name="Normal 2 3 2 6 10" xfId="5396" xr:uid="{00000000-0005-0000-0000-0000E34D0000}"/>
    <cellStyle name="Normal 2 3 2 6 10 2" xfId="13542" xr:uid="{00000000-0005-0000-0000-0000E44D0000}"/>
    <cellStyle name="Normal 2 3 2 6 10 2 2" xfId="29838" xr:uid="{00000000-0005-0000-0000-0000E54D0000}"/>
    <cellStyle name="Normal 2 3 2 6 10 3" xfId="21692" xr:uid="{00000000-0005-0000-0000-0000E64D0000}"/>
    <cellStyle name="Normal 2 3 2 6 11" xfId="8243" xr:uid="{00000000-0005-0000-0000-0000E74D0000}"/>
    <cellStyle name="Normal 2 3 2 6 11 2" xfId="24539" xr:uid="{00000000-0005-0000-0000-0000E84D0000}"/>
    <cellStyle name="Normal 2 3 2 6 12" xfId="16393" xr:uid="{00000000-0005-0000-0000-0000E94D0000}"/>
    <cellStyle name="Normal 2 3 2 6 2" xfId="186" xr:uid="{00000000-0005-0000-0000-0000EA4D0000}"/>
    <cellStyle name="Normal 2 3 2 6 2 2" xfId="530" xr:uid="{00000000-0005-0000-0000-0000EB4D0000}"/>
    <cellStyle name="Normal 2 3 2 6 2 2 2" xfId="1236" xr:uid="{00000000-0005-0000-0000-0000EC4D0000}"/>
    <cellStyle name="Normal 2 3 2 6 2 2 2 2" xfId="2646" xr:uid="{00000000-0005-0000-0000-0000ED4D0000}"/>
    <cellStyle name="Normal 2 3 2 6 2 2 2 2 2" xfId="5120" xr:uid="{00000000-0005-0000-0000-0000EE4D0000}"/>
    <cellStyle name="Normal 2 3 2 6 2 2 2 2 2 2" xfId="13266" xr:uid="{00000000-0005-0000-0000-0000EF4D0000}"/>
    <cellStyle name="Normal 2 3 2 6 2 2 2 2 2 2 2" xfId="29562" xr:uid="{00000000-0005-0000-0000-0000F04D0000}"/>
    <cellStyle name="Normal 2 3 2 6 2 2 2 2 2 3" xfId="21416" xr:uid="{00000000-0005-0000-0000-0000F14D0000}"/>
    <cellStyle name="Normal 2 3 2 6 2 2 2 2 3" xfId="7945" xr:uid="{00000000-0005-0000-0000-0000F24D0000}"/>
    <cellStyle name="Normal 2 3 2 6 2 2 2 2 3 2" xfId="16091" xr:uid="{00000000-0005-0000-0000-0000F34D0000}"/>
    <cellStyle name="Normal 2 3 2 6 2 2 2 2 3 2 2" xfId="32387" xr:uid="{00000000-0005-0000-0000-0000F44D0000}"/>
    <cellStyle name="Normal 2 3 2 6 2 2 2 2 3 3" xfId="24241" xr:uid="{00000000-0005-0000-0000-0000F54D0000}"/>
    <cellStyle name="Normal 2 3 2 6 2 2 2 2 4" xfId="10792" xr:uid="{00000000-0005-0000-0000-0000F64D0000}"/>
    <cellStyle name="Normal 2 3 2 6 2 2 2 2 4 2" xfId="27088" xr:uid="{00000000-0005-0000-0000-0000F74D0000}"/>
    <cellStyle name="Normal 2 3 2 6 2 2 2 2 5" xfId="18942" xr:uid="{00000000-0005-0000-0000-0000F84D0000}"/>
    <cellStyle name="Normal 2 3 2 6 2 2 2 3" xfId="3902" xr:uid="{00000000-0005-0000-0000-0000F94D0000}"/>
    <cellStyle name="Normal 2 3 2 6 2 2 2 3 2" xfId="12048" xr:uid="{00000000-0005-0000-0000-0000FA4D0000}"/>
    <cellStyle name="Normal 2 3 2 6 2 2 2 3 2 2" xfId="28344" xr:uid="{00000000-0005-0000-0000-0000FB4D0000}"/>
    <cellStyle name="Normal 2 3 2 6 2 2 2 3 3" xfId="20198" xr:uid="{00000000-0005-0000-0000-0000FC4D0000}"/>
    <cellStyle name="Normal 2 3 2 6 2 2 2 4" xfId="6535" xr:uid="{00000000-0005-0000-0000-0000FD4D0000}"/>
    <cellStyle name="Normal 2 3 2 6 2 2 2 4 2" xfId="14681" xr:uid="{00000000-0005-0000-0000-0000FE4D0000}"/>
    <cellStyle name="Normal 2 3 2 6 2 2 2 4 2 2" xfId="30977" xr:uid="{00000000-0005-0000-0000-0000FF4D0000}"/>
    <cellStyle name="Normal 2 3 2 6 2 2 2 4 3" xfId="22831" xr:uid="{00000000-0005-0000-0000-0000004E0000}"/>
    <cellStyle name="Normal 2 3 2 6 2 2 2 5" xfId="9382" xr:uid="{00000000-0005-0000-0000-0000014E0000}"/>
    <cellStyle name="Normal 2 3 2 6 2 2 2 5 2" xfId="25678" xr:uid="{00000000-0005-0000-0000-0000024E0000}"/>
    <cellStyle name="Normal 2 3 2 6 2 2 2 6" xfId="17532" xr:uid="{00000000-0005-0000-0000-0000034E0000}"/>
    <cellStyle name="Normal 2 3 2 6 2 2 3" xfId="1941" xr:uid="{00000000-0005-0000-0000-0000044E0000}"/>
    <cellStyle name="Normal 2 3 2 6 2 2 3 2" xfId="4511" xr:uid="{00000000-0005-0000-0000-0000054E0000}"/>
    <cellStyle name="Normal 2 3 2 6 2 2 3 2 2" xfId="12657" xr:uid="{00000000-0005-0000-0000-0000064E0000}"/>
    <cellStyle name="Normal 2 3 2 6 2 2 3 2 2 2" xfId="28953" xr:uid="{00000000-0005-0000-0000-0000074E0000}"/>
    <cellStyle name="Normal 2 3 2 6 2 2 3 2 3" xfId="20807" xr:uid="{00000000-0005-0000-0000-0000084E0000}"/>
    <cellStyle name="Normal 2 3 2 6 2 2 3 3" xfId="7240" xr:uid="{00000000-0005-0000-0000-0000094E0000}"/>
    <cellStyle name="Normal 2 3 2 6 2 2 3 3 2" xfId="15386" xr:uid="{00000000-0005-0000-0000-00000A4E0000}"/>
    <cellStyle name="Normal 2 3 2 6 2 2 3 3 2 2" xfId="31682" xr:uid="{00000000-0005-0000-0000-00000B4E0000}"/>
    <cellStyle name="Normal 2 3 2 6 2 2 3 3 3" xfId="23536" xr:uid="{00000000-0005-0000-0000-00000C4E0000}"/>
    <cellStyle name="Normal 2 3 2 6 2 2 3 4" xfId="10087" xr:uid="{00000000-0005-0000-0000-00000D4E0000}"/>
    <cellStyle name="Normal 2 3 2 6 2 2 3 4 2" xfId="26383" xr:uid="{00000000-0005-0000-0000-00000E4E0000}"/>
    <cellStyle name="Normal 2 3 2 6 2 2 3 5" xfId="18237" xr:uid="{00000000-0005-0000-0000-00000F4E0000}"/>
    <cellStyle name="Normal 2 3 2 6 2 2 4" xfId="3293" xr:uid="{00000000-0005-0000-0000-0000104E0000}"/>
    <cellStyle name="Normal 2 3 2 6 2 2 4 2" xfId="11439" xr:uid="{00000000-0005-0000-0000-0000114E0000}"/>
    <cellStyle name="Normal 2 3 2 6 2 2 4 2 2" xfId="27735" xr:uid="{00000000-0005-0000-0000-0000124E0000}"/>
    <cellStyle name="Normal 2 3 2 6 2 2 4 3" xfId="19589" xr:uid="{00000000-0005-0000-0000-0000134E0000}"/>
    <cellStyle name="Normal 2 3 2 6 2 2 5" xfId="5830" xr:uid="{00000000-0005-0000-0000-0000144E0000}"/>
    <cellStyle name="Normal 2 3 2 6 2 2 5 2" xfId="13976" xr:uid="{00000000-0005-0000-0000-0000154E0000}"/>
    <cellStyle name="Normal 2 3 2 6 2 2 5 2 2" xfId="30272" xr:uid="{00000000-0005-0000-0000-0000164E0000}"/>
    <cellStyle name="Normal 2 3 2 6 2 2 5 3" xfId="22126" xr:uid="{00000000-0005-0000-0000-0000174E0000}"/>
    <cellStyle name="Normal 2 3 2 6 2 2 6" xfId="8677" xr:uid="{00000000-0005-0000-0000-0000184E0000}"/>
    <cellStyle name="Normal 2 3 2 6 2 2 6 2" xfId="24973" xr:uid="{00000000-0005-0000-0000-0000194E0000}"/>
    <cellStyle name="Normal 2 3 2 6 2 2 7" xfId="16827" xr:uid="{00000000-0005-0000-0000-00001A4E0000}"/>
    <cellStyle name="Normal 2 3 2 6 2 3" xfId="892" xr:uid="{00000000-0005-0000-0000-00001B4E0000}"/>
    <cellStyle name="Normal 2 3 2 6 2 3 2" xfId="2302" xr:uid="{00000000-0005-0000-0000-00001C4E0000}"/>
    <cellStyle name="Normal 2 3 2 6 2 3 2 2" xfId="4824" xr:uid="{00000000-0005-0000-0000-00001D4E0000}"/>
    <cellStyle name="Normal 2 3 2 6 2 3 2 2 2" xfId="12970" xr:uid="{00000000-0005-0000-0000-00001E4E0000}"/>
    <cellStyle name="Normal 2 3 2 6 2 3 2 2 2 2" xfId="29266" xr:uid="{00000000-0005-0000-0000-00001F4E0000}"/>
    <cellStyle name="Normal 2 3 2 6 2 3 2 2 3" xfId="21120" xr:uid="{00000000-0005-0000-0000-0000204E0000}"/>
    <cellStyle name="Normal 2 3 2 6 2 3 2 3" xfId="7601" xr:uid="{00000000-0005-0000-0000-0000214E0000}"/>
    <cellStyle name="Normal 2 3 2 6 2 3 2 3 2" xfId="15747" xr:uid="{00000000-0005-0000-0000-0000224E0000}"/>
    <cellStyle name="Normal 2 3 2 6 2 3 2 3 2 2" xfId="32043" xr:uid="{00000000-0005-0000-0000-0000234E0000}"/>
    <cellStyle name="Normal 2 3 2 6 2 3 2 3 3" xfId="23897" xr:uid="{00000000-0005-0000-0000-0000244E0000}"/>
    <cellStyle name="Normal 2 3 2 6 2 3 2 4" xfId="10448" xr:uid="{00000000-0005-0000-0000-0000254E0000}"/>
    <cellStyle name="Normal 2 3 2 6 2 3 2 4 2" xfId="26744" xr:uid="{00000000-0005-0000-0000-0000264E0000}"/>
    <cellStyle name="Normal 2 3 2 6 2 3 2 5" xfId="18598" xr:uid="{00000000-0005-0000-0000-0000274E0000}"/>
    <cellStyle name="Normal 2 3 2 6 2 3 3" xfId="3606" xr:uid="{00000000-0005-0000-0000-0000284E0000}"/>
    <cellStyle name="Normal 2 3 2 6 2 3 3 2" xfId="11752" xr:uid="{00000000-0005-0000-0000-0000294E0000}"/>
    <cellStyle name="Normal 2 3 2 6 2 3 3 2 2" xfId="28048" xr:uid="{00000000-0005-0000-0000-00002A4E0000}"/>
    <cellStyle name="Normal 2 3 2 6 2 3 3 3" xfId="19902" xr:uid="{00000000-0005-0000-0000-00002B4E0000}"/>
    <cellStyle name="Normal 2 3 2 6 2 3 4" xfId="6191" xr:uid="{00000000-0005-0000-0000-00002C4E0000}"/>
    <cellStyle name="Normal 2 3 2 6 2 3 4 2" xfId="14337" xr:uid="{00000000-0005-0000-0000-00002D4E0000}"/>
    <cellStyle name="Normal 2 3 2 6 2 3 4 2 2" xfId="30633" xr:uid="{00000000-0005-0000-0000-00002E4E0000}"/>
    <cellStyle name="Normal 2 3 2 6 2 3 4 3" xfId="22487" xr:uid="{00000000-0005-0000-0000-00002F4E0000}"/>
    <cellStyle name="Normal 2 3 2 6 2 3 5" xfId="9038" xr:uid="{00000000-0005-0000-0000-0000304E0000}"/>
    <cellStyle name="Normal 2 3 2 6 2 3 5 2" xfId="25334" xr:uid="{00000000-0005-0000-0000-0000314E0000}"/>
    <cellStyle name="Normal 2 3 2 6 2 3 6" xfId="17188" xr:uid="{00000000-0005-0000-0000-0000324E0000}"/>
    <cellStyle name="Normal 2 3 2 6 2 4" xfId="1597" xr:uid="{00000000-0005-0000-0000-0000334E0000}"/>
    <cellStyle name="Normal 2 3 2 6 2 4 2" xfId="4215" xr:uid="{00000000-0005-0000-0000-0000344E0000}"/>
    <cellStyle name="Normal 2 3 2 6 2 4 2 2" xfId="12361" xr:uid="{00000000-0005-0000-0000-0000354E0000}"/>
    <cellStyle name="Normal 2 3 2 6 2 4 2 2 2" xfId="28657" xr:uid="{00000000-0005-0000-0000-0000364E0000}"/>
    <cellStyle name="Normal 2 3 2 6 2 4 2 3" xfId="20511" xr:uid="{00000000-0005-0000-0000-0000374E0000}"/>
    <cellStyle name="Normal 2 3 2 6 2 4 3" xfId="6896" xr:uid="{00000000-0005-0000-0000-0000384E0000}"/>
    <cellStyle name="Normal 2 3 2 6 2 4 3 2" xfId="15042" xr:uid="{00000000-0005-0000-0000-0000394E0000}"/>
    <cellStyle name="Normal 2 3 2 6 2 4 3 2 2" xfId="31338" xr:uid="{00000000-0005-0000-0000-00003A4E0000}"/>
    <cellStyle name="Normal 2 3 2 6 2 4 3 3" xfId="23192" xr:uid="{00000000-0005-0000-0000-00003B4E0000}"/>
    <cellStyle name="Normal 2 3 2 6 2 4 4" xfId="9743" xr:uid="{00000000-0005-0000-0000-00003C4E0000}"/>
    <cellStyle name="Normal 2 3 2 6 2 4 4 2" xfId="26039" xr:uid="{00000000-0005-0000-0000-00003D4E0000}"/>
    <cellStyle name="Normal 2 3 2 6 2 4 5" xfId="17893" xr:uid="{00000000-0005-0000-0000-00003E4E0000}"/>
    <cellStyle name="Normal 2 3 2 6 2 5" xfId="2997" xr:uid="{00000000-0005-0000-0000-00003F4E0000}"/>
    <cellStyle name="Normal 2 3 2 6 2 5 2" xfId="11143" xr:uid="{00000000-0005-0000-0000-0000404E0000}"/>
    <cellStyle name="Normal 2 3 2 6 2 5 2 2" xfId="27439" xr:uid="{00000000-0005-0000-0000-0000414E0000}"/>
    <cellStyle name="Normal 2 3 2 6 2 5 3" xfId="19293" xr:uid="{00000000-0005-0000-0000-0000424E0000}"/>
    <cellStyle name="Normal 2 3 2 6 2 6" xfId="5486" xr:uid="{00000000-0005-0000-0000-0000434E0000}"/>
    <cellStyle name="Normal 2 3 2 6 2 6 2" xfId="13632" xr:uid="{00000000-0005-0000-0000-0000444E0000}"/>
    <cellStyle name="Normal 2 3 2 6 2 6 2 2" xfId="29928" xr:uid="{00000000-0005-0000-0000-0000454E0000}"/>
    <cellStyle name="Normal 2 3 2 6 2 6 3" xfId="21782" xr:uid="{00000000-0005-0000-0000-0000464E0000}"/>
    <cellStyle name="Normal 2 3 2 6 2 7" xfId="8333" xr:uid="{00000000-0005-0000-0000-0000474E0000}"/>
    <cellStyle name="Normal 2 3 2 6 2 7 2" xfId="24629" xr:uid="{00000000-0005-0000-0000-0000484E0000}"/>
    <cellStyle name="Normal 2 3 2 6 2 8" xfId="16483" xr:uid="{00000000-0005-0000-0000-0000494E0000}"/>
    <cellStyle name="Normal 2 3 2 6 3" xfId="260" xr:uid="{00000000-0005-0000-0000-00004A4E0000}"/>
    <cellStyle name="Normal 2 3 2 6 3 2" xfId="604" xr:uid="{00000000-0005-0000-0000-00004B4E0000}"/>
    <cellStyle name="Normal 2 3 2 6 3 2 2" xfId="1310" xr:uid="{00000000-0005-0000-0000-00004C4E0000}"/>
    <cellStyle name="Normal 2 3 2 6 3 2 2 2" xfId="2720" xr:uid="{00000000-0005-0000-0000-00004D4E0000}"/>
    <cellStyle name="Normal 2 3 2 6 3 2 2 2 2" xfId="5194" xr:uid="{00000000-0005-0000-0000-00004E4E0000}"/>
    <cellStyle name="Normal 2 3 2 6 3 2 2 2 2 2" xfId="13340" xr:uid="{00000000-0005-0000-0000-00004F4E0000}"/>
    <cellStyle name="Normal 2 3 2 6 3 2 2 2 2 2 2" xfId="29636" xr:uid="{00000000-0005-0000-0000-0000504E0000}"/>
    <cellStyle name="Normal 2 3 2 6 3 2 2 2 2 3" xfId="21490" xr:uid="{00000000-0005-0000-0000-0000514E0000}"/>
    <cellStyle name="Normal 2 3 2 6 3 2 2 2 3" xfId="8019" xr:uid="{00000000-0005-0000-0000-0000524E0000}"/>
    <cellStyle name="Normal 2 3 2 6 3 2 2 2 3 2" xfId="16165" xr:uid="{00000000-0005-0000-0000-0000534E0000}"/>
    <cellStyle name="Normal 2 3 2 6 3 2 2 2 3 2 2" xfId="32461" xr:uid="{00000000-0005-0000-0000-0000544E0000}"/>
    <cellStyle name="Normal 2 3 2 6 3 2 2 2 3 3" xfId="24315" xr:uid="{00000000-0005-0000-0000-0000554E0000}"/>
    <cellStyle name="Normal 2 3 2 6 3 2 2 2 4" xfId="10866" xr:uid="{00000000-0005-0000-0000-0000564E0000}"/>
    <cellStyle name="Normal 2 3 2 6 3 2 2 2 4 2" xfId="27162" xr:uid="{00000000-0005-0000-0000-0000574E0000}"/>
    <cellStyle name="Normal 2 3 2 6 3 2 2 2 5" xfId="19016" xr:uid="{00000000-0005-0000-0000-0000584E0000}"/>
    <cellStyle name="Normal 2 3 2 6 3 2 2 3" xfId="3976" xr:uid="{00000000-0005-0000-0000-0000594E0000}"/>
    <cellStyle name="Normal 2 3 2 6 3 2 2 3 2" xfId="12122" xr:uid="{00000000-0005-0000-0000-00005A4E0000}"/>
    <cellStyle name="Normal 2 3 2 6 3 2 2 3 2 2" xfId="28418" xr:uid="{00000000-0005-0000-0000-00005B4E0000}"/>
    <cellStyle name="Normal 2 3 2 6 3 2 2 3 3" xfId="20272" xr:uid="{00000000-0005-0000-0000-00005C4E0000}"/>
    <cellStyle name="Normal 2 3 2 6 3 2 2 4" xfId="6609" xr:uid="{00000000-0005-0000-0000-00005D4E0000}"/>
    <cellStyle name="Normal 2 3 2 6 3 2 2 4 2" xfId="14755" xr:uid="{00000000-0005-0000-0000-00005E4E0000}"/>
    <cellStyle name="Normal 2 3 2 6 3 2 2 4 2 2" xfId="31051" xr:uid="{00000000-0005-0000-0000-00005F4E0000}"/>
    <cellStyle name="Normal 2 3 2 6 3 2 2 4 3" xfId="22905" xr:uid="{00000000-0005-0000-0000-0000604E0000}"/>
    <cellStyle name="Normal 2 3 2 6 3 2 2 5" xfId="9456" xr:uid="{00000000-0005-0000-0000-0000614E0000}"/>
    <cellStyle name="Normal 2 3 2 6 3 2 2 5 2" xfId="25752" xr:uid="{00000000-0005-0000-0000-0000624E0000}"/>
    <cellStyle name="Normal 2 3 2 6 3 2 2 6" xfId="17606" xr:uid="{00000000-0005-0000-0000-0000634E0000}"/>
    <cellStyle name="Normal 2 3 2 6 3 2 3" xfId="2015" xr:uid="{00000000-0005-0000-0000-0000644E0000}"/>
    <cellStyle name="Normal 2 3 2 6 3 2 3 2" xfId="4585" xr:uid="{00000000-0005-0000-0000-0000654E0000}"/>
    <cellStyle name="Normal 2 3 2 6 3 2 3 2 2" xfId="12731" xr:uid="{00000000-0005-0000-0000-0000664E0000}"/>
    <cellStyle name="Normal 2 3 2 6 3 2 3 2 2 2" xfId="29027" xr:uid="{00000000-0005-0000-0000-0000674E0000}"/>
    <cellStyle name="Normal 2 3 2 6 3 2 3 2 3" xfId="20881" xr:uid="{00000000-0005-0000-0000-0000684E0000}"/>
    <cellStyle name="Normal 2 3 2 6 3 2 3 3" xfId="7314" xr:uid="{00000000-0005-0000-0000-0000694E0000}"/>
    <cellStyle name="Normal 2 3 2 6 3 2 3 3 2" xfId="15460" xr:uid="{00000000-0005-0000-0000-00006A4E0000}"/>
    <cellStyle name="Normal 2 3 2 6 3 2 3 3 2 2" xfId="31756" xr:uid="{00000000-0005-0000-0000-00006B4E0000}"/>
    <cellStyle name="Normal 2 3 2 6 3 2 3 3 3" xfId="23610" xr:uid="{00000000-0005-0000-0000-00006C4E0000}"/>
    <cellStyle name="Normal 2 3 2 6 3 2 3 4" xfId="10161" xr:uid="{00000000-0005-0000-0000-00006D4E0000}"/>
    <cellStyle name="Normal 2 3 2 6 3 2 3 4 2" xfId="26457" xr:uid="{00000000-0005-0000-0000-00006E4E0000}"/>
    <cellStyle name="Normal 2 3 2 6 3 2 3 5" xfId="18311" xr:uid="{00000000-0005-0000-0000-00006F4E0000}"/>
    <cellStyle name="Normal 2 3 2 6 3 2 4" xfId="3367" xr:uid="{00000000-0005-0000-0000-0000704E0000}"/>
    <cellStyle name="Normal 2 3 2 6 3 2 4 2" xfId="11513" xr:uid="{00000000-0005-0000-0000-0000714E0000}"/>
    <cellStyle name="Normal 2 3 2 6 3 2 4 2 2" xfId="27809" xr:uid="{00000000-0005-0000-0000-0000724E0000}"/>
    <cellStyle name="Normal 2 3 2 6 3 2 4 3" xfId="19663" xr:uid="{00000000-0005-0000-0000-0000734E0000}"/>
    <cellStyle name="Normal 2 3 2 6 3 2 5" xfId="5904" xr:uid="{00000000-0005-0000-0000-0000744E0000}"/>
    <cellStyle name="Normal 2 3 2 6 3 2 5 2" xfId="14050" xr:uid="{00000000-0005-0000-0000-0000754E0000}"/>
    <cellStyle name="Normal 2 3 2 6 3 2 5 2 2" xfId="30346" xr:uid="{00000000-0005-0000-0000-0000764E0000}"/>
    <cellStyle name="Normal 2 3 2 6 3 2 5 3" xfId="22200" xr:uid="{00000000-0005-0000-0000-0000774E0000}"/>
    <cellStyle name="Normal 2 3 2 6 3 2 6" xfId="8751" xr:uid="{00000000-0005-0000-0000-0000784E0000}"/>
    <cellStyle name="Normal 2 3 2 6 3 2 6 2" xfId="25047" xr:uid="{00000000-0005-0000-0000-0000794E0000}"/>
    <cellStyle name="Normal 2 3 2 6 3 2 7" xfId="16901" xr:uid="{00000000-0005-0000-0000-00007A4E0000}"/>
    <cellStyle name="Normal 2 3 2 6 3 3" xfId="966" xr:uid="{00000000-0005-0000-0000-00007B4E0000}"/>
    <cellStyle name="Normal 2 3 2 6 3 3 2" xfId="2376" xr:uid="{00000000-0005-0000-0000-00007C4E0000}"/>
    <cellStyle name="Normal 2 3 2 6 3 3 2 2" xfId="4898" xr:uid="{00000000-0005-0000-0000-00007D4E0000}"/>
    <cellStyle name="Normal 2 3 2 6 3 3 2 2 2" xfId="13044" xr:uid="{00000000-0005-0000-0000-00007E4E0000}"/>
    <cellStyle name="Normal 2 3 2 6 3 3 2 2 2 2" xfId="29340" xr:uid="{00000000-0005-0000-0000-00007F4E0000}"/>
    <cellStyle name="Normal 2 3 2 6 3 3 2 2 3" xfId="21194" xr:uid="{00000000-0005-0000-0000-0000804E0000}"/>
    <cellStyle name="Normal 2 3 2 6 3 3 2 3" xfId="7675" xr:uid="{00000000-0005-0000-0000-0000814E0000}"/>
    <cellStyle name="Normal 2 3 2 6 3 3 2 3 2" xfId="15821" xr:uid="{00000000-0005-0000-0000-0000824E0000}"/>
    <cellStyle name="Normal 2 3 2 6 3 3 2 3 2 2" xfId="32117" xr:uid="{00000000-0005-0000-0000-0000834E0000}"/>
    <cellStyle name="Normal 2 3 2 6 3 3 2 3 3" xfId="23971" xr:uid="{00000000-0005-0000-0000-0000844E0000}"/>
    <cellStyle name="Normal 2 3 2 6 3 3 2 4" xfId="10522" xr:uid="{00000000-0005-0000-0000-0000854E0000}"/>
    <cellStyle name="Normal 2 3 2 6 3 3 2 4 2" xfId="26818" xr:uid="{00000000-0005-0000-0000-0000864E0000}"/>
    <cellStyle name="Normal 2 3 2 6 3 3 2 5" xfId="18672" xr:uid="{00000000-0005-0000-0000-0000874E0000}"/>
    <cellStyle name="Normal 2 3 2 6 3 3 3" xfId="3680" xr:uid="{00000000-0005-0000-0000-0000884E0000}"/>
    <cellStyle name="Normal 2 3 2 6 3 3 3 2" xfId="11826" xr:uid="{00000000-0005-0000-0000-0000894E0000}"/>
    <cellStyle name="Normal 2 3 2 6 3 3 3 2 2" xfId="28122" xr:uid="{00000000-0005-0000-0000-00008A4E0000}"/>
    <cellStyle name="Normal 2 3 2 6 3 3 3 3" xfId="19976" xr:uid="{00000000-0005-0000-0000-00008B4E0000}"/>
    <cellStyle name="Normal 2 3 2 6 3 3 4" xfId="6265" xr:uid="{00000000-0005-0000-0000-00008C4E0000}"/>
    <cellStyle name="Normal 2 3 2 6 3 3 4 2" xfId="14411" xr:uid="{00000000-0005-0000-0000-00008D4E0000}"/>
    <cellStyle name="Normal 2 3 2 6 3 3 4 2 2" xfId="30707" xr:uid="{00000000-0005-0000-0000-00008E4E0000}"/>
    <cellStyle name="Normal 2 3 2 6 3 3 4 3" xfId="22561" xr:uid="{00000000-0005-0000-0000-00008F4E0000}"/>
    <cellStyle name="Normal 2 3 2 6 3 3 5" xfId="9112" xr:uid="{00000000-0005-0000-0000-0000904E0000}"/>
    <cellStyle name="Normal 2 3 2 6 3 3 5 2" xfId="25408" xr:uid="{00000000-0005-0000-0000-0000914E0000}"/>
    <cellStyle name="Normal 2 3 2 6 3 3 6" xfId="17262" xr:uid="{00000000-0005-0000-0000-0000924E0000}"/>
    <cellStyle name="Normal 2 3 2 6 3 4" xfId="1671" xr:uid="{00000000-0005-0000-0000-0000934E0000}"/>
    <cellStyle name="Normal 2 3 2 6 3 4 2" xfId="4289" xr:uid="{00000000-0005-0000-0000-0000944E0000}"/>
    <cellStyle name="Normal 2 3 2 6 3 4 2 2" xfId="12435" xr:uid="{00000000-0005-0000-0000-0000954E0000}"/>
    <cellStyle name="Normal 2 3 2 6 3 4 2 2 2" xfId="28731" xr:uid="{00000000-0005-0000-0000-0000964E0000}"/>
    <cellStyle name="Normal 2 3 2 6 3 4 2 3" xfId="20585" xr:uid="{00000000-0005-0000-0000-0000974E0000}"/>
    <cellStyle name="Normal 2 3 2 6 3 4 3" xfId="6970" xr:uid="{00000000-0005-0000-0000-0000984E0000}"/>
    <cellStyle name="Normal 2 3 2 6 3 4 3 2" xfId="15116" xr:uid="{00000000-0005-0000-0000-0000994E0000}"/>
    <cellStyle name="Normal 2 3 2 6 3 4 3 2 2" xfId="31412" xr:uid="{00000000-0005-0000-0000-00009A4E0000}"/>
    <cellStyle name="Normal 2 3 2 6 3 4 3 3" xfId="23266" xr:uid="{00000000-0005-0000-0000-00009B4E0000}"/>
    <cellStyle name="Normal 2 3 2 6 3 4 4" xfId="9817" xr:uid="{00000000-0005-0000-0000-00009C4E0000}"/>
    <cellStyle name="Normal 2 3 2 6 3 4 4 2" xfId="26113" xr:uid="{00000000-0005-0000-0000-00009D4E0000}"/>
    <cellStyle name="Normal 2 3 2 6 3 4 5" xfId="17967" xr:uid="{00000000-0005-0000-0000-00009E4E0000}"/>
    <cellStyle name="Normal 2 3 2 6 3 5" xfId="3071" xr:uid="{00000000-0005-0000-0000-00009F4E0000}"/>
    <cellStyle name="Normal 2 3 2 6 3 5 2" xfId="11217" xr:uid="{00000000-0005-0000-0000-0000A04E0000}"/>
    <cellStyle name="Normal 2 3 2 6 3 5 2 2" xfId="27513" xr:uid="{00000000-0005-0000-0000-0000A14E0000}"/>
    <cellStyle name="Normal 2 3 2 6 3 5 3" xfId="19367" xr:uid="{00000000-0005-0000-0000-0000A24E0000}"/>
    <cellStyle name="Normal 2 3 2 6 3 6" xfId="5560" xr:uid="{00000000-0005-0000-0000-0000A34E0000}"/>
    <cellStyle name="Normal 2 3 2 6 3 6 2" xfId="13706" xr:uid="{00000000-0005-0000-0000-0000A44E0000}"/>
    <cellStyle name="Normal 2 3 2 6 3 6 2 2" xfId="30002" xr:uid="{00000000-0005-0000-0000-0000A54E0000}"/>
    <cellStyle name="Normal 2 3 2 6 3 6 3" xfId="21856" xr:uid="{00000000-0005-0000-0000-0000A64E0000}"/>
    <cellStyle name="Normal 2 3 2 6 3 7" xfId="8407" xr:uid="{00000000-0005-0000-0000-0000A74E0000}"/>
    <cellStyle name="Normal 2 3 2 6 3 7 2" xfId="24703" xr:uid="{00000000-0005-0000-0000-0000A84E0000}"/>
    <cellStyle name="Normal 2 3 2 6 3 8" xfId="16557" xr:uid="{00000000-0005-0000-0000-0000A94E0000}"/>
    <cellStyle name="Normal 2 3 2 6 4" xfId="350" xr:uid="{00000000-0005-0000-0000-0000AA4E0000}"/>
    <cellStyle name="Normal 2 3 2 6 4 2" xfId="694" xr:uid="{00000000-0005-0000-0000-0000AB4E0000}"/>
    <cellStyle name="Normal 2 3 2 6 4 2 2" xfId="1400" xr:uid="{00000000-0005-0000-0000-0000AC4E0000}"/>
    <cellStyle name="Normal 2 3 2 6 4 2 2 2" xfId="2810" xr:uid="{00000000-0005-0000-0000-0000AD4E0000}"/>
    <cellStyle name="Normal 2 3 2 6 4 2 2 2 2" xfId="5268" xr:uid="{00000000-0005-0000-0000-0000AE4E0000}"/>
    <cellStyle name="Normal 2 3 2 6 4 2 2 2 2 2" xfId="13414" xr:uid="{00000000-0005-0000-0000-0000AF4E0000}"/>
    <cellStyle name="Normal 2 3 2 6 4 2 2 2 2 2 2" xfId="29710" xr:uid="{00000000-0005-0000-0000-0000B04E0000}"/>
    <cellStyle name="Normal 2 3 2 6 4 2 2 2 2 3" xfId="21564" xr:uid="{00000000-0005-0000-0000-0000B14E0000}"/>
    <cellStyle name="Normal 2 3 2 6 4 2 2 2 3" xfId="8109" xr:uid="{00000000-0005-0000-0000-0000B24E0000}"/>
    <cellStyle name="Normal 2 3 2 6 4 2 2 2 3 2" xfId="16255" xr:uid="{00000000-0005-0000-0000-0000B34E0000}"/>
    <cellStyle name="Normal 2 3 2 6 4 2 2 2 3 2 2" xfId="32551" xr:uid="{00000000-0005-0000-0000-0000B44E0000}"/>
    <cellStyle name="Normal 2 3 2 6 4 2 2 2 3 3" xfId="24405" xr:uid="{00000000-0005-0000-0000-0000B54E0000}"/>
    <cellStyle name="Normal 2 3 2 6 4 2 2 2 4" xfId="10956" xr:uid="{00000000-0005-0000-0000-0000B64E0000}"/>
    <cellStyle name="Normal 2 3 2 6 4 2 2 2 4 2" xfId="27252" xr:uid="{00000000-0005-0000-0000-0000B74E0000}"/>
    <cellStyle name="Normal 2 3 2 6 4 2 2 2 5" xfId="19106" xr:uid="{00000000-0005-0000-0000-0000B84E0000}"/>
    <cellStyle name="Normal 2 3 2 6 4 2 2 3" xfId="4050" xr:uid="{00000000-0005-0000-0000-0000B94E0000}"/>
    <cellStyle name="Normal 2 3 2 6 4 2 2 3 2" xfId="12196" xr:uid="{00000000-0005-0000-0000-0000BA4E0000}"/>
    <cellStyle name="Normal 2 3 2 6 4 2 2 3 2 2" xfId="28492" xr:uid="{00000000-0005-0000-0000-0000BB4E0000}"/>
    <cellStyle name="Normal 2 3 2 6 4 2 2 3 3" xfId="20346" xr:uid="{00000000-0005-0000-0000-0000BC4E0000}"/>
    <cellStyle name="Normal 2 3 2 6 4 2 2 4" xfId="6699" xr:uid="{00000000-0005-0000-0000-0000BD4E0000}"/>
    <cellStyle name="Normal 2 3 2 6 4 2 2 4 2" xfId="14845" xr:uid="{00000000-0005-0000-0000-0000BE4E0000}"/>
    <cellStyle name="Normal 2 3 2 6 4 2 2 4 2 2" xfId="31141" xr:uid="{00000000-0005-0000-0000-0000BF4E0000}"/>
    <cellStyle name="Normal 2 3 2 6 4 2 2 4 3" xfId="22995" xr:uid="{00000000-0005-0000-0000-0000C04E0000}"/>
    <cellStyle name="Normal 2 3 2 6 4 2 2 5" xfId="9546" xr:uid="{00000000-0005-0000-0000-0000C14E0000}"/>
    <cellStyle name="Normal 2 3 2 6 4 2 2 5 2" xfId="25842" xr:uid="{00000000-0005-0000-0000-0000C24E0000}"/>
    <cellStyle name="Normal 2 3 2 6 4 2 2 6" xfId="17696" xr:uid="{00000000-0005-0000-0000-0000C34E0000}"/>
    <cellStyle name="Normal 2 3 2 6 4 2 3" xfId="2105" xr:uid="{00000000-0005-0000-0000-0000C44E0000}"/>
    <cellStyle name="Normal 2 3 2 6 4 2 3 2" xfId="4659" xr:uid="{00000000-0005-0000-0000-0000C54E0000}"/>
    <cellStyle name="Normal 2 3 2 6 4 2 3 2 2" xfId="12805" xr:uid="{00000000-0005-0000-0000-0000C64E0000}"/>
    <cellStyle name="Normal 2 3 2 6 4 2 3 2 2 2" xfId="29101" xr:uid="{00000000-0005-0000-0000-0000C74E0000}"/>
    <cellStyle name="Normal 2 3 2 6 4 2 3 2 3" xfId="20955" xr:uid="{00000000-0005-0000-0000-0000C84E0000}"/>
    <cellStyle name="Normal 2 3 2 6 4 2 3 3" xfId="7404" xr:uid="{00000000-0005-0000-0000-0000C94E0000}"/>
    <cellStyle name="Normal 2 3 2 6 4 2 3 3 2" xfId="15550" xr:uid="{00000000-0005-0000-0000-0000CA4E0000}"/>
    <cellStyle name="Normal 2 3 2 6 4 2 3 3 2 2" xfId="31846" xr:uid="{00000000-0005-0000-0000-0000CB4E0000}"/>
    <cellStyle name="Normal 2 3 2 6 4 2 3 3 3" xfId="23700" xr:uid="{00000000-0005-0000-0000-0000CC4E0000}"/>
    <cellStyle name="Normal 2 3 2 6 4 2 3 4" xfId="10251" xr:uid="{00000000-0005-0000-0000-0000CD4E0000}"/>
    <cellStyle name="Normal 2 3 2 6 4 2 3 4 2" xfId="26547" xr:uid="{00000000-0005-0000-0000-0000CE4E0000}"/>
    <cellStyle name="Normal 2 3 2 6 4 2 3 5" xfId="18401" xr:uid="{00000000-0005-0000-0000-0000CF4E0000}"/>
    <cellStyle name="Normal 2 3 2 6 4 2 4" xfId="3441" xr:uid="{00000000-0005-0000-0000-0000D04E0000}"/>
    <cellStyle name="Normal 2 3 2 6 4 2 4 2" xfId="11587" xr:uid="{00000000-0005-0000-0000-0000D14E0000}"/>
    <cellStyle name="Normal 2 3 2 6 4 2 4 2 2" xfId="27883" xr:uid="{00000000-0005-0000-0000-0000D24E0000}"/>
    <cellStyle name="Normal 2 3 2 6 4 2 4 3" xfId="19737" xr:uid="{00000000-0005-0000-0000-0000D34E0000}"/>
    <cellStyle name="Normal 2 3 2 6 4 2 5" xfId="5994" xr:uid="{00000000-0005-0000-0000-0000D44E0000}"/>
    <cellStyle name="Normal 2 3 2 6 4 2 5 2" xfId="14140" xr:uid="{00000000-0005-0000-0000-0000D54E0000}"/>
    <cellStyle name="Normal 2 3 2 6 4 2 5 2 2" xfId="30436" xr:uid="{00000000-0005-0000-0000-0000D64E0000}"/>
    <cellStyle name="Normal 2 3 2 6 4 2 5 3" xfId="22290" xr:uid="{00000000-0005-0000-0000-0000D74E0000}"/>
    <cellStyle name="Normal 2 3 2 6 4 2 6" xfId="8841" xr:uid="{00000000-0005-0000-0000-0000D84E0000}"/>
    <cellStyle name="Normal 2 3 2 6 4 2 6 2" xfId="25137" xr:uid="{00000000-0005-0000-0000-0000D94E0000}"/>
    <cellStyle name="Normal 2 3 2 6 4 2 7" xfId="16991" xr:uid="{00000000-0005-0000-0000-0000DA4E0000}"/>
    <cellStyle name="Normal 2 3 2 6 4 3" xfId="1056" xr:uid="{00000000-0005-0000-0000-0000DB4E0000}"/>
    <cellStyle name="Normal 2 3 2 6 4 3 2" xfId="2466" xr:uid="{00000000-0005-0000-0000-0000DC4E0000}"/>
    <cellStyle name="Normal 2 3 2 6 4 3 2 2" xfId="4972" xr:uid="{00000000-0005-0000-0000-0000DD4E0000}"/>
    <cellStyle name="Normal 2 3 2 6 4 3 2 2 2" xfId="13118" xr:uid="{00000000-0005-0000-0000-0000DE4E0000}"/>
    <cellStyle name="Normal 2 3 2 6 4 3 2 2 2 2" xfId="29414" xr:uid="{00000000-0005-0000-0000-0000DF4E0000}"/>
    <cellStyle name="Normal 2 3 2 6 4 3 2 2 3" xfId="21268" xr:uid="{00000000-0005-0000-0000-0000E04E0000}"/>
    <cellStyle name="Normal 2 3 2 6 4 3 2 3" xfId="7765" xr:uid="{00000000-0005-0000-0000-0000E14E0000}"/>
    <cellStyle name="Normal 2 3 2 6 4 3 2 3 2" xfId="15911" xr:uid="{00000000-0005-0000-0000-0000E24E0000}"/>
    <cellStyle name="Normal 2 3 2 6 4 3 2 3 2 2" xfId="32207" xr:uid="{00000000-0005-0000-0000-0000E34E0000}"/>
    <cellStyle name="Normal 2 3 2 6 4 3 2 3 3" xfId="24061" xr:uid="{00000000-0005-0000-0000-0000E44E0000}"/>
    <cellStyle name="Normal 2 3 2 6 4 3 2 4" xfId="10612" xr:uid="{00000000-0005-0000-0000-0000E54E0000}"/>
    <cellStyle name="Normal 2 3 2 6 4 3 2 4 2" xfId="26908" xr:uid="{00000000-0005-0000-0000-0000E64E0000}"/>
    <cellStyle name="Normal 2 3 2 6 4 3 2 5" xfId="18762" xr:uid="{00000000-0005-0000-0000-0000E74E0000}"/>
    <cellStyle name="Normal 2 3 2 6 4 3 3" xfId="3754" xr:uid="{00000000-0005-0000-0000-0000E84E0000}"/>
    <cellStyle name="Normal 2 3 2 6 4 3 3 2" xfId="11900" xr:uid="{00000000-0005-0000-0000-0000E94E0000}"/>
    <cellStyle name="Normal 2 3 2 6 4 3 3 2 2" xfId="28196" xr:uid="{00000000-0005-0000-0000-0000EA4E0000}"/>
    <cellStyle name="Normal 2 3 2 6 4 3 3 3" xfId="20050" xr:uid="{00000000-0005-0000-0000-0000EB4E0000}"/>
    <cellStyle name="Normal 2 3 2 6 4 3 4" xfId="6355" xr:uid="{00000000-0005-0000-0000-0000EC4E0000}"/>
    <cellStyle name="Normal 2 3 2 6 4 3 4 2" xfId="14501" xr:uid="{00000000-0005-0000-0000-0000ED4E0000}"/>
    <cellStyle name="Normal 2 3 2 6 4 3 4 2 2" xfId="30797" xr:uid="{00000000-0005-0000-0000-0000EE4E0000}"/>
    <cellStyle name="Normal 2 3 2 6 4 3 4 3" xfId="22651" xr:uid="{00000000-0005-0000-0000-0000EF4E0000}"/>
    <cellStyle name="Normal 2 3 2 6 4 3 5" xfId="9202" xr:uid="{00000000-0005-0000-0000-0000F04E0000}"/>
    <cellStyle name="Normal 2 3 2 6 4 3 5 2" xfId="25498" xr:uid="{00000000-0005-0000-0000-0000F14E0000}"/>
    <cellStyle name="Normal 2 3 2 6 4 3 6" xfId="17352" xr:uid="{00000000-0005-0000-0000-0000F24E0000}"/>
    <cellStyle name="Normal 2 3 2 6 4 4" xfId="1761" xr:uid="{00000000-0005-0000-0000-0000F34E0000}"/>
    <cellStyle name="Normal 2 3 2 6 4 4 2" xfId="4363" xr:uid="{00000000-0005-0000-0000-0000F44E0000}"/>
    <cellStyle name="Normal 2 3 2 6 4 4 2 2" xfId="12509" xr:uid="{00000000-0005-0000-0000-0000F54E0000}"/>
    <cellStyle name="Normal 2 3 2 6 4 4 2 2 2" xfId="28805" xr:uid="{00000000-0005-0000-0000-0000F64E0000}"/>
    <cellStyle name="Normal 2 3 2 6 4 4 2 3" xfId="20659" xr:uid="{00000000-0005-0000-0000-0000F74E0000}"/>
    <cellStyle name="Normal 2 3 2 6 4 4 3" xfId="7060" xr:uid="{00000000-0005-0000-0000-0000F84E0000}"/>
    <cellStyle name="Normal 2 3 2 6 4 4 3 2" xfId="15206" xr:uid="{00000000-0005-0000-0000-0000F94E0000}"/>
    <cellStyle name="Normal 2 3 2 6 4 4 3 2 2" xfId="31502" xr:uid="{00000000-0005-0000-0000-0000FA4E0000}"/>
    <cellStyle name="Normal 2 3 2 6 4 4 3 3" xfId="23356" xr:uid="{00000000-0005-0000-0000-0000FB4E0000}"/>
    <cellStyle name="Normal 2 3 2 6 4 4 4" xfId="9907" xr:uid="{00000000-0005-0000-0000-0000FC4E0000}"/>
    <cellStyle name="Normal 2 3 2 6 4 4 4 2" xfId="26203" xr:uid="{00000000-0005-0000-0000-0000FD4E0000}"/>
    <cellStyle name="Normal 2 3 2 6 4 4 5" xfId="18057" xr:uid="{00000000-0005-0000-0000-0000FE4E0000}"/>
    <cellStyle name="Normal 2 3 2 6 4 5" xfId="3145" xr:uid="{00000000-0005-0000-0000-0000FF4E0000}"/>
    <cellStyle name="Normal 2 3 2 6 4 5 2" xfId="11291" xr:uid="{00000000-0005-0000-0000-0000004F0000}"/>
    <cellStyle name="Normal 2 3 2 6 4 5 2 2" xfId="27587" xr:uid="{00000000-0005-0000-0000-0000014F0000}"/>
    <cellStyle name="Normal 2 3 2 6 4 5 3" xfId="19441" xr:uid="{00000000-0005-0000-0000-0000024F0000}"/>
    <cellStyle name="Normal 2 3 2 6 4 6" xfId="5650" xr:uid="{00000000-0005-0000-0000-0000034F0000}"/>
    <cellStyle name="Normal 2 3 2 6 4 6 2" xfId="13796" xr:uid="{00000000-0005-0000-0000-0000044F0000}"/>
    <cellStyle name="Normal 2 3 2 6 4 6 2 2" xfId="30092" xr:uid="{00000000-0005-0000-0000-0000054F0000}"/>
    <cellStyle name="Normal 2 3 2 6 4 6 3" xfId="21946" xr:uid="{00000000-0005-0000-0000-0000064F0000}"/>
    <cellStyle name="Normal 2 3 2 6 4 7" xfId="8497" xr:uid="{00000000-0005-0000-0000-0000074F0000}"/>
    <cellStyle name="Normal 2 3 2 6 4 7 2" xfId="24793" xr:uid="{00000000-0005-0000-0000-0000084F0000}"/>
    <cellStyle name="Normal 2 3 2 6 4 8" xfId="16647" xr:uid="{00000000-0005-0000-0000-0000094F0000}"/>
    <cellStyle name="Normal 2 3 2 6 5" xfId="440" xr:uid="{00000000-0005-0000-0000-00000A4F0000}"/>
    <cellStyle name="Normal 2 3 2 6 5 2" xfId="1146" xr:uid="{00000000-0005-0000-0000-00000B4F0000}"/>
    <cellStyle name="Normal 2 3 2 6 5 2 2" xfId="2556" xr:uid="{00000000-0005-0000-0000-00000C4F0000}"/>
    <cellStyle name="Normal 2 3 2 6 5 2 2 2" xfId="5046" xr:uid="{00000000-0005-0000-0000-00000D4F0000}"/>
    <cellStyle name="Normal 2 3 2 6 5 2 2 2 2" xfId="13192" xr:uid="{00000000-0005-0000-0000-00000E4F0000}"/>
    <cellStyle name="Normal 2 3 2 6 5 2 2 2 2 2" xfId="29488" xr:uid="{00000000-0005-0000-0000-00000F4F0000}"/>
    <cellStyle name="Normal 2 3 2 6 5 2 2 2 3" xfId="21342" xr:uid="{00000000-0005-0000-0000-0000104F0000}"/>
    <cellStyle name="Normal 2 3 2 6 5 2 2 3" xfId="7855" xr:uid="{00000000-0005-0000-0000-0000114F0000}"/>
    <cellStyle name="Normal 2 3 2 6 5 2 2 3 2" xfId="16001" xr:uid="{00000000-0005-0000-0000-0000124F0000}"/>
    <cellStyle name="Normal 2 3 2 6 5 2 2 3 2 2" xfId="32297" xr:uid="{00000000-0005-0000-0000-0000134F0000}"/>
    <cellStyle name="Normal 2 3 2 6 5 2 2 3 3" xfId="24151" xr:uid="{00000000-0005-0000-0000-0000144F0000}"/>
    <cellStyle name="Normal 2 3 2 6 5 2 2 4" xfId="10702" xr:uid="{00000000-0005-0000-0000-0000154F0000}"/>
    <cellStyle name="Normal 2 3 2 6 5 2 2 4 2" xfId="26998" xr:uid="{00000000-0005-0000-0000-0000164F0000}"/>
    <cellStyle name="Normal 2 3 2 6 5 2 2 5" xfId="18852" xr:uid="{00000000-0005-0000-0000-0000174F0000}"/>
    <cellStyle name="Normal 2 3 2 6 5 2 3" xfId="3828" xr:uid="{00000000-0005-0000-0000-0000184F0000}"/>
    <cellStyle name="Normal 2 3 2 6 5 2 3 2" xfId="11974" xr:uid="{00000000-0005-0000-0000-0000194F0000}"/>
    <cellStyle name="Normal 2 3 2 6 5 2 3 2 2" xfId="28270" xr:uid="{00000000-0005-0000-0000-00001A4F0000}"/>
    <cellStyle name="Normal 2 3 2 6 5 2 3 3" xfId="20124" xr:uid="{00000000-0005-0000-0000-00001B4F0000}"/>
    <cellStyle name="Normal 2 3 2 6 5 2 4" xfId="6445" xr:uid="{00000000-0005-0000-0000-00001C4F0000}"/>
    <cellStyle name="Normal 2 3 2 6 5 2 4 2" xfId="14591" xr:uid="{00000000-0005-0000-0000-00001D4F0000}"/>
    <cellStyle name="Normal 2 3 2 6 5 2 4 2 2" xfId="30887" xr:uid="{00000000-0005-0000-0000-00001E4F0000}"/>
    <cellStyle name="Normal 2 3 2 6 5 2 4 3" xfId="22741" xr:uid="{00000000-0005-0000-0000-00001F4F0000}"/>
    <cellStyle name="Normal 2 3 2 6 5 2 5" xfId="9292" xr:uid="{00000000-0005-0000-0000-0000204F0000}"/>
    <cellStyle name="Normal 2 3 2 6 5 2 5 2" xfId="25588" xr:uid="{00000000-0005-0000-0000-0000214F0000}"/>
    <cellStyle name="Normal 2 3 2 6 5 2 6" xfId="17442" xr:uid="{00000000-0005-0000-0000-0000224F0000}"/>
    <cellStyle name="Normal 2 3 2 6 5 3" xfId="1851" xr:uid="{00000000-0005-0000-0000-0000234F0000}"/>
    <cellStyle name="Normal 2 3 2 6 5 3 2" xfId="4437" xr:uid="{00000000-0005-0000-0000-0000244F0000}"/>
    <cellStyle name="Normal 2 3 2 6 5 3 2 2" xfId="12583" xr:uid="{00000000-0005-0000-0000-0000254F0000}"/>
    <cellStyle name="Normal 2 3 2 6 5 3 2 2 2" xfId="28879" xr:uid="{00000000-0005-0000-0000-0000264F0000}"/>
    <cellStyle name="Normal 2 3 2 6 5 3 2 3" xfId="20733" xr:uid="{00000000-0005-0000-0000-0000274F0000}"/>
    <cellStyle name="Normal 2 3 2 6 5 3 3" xfId="7150" xr:uid="{00000000-0005-0000-0000-0000284F0000}"/>
    <cellStyle name="Normal 2 3 2 6 5 3 3 2" xfId="15296" xr:uid="{00000000-0005-0000-0000-0000294F0000}"/>
    <cellStyle name="Normal 2 3 2 6 5 3 3 2 2" xfId="31592" xr:uid="{00000000-0005-0000-0000-00002A4F0000}"/>
    <cellStyle name="Normal 2 3 2 6 5 3 3 3" xfId="23446" xr:uid="{00000000-0005-0000-0000-00002B4F0000}"/>
    <cellStyle name="Normal 2 3 2 6 5 3 4" xfId="9997" xr:uid="{00000000-0005-0000-0000-00002C4F0000}"/>
    <cellStyle name="Normal 2 3 2 6 5 3 4 2" xfId="26293" xr:uid="{00000000-0005-0000-0000-00002D4F0000}"/>
    <cellStyle name="Normal 2 3 2 6 5 3 5" xfId="18147" xr:uid="{00000000-0005-0000-0000-00002E4F0000}"/>
    <cellStyle name="Normal 2 3 2 6 5 4" xfId="3219" xr:uid="{00000000-0005-0000-0000-00002F4F0000}"/>
    <cellStyle name="Normal 2 3 2 6 5 4 2" xfId="11365" xr:uid="{00000000-0005-0000-0000-0000304F0000}"/>
    <cellStyle name="Normal 2 3 2 6 5 4 2 2" xfId="27661" xr:uid="{00000000-0005-0000-0000-0000314F0000}"/>
    <cellStyle name="Normal 2 3 2 6 5 4 3" xfId="19515" xr:uid="{00000000-0005-0000-0000-0000324F0000}"/>
    <cellStyle name="Normal 2 3 2 6 5 5" xfId="5740" xr:uid="{00000000-0005-0000-0000-0000334F0000}"/>
    <cellStyle name="Normal 2 3 2 6 5 5 2" xfId="13886" xr:uid="{00000000-0005-0000-0000-0000344F0000}"/>
    <cellStyle name="Normal 2 3 2 6 5 5 2 2" xfId="30182" xr:uid="{00000000-0005-0000-0000-0000354F0000}"/>
    <cellStyle name="Normal 2 3 2 6 5 5 3" xfId="22036" xr:uid="{00000000-0005-0000-0000-0000364F0000}"/>
    <cellStyle name="Normal 2 3 2 6 5 6" xfId="8587" xr:uid="{00000000-0005-0000-0000-0000374F0000}"/>
    <cellStyle name="Normal 2 3 2 6 5 6 2" xfId="24883" xr:uid="{00000000-0005-0000-0000-0000384F0000}"/>
    <cellStyle name="Normal 2 3 2 6 5 7" xfId="16737" xr:uid="{00000000-0005-0000-0000-0000394F0000}"/>
    <cellStyle name="Normal 2 3 2 6 6" xfId="709" xr:uid="{00000000-0005-0000-0000-00003A4F0000}"/>
    <cellStyle name="Normal 2 3 2 6 6 2" xfId="1414" xr:uid="{00000000-0005-0000-0000-00003B4F0000}"/>
    <cellStyle name="Normal 2 3 2 6 6 2 2" xfId="2824" xr:uid="{00000000-0005-0000-0000-00003C4F0000}"/>
    <cellStyle name="Normal 2 3 2 6 6 2 2 2" xfId="5282" xr:uid="{00000000-0005-0000-0000-00003D4F0000}"/>
    <cellStyle name="Normal 2 3 2 6 6 2 2 2 2" xfId="13428" xr:uid="{00000000-0005-0000-0000-00003E4F0000}"/>
    <cellStyle name="Normal 2 3 2 6 6 2 2 2 2 2" xfId="29724" xr:uid="{00000000-0005-0000-0000-00003F4F0000}"/>
    <cellStyle name="Normal 2 3 2 6 6 2 2 2 3" xfId="21578" xr:uid="{00000000-0005-0000-0000-0000404F0000}"/>
    <cellStyle name="Normal 2 3 2 6 6 2 2 3" xfId="8123" xr:uid="{00000000-0005-0000-0000-0000414F0000}"/>
    <cellStyle name="Normal 2 3 2 6 6 2 2 3 2" xfId="16269" xr:uid="{00000000-0005-0000-0000-0000424F0000}"/>
    <cellStyle name="Normal 2 3 2 6 6 2 2 3 2 2" xfId="32565" xr:uid="{00000000-0005-0000-0000-0000434F0000}"/>
    <cellStyle name="Normal 2 3 2 6 6 2 2 3 3" xfId="24419" xr:uid="{00000000-0005-0000-0000-0000444F0000}"/>
    <cellStyle name="Normal 2 3 2 6 6 2 2 4" xfId="10970" xr:uid="{00000000-0005-0000-0000-0000454F0000}"/>
    <cellStyle name="Normal 2 3 2 6 6 2 2 4 2" xfId="27266" xr:uid="{00000000-0005-0000-0000-0000464F0000}"/>
    <cellStyle name="Normal 2 3 2 6 6 2 2 5" xfId="19120" xr:uid="{00000000-0005-0000-0000-0000474F0000}"/>
    <cellStyle name="Normal 2 3 2 6 6 2 3" xfId="4064" xr:uid="{00000000-0005-0000-0000-0000484F0000}"/>
    <cellStyle name="Normal 2 3 2 6 6 2 3 2" xfId="12210" xr:uid="{00000000-0005-0000-0000-0000494F0000}"/>
    <cellStyle name="Normal 2 3 2 6 6 2 3 2 2" xfId="28506" xr:uid="{00000000-0005-0000-0000-00004A4F0000}"/>
    <cellStyle name="Normal 2 3 2 6 6 2 3 3" xfId="20360" xr:uid="{00000000-0005-0000-0000-00004B4F0000}"/>
    <cellStyle name="Normal 2 3 2 6 6 2 4" xfId="6713" xr:uid="{00000000-0005-0000-0000-00004C4F0000}"/>
    <cellStyle name="Normal 2 3 2 6 6 2 4 2" xfId="14859" xr:uid="{00000000-0005-0000-0000-00004D4F0000}"/>
    <cellStyle name="Normal 2 3 2 6 6 2 4 2 2" xfId="31155" xr:uid="{00000000-0005-0000-0000-00004E4F0000}"/>
    <cellStyle name="Normal 2 3 2 6 6 2 4 3" xfId="23009" xr:uid="{00000000-0005-0000-0000-00004F4F0000}"/>
    <cellStyle name="Normal 2 3 2 6 6 2 5" xfId="9560" xr:uid="{00000000-0005-0000-0000-0000504F0000}"/>
    <cellStyle name="Normal 2 3 2 6 6 2 5 2" xfId="25856" xr:uid="{00000000-0005-0000-0000-0000514F0000}"/>
    <cellStyle name="Normal 2 3 2 6 6 2 6" xfId="17710" xr:uid="{00000000-0005-0000-0000-0000524F0000}"/>
    <cellStyle name="Normal 2 3 2 6 6 3" xfId="2119" xr:uid="{00000000-0005-0000-0000-0000534F0000}"/>
    <cellStyle name="Normal 2 3 2 6 6 3 2" xfId="4673" xr:uid="{00000000-0005-0000-0000-0000544F0000}"/>
    <cellStyle name="Normal 2 3 2 6 6 3 2 2" xfId="12819" xr:uid="{00000000-0005-0000-0000-0000554F0000}"/>
    <cellStyle name="Normal 2 3 2 6 6 3 2 2 2" xfId="29115" xr:uid="{00000000-0005-0000-0000-0000564F0000}"/>
    <cellStyle name="Normal 2 3 2 6 6 3 2 3" xfId="20969" xr:uid="{00000000-0005-0000-0000-0000574F0000}"/>
    <cellStyle name="Normal 2 3 2 6 6 3 3" xfId="7418" xr:uid="{00000000-0005-0000-0000-0000584F0000}"/>
    <cellStyle name="Normal 2 3 2 6 6 3 3 2" xfId="15564" xr:uid="{00000000-0005-0000-0000-0000594F0000}"/>
    <cellStyle name="Normal 2 3 2 6 6 3 3 2 2" xfId="31860" xr:uid="{00000000-0005-0000-0000-00005A4F0000}"/>
    <cellStyle name="Normal 2 3 2 6 6 3 3 3" xfId="23714" xr:uid="{00000000-0005-0000-0000-00005B4F0000}"/>
    <cellStyle name="Normal 2 3 2 6 6 3 4" xfId="10265" xr:uid="{00000000-0005-0000-0000-00005C4F0000}"/>
    <cellStyle name="Normal 2 3 2 6 6 3 4 2" xfId="26561" xr:uid="{00000000-0005-0000-0000-00005D4F0000}"/>
    <cellStyle name="Normal 2 3 2 6 6 3 5" xfId="18415" xr:uid="{00000000-0005-0000-0000-00005E4F0000}"/>
    <cellStyle name="Normal 2 3 2 6 6 4" xfId="2842" xr:uid="{00000000-0005-0000-0000-00005F4F0000}"/>
    <cellStyle name="Normal 2 3 2 6 6 4 2" xfId="5299" xr:uid="{00000000-0005-0000-0000-0000604F0000}"/>
    <cellStyle name="Normal 2 3 2 6 6 4 2 2" xfId="13445" xr:uid="{00000000-0005-0000-0000-0000614F0000}"/>
    <cellStyle name="Normal 2 3 2 6 6 4 2 2 2" xfId="29741" xr:uid="{00000000-0005-0000-0000-0000624F0000}"/>
    <cellStyle name="Normal 2 3 2 6 6 4 2 3" xfId="21595" xr:uid="{00000000-0005-0000-0000-0000634F0000}"/>
    <cellStyle name="Normal 2 3 2 6 6 4 3" xfId="8141" xr:uid="{00000000-0005-0000-0000-0000644F0000}"/>
    <cellStyle name="Normal 2 3 2 6 6 4 3 2" xfId="16287" xr:uid="{00000000-0005-0000-0000-0000654F0000}"/>
    <cellStyle name="Normal 2 3 2 6 6 4 3 2 2" xfId="32583" xr:uid="{00000000-0005-0000-0000-0000664F0000}"/>
    <cellStyle name="Normal 2 3 2 6 6 4 3 3" xfId="24437" xr:uid="{00000000-0005-0000-0000-0000674F0000}"/>
    <cellStyle name="Normal 2 3 2 6 6 4 4" xfId="10988" xr:uid="{00000000-0005-0000-0000-0000684F0000}"/>
    <cellStyle name="Normal 2 3 2 6 6 4 4 2" xfId="27284" xr:uid="{00000000-0005-0000-0000-0000694F0000}"/>
    <cellStyle name="Normal 2 3 2 6 6 4 5" xfId="19138" xr:uid="{00000000-0005-0000-0000-00006A4F0000}"/>
    <cellStyle name="Normal 2 3 2 6 6 5" xfId="3455" xr:uid="{00000000-0005-0000-0000-00006B4F0000}"/>
    <cellStyle name="Normal 2 3 2 6 6 5 2" xfId="11601" xr:uid="{00000000-0005-0000-0000-00006C4F0000}"/>
    <cellStyle name="Normal 2 3 2 6 6 5 2 2" xfId="27897" xr:uid="{00000000-0005-0000-0000-00006D4F0000}"/>
    <cellStyle name="Normal 2 3 2 6 6 5 3" xfId="19751" xr:uid="{00000000-0005-0000-0000-00006E4F0000}"/>
    <cellStyle name="Normal 2 3 2 6 6 6" xfId="6008" xr:uid="{00000000-0005-0000-0000-00006F4F0000}"/>
    <cellStyle name="Normal 2 3 2 6 6 6 2" xfId="14154" xr:uid="{00000000-0005-0000-0000-0000704F0000}"/>
    <cellStyle name="Normal 2 3 2 6 6 6 2 2" xfId="30450" xr:uid="{00000000-0005-0000-0000-0000714F0000}"/>
    <cellStyle name="Normal 2 3 2 6 6 6 3" xfId="22304" xr:uid="{00000000-0005-0000-0000-0000724F0000}"/>
    <cellStyle name="Normal 2 3 2 6 6 7" xfId="8855" xr:uid="{00000000-0005-0000-0000-0000734F0000}"/>
    <cellStyle name="Normal 2 3 2 6 6 7 2" xfId="25151" xr:uid="{00000000-0005-0000-0000-0000744F0000}"/>
    <cellStyle name="Normal 2 3 2 6 6 8" xfId="17005" xr:uid="{00000000-0005-0000-0000-0000754F0000}"/>
    <cellStyle name="Normal 2 3 2 6 7" xfId="802" xr:uid="{00000000-0005-0000-0000-0000764F0000}"/>
    <cellStyle name="Normal 2 3 2 6 7 2" xfId="2212" xr:uid="{00000000-0005-0000-0000-0000774F0000}"/>
    <cellStyle name="Normal 2 3 2 6 7 2 2" xfId="4750" xr:uid="{00000000-0005-0000-0000-0000784F0000}"/>
    <cellStyle name="Normal 2 3 2 6 7 2 2 2" xfId="12896" xr:uid="{00000000-0005-0000-0000-0000794F0000}"/>
    <cellStyle name="Normal 2 3 2 6 7 2 2 2 2" xfId="29192" xr:uid="{00000000-0005-0000-0000-00007A4F0000}"/>
    <cellStyle name="Normal 2 3 2 6 7 2 2 3" xfId="21046" xr:uid="{00000000-0005-0000-0000-00007B4F0000}"/>
    <cellStyle name="Normal 2 3 2 6 7 2 3" xfId="7511" xr:uid="{00000000-0005-0000-0000-00007C4F0000}"/>
    <cellStyle name="Normal 2 3 2 6 7 2 3 2" xfId="15657" xr:uid="{00000000-0005-0000-0000-00007D4F0000}"/>
    <cellStyle name="Normal 2 3 2 6 7 2 3 2 2" xfId="31953" xr:uid="{00000000-0005-0000-0000-00007E4F0000}"/>
    <cellStyle name="Normal 2 3 2 6 7 2 3 3" xfId="23807" xr:uid="{00000000-0005-0000-0000-00007F4F0000}"/>
    <cellStyle name="Normal 2 3 2 6 7 2 4" xfId="10358" xr:uid="{00000000-0005-0000-0000-0000804F0000}"/>
    <cellStyle name="Normal 2 3 2 6 7 2 4 2" xfId="26654" xr:uid="{00000000-0005-0000-0000-0000814F0000}"/>
    <cellStyle name="Normal 2 3 2 6 7 2 5" xfId="18508" xr:uid="{00000000-0005-0000-0000-0000824F0000}"/>
    <cellStyle name="Normal 2 3 2 6 7 3" xfId="3532" xr:uid="{00000000-0005-0000-0000-0000834F0000}"/>
    <cellStyle name="Normal 2 3 2 6 7 3 2" xfId="11678" xr:uid="{00000000-0005-0000-0000-0000844F0000}"/>
    <cellStyle name="Normal 2 3 2 6 7 3 2 2" xfId="27974" xr:uid="{00000000-0005-0000-0000-0000854F0000}"/>
    <cellStyle name="Normal 2 3 2 6 7 3 3" xfId="19828" xr:uid="{00000000-0005-0000-0000-0000864F0000}"/>
    <cellStyle name="Normal 2 3 2 6 7 4" xfId="6101" xr:uid="{00000000-0005-0000-0000-0000874F0000}"/>
    <cellStyle name="Normal 2 3 2 6 7 4 2" xfId="14247" xr:uid="{00000000-0005-0000-0000-0000884F0000}"/>
    <cellStyle name="Normal 2 3 2 6 7 4 2 2" xfId="30543" xr:uid="{00000000-0005-0000-0000-0000894F0000}"/>
    <cellStyle name="Normal 2 3 2 6 7 4 3" xfId="22397" xr:uid="{00000000-0005-0000-0000-00008A4F0000}"/>
    <cellStyle name="Normal 2 3 2 6 7 5" xfId="8948" xr:uid="{00000000-0005-0000-0000-00008B4F0000}"/>
    <cellStyle name="Normal 2 3 2 6 7 5 2" xfId="25244" xr:uid="{00000000-0005-0000-0000-00008C4F0000}"/>
    <cellStyle name="Normal 2 3 2 6 7 6" xfId="17098" xr:uid="{00000000-0005-0000-0000-00008D4F0000}"/>
    <cellStyle name="Normal 2 3 2 6 8" xfId="1507" xr:uid="{00000000-0005-0000-0000-00008E4F0000}"/>
    <cellStyle name="Normal 2 3 2 6 8 2" xfId="4141" xr:uid="{00000000-0005-0000-0000-00008F4F0000}"/>
    <cellStyle name="Normal 2 3 2 6 8 2 2" xfId="12287" xr:uid="{00000000-0005-0000-0000-0000904F0000}"/>
    <cellStyle name="Normal 2 3 2 6 8 2 2 2" xfId="28583" xr:uid="{00000000-0005-0000-0000-0000914F0000}"/>
    <cellStyle name="Normal 2 3 2 6 8 2 3" xfId="20437" xr:uid="{00000000-0005-0000-0000-0000924F0000}"/>
    <cellStyle name="Normal 2 3 2 6 8 3" xfId="6806" xr:uid="{00000000-0005-0000-0000-0000934F0000}"/>
    <cellStyle name="Normal 2 3 2 6 8 3 2" xfId="14952" xr:uid="{00000000-0005-0000-0000-0000944F0000}"/>
    <cellStyle name="Normal 2 3 2 6 8 3 2 2" xfId="31248" xr:uid="{00000000-0005-0000-0000-0000954F0000}"/>
    <cellStyle name="Normal 2 3 2 6 8 3 3" xfId="23102" xr:uid="{00000000-0005-0000-0000-0000964F0000}"/>
    <cellStyle name="Normal 2 3 2 6 8 4" xfId="9653" xr:uid="{00000000-0005-0000-0000-0000974F0000}"/>
    <cellStyle name="Normal 2 3 2 6 8 4 2" xfId="25949" xr:uid="{00000000-0005-0000-0000-0000984F0000}"/>
    <cellStyle name="Normal 2 3 2 6 8 5" xfId="17803" xr:uid="{00000000-0005-0000-0000-0000994F0000}"/>
    <cellStyle name="Normal 2 3 2 6 9" xfId="2923" xr:uid="{00000000-0005-0000-0000-00009A4F0000}"/>
    <cellStyle name="Normal 2 3 2 6 9 2" xfId="11069" xr:uid="{00000000-0005-0000-0000-00009B4F0000}"/>
    <cellStyle name="Normal 2 3 2 6 9 2 2" xfId="27365" xr:uid="{00000000-0005-0000-0000-00009C4F0000}"/>
    <cellStyle name="Normal 2 3 2 6 9 3" xfId="19219" xr:uid="{00000000-0005-0000-0000-00009D4F0000}"/>
    <cellStyle name="Normal 2 3 2 7" xfId="103" xr:uid="{00000000-0005-0000-0000-00009E4F0000}"/>
    <cellStyle name="Normal 2 3 2 7 2" xfId="447" xr:uid="{00000000-0005-0000-0000-00009F4F0000}"/>
    <cellStyle name="Normal 2 3 2 7 2 2" xfId="1153" xr:uid="{00000000-0005-0000-0000-0000A04F0000}"/>
    <cellStyle name="Normal 2 3 2 7 2 2 2" xfId="2563" xr:uid="{00000000-0005-0000-0000-0000A14F0000}"/>
    <cellStyle name="Normal 2 3 2 7 2 2 2 2" xfId="5052" xr:uid="{00000000-0005-0000-0000-0000A24F0000}"/>
    <cellStyle name="Normal 2 3 2 7 2 2 2 2 2" xfId="13198" xr:uid="{00000000-0005-0000-0000-0000A34F0000}"/>
    <cellStyle name="Normal 2 3 2 7 2 2 2 2 2 2" xfId="29494" xr:uid="{00000000-0005-0000-0000-0000A44F0000}"/>
    <cellStyle name="Normal 2 3 2 7 2 2 2 2 3" xfId="21348" xr:uid="{00000000-0005-0000-0000-0000A54F0000}"/>
    <cellStyle name="Normal 2 3 2 7 2 2 2 3" xfId="7862" xr:uid="{00000000-0005-0000-0000-0000A64F0000}"/>
    <cellStyle name="Normal 2 3 2 7 2 2 2 3 2" xfId="16008" xr:uid="{00000000-0005-0000-0000-0000A74F0000}"/>
    <cellStyle name="Normal 2 3 2 7 2 2 2 3 2 2" xfId="32304" xr:uid="{00000000-0005-0000-0000-0000A84F0000}"/>
    <cellStyle name="Normal 2 3 2 7 2 2 2 3 3" xfId="24158" xr:uid="{00000000-0005-0000-0000-0000A94F0000}"/>
    <cellStyle name="Normal 2 3 2 7 2 2 2 4" xfId="10709" xr:uid="{00000000-0005-0000-0000-0000AA4F0000}"/>
    <cellStyle name="Normal 2 3 2 7 2 2 2 4 2" xfId="27005" xr:uid="{00000000-0005-0000-0000-0000AB4F0000}"/>
    <cellStyle name="Normal 2 3 2 7 2 2 2 5" xfId="18859" xr:uid="{00000000-0005-0000-0000-0000AC4F0000}"/>
    <cellStyle name="Normal 2 3 2 7 2 2 3" xfId="3834" xr:uid="{00000000-0005-0000-0000-0000AD4F0000}"/>
    <cellStyle name="Normal 2 3 2 7 2 2 3 2" xfId="11980" xr:uid="{00000000-0005-0000-0000-0000AE4F0000}"/>
    <cellStyle name="Normal 2 3 2 7 2 2 3 2 2" xfId="28276" xr:uid="{00000000-0005-0000-0000-0000AF4F0000}"/>
    <cellStyle name="Normal 2 3 2 7 2 2 3 3" xfId="20130" xr:uid="{00000000-0005-0000-0000-0000B04F0000}"/>
    <cellStyle name="Normal 2 3 2 7 2 2 4" xfId="6452" xr:uid="{00000000-0005-0000-0000-0000B14F0000}"/>
    <cellStyle name="Normal 2 3 2 7 2 2 4 2" xfId="14598" xr:uid="{00000000-0005-0000-0000-0000B24F0000}"/>
    <cellStyle name="Normal 2 3 2 7 2 2 4 2 2" xfId="30894" xr:uid="{00000000-0005-0000-0000-0000B34F0000}"/>
    <cellStyle name="Normal 2 3 2 7 2 2 4 3" xfId="22748" xr:uid="{00000000-0005-0000-0000-0000B44F0000}"/>
    <cellStyle name="Normal 2 3 2 7 2 2 5" xfId="9299" xr:uid="{00000000-0005-0000-0000-0000B54F0000}"/>
    <cellStyle name="Normal 2 3 2 7 2 2 5 2" xfId="25595" xr:uid="{00000000-0005-0000-0000-0000B64F0000}"/>
    <cellStyle name="Normal 2 3 2 7 2 2 6" xfId="17449" xr:uid="{00000000-0005-0000-0000-0000B74F0000}"/>
    <cellStyle name="Normal 2 3 2 7 2 3" xfId="1858" xr:uid="{00000000-0005-0000-0000-0000B84F0000}"/>
    <cellStyle name="Normal 2 3 2 7 2 3 2" xfId="4443" xr:uid="{00000000-0005-0000-0000-0000B94F0000}"/>
    <cellStyle name="Normal 2 3 2 7 2 3 2 2" xfId="12589" xr:uid="{00000000-0005-0000-0000-0000BA4F0000}"/>
    <cellStyle name="Normal 2 3 2 7 2 3 2 2 2" xfId="28885" xr:uid="{00000000-0005-0000-0000-0000BB4F0000}"/>
    <cellStyle name="Normal 2 3 2 7 2 3 2 3" xfId="20739" xr:uid="{00000000-0005-0000-0000-0000BC4F0000}"/>
    <cellStyle name="Normal 2 3 2 7 2 3 3" xfId="7157" xr:uid="{00000000-0005-0000-0000-0000BD4F0000}"/>
    <cellStyle name="Normal 2 3 2 7 2 3 3 2" xfId="15303" xr:uid="{00000000-0005-0000-0000-0000BE4F0000}"/>
    <cellStyle name="Normal 2 3 2 7 2 3 3 2 2" xfId="31599" xr:uid="{00000000-0005-0000-0000-0000BF4F0000}"/>
    <cellStyle name="Normal 2 3 2 7 2 3 3 3" xfId="23453" xr:uid="{00000000-0005-0000-0000-0000C04F0000}"/>
    <cellStyle name="Normal 2 3 2 7 2 3 4" xfId="10004" xr:uid="{00000000-0005-0000-0000-0000C14F0000}"/>
    <cellStyle name="Normal 2 3 2 7 2 3 4 2" xfId="26300" xr:uid="{00000000-0005-0000-0000-0000C24F0000}"/>
    <cellStyle name="Normal 2 3 2 7 2 3 5" xfId="18154" xr:uid="{00000000-0005-0000-0000-0000C34F0000}"/>
    <cellStyle name="Normal 2 3 2 7 2 4" xfId="3225" xr:uid="{00000000-0005-0000-0000-0000C44F0000}"/>
    <cellStyle name="Normal 2 3 2 7 2 4 2" xfId="11371" xr:uid="{00000000-0005-0000-0000-0000C54F0000}"/>
    <cellStyle name="Normal 2 3 2 7 2 4 2 2" xfId="27667" xr:uid="{00000000-0005-0000-0000-0000C64F0000}"/>
    <cellStyle name="Normal 2 3 2 7 2 4 3" xfId="19521" xr:uid="{00000000-0005-0000-0000-0000C74F0000}"/>
    <cellStyle name="Normal 2 3 2 7 2 5" xfId="5747" xr:uid="{00000000-0005-0000-0000-0000C84F0000}"/>
    <cellStyle name="Normal 2 3 2 7 2 5 2" xfId="13893" xr:uid="{00000000-0005-0000-0000-0000C94F0000}"/>
    <cellStyle name="Normal 2 3 2 7 2 5 2 2" xfId="30189" xr:uid="{00000000-0005-0000-0000-0000CA4F0000}"/>
    <cellStyle name="Normal 2 3 2 7 2 5 3" xfId="22043" xr:uid="{00000000-0005-0000-0000-0000CB4F0000}"/>
    <cellStyle name="Normal 2 3 2 7 2 6" xfId="8594" xr:uid="{00000000-0005-0000-0000-0000CC4F0000}"/>
    <cellStyle name="Normal 2 3 2 7 2 6 2" xfId="24890" xr:uid="{00000000-0005-0000-0000-0000CD4F0000}"/>
    <cellStyle name="Normal 2 3 2 7 2 7" xfId="16744" xr:uid="{00000000-0005-0000-0000-0000CE4F0000}"/>
    <cellStyle name="Normal 2 3 2 7 3" xfId="809" xr:uid="{00000000-0005-0000-0000-0000CF4F0000}"/>
    <cellStyle name="Normal 2 3 2 7 3 2" xfId="2219" xr:uid="{00000000-0005-0000-0000-0000D04F0000}"/>
    <cellStyle name="Normal 2 3 2 7 3 2 2" xfId="4756" xr:uid="{00000000-0005-0000-0000-0000D14F0000}"/>
    <cellStyle name="Normal 2 3 2 7 3 2 2 2" xfId="12902" xr:uid="{00000000-0005-0000-0000-0000D24F0000}"/>
    <cellStyle name="Normal 2 3 2 7 3 2 2 2 2" xfId="29198" xr:uid="{00000000-0005-0000-0000-0000D34F0000}"/>
    <cellStyle name="Normal 2 3 2 7 3 2 2 3" xfId="21052" xr:uid="{00000000-0005-0000-0000-0000D44F0000}"/>
    <cellStyle name="Normal 2 3 2 7 3 2 3" xfId="7518" xr:uid="{00000000-0005-0000-0000-0000D54F0000}"/>
    <cellStyle name="Normal 2 3 2 7 3 2 3 2" xfId="15664" xr:uid="{00000000-0005-0000-0000-0000D64F0000}"/>
    <cellStyle name="Normal 2 3 2 7 3 2 3 2 2" xfId="31960" xr:uid="{00000000-0005-0000-0000-0000D74F0000}"/>
    <cellStyle name="Normal 2 3 2 7 3 2 3 3" xfId="23814" xr:uid="{00000000-0005-0000-0000-0000D84F0000}"/>
    <cellStyle name="Normal 2 3 2 7 3 2 4" xfId="10365" xr:uid="{00000000-0005-0000-0000-0000D94F0000}"/>
    <cellStyle name="Normal 2 3 2 7 3 2 4 2" xfId="26661" xr:uid="{00000000-0005-0000-0000-0000DA4F0000}"/>
    <cellStyle name="Normal 2 3 2 7 3 2 5" xfId="18515" xr:uid="{00000000-0005-0000-0000-0000DB4F0000}"/>
    <cellStyle name="Normal 2 3 2 7 3 3" xfId="3538" xr:uid="{00000000-0005-0000-0000-0000DC4F0000}"/>
    <cellStyle name="Normal 2 3 2 7 3 3 2" xfId="11684" xr:uid="{00000000-0005-0000-0000-0000DD4F0000}"/>
    <cellStyle name="Normal 2 3 2 7 3 3 2 2" xfId="27980" xr:uid="{00000000-0005-0000-0000-0000DE4F0000}"/>
    <cellStyle name="Normal 2 3 2 7 3 3 3" xfId="19834" xr:uid="{00000000-0005-0000-0000-0000DF4F0000}"/>
    <cellStyle name="Normal 2 3 2 7 3 4" xfId="6108" xr:uid="{00000000-0005-0000-0000-0000E04F0000}"/>
    <cellStyle name="Normal 2 3 2 7 3 4 2" xfId="14254" xr:uid="{00000000-0005-0000-0000-0000E14F0000}"/>
    <cellStyle name="Normal 2 3 2 7 3 4 2 2" xfId="30550" xr:uid="{00000000-0005-0000-0000-0000E24F0000}"/>
    <cellStyle name="Normal 2 3 2 7 3 4 3" xfId="22404" xr:uid="{00000000-0005-0000-0000-0000E34F0000}"/>
    <cellStyle name="Normal 2 3 2 7 3 5" xfId="8955" xr:uid="{00000000-0005-0000-0000-0000E44F0000}"/>
    <cellStyle name="Normal 2 3 2 7 3 5 2" xfId="25251" xr:uid="{00000000-0005-0000-0000-0000E54F0000}"/>
    <cellStyle name="Normal 2 3 2 7 3 6" xfId="17105" xr:uid="{00000000-0005-0000-0000-0000E64F0000}"/>
    <cellStyle name="Normal 2 3 2 7 4" xfId="1514" xr:uid="{00000000-0005-0000-0000-0000E74F0000}"/>
    <cellStyle name="Normal 2 3 2 7 4 2" xfId="4147" xr:uid="{00000000-0005-0000-0000-0000E84F0000}"/>
    <cellStyle name="Normal 2 3 2 7 4 2 2" xfId="12293" xr:uid="{00000000-0005-0000-0000-0000E94F0000}"/>
    <cellStyle name="Normal 2 3 2 7 4 2 2 2" xfId="28589" xr:uid="{00000000-0005-0000-0000-0000EA4F0000}"/>
    <cellStyle name="Normal 2 3 2 7 4 2 3" xfId="20443" xr:uid="{00000000-0005-0000-0000-0000EB4F0000}"/>
    <cellStyle name="Normal 2 3 2 7 4 3" xfId="6813" xr:uid="{00000000-0005-0000-0000-0000EC4F0000}"/>
    <cellStyle name="Normal 2 3 2 7 4 3 2" xfId="14959" xr:uid="{00000000-0005-0000-0000-0000ED4F0000}"/>
    <cellStyle name="Normal 2 3 2 7 4 3 2 2" xfId="31255" xr:uid="{00000000-0005-0000-0000-0000EE4F0000}"/>
    <cellStyle name="Normal 2 3 2 7 4 3 3" xfId="23109" xr:uid="{00000000-0005-0000-0000-0000EF4F0000}"/>
    <cellStyle name="Normal 2 3 2 7 4 4" xfId="9660" xr:uid="{00000000-0005-0000-0000-0000F04F0000}"/>
    <cellStyle name="Normal 2 3 2 7 4 4 2" xfId="25956" xr:uid="{00000000-0005-0000-0000-0000F14F0000}"/>
    <cellStyle name="Normal 2 3 2 7 4 5" xfId="17810" xr:uid="{00000000-0005-0000-0000-0000F24F0000}"/>
    <cellStyle name="Normal 2 3 2 7 5" xfId="2929" xr:uid="{00000000-0005-0000-0000-0000F34F0000}"/>
    <cellStyle name="Normal 2 3 2 7 5 2" xfId="11075" xr:uid="{00000000-0005-0000-0000-0000F44F0000}"/>
    <cellStyle name="Normal 2 3 2 7 5 2 2" xfId="27371" xr:uid="{00000000-0005-0000-0000-0000F54F0000}"/>
    <cellStyle name="Normal 2 3 2 7 5 3" xfId="19225" xr:uid="{00000000-0005-0000-0000-0000F64F0000}"/>
    <cellStyle name="Normal 2 3 2 7 6" xfId="5403" xr:uid="{00000000-0005-0000-0000-0000F74F0000}"/>
    <cellStyle name="Normal 2 3 2 7 6 2" xfId="13549" xr:uid="{00000000-0005-0000-0000-0000F84F0000}"/>
    <cellStyle name="Normal 2 3 2 7 6 2 2" xfId="29845" xr:uid="{00000000-0005-0000-0000-0000F94F0000}"/>
    <cellStyle name="Normal 2 3 2 7 6 3" xfId="21699" xr:uid="{00000000-0005-0000-0000-0000FA4F0000}"/>
    <cellStyle name="Normal 2 3 2 7 7" xfId="8250" xr:uid="{00000000-0005-0000-0000-0000FB4F0000}"/>
    <cellStyle name="Normal 2 3 2 7 7 2" xfId="24546" xr:uid="{00000000-0005-0000-0000-0000FC4F0000}"/>
    <cellStyle name="Normal 2 3 2 7 8" xfId="16400" xr:uid="{00000000-0005-0000-0000-0000FD4F0000}"/>
    <cellStyle name="Normal 2 3 2 8" xfId="192" xr:uid="{00000000-0005-0000-0000-0000FE4F0000}"/>
    <cellStyle name="Normal 2 3 2 8 2" xfId="536" xr:uid="{00000000-0005-0000-0000-0000FF4F0000}"/>
    <cellStyle name="Normal 2 3 2 8 2 2" xfId="1242" xr:uid="{00000000-0005-0000-0000-000000500000}"/>
    <cellStyle name="Normal 2 3 2 8 2 2 2" xfId="2652" xr:uid="{00000000-0005-0000-0000-000001500000}"/>
    <cellStyle name="Normal 2 3 2 8 2 2 2 2" xfId="5126" xr:uid="{00000000-0005-0000-0000-000002500000}"/>
    <cellStyle name="Normal 2 3 2 8 2 2 2 2 2" xfId="13272" xr:uid="{00000000-0005-0000-0000-000003500000}"/>
    <cellStyle name="Normal 2 3 2 8 2 2 2 2 2 2" xfId="29568" xr:uid="{00000000-0005-0000-0000-000004500000}"/>
    <cellStyle name="Normal 2 3 2 8 2 2 2 2 3" xfId="21422" xr:uid="{00000000-0005-0000-0000-000005500000}"/>
    <cellStyle name="Normal 2 3 2 8 2 2 2 3" xfId="7951" xr:uid="{00000000-0005-0000-0000-000006500000}"/>
    <cellStyle name="Normal 2 3 2 8 2 2 2 3 2" xfId="16097" xr:uid="{00000000-0005-0000-0000-000007500000}"/>
    <cellStyle name="Normal 2 3 2 8 2 2 2 3 2 2" xfId="32393" xr:uid="{00000000-0005-0000-0000-000008500000}"/>
    <cellStyle name="Normal 2 3 2 8 2 2 2 3 3" xfId="24247" xr:uid="{00000000-0005-0000-0000-000009500000}"/>
    <cellStyle name="Normal 2 3 2 8 2 2 2 4" xfId="10798" xr:uid="{00000000-0005-0000-0000-00000A500000}"/>
    <cellStyle name="Normal 2 3 2 8 2 2 2 4 2" xfId="27094" xr:uid="{00000000-0005-0000-0000-00000B500000}"/>
    <cellStyle name="Normal 2 3 2 8 2 2 2 5" xfId="18948" xr:uid="{00000000-0005-0000-0000-00000C500000}"/>
    <cellStyle name="Normal 2 3 2 8 2 2 3" xfId="3908" xr:uid="{00000000-0005-0000-0000-00000D500000}"/>
    <cellStyle name="Normal 2 3 2 8 2 2 3 2" xfId="12054" xr:uid="{00000000-0005-0000-0000-00000E500000}"/>
    <cellStyle name="Normal 2 3 2 8 2 2 3 2 2" xfId="28350" xr:uid="{00000000-0005-0000-0000-00000F500000}"/>
    <cellStyle name="Normal 2 3 2 8 2 2 3 3" xfId="20204" xr:uid="{00000000-0005-0000-0000-000010500000}"/>
    <cellStyle name="Normal 2 3 2 8 2 2 4" xfId="6541" xr:uid="{00000000-0005-0000-0000-000011500000}"/>
    <cellStyle name="Normal 2 3 2 8 2 2 4 2" xfId="14687" xr:uid="{00000000-0005-0000-0000-000012500000}"/>
    <cellStyle name="Normal 2 3 2 8 2 2 4 2 2" xfId="30983" xr:uid="{00000000-0005-0000-0000-000013500000}"/>
    <cellStyle name="Normal 2 3 2 8 2 2 4 3" xfId="22837" xr:uid="{00000000-0005-0000-0000-000014500000}"/>
    <cellStyle name="Normal 2 3 2 8 2 2 5" xfId="9388" xr:uid="{00000000-0005-0000-0000-000015500000}"/>
    <cellStyle name="Normal 2 3 2 8 2 2 5 2" xfId="25684" xr:uid="{00000000-0005-0000-0000-000016500000}"/>
    <cellStyle name="Normal 2 3 2 8 2 2 6" xfId="17538" xr:uid="{00000000-0005-0000-0000-000017500000}"/>
    <cellStyle name="Normal 2 3 2 8 2 3" xfId="1947" xr:uid="{00000000-0005-0000-0000-000018500000}"/>
    <cellStyle name="Normal 2 3 2 8 2 3 2" xfId="4517" xr:uid="{00000000-0005-0000-0000-000019500000}"/>
    <cellStyle name="Normal 2 3 2 8 2 3 2 2" xfId="12663" xr:uid="{00000000-0005-0000-0000-00001A500000}"/>
    <cellStyle name="Normal 2 3 2 8 2 3 2 2 2" xfId="28959" xr:uid="{00000000-0005-0000-0000-00001B500000}"/>
    <cellStyle name="Normal 2 3 2 8 2 3 2 3" xfId="20813" xr:uid="{00000000-0005-0000-0000-00001C500000}"/>
    <cellStyle name="Normal 2 3 2 8 2 3 3" xfId="7246" xr:uid="{00000000-0005-0000-0000-00001D500000}"/>
    <cellStyle name="Normal 2 3 2 8 2 3 3 2" xfId="15392" xr:uid="{00000000-0005-0000-0000-00001E500000}"/>
    <cellStyle name="Normal 2 3 2 8 2 3 3 2 2" xfId="31688" xr:uid="{00000000-0005-0000-0000-00001F500000}"/>
    <cellStyle name="Normal 2 3 2 8 2 3 3 3" xfId="23542" xr:uid="{00000000-0005-0000-0000-000020500000}"/>
    <cellStyle name="Normal 2 3 2 8 2 3 4" xfId="10093" xr:uid="{00000000-0005-0000-0000-000021500000}"/>
    <cellStyle name="Normal 2 3 2 8 2 3 4 2" xfId="26389" xr:uid="{00000000-0005-0000-0000-000022500000}"/>
    <cellStyle name="Normal 2 3 2 8 2 3 5" xfId="18243" xr:uid="{00000000-0005-0000-0000-000023500000}"/>
    <cellStyle name="Normal 2 3 2 8 2 4" xfId="3299" xr:uid="{00000000-0005-0000-0000-000024500000}"/>
    <cellStyle name="Normal 2 3 2 8 2 4 2" xfId="11445" xr:uid="{00000000-0005-0000-0000-000025500000}"/>
    <cellStyle name="Normal 2 3 2 8 2 4 2 2" xfId="27741" xr:uid="{00000000-0005-0000-0000-000026500000}"/>
    <cellStyle name="Normal 2 3 2 8 2 4 3" xfId="19595" xr:uid="{00000000-0005-0000-0000-000027500000}"/>
    <cellStyle name="Normal 2 3 2 8 2 5" xfId="5836" xr:uid="{00000000-0005-0000-0000-000028500000}"/>
    <cellStyle name="Normal 2 3 2 8 2 5 2" xfId="13982" xr:uid="{00000000-0005-0000-0000-000029500000}"/>
    <cellStyle name="Normal 2 3 2 8 2 5 2 2" xfId="30278" xr:uid="{00000000-0005-0000-0000-00002A500000}"/>
    <cellStyle name="Normal 2 3 2 8 2 5 3" xfId="22132" xr:uid="{00000000-0005-0000-0000-00002B500000}"/>
    <cellStyle name="Normal 2 3 2 8 2 6" xfId="8683" xr:uid="{00000000-0005-0000-0000-00002C500000}"/>
    <cellStyle name="Normal 2 3 2 8 2 6 2" xfId="24979" xr:uid="{00000000-0005-0000-0000-00002D500000}"/>
    <cellStyle name="Normal 2 3 2 8 2 7" xfId="16833" xr:uid="{00000000-0005-0000-0000-00002E500000}"/>
    <cellStyle name="Normal 2 3 2 8 3" xfId="898" xr:uid="{00000000-0005-0000-0000-00002F500000}"/>
    <cellStyle name="Normal 2 3 2 8 3 2" xfId="2308" xr:uid="{00000000-0005-0000-0000-000030500000}"/>
    <cellStyle name="Normal 2 3 2 8 3 2 2" xfId="4830" xr:uid="{00000000-0005-0000-0000-000031500000}"/>
    <cellStyle name="Normal 2 3 2 8 3 2 2 2" xfId="12976" xr:uid="{00000000-0005-0000-0000-000032500000}"/>
    <cellStyle name="Normal 2 3 2 8 3 2 2 2 2" xfId="29272" xr:uid="{00000000-0005-0000-0000-000033500000}"/>
    <cellStyle name="Normal 2 3 2 8 3 2 2 3" xfId="21126" xr:uid="{00000000-0005-0000-0000-000034500000}"/>
    <cellStyle name="Normal 2 3 2 8 3 2 3" xfId="7607" xr:uid="{00000000-0005-0000-0000-000035500000}"/>
    <cellStyle name="Normal 2 3 2 8 3 2 3 2" xfId="15753" xr:uid="{00000000-0005-0000-0000-000036500000}"/>
    <cellStyle name="Normal 2 3 2 8 3 2 3 2 2" xfId="32049" xr:uid="{00000000-0005-0000-0000-000037500000}"/>
    <cellStyle name="Normal 2 3 2 8 3 2 3 3" xfId="23903" xr:uid="{00000000-0005-0000-0000-000038500000}"/>
    <cellStyle name="Normal 2 3 2 8 3 2 4" xfId="10454" xr:uid="{00000000-0005-0000-0000-000039500000}"/>
    <cellStyle name="Normal 2 3 2 8 3 2 4 2" xfId="26750" xr:uid="{00000000-0005-0000-0000-00003A500000}"/>
    <cellStyle name="Normal 2 3 2 8 3 2 5" xfId="18604" xr:uid="{00000000-0005-0000-0000-00003B500000}"/>
    <cellStyle name="Normal 2 3 2 8 3 3" xfId="3612" xr:uid="{00000000-0005-0000-0000-00003C500000}"/>
    <cellStyle name="Normal 2 3 2 8 3 3 2" xfId="11758" xr:uid="{00000000-0005-0000-0000-00003D500000}"/>
    <cellStyle name="Normal 2 3 2 8 3 3 2 2" xfId="28054" xr:uid="{00000000-0005-0000-0000-00003E500000}"/>
    <cellStyle name="Normal 2 3 2 8 3 3 3" xfId="19908" xr:uid="{00000000-0005-0000-0000-00003F500000}"/>
    <cellStyle name="Normal 2 3 2 8 3 4" xfId="6197" xr:uid="{00000000-0005-0000-0000-000040500000}"/>
    <cellStyle name="Normal 2 3 2 8 3 4 2" xfId="14343" xr:uid="{00000000-0005-0000-0000-000041500000}"/>
    <cellStyle name="Normal 2 3 2 8 3 4 2 2" xfId="30639" xr:uid="{00000000-0005-0000-0000-000042500000}"/>
    <cellStyle name="Normal 2 3 2 8 3 4 3" xfId="22493" xr:uid="{00000000-0005-0000-0000-000043500000}"/>
    <cellStyle name="Normal 2 3 2 8 3 5" xfId="9044" xr:uid="{00000000-0005-0000-0000-000044500000}"/>
    <cellStyle name="Normal 2 3 2 8 3 5 2" xfId="25340" xr:uid="{00000000-0005-0000-0000-000045500000}"/>
    <cellStyle name="Normal 2 3 2 8 3 6" xfId="17194" xr:uid="{00000000-0005-0000-0000-000046500000}"/>
    <cellStyle name="Normal 2 3 2 8 4" xfId="1603" xr:uid="{00000000-0005-0000-0000-000047500000}"/>
    <cellStyle name="Normal 2 3 2 8 4 2" xfId="4221" xr:uid="{00000000-0005-0000-0000-000048500000}"/>
    <cellStyle name="Normal 2 3 2 8 4 2 2" xfId="12367" xr:uid="{00000000-0005-0000-0000-000049500000}"/>
    <cellStyle name="Normal 2 3 2 8 4 2 2 2" xfId="28663" xr:uid="{00000000-0005-0000-0000-00004A500000}"/>
    <cellStyle name="Normal 2 3 2 8 4 2 3" xfId="20517" xr:uid="{00000000-0005-0000-0000-00004B500000}"/>
    <cellStyle name="Normal 2 3 2 8 4 3" xfId="6902" xr:uid="{00000000-0005-0000-0000-00004C500000}"/>
    <cellStyle name="Normal 2 3 2 8 4 3 2" xfId="15048" xr:uid="{00000000-0005-0000-0000-00004D500000}"/>
    <cellStyle name="Normal 2 3 2 8 4 3 2 2" xfId="31344" xr:uid="{00000000-0005-0000-0000-00004E500000}"/>
    <cellStyle name="Normal 2 3 2 8 4 3 3" xfId="23198" xr:uid="{00000000-0005-0000-0000-00004F500000}"/>
    <cellStyle name="Normal 2 3 2 8 4 4" xfId="9749" xr:uid="{00000000-0005-0000-0000-000050500000}"/>
    <cellStyle name="Normal 2 3 2 8 4 4 2" xfId="26045" xr:uid="{00000000-0005-0000-0000-000051500000}"/>
    <cellStyle name="Normal 2 3 2 8 4 5" xfId="17899" xr:uid="{00000000-0005-0000-0000-000052500000}"/>
    <cellStyle name="Normal 2 3 2 8 5" xfId="3003" xr:uid="{00000000-0005-0000-0000-000053500000}"/>
    <cellStyle name="Normal 2 3 2 8 5 2" xfId="11149" xr:uid="{00000000-0005-0000-0000-000054500000}"/>
    <cellStyle name="Normal 2 3 2 8 5 2 2" xfId="27445" xr:uid="{00000000-0005-0000-0000-000055500000}"/>
    <cellStyle name="Normal 2 3 2 8 5 3" xfId="19299" xr:uid="{00000000-0005-0000-0000-000056500000}"/>
    <cellStyle name="Normal 2 3 2 8 6" xfId="5492" xr:uid="{00000000-0005-0000-0000-000057500000}"/>
    <cellStyle name="Normal 2 3 2 8 6 2" xfId="13638" xr:uid="{00000000-0005-0000-0000-000058500000}"/>
    <cellStyle name="Normal 2 3 2 8 6 2 2" xfId="29934" xr:uid="{00000000-0005-0000-0000-000059500000}"/>
    <cellStyle name="Normal 2 3 2 8 6 3" xfId="21788" xr:uid="{00000000-0005-0000-0000-00005A500000}"/>
    <cellStyle name="Normal 2 3 2 8 7" xfId="8339" xr:uid="{00000000-0005-0000-0000-00005B500000}"/>
    <cellStyle name="Normal 2 3 2 8 7 2" xfId="24635" xr:uid="{00000000-0005-0000-0000-00005C500000}"/>
    <cellStyle name="Normal 2 3 2 8 8" xfId="16489" xr:uid="{00000000-0005-0000-0000-00005D500000}"/>
    <cellStyle name="Normal 2 3 2 9" xfId="267" xr:uid="{00000000-0005-0000-0000-00005E500000}"/>
    <cellStyle name="Normal 2 3 2 9 2" xfId="611" xr:uid="{00000000-0005-0000-0000-00005F500000}"/>
    <cellStyle name="Normal 2 3 2 9 2 2" xfId="1317" xr:uid="{00000000-0005-0000-0000-000060500000}"/>
    <cellStyle name="Normal 2 3 2 9 2 2 2" xfId="2727" xr:uid="{00000000-0005-0000-0000-000061500000}"/>
    <cellStyle name="Normal 2 3 2 9 2 2 2 2" xfId="5200" xr:uid="{00000000-0005-0000-0000-000062500000}"/>
    <cellStyle name="Normal 2 3 2 9 2 2 2 2 2" xfId="13346" xr:uid="{00000000-0005-0000-0000-000063500000}"/>
    <cellStyle name="Normal 2 3 2 9 2 2 2 2 2 2" xfId="29642" xr:uid="{00000000-0005-0000-0000-000064500000}"/>
    <cellStyle name="Normal 2 3 2 9 2 2 2 2 3" xfId="21496" xr:uid="{00000000-0005-0000-0000-000065500000}"/>
    <cellStyle name="Normal 2 3 2 9 2 2 2 3" xfId="8026" xr:uid="{00000000-0005-0000-0000-000066500000}"/>
    <cellStyle name="Normal 2 3 2 9 2 2 2 3 2" xfId="16172" xr:uid="{00000000-0005-0000-0000-000067500000}"/>
    <cellStyle name="Normal 2 3 2 9 2 2 2 3 2 2" xfId="32468" xr:uid="{00000000-0005-0000-0000-000068500000}"/>
    <cellStyle name="Normal 2 3 2 9 2 2 2 3 3" xfId="24322" xr:uid="{00000000-0005-0000-0000-000069500000}"/>
    <cellStyle name="Normal 2 3 2 9 2 2 2 4" xfId="10873" xr:uid="{00000000-0005-0000-0000-00006A500000}"/>
    <cellStyle name="Normal 2 3 2 9 2 2 2 4 2" xfId="27169" xr:uid="{00000000-0005-0000-0000-00006B500000}"/>
    <cellStyle name="Normal 2 3 2 9 2 2 2 5" xfId="19023" xr:uid="{00000000-0005-0000-0000-00006C500000}"/>
    <cellStyle name="Normal 2 3 2 9 2 2 3" xfId="3982" xr:uid="{00000000-0005-0000-0000-00006D500000}"/>
    <cellStyle name="Normal 2 3 2 9 2 2 3 2" xfId="12128" xr:uid="{00000000-0005-0000-0000-00006E500000}"/>
    <cellStyle name="Normal 2 3 2 9 2 2 3 2 2" xfId="28424" xr:uid="{00000000-0005-0000-0000-00006F500000}"/>
    <cellStyle name="Normal 2 3 2 9 2 2 3 3" xfId="20278" xr:uid="{00000000-0005-0000-0000-000070500000}"/>
    <cellStyle name="Normal 2 3 2 9 2 2 4" xfId="6616" xr:uid="{00000000-0005-0000-0000-000071500000}"/>
    <cellStyle name="Normal 2 3 2 9 2 2 4 2" xfId="14762" xr:uid="{00000000-0005-0000-0000-000072500000}"/>
    <cellStyle name="Normal 2 3 2 9 2 2 4 2 2" xfId="31058" xr:uid="{00000000-0005-0000-0000-000073500000}"/>
    <cellStyle name="Normal 2 3 2 9 2 2 4 3" xfId="22912" xr:uid="{00000000-0005-0000-0000-000074500000}"/>
    <cellStyle name="Normal 2 3 2 9 2 2 5" xfId="9463" xr:uid="{00000000-0005-0000-0000-000075500000}"/>
    <cellStyle name="Normal 2 3 2 9 2 2 5 2" xfId="25759" xr:uid="{00000000-0005-0000-0000-000076500000}"/>
    <cellStyle name="Normal 2 3 2 9 2 2 6" xfId="17613" xr:uid="{00000000-0005-0000-0000-000077500000}"/>
    <cellStyle name="Normal 2 3 2 9 2 3" xfId="2022" xr:uid="{00000000-0005-0000-0000-000078500000}"/>
    <cellStyle name="Normal 2 3 2 9 2 3 2" xfId="4591" xr:uid="{00000000-0005-0000-0000-000079500000}"/>
    <cellStyle name="Normal 2 3 2 9 2 3 2 2" xfId="12737" xr:uid="{00000000-0005-0000-0000-00007A500000}"/>
    <cellStyle name="Normal 2 3 2 9 2 3 2 2 2" xfId="29033" xr:uid="{00000000-0005-0000-0000-00007B500000}"/>
    <cellStyle name="Normal 2 3 2 9 2 3 2 3" xfId="20887" xr:uid="{00000000-0005-0000-0000-00007C500000}"/>
    <cellStyle name="Normal 2 3 2 9 2 3 3" xfId="7321" xr:uid="{00000000-0005-0000-0000-00007D500000}"/>
    <cellStyle name="Normal 2 3 2 9 2 3 3 2" xfId="15467" xr:uid="{00000000-0005-0000-0000-00007E500000}"/>
    <cellStyle name="Normal 2 3 2 9 2 3 3 2 2" xfId="31763" xr:uid="{00000000-0005-0000-0000-00007F500000}"/>
    <cellStyle name="Normal 2 3 2 9 2 3 3 3" xfId="23617" xr:uid="{00000000-0005-0000-0000-000080500000}"/>
    <cellStyle name="Normal 2 3 2 9 2 3 4" xfId="10168" xr:uid="{00000000-0005-0000-0000-000081500000}"/>
    <cellStyle name="Normal 2 3 2 9 2 3 4 2" xfId="26464" xr:uid="{00000000-0005-0000-0000-000082500000}"/>
    <cellStyle name="Normal 2 3 2 9 2 3 5" xfId="18318" xr:uid="{00000000-0005-0000-0000-000083500000}"/>
    <cellStyle name="Normal 2 3 2 9 2 4" xfId="3373" xr:uid="{00000000-0005-0000-0000-000084500000}"/>
    <cellStyle name="Normal 2 3 2 9 2 4 2" xfId="11519" xr:uid="{00000000-0005-0000-0000-000085500000}"/>
    <cellStyle name="Normal 2 3 2 9 2 4 2 2" xfId="27815" xr:uid="{00000000-0005-0000-0000-000086500000}"/>
    <cellStyle name="Normal 2 3 2 9 2 4 3" xfId="19669" xr:uid="{00000000-0005-0000-0000-000087500000}"/>
    <cellStyle name="Normal 2 3 2 9 2 5" xfId="5911" xr:uid="{00000000-0005-0000-0000-000088500000}"/>
    <cellStyle name="Normal 2 3 2 9 2 5 2" xfId="14057" xr:uid="{00000000-0005-0000-0000-000089500000}"/>
    <cellStyle name="Normal 2 3 2 9 2 5 2 2" xfId="30353" xr:uid="{00000000-0005-0000-0000-00008A500000}"/>
    <cellStyle name="Normal 2 3 2 9 2 5 3" xfId="22207" xr:uid="{00000000-0005-0000-0000-00008B500000}"/>
    <cellStyle name="Normal 2 3 2 9 2 6" xfId="8758" xr:uid="{00000000-0005-0000-0000-00008C500000}"/>
    <cellStyle name="Normal 2 3 2 9 2 6 2" xfId="25054" xr:uid="{00000000-0005-0000-0000-00008D500000}"/>
    <cellStyle name="Normal 2 3 2 9 2 7" xfId="16908" xr:uid="{00000000-0005-0000-0000-00008E500000}"/>
    <cellStyle name="Normal 2 3 2 9 3" xfId="973" xr:uid="{00000000-0005-0000-0000-00008F500000}"/>
    <cellStyle name="Normal 2 3 2 9 3 2" xfId="2383" xr:uid="{00000000-0005-0000-0000-000090500000}"/>
    <cellStyle name="Normal 2 3 2 9 3 2 2" xfId="4904" xr:uid="{00000000-0005-0000-0000-000091500000}"/>
    <cellStyle name="Normal 2 3 2 9 3 2 2 2" xfId="13050" xr:uid="{00000000-0005-0000-0000-000092500000}"/>
    <cellStyle name="Normal 2 3 2 9 3 2 2 2 2" xfId="29346" xr:uid="{00000000-0005-0000-0000-000093500000}"/>
    <cellStyle name="Normal 2 3 2 9 3 2 2 3" xfId="21200" xr:uid="{00000000-0005-0000-0000-000094500000}"/>
    <cellStyle name="Normal 2 3 2 9 3 2 3" xfId="7682" xr:uid="{00000000-0005-0000-0000-000095500000}"/>
    <cellStyle name="Normal 2 3 2 9 3 2 3 2" xfId="15828" xr:uid="{00000000-0005-0000-0000-000096500000}"/>
    <cellStyle name="Normal 2 3 2 9 3 2 3 2 2" xfId="32124" xr:uid="{00000000-0005-0000-0000-000097500000}"/>
    <cellStyle name="Normal 2 3 2 9 3 2 3 3" xfId="23978" xr:uid="{00000000-0005-0000-0000-000098500000}"/>
    <cellStyle name="Normal 2 3 2 9 3 2 4" xfId="10529" xr:uid="{00000000-0005-0000-0000-000099500000}"/>
    <cellStyle name="Normal 2 3 2 9 3 2 4 2" xfId="26825" xr:uid="{00000000-0005-0000-0000-00009A500000}"/>
    <cellStyle name="Normal 2 3 2 9 3 2 5" xfId="18679" xr:uid="{00000000-0005-0000-0000-00009B500000}"/>
    <cellStyle name="Normal 2 3 2 9 3 3" xfId="3686" xr:uid="{00000000-0005-0000-0000-00009C500000}"/>
    <cellStyle name="Normal 2 3 2 9 3 3 2" xfId="11832" xr:uid="{00000000-0005-0000-0000-00009D500000}"/>
    <cellStyle name="Normal 2 3 2 9 3 3 2 2" xfId="28128" xr:uid="{00000000-0005-0000-0000-00009E500000}"/>
    <cellStyle name="Normal 2 3 2 9 3 3 3" xfId="19982" xr:uid="{00000000-0005-0000-0000-00009F500000}"/>
    <cellStyle name="Normal 2 3 2 9 3 4" xfId="6272" xr:uid="{00000000-0005-0000-0000-0000A0500000}"/>
    <cellStyle name="Normal 2 3 2 9 3 4 2" xfId="14418" xr:uid="{00000000-0005-0000-0000-0000A1500000}"/>
    <cellStyle name="Normal 2 3 2 9 3 4 2 2" xfId="30714" xr:uid="{00000000-0005-0000-0000-0000A2500000}"/>
    <cellStyle name="Normal 2 3 2 9 3 4 3" xfId="22568" xr:uid="{00000000-0005-0000-0000-0000A3500000}"/>
    <cellStyle name="Normal 2 3 2 9 3 5" xfId="9119" xr:uid="{00000000-0005-0000-0000-0000A4500000}"/>
    <cellStyle name="Normal 2 3 2 9 3 5 2" xfId="25415" xr:uid="{00000000-0005-0000-0000-0000A5500000}"/>
    <cellStyle name="Normal 2 3 2 9 3 6" xfId="17269" xr:uid="{00000000-0005-0000-0000-0000A6500000}"/>
    <cellStyle name="Normal 2 3 2 9 4" xfId="1678" xr:uid="{00000000-0005-0000-0000-0000A7500000}"/>
    <cellStyle name="Normal 2 3 2 9 4 2" xfId="4295" xr:uid="{00000000-0005-0000-0000-0000A8500000}"/>
    <cellStyle name="Normal 2 3 2 9 4 2 2" xfId="12441" xr:uid="{00000000-0005-0000-0000-0000A9500000}"/>
    <cellStyle name="Normal 2 3 2 9 4 2 2 2" xfId="28737" xr:uid="{00000000-0005-0000-0000-0000AA500000}"/>
    <cellStyle name="Normal 2 3 2 9 4 2 3" xfId="20591" xr:uid="{00000000-0005-0000-0000-0000AB500000}"/>
    <cellStyle name="Normal 2 3 2 9 4 3" xfId="6977" xr:uid="{00000000-0005-0000-0000-0000AC500000}"/>
    <cellStyle name="Normal 2 3 2 9 4 3 2" xfId="15123" xr:uid="{00000000-0005-0000-0000-0000AD500000}"/>
    <cellStyle name="Normal 2 3 2 9 4 3 2 2" xfId="31419" xr:uid="{00000000-0005-0000-0000-0000AE500000}"/>
    <cellStyle name="Normal 2 3 2 9 4 3 3" xfId="23273" xr:uid="{00000000-0005-0000-0000-0000AF500000}"/>
    <cellStyle name="Normal 2 3 2 9 4 4" xfId="9824" xr:uid="{00000000-0005-0000-0000-0000B0500000}"/>
    <cellStyle name="Normal 2 3 2 9 4 4 2" xfId="26120" xr:uid="{00000000-0005-0000-0000-0000B1500000}"/>
    <cellStyle name="Normal 2 3 2 9 4 5" xfId="17974" xr:uid="{00000000-0005-0000-0000-0000B2500000}"/>
    <cellStyle name="Normal 2 3 2 9 5" xfId="3077" xr:uid="{00000000-0005-0000-0000-0000B3500000}"/>
    <cellStyle name="Normal 2 3 2 9 5 2" xfId="11223" xr:uid="{00000000-0005-0000-0000-0000B4500000}"/>
    <cellStyle name="Normal 2 3 2 9 5 2 2" xfId="27519" xr:uid="{00000000-0005-0000-0000-0000B5500000}"/>
    <cellStyle name="Normal 2 3 2 9 5 3" xfId="19373" xr:uid="{00000000-0005-0000-0000-0000B6500000}"/>
    <cellStyle name="Normal 2 3 2 9 6" xfId="5567" xr:uid="{00000000-0005-0000-0000-0000B7500000}"/>
    <cellStyle name="Normal 2 3 2 9 6 2" xfId="13713" xr:uid="{00000000-0005-0000-0000-0000B8500000}"/>
    <cellStyle name="Normal 2 3 2 9 6 2 2" xfId="30009" xr:uid="{00000000-0005-0000-0000-0000B9500000}"/>
    <cellStyle name="Normal 2 3 2 9 6 3" xfId="21863" xr:uid="{00000000-0005-0000-0000-0000BA500000}"/>
    <cellStyle name="Normal 2 3 2 9 7" xfId="8414" xr:uid="{00000000-0005-0000-0000-0000BB500000}"/>
    <cellStyle name="Normal 2 3 2 9 7 2" xfId="24710" xr:uid="{00000000-0005-0000-0000-0000BC500000}"/>
    <cellStyle name="Normal 2 3 2 9 8" xfId="16564" xr:uid="{00000000-0005-0000-0000-0000BD500000}"/>
    <cellStyle name="Normal 2 3 3" xfId="21" xr:uid="{00000000-0005-0000-0000-0000BE500000}"/>
    <cellStyle name="Normal 2 3 3 10" xfId="2861" xr:uid="{00000000-0005-0000-0000-0000BF500000}"/>
    <cellStyle name="Normal 2 3 3 10 2" xfId="11007" xr:uid="{00000000-0005-0000-0000-0000C0500000}"/>
    <cellStyle name="Normal 2 3 3 10 2 2" xfId="27303" xr:uid="{00000000-0005-0000-0000-0000C1500000}"/>
    <cellStyle name="Normal 2 3 3 10 3" xfId="19157" xr:uid="{00000000-0005-0000-0000-0000C2500000}"/>
    <cellStyle name="Normal 2 3 3 11" xfId="5321" xr:uid="{00000000-0005-0000-0000-0000C3500000}"/>
    <cellStyle name="Normal 2 3 3 11 2" xfId="13467" xr:uid="{00000000-0005-0000-0000-0000C4500000}"/>
    <cellStyle name="Normal 2 3 3 11 2 2" xfId="29763" xr:uid="{00000000-0005-0000-0000-0000C5500000}"/>
    <cellStyle name="Normal 2 3 3 11 3" xfId="21617" xr:uid="{00000000-0005-0000-0000-0000C6500000}"/>
    <cellStyle name="Normal 2 3 3 12" xfId="8168" xr:uid="{00000000-0005-0000-0000-0000C7500000}"/>
    <cellStyle name="Normal 2 3 3 12 2" xfId="24464" xr:uid="{00000000-0005-0000-0000-0000C8500000}"/>
    <cellStyle name="Normal 2 3 3 13" xfId="16318" xr:uid="{00000000-0005-0000-0000-0000C9500000}"/>
    <cellStyle name="Normal 2 3 3 2" xfId="43" xr:uid="{00000000-0005-0000-0000-0000CA500000}"/>
    <cellStyle name="Normal 2 3 3 2 10" xfId="5343" xr:uid="{00000000-0005-0000-0000-0000CB500000}"/>
    <cellStyle name="Normal 2 3 3 2 10 2" xfId="13489" xr:uid="{00000000-0005-0000-0000-0000CC500000}"/>
    <cellStyle name="Normal 2 3 3 2 10 2 2" xfId="29785" xr:uid="{00000000-0005-0000-0000-0000CD500000}"/>
    <cellStyle name="Normal 2 3 3 2 10 3" xfId="21639" xr:uid="{00000000-0005-0000-0000-0000CE500000}"/>
    <cellStyle name="Normal 2 3 3 2 11" xfId="8190" xr:uid="{00000000-0005-0000-0000-0000CF500000}"/>
    <cellStyle name="Normal 2 3 3 2 11 2" xfId="24486" xr:uid="{00000000-0005-0000-0000-0000D0500000}"/>
    <cellStyle name="Normal 2 3 3 2 12" xfId="16340" xr:uid="{00000000-0005-0000-0000-0000D1500000}"/>
    <cellStyle name="Normal 2 3 3 2 2" xfId="87" xr:uid="{00000000-0005-0000-0000-0000D2500000}"/>
    <cellStyle name="Normal 2 3 3 2 2 10" xfId="8234" xr:uid="{00000000-0005-0000-0000-0000D3500000}"/>
    <cellStyle name="Normal 2 3 3 2 2 10 2" xfId="24530" xr:uid="{00000000-0005-0000-0000-0000D4500000}"/>
    <cellStyle name="Normal 2 3 3 2 2 11" xfId="16384" xr:uid="{00000000-0005-0000-0000-0000D5500000}"/>
    <cellStyle name="Normal 2 3 3 2 2 2" xfId="177" xr:uid="{00000000-0005-0000-0000-0000D6500000}"/>
    <cellStyle name="Normal 2 3 3 2 2 2 2" xfId="521" xr:uid="{00000000-0005-0000-0000-0000D7500000}"/>
    <cellStyle name="Normal 2 3 3 2 2 2 2 2" xfId="1227" xr:uid="{00000000-0005-0000-0000-0000D8500000}"/>
    <cellStyle name="Normal 2 3 3 2 2 2 2 2 2" xfId="2637" xr:uid="{00000000-0005-0000-0000-0000D9500000}"/>
    <cellStyle name="Normal 2 3 3 2 2 2 2 2 2 2" xfId="5112" xr:uid="{00000000-0005-0000-0000-0000DA500000}"/>
    <cellStyle name="Normal 2 3 3 2 2 2 2 2 2 2 2" xfId="13258" xr:uid="{00000000-0005-0000-0000-0000DB500000}"/>
    <cellStyle name="Normal 2 3 3 2 2 2 2 2 2 2 2 2" xfId="29554" xr:uid="{00000000-0005-0000-0000-0000DC500000}"/>
    <cellStyle name="Normal 2 3 3 2 2 2 2 2 2 2 3" xfId="21408" xr:uid="{00000000-0005-0000-0000-0000DD500000}"/>
    <cellStyle name="Normal 2 3 3 2 2 2 2 2 2 3" xfId="7936" xr:uid="{00000000-0005-0000-0000-0000DE500000}"/>
    <cellStyle name="Normal 2 3 3 2 2 2 2 2 2 3 2" xfId="16082" xr:uid="{00000000-0005-0000-0000-0000DF500000}"/>
    <cellStyle name="Normal 2 3 3 2 2 2 2 2 2 3 2 2" xfId="32378" xr:uid="{00000000-0005-0000-0000-0000E0500000}"/>
    <cellStyle name="Normal 2 3 3 2 2 2 2 2 2 3 3" xfId="24232" xr:uid="{00000000-0005-0000-0000-0000E1500000}"/>
    <cellStyle name="Normal 2 3 3 2 2 2 2 2 2 4" xfId="10783" xr:uid="{00000000-0005-0000-0000-0000E2500000}"/>
    <cellStyle name="Normal 2 3 3 2 2 2 2 2 2 4 2" xfId="27079" xr:uid="{00000000-0005-0000-0000-0000E3500000}"/>
    <cellStyle name="Normal 2 3 3 2 2 2 2 2 2 5" xfId="18933" xr:uid="{00000000-0005-0000-0000-0000E4500000}"/>
    <cellStyle name="Normal 2 3 3 2 2 2 2 2 3" xfId="3894" xr:uid="{00000000-0005-0000-0000-0000E5500000}"/>
    <cellStyle name="Normal 2 3 3 2 2 2 2 2 3 2" xfId="12040" xr:uid="{00000000-0005-0000-0000-0000E6500000}"/>
    <cellStyle name="Normal 2 3 3 2 2 2 2 2 3 2 2" xfId="28336" xr:uid="{00000000-0005-0000-0000-0000E7500000}"/>
    <cellStyle name="Normal 2 3 3 2 2 2 2 2 3 3" xfId="20190" xr:uid="{00000000-0005-0000-0000-0000E8500000}"/>
    <cellStyle name="Normal 2 3 3 2 2 2 2 2 4" xfId="6526" xr:uid="{00000000-0005-0000-0000-0000E9500000}"/>
    <cellStyle name="Normal 2 3 3 2 2 2 2 2 4 2" xfId="14672" xr:uid="{00000000-0005-0000-0000-0000EA500000}"/>
    <cellStyle name="Normal 2 3 3 2 2 2 2 2 4 2 2" xfId="30968" xr:uid="{00000000-0005-0000-0000-0000EB500000}"/>
    <cellStyle name="Normal 2 3 3 2 2 2 2 2 4 3" xfId="22822" xr:uid="{00000000-0005-0000-0000-0000EC500000}"/>
    <cellStyle name="Normal 2 3 3 2 2 2 2 2 5" xfId="9373" xr:uid="{00000000-0005-0000-0000-0000ED500000}"/>
    <cellStyle name="Normal 2 3 3 2 2 2 2 2 5 2" xfId="25669" xr:uid="{00000000-0005-0000-0000-0000EE500000}"/>
    <cellStyle name="Normal 2 3 3 2 2 2 2 2 6" xfId="17523" xr:uid="{00000000-0005-0000-0000-0000EF500000}"/>
    <cellStyle name="Normal 2 3 3 2 2 2 2 3" xfId="1932" xr:uid="{00000000-0005-0000-0000-0000F0500000}"/>
    <cellStyle name="Normal 2 3 3 2 2 2 2 3 2" xfId="4503" xr:uid="{00000000-0005-0000-0000-0000F1500000}"/>
    <cellStyle name="Normal 2 3 3 2 2 2 2 3 2 2" xfId="12649" xr:uid="{00000000-0005-0000-0000-0000F2500000}"/>
    <cellStyle name="Normal 2 3 3 2 2 2 2 3 2 2 2" xfId="28945" xr:uid="{00000000-0005-0000-0000-0000F3500000}"/>
    <cellStyle name="Normal 2 3 3 2 2 2 2 3 2 3" xfId="20799" xr:uid="{00000000-0005-0000-0000-0000F4500000}"/>
    <cellStyle name="Normal 2 3 3 2 2 2 2 3 3" xfId="7231" xr:uid="{00000000-0005-0000-0000-0000F5500000}"/>
    <cellStyle name="Normal 2 3 3 2 2 2 2 3 3 2" xfId="15377" xr:uid="{00000000-0005-0000-0000-0000F6500000}"/>
    <cellStyle name="Normal 2 3 3 2 2 2 2 3 3 2 2" xfId="31673" xr:uid="{00000000-0005-0000-0000-0000F7500000}"/>
    <cellStyle name="Normal 2 3 3 2 2 2 2 3 3 3" xfId="23527" xr:uid="{00000000-0005-0000-0000-0000F8500000}"/>
    <cellStyle name="Normal 2 3 3 2 2 2 2 3 4" xfId="10078" xr:uid="{00000000-0005-0000-0000-0000F9500000}"/>
    <cellStyle name="Normal 2 3 3 2 2 2 2 3 4 2" xfId="26374" xr:uid="{00000000-0005-0000-0000-0000FA500000}"/>
    <cellStyle name="Normal 2 3 3 2 2 2 2 3 5" xfId="18228" xr:uid="{00000000-0005-0000-0000-0000FB500000}"/>
    <cellStyle name="Normal 2 3 3 2 2 2 2 4" xfId="3285" xr:uid="{00000000-0005-0000-0000-0000FC500000}"/>
    <cellStyle name="Normal 2 3 3 2 2 2 2 4 2" xfId="11431" xr:uid="{00000000-0005-0000-0000-0000FD500000}"/>
    <cellStyle name="Normal 2 3 3 2 2 2 2 4 2 2" xfId="27727" xr:uid="{00000000-0005-0000-0000-0000FE500000}"/>
    <cellStyle name="Normal 2 3 3 2 2 2 2 4 3" xfId="19581" xr:uid="{00000000-0005-0000-0000-0000FF500000}"/>
    <cellStyle name="Normal 2 3 3 2 2 2 2 5" xfId="5821" xr:uid="{00000000-0005-0000-0000-000000510000}"/>
    <cellStyle name="Normal 2 3 3 2 2 2 2 5 2" xfId="13967" xr:uid="{00000000-0005-0000-0000-000001510000}"/>
    <cellStyle name="Normal 2 3 3 2 2 2 2 5 2 2" xfId="30263" xr:uid="{00000000-0005-0000-0000-000002510000}"/>
    <cellStyle name="Normal 2 3 3 2 2 2 2 5 3" xfId="22117" xr:uid="{00000000-0005-0000-0000-000003510000}"/>
    <cellStyle name="Normal 2 3 3 2 2 2 2 6" xfId="8668" xr:uid="{00000000-0005-0000-0000-000004510000}"/>
    <cellStyle name="Normal 2 3 3 2 2 2 2 6 2" xfId="24964" xr:uid="{00000000-0005-0000-0000-000005510000}"/>
    <cellStyle name="Normal 2 3 3 2 2 2 2 7" xfId="16818" xr:uid="{00000000-0005-0000-0000-000006510000}"/>
    <cellStyle name="Normal 2 3 3 2 2 2 3" xfId="883" xr:uid="{00000000-0005-0000-0000-000007510000}"/>
    <cellStyle name="Normal 2 3 3 2 2 2 3 2" xfId="2293" xr:uid="{00000000-0005-0000-0000-000008510000}"/>
    <cellStyle name="Normal 2 3 3 2 2 2 3 2 2" xfId="4816" xr:uid="{00000000-0005-0000-0000-000009510000}"/>
    <cellStyle name="Normal 2 3 3 2 2 2 3 2 2 2" xfId="12962" xr:uid="{00000000-0005-0000-0000-00000A510000}"/>
    <cellStyle name="Normal 2 3 3 2 2 2 3 2 2 2 2" xfId="29258" xr:uid="{00000000-0005-0000-0000-00000B510000}"/>
    <cellStyle name="Normal 2 3 3 2 2 2 3 2 2 3" xfId="21112" xr:uid="{00000000-0005-0000-0000-00000C510000}"/>
    <cellStyle name="Normal 2 3 3 2 2 2 3 2 3" xfId="7592" xr:uid="{00000000-0005-0000-0000-00000D510000}"/>
    <cellStyle name="Normal 2 3 3 2 2 2 3 2 3 2" xfId="15738" xr:uid="{00000000-0005-0000-0000-00000E510000}"/>
    <cellStyle name="Normal 2 3 3 2 2 2 3 2 3 2 2" xfId="32034" xr:uid="{00000000-0005-0000-0000-00000F510000}"/>
    <cellStyle name="Normal 2 3 3 2 2 2 3 2 3 3" xfId="23888" xr:uid="{00000000-0005-0000-0000-000010510000}"/>
    <cellStyle name="Normal 2 3 3 2 2 2 3 2 4" xfId="10439" xr:uid="{00000000-0005-0000-0000-000011510000}"/>
    <cellStyle name="Normal 2 3 3 2 2 2 3 2 4 2" xfId="26735" xr:uid="{00000000-0005-0000-0000-000012510000}"/>
    <cellStyle name="Normal 2 3 3 2 2 2 3 2 5" xfId="18589" xr:uid="{00000000-0005-0000-0000-000013510000}"/>
    <cellStyle name="Normal 2 3 3 2 2 2 3 3" xfId="3598" xr:uid="{00000000-0005-0000-0000-000014510000}"/>
    <cellStyle name="Normal 2 3 3 2 2 2 3 3 2" xfId="11744" xr:uid="{00000000-0005-0000-0000-000015510000}"/>
    <cellStyle name="Normal 2 3 3 2 2 2 3 3 2 2" xfId="28040" xr:uid="{00000000-0005-0000-0000-000016510000}"/>
    <cellStyle name="Normal 2 3 3 2 2 2 3 3 3" xfId="19894" xr:uid="{00000000-0005-0000-0000-000017510000}"/>
    <cellStyle name="Normal 2 3 3 2 2 2 3 4" xfId="6182" xr:uid="{00000000-0005-0000-0000-000018510000}"/>
    <cellStyle name="Normal 2 3 3 2 2 2 3 4 2" xfId="14328" xr:uid="{00000000-0005-0000-0000-000019510000}"/>
    <cellStyle name="Normal 2 3 3 2 2 2 3 4 2 2" xfId="30624" xr:uid="{00000000-0005-0000-0000-00001A510000}"/>
    <cellStyle name="Normal 2 3 3 2 2 2 3 4 3" xfId="22478" xr:uid="{00000000-0005-0000-0000-00001B510000}"/>
    <cellStyle name="Normal 2 3 3 2 2 2 3 5" xfId="9029" xr:uid="{00000000-0005-0000-0000-00001C510000}"/>
    <cellStyle name="Normal 2 3 3 2 2 2 3 5 2" xfId="25325" xr:uid="{00000000-0005-0000-0000-00001D510000}"/>
    <cellStyle name="Normal 2 3 3 2 2 2 3 6" xfId="17179" xr:uid="{00000000-0005-0000-0000-00001E510000}"/>
    <cellStyle name="Normal 2 3 3 2 2 2 4" xfId="1588" xr:uid="{00000000-0005-0000-0000-00001F510000}"/>
    <cellStyle name="Normal 2 3 3 2 2 2 4 2" xfId="4207" xr:uid="{00000000-0005-0000-0000-000020510000}"/>
    <cellStyle name="Normal 2 3 3 2 2 2 4 2 2" xfId="12353" xr:uid="{00000000-0005-0000-0000-000021510000}"/>
    <cellStyle name="Normal 2 3 3 2 2 2 4 2 2 2" xfId="28649" xr:uid="{00000000-0005-0000-0000-000022510000}"/>
    <cellStyle name="Normal 2 3 3 2 2 2 4 2 3" xfId="20503" xr:uid="{00000000-0005-0000-0000-000023510000}"/>
    <cellStyle name="Normal 2 3 3 2 2 2 4 3" xfId="6887" xr:uid="{00000000-0005-0000-0000-000024510000}"/>
    <cellStyle name="Normal 2 3 3 2 2 2 4 3 2" xfId="15033" xr:uid="{00000000-0005-0000-0000-000025510000}"/>
    <cellStyle name="Normal 2 3 3 2 2 2 4 3 2 2" xfId="31329" xr:uid="{00000000-0005-0000-0000-000026510000}"/>
    <cellStyle name="Normal 2 3 3 2 2 2 4 3 3" xfId="23183" xr:uid="{00000000-0005-0000-0000-000027510000}"/>
    <cellStyle name="Normal 2 3 3 2 2 2 4 4" xfId="9734" xr:uid="{00000000-0005-0000-0000-000028510000}"/>
    <cellStyle name="Normal 2 3 3 2 2 2 4 4 2" xfId="26030" xr:uid="{00000000-0005-0000-0000-000029510000}"/>
    <cellStyle name="Normal 2 3 3 2 2 2 4 5" xfId="17884" xr:uid="{00000000-0005-0000-0000-00002A510000}"/>
    <cellStyle name="Normal 2 3 3 2 2 2 5" xfId="2989" xr:uid="{00000000-0005-0000-0000-00002B510000}"/>
    <cellStyle name="Normal 2 3 3 2 2 2 5 2" xfId="11135" xr:uid="{00000000-0005-0000-0000-00002C510000}"/>
    <cellStyle name="Normal 2 3 3 2 2 2 5 2 2" xfId="27431" xr:uid="{00000000-0005-0000-0000-00002D510000}"/>
    <cellStyle name="Normal 2 3 3 2 2 2 5 3" xfId="19285" xr:uid="{00000000-0005-0000-0000-00002E510000}"/>
    <cellStyle name="Normal 2 3 3 2 2 2 6" xfId="5477" xr:uid="{00000000-0005-0000-0000-00002F510000}"/>
    <cellStyle name="Normal 2 3 3 2 2 2 6 2" xfId="13623" xr:uid="{00000000-0005-0000-0000-000030510000}"/>
    <cellStyle name="Normal 2 3 3 2 2 2 6 2 2" xfId="29919" xr:uid="{00000000-0005-0000-0000-000031510000}"/>
    <cellStyle name="Normal 2 3 3 2 2 2 6 3" xfId="21773" xr:uid="{00000000-0005-0000-0000-000032510000}"/>
    <cellStyle name="Normal 2 3 3 2 2 2 7" xfId="8324" xr:uid="{00000000-0005-0000-0000-000033510000}"/>
    <cellStyle name="Normal 2 3 3 2 2 2 7 2" xfId="24620" xr:uid="{00000000-0005-0000-0000-000034510000}"/>
    <cellStyle name="Normal 2 3 3 2 2 2 8" xfId="16474" xr:uid="{00000000-0005-0000-0000-000035510000}"/>
    <cellStyle name="Normal 2 3 3 2 2 3" xfId="252" xr:uid="{00000000-0005-0000-0000-000036510000}"/>
    <cellStyle name="Normal 2 3 3 2 2 3 2" xfId="596" xr:uid="{00000000-0005-0000-0000-000037510000}"/>
    <cellStyle name="Normal 2 3 3 2 2 3 2 2" xfId="1302" xr:uid="{00000000-0005-0000-0000-000038510000}"/>
    <cellStyle name="Normal 2 3 3 2 2 3 2 2 2" xfId="2712" xr:uid="{00000000-0005-0000-0000-000039510000}"/>
    <cellStyle name="Normal 2 3 3 2 2 3 2 2 2 2" xfId="5186" xr:uid="{00000000-0005-0000-0000-00003A510000}"/>
    <cellStyle name="Normal 2 3 3 2 2 3 2 2 2 2 2" xfId="13332" xr:uid="{00000000-0005-0000-0000-00003B510000}"/>
    <cellStyle name="Normal 2 3 3 2 2 3 2 2 2 2 2 2" xfId="29628" xr:uid="{00000000-0005-0000-0000-00003C510000}"/>
    <cellStyle name="Normal 2 3 3 2 2 3 2 2 2 2 3" xfId="21482" xr:uid="{00000000-0005-0000-0000-00003D510000}"/>
    <cellStyle name="Normal 2 3 3 2 2 3 2 2 2 3" xfId="8011" xr:uid="{00000000-0005-0000-0000-00003E510000}"/>
    <cellStyle name="Normal 2 3 3 2 2 3 2 2 2 3 2" xfId="16157" xr:uid="{00000000-0005-0000-0000-00003F510000}"/>
    <cellStyle name="Normal 2 3 3 2 2 3 2 2 2 3 2 2" xfId="32453" xr:uid="{00000000-0005-0000-0000-000040510000}"/>
    <cellStyle name="Normal 2 3 3 2 2 3 2 2 2 3 3" xfId="24307" xr:uid="{00000000-0005-0000-0000-000041510000}"/>
    <cellStyle name="Normal 2 3 3 2 2 3 2 2 2 4" xfId="10858" xr:uid="{00000000-0005-0000-0000-000042510000}"/>
    <cellStyle name="Normal 2 3 3 2 2 3 2 2 2 4 2" xfId="27154" xr:uid="{00000000-0005-0000-0000-000043510000}"/>
    <cellStyle name="Normal 2 3 3 2 2 3 2 2 2 5" xfId="19008" xr:uid="{00000000-0005-0000-0000-000044510000}"/>
    <cellStyle name="Normal 2 3 3 2 2 3 2 2 3" xfId="3968" xr:uid="{00000000-0005-0000-0000-000045510000}"/>
    <cellStyle name="Normal 2 3 3 2 2 3 2 2 3 2" xfId="12114" xr:uid="{00000000-0005-0000-0000-000046510000}"/>
    <cellStyle name="Normal 2 3 3 2 2 3 2 2 3 2 2" xfId="28410" xr:uid="{00000000-0005-0000-0000-000047510000}"/>
    <cellStyle name="Normal 2 3 3 2 2 3 2 2 3 3" xfId="20264" xr:uid="{00000000-0005-0000-0000-000048510000}"/>
    <cellStyle name="Normal 2 3 3 2 2 3 2 2 4" xfId="6601" xr:uid="{00000000-0005-0000-0000-000049510000}"/>
    <cellStyle name="Normal 2 3 3 2 2 3 2 2 4 2" xfId="14747" xr:uid="{00000000-0005-0000-0000-00004A510000}"/>
    <cellStyle name="Normal 2 3 3 2 2 3 2 2 4 2 2" xfId="31043" xr:uid="{00000000-0005-0000-0000-00004B510000}"/>
    <cellStyle name="Normal 2 3 3 2 2 3 2 2 4 3" xfId="22897" xr:uid="{00000000-0005-0000-0000-00004C510000}"/>
    <cellStyle name="Normal 2 3 3 2 2 3 2 2 5" xfId="9448" xr:uid="{00000000-0005-0000-0000-00004D510000}"/>
    <cellStyle name="Normal 2 3 3 2 2 3 2 2 5 2" xfId="25744" xr:uid="{00000000-0005-0000-0000-00004E510000}"/>
    <cellStyle name="Normal 2 3 3 2 2 3 2 2 6" xfId="17598" xr:uid="{00000000-0005-0000-0000-00004F510000}"/>
    <cellStyle name="Normal 2 3 3 2 2 3 2 3" xfId="2007" xr:uid="{00000000-0005-0000-0000-000050510000}"/>
    <cellStyle name="Normal 2 3 3 2 2 3 2 3 2" xfId="4577" xr:uid="{00000000-0005-0000-0000-000051510000}"/>
    <cellStyle name="Normal 2 3 3 2 2 3 2 3 2 2" xfId="12723" xr:uid="{00000000-0005-0000-0000-000052510000}"/>
    <cellStyle name="Normal 2 3 3 2 2 3 2 3 2 2 2" xfId="29019" xr:uid="{00000000-0005-0000-0000-000053510000}"/>
    <cellStyle name="Normal 2 3 3 2 2 3 2 3 2 3" xfId="20873" xr:uid="{00000000-0005-0000-0000-000054510000}"/>
    <cellStyle name="Normal 2 3 3 2 2 3 2 3 3" xfId="7306" xr:uid="{00000000-0005-0000-0000-000055510000}"/>
    <cellStyle name="Normal 2 3 3 2 2 3 2 3 3 2" xfId="15452" xr:uid="{00000000-0005-0000-0000-000056510000}"/>
    <cellStyle name="Normal 2 3 3 2 2 3 2 3 3 2 2" xfId="31748" xr:uid="{00000000-0005-0000-0000-000057510000}"/>
    <cellStyle name="Normal 2 3 3 2 2 3 2 3 3 3" xfId="23602" xr:uid="{00000000-0005-0000-0000-000058510000}"/>
    <cellStyle name="Normal 2 3 3 2 2 3 2 3 4" xfId="10153" xr:uid="{00000000-0005-0000-0000-000059510000}"/>
    <cellStyle name="Normal 2 3 3 2 2 3 2 3 4 2" xfId="26449" xr:uid="{00000000-0005-0000-0000-00005A510000}"/>
    <cellStyle name="Normal 2 3 3 2 2 3 2 3 5" xfId="18303" xr:uid="{00000000-0005-0000-0000-00005B510000}"/>
    <cellStyle name="Normal 2 3 3 2 2 3 2 4" xfId="3359" xr:uid="{00000000-0005-0000-0000-00005C510000}"/>
    <cellStyle name="Normal 2 3 3 2 2 3 2 4 2" xfId="11505" xr:uid="{00000000-0005-0000-0000-00005D510000}"/>
    <cellStyle name="Normal 2 3 3 2 2 3 2 4 2 2" xfId="27801" xr:uid="{00000000-0005-0000-0000-00005E510000}"/>
    <cellStyle name="Normal 2 3 3 2 2 3 2 4 3" xfId="19655" xr:uid="{00000000-0005-0000-0000-00005F510000}"/>
    <cellStyle name="Normal 2 3 3 2 2 3 2 5" xfId="5896" xr:uid="{00000000-0005-0000-0000-000060510000}"/>
    <cellStyle name="Normal 2 3 3 2 2 3 2 5 2" xfId="14042" xr:uid="{00000000-0005-0000-0000-000061510000}"/>
    <cellStyle name="Normal 2 3 3 2 2 3 2 5 2 2" xfId="30338" xr:uid="{00000000-0005-0000-0000-000062510000}"/>
    <cellStyle name="Normal 2 3 3 2 2 3 2 5 3" xfId="22192" xr:uid="{00000000-0005-0000-0000-000063510000}"/>
    <cellStyle name="Normal 2 3 3 2 2 3 2 6" xfId="8743" xr:uid="{00000000-0005-0000-0000-000064510000}"/>
    <cellStyle name="Normal 2 3 3 2 2 3 2 6 2" xfId="25039" xr:uid="{00000000-0005-0000-0000-000065510000}"/>
    <cellStyle name="Normal 2 3 3 2 2 3 2 7" xfId="16893" xr:uid="{00000000-0005-0000-0000-000066510000}"/>
    <cellStyle name="Normal 2 3 3 2 2 3 3" xfId="958" xr:uid="{00000000-0005-0000-0000-000067510000}"/>
    <cellStyle name="Normal 2 3 3 2 2 3 3 2" xfId="2368" xr:uid="{00000000-0005-0000-0000-000068510000}"/>
    <cellStyle name="Normal 2 3 3 2 2 3 3 2 2" xfId="4890" xr:uid="{00000000-0005-0000-0000-000069510000}"/>
    <cellStyle name="Normal 2 3 3 2 2 3 3 2 2 2" xfId="13036" xr:uid="{00000000-0005-0000-0000-00006A510000}"/>
    <cellStyle name="Normal 2 3 3 2 2 3 3 2 2 2 2" xfId="29332" xr:uid="{00000000-0005-0000-0000-00006B510000}"/>
    <cellStyle name="Normal 2 3 3 2 2 3 3 2 2 3" xfId="21186" xr:uid="{00000000-0005-0000-0000-00006C510000}"/>
    <cellStyle name="Normal 2 3 3 2 2 3 3 2 3" xfId="7667" xr:uid="{00000000-0005-0000-0000-00006D510000}"/>
    <cellStyle name="Normal 2 3 3 2 2 3 3 2 3 2" xfId="15813" xr:uid="{00000000-0005-0000-0000-00006E510000}"/>
    <cellStyle name="Normal 2 3 3 2 2 3 3 2 3 2 2" xfId="32109" xr:uid="{00000000-0005-0000-0000-00006F510000}"/>
    <cellStyle name="Normal 2 3 3 2 2 3 3 2 3 3" xfId="23963" xr:uid="{00000000-0005-0000-0000-000070510000}"/>
    <cellStyle name="Normal 2 3 3 2 2 3 3 2 4" xfId="10514" xr:uid="{00000000-0005-0000-0000-000071510000}"/>
    <cellStyle name="Normal 2 3 3 2 2 3 3 2 4 2" xfId="26810" xr:uid="{00000000-0005-0000-0000-000072510000}"/>
    <cellStyle name="Normal 2 3 3 2 2 3 3 2 5" xfId="18664" xr:uid="{00000000-0005-0000-0000-000073510000}"/>
    <cellStyle name="Normal 2 3 3 2 2 3 3 3" xfId="3672" xr:uid="{00000000-0005-0000-0000-000074510000}"/>
    <cellStyle name="Normal 2 3 3 2 2 3 3 3 2" xfId="11818" xr:uid="{00000000-0005-0000-0000-000075510000}"/>
    <cellStyle name="Normal 2 3 3 2 2 3 3 3 2 2" xfId="28114" xr:uid="{00000000-0005-0000-0000-000076510000}"/>
    <cellStyle name="Normal 2 3 3 2 2 3 3 3 3" xfId="19968" xr:uid="{00000000-0005-0000-0000-000077510000}"/>
    <cellStyle name="Normal 2 3 3 2 2 3 3 4" xfId="6257" xr:uid="{00000000-0005-0000-0000-000078510000}"/>
    <cellStyle name="Normal 2 3 3 2 2 3 3 4 2" xfId="14403" xr:uid="{00000000-0005-0000-0000-000079510000}"/>
    <cellStyle name="Normal 2 3 3 2 2 3 3 4 2 2" xfId="30699" xr:uid="{00000000-0005-0000-0000-00007A510000}"/>
    <cellStyle name="Normal 2 3 3 2 2 3 3 4 3" xfId="22553" xr:uid="{00000000-0005-0000-0000-00007B510000}"/>
    <cellStyle name="Normal 2 3 3 2 2 3 3 5" xfId="9104" xr:uid="{00000000-0005-0000-0000-00007C510000}"/>
    <cellStyle name="Normal 2 3 3 2 2 3 3 5 2" xfId="25400" xr:uid="{00000000-0005-0000-0000-00007D510000}"/>
    <cellStyle name="Normal 2 3 3 2 2 3 3 6" xfId="17254" xr:uid="{00000000-0005-0000-0000-00007E510000}"/>
    <cellStyle name="Normal 2 3 3 2 2 3 4" xfId="1663" xr:uid="{00000000-0005-0000-0000-00007F510000}"/>
    <cellStyle name="Normal 2 3 3 2 2 3 4 2" xfId="4281" xr:uid="{00000000-0005-0000-0000-000080510000}"/>
    <cellStyle name="Normal 2 3 3 2 2 3 4 2 2" xfId="12427" xr:uid="{00000000-0005-0000-0000-000081510000}"/>
    <cellStyle name="Normal 2 3 3 2 2 3 4 2 2 2" xfId="28723" xr:uid="{00000000-0005-0000-0000-000082510000}"/>
    <cellStyle name="Normal 2 3 3 2 2 3 4 2 3" xfId="20577" xr:uid="{00000000-0005-0000-0000-000083510000}"/>
    <cellStyle name="Normal 2 3 3 2 2 3 4 3" xfId="6962" xr:uid="{00000000-0005-0000-0000-000084510000}"/>
    <cellStyle name="Normal 2 3 3 2 2 3 4 3 2" xfId="15108" xr:uid="{00000000-0005-0000-0000-000085510000}"/>
    <cellStyle name="Normal 2 3 3 2 2 3 4 3 2 2" xfId="31404" xr:uid="{00000000-0005-0000-0000-000086510000}"/>
    <cellStyle name="Normal 2 3 3 2 2 3 4 3 3" xfId="23258" xr:uid="{00000000-0005-0000-0000-000087510000}"/>
    <cellStyle name="Normal 2 3 3 2 2 3 4 4" xfId="9809" xr:uid="{00000000-0005-0000-0000-000088510000}"/>
    <cellStyle name="Normal 2 3 3 2 2 3 4 4 2" xfId="26105" xr:uid="{00000000-0005-0000-0000-000089510000}"/>
    <cellStyle name="Normal 2 3 3 2 2 3 4 5" xfId="17959" xr:uid="{00000000-0005-0000-0000-00008A510000}"/>
    <cellStyle name="Normal 2 3 3 2 2 3 5" xfId="3063" xr:uid="{00000000-0005-0000-0000-00008B510000}"/>
    <cellStyle name="Normal 2 3 3 2 2 3 5 2" xfId="11209" xr:uid="{00000000-0005-0000-0000-00008C510000}"/>
    <cellStyle name="Normal 2 3 3 2 2 3 5 2 2" xfId="27505" xr:uid="{00000000-0005-0000-0000-00008D510000}"/>
    <cellStyle name="Normal 2 3 3 2 2 3 5 3" xfId="19359" xr:uid="{00000000-0005-0000-0000-00008E510000}"/>
    <cellStyle name="Normal 2 3 3 2 2 3 6" xfId="5552" xr:uid="{00000000-0005-0000-0000-00008F510000}"/>
    <cellStyle name="Normal 2 3 3 2 2 3 6 2" xfId="13698" xr:uid="{00000000-0005-0000-0000-000090510000}"/>
    <cellStyle name="Normal 2 3 3 2 2 3 6 2 2" xfId="29994" xr:uid="{00000000-0005-0000-0000-000091510000}"/>
    <cellStyle name="Normal 2 3 3 2 2 3 6 3" xfId="21848" xr:uid="{00000000-0005-0000-0000-000092510000}"/>
    <cellStyle name="Normal 2 3 3 2 2 3 7" xfId="8399" xr:uid="{00000000-0005-0000-0000-000093510000}"/>
    <cellStyle name="Normal 2 3 3 2 2 3 7 2" xfId="24695" xr:uid="{00000000-0005-0000-0000-000094510000}"/>
    <cellStyle name="Normal 2 3 3 2 2 3 8" xfId="16549" xr:uid="{00000000-0005-0000-0000-000095510000}"/>
    <cellStyle name="Normal 2 3 3 2 2 4" xfId="341" xr:uid="{00000000-0005-0000-0000-000096510000}"/>
    <cellStyle name="Normal 2 3 3 2 2 4 2" xfId="685" xr:uid="{00000000-0005-0000-0000-000097510000}"/>
    <cellStyle name="Normal 2 3 3 2 2 4 2 2" xfId="1391" xr:uid="{00000000-0005-0000-0000-000098510000}"/>
    <cellStyle name="Normal 2 3 3 2 2 4 2 2 2" xfId="2801" xr:uid="{00000000-0005-0000-0000-000099510000}"/>
    <cellStyle name="Normal 2 3 3 2 2 4 2 2 2 2" xfId="5260" xr:uid="{00000000-0005-0000-0000-00009A510000}"/>
    <cellStyle name="Normal 2 3 3 2 2 4 2 2 2 2 2" xfId="13406" xr:uid="{00000000-0005-0000-0000-00009B510000}"/>
    <cellStyle name="Normal 2 3 3 2 2 4 2 2 2 2 2 2" xfId="29702" xr:uid="{00000000-0005-0000-0000-00009C510000}"/>
    <cellStyle name="Normal 2 3 3 2 2 4 2 2 2 2 3" xfId="21556" xr:uid="{00000000-0005-0000-0000-00009D510000}"/>
    <cellStyle name="Normal 2 3 3 2 2 4 2 2 2 3" xfId="8100" xr:uid="{00000000-0005-0000-0000-00009E510000}"/>
    <cellStyle name="Normal 2 3 3 2 2 4 2 2 2 3 2" xfId="16246" xr:uid="{00000000-0005-0000-0000-00009F510000}"/>
    <cellStyle name="Normal 2 3 3 2 2 4 2 2 2 3 2 2" xfId="32542" xr:uid="{00000000-0005-0000-0000-0000A0510000}"/>
    <cellStyle name="Normal 2 3 3 2 2 4 2 2 2 3 3" xfId="24396" xr:uid="{00000000-0005-0000-0000-0000A1510000}"/>
    <cellStyle name="Normal 2 3 3 2 2 4 2 2 2 4" xfId="10947" xr:uid="{00000000-0005-0000-0000-0000A2510000}"/>
    <cellStyle name="Normal 2 3 3 2 2 4 2 2 2 4 2" xfId="27243" xr:uid="{00000000-0005-0000-0000-0000A3510000}"/>
    <cellStyle name="Normal 2 3 3 2 2 4 2 2 2 5" xfId="19097" xr:uid="{00000000-0005-0000-0000-0000A4510000}"/>
    <cellStyle name="Normal 2 3 3 2 2 4 2 2 3" xfId="4042" xr:uid="{00000000-0005-0000-0000-0000A5510000}"/>
    <cellStyle name="Normal 2 3 3 2 2 4 2 2 3 2" xfId="12188" xr:uid="{00000000-0005-0000-0000-0000A6510000}"/>
    <cellStyle name="Normal 2 3 3 2 2 4 2 2 3 2 2" xfId="28484" xr:uid="{00000000-0005-0000-0000-0000A7510000}"/>
    <cellStyle name="Normal 2 3 3 2 2 4 2 2 3 3" xfId="20338" xr:uid="{00000000-0005-0000-0000-0000A8510000}"/>
    <cellStyle name="Normal 2 3 3 2 2 4 2 2 4" xfId="6690" xr:uid="{00000000-0005-0000-0000-0000A9510000}"/>
    <cellStyle name="Normal 2 3 3 2 2 4 2 2 4 2" xfId="14836" xr:uid="{00000000-0005-0000-0000-0000AA510000}"/>
    <cellStyle name="Normal 2 3 3 2 2 4 2 2 4 2 2" xfId="31132" xr:uid="{00000000-0005-0000-0000-0000AB510000}"/>
    <cellStyle name="Normal 2 3 3 2 2 4 2 2 4 3" xfId="22986" xr:uid="{00000000-0005-0000-0000-0000AC510000}"/>
    <cellStyle name="Normal 2 3 3 2 2 4 2 2 5" xfId="9537" xr:uid="{00000000-0005-0000-0000-0000AD510000}"/>
    <cellStyle name="Normal 2 3 3 2 2 4 2 2 5 2" xfId="25833" xr:uid="{00000000-0005-0000-0000-0000AE510000}"/>
    <cellStyle name="Normal 2 3 3 2 2 4 2 2 6" xfId="17687" xr:uid="{00000000-0005-0000-0000-0000AF510000}"/>
    <cellStyle name="Normal 2 3 3 2 2 4 2 3" xfId="2096" xr:uid="{00000000-0005-0000-0000-0000B0510000}"/>
    <cellStyle name="Normal 2 3 3 2 2 4 2 3 2" xfId="4651" xr:uid="{00000000-0005-0000-0000-0000B1510000}"/>
    <cellStyle name="Normal 2 3 3 2 2 4 2 3 2 2" xfId="12797" xr:uid="{00000000-0005-0000-0000-0000B2510000}"/>
    <cellStyle name="Normal 2 3 3 2 2 4 2 3 2 2 2" xfId="29093" xr:uid="{00000000-0005-0000-0000-0000B3510000}"/>
    <cellStyle name="Normal 2 3 3 2 2 4 2 3 2 3" xfId="20947" xr:uid="{00000000-0005-0000-0000-0000B4510000}"/>
    <cellStyle name="Normal 2 3 3 2 2 4 2 3 3" xfId="7395" xr:uid="{00000000-0005-0000-0000-0000B5510000}"/>
    <cellStyle name="Normal 2 3 3 2 2 4 2 3 3 2" xfId="15541" xr:uid="{00000000-0005-0000-0000-0000B6510000}"/>
    <cellStyle name="Normal 2 3 3 2 2 4 2 3 3 2 2" xfId="31837" xr:uid="{00000000-0005-0000-0000-0000B7510000}"/>
    <cellStyle name="Normal 2 3 3 2 2 4 2 3 3 3" xfId="23691" xr:uid="{00000000-0005-0000-0000-0000B8510000}"/>
    <cellStyle name="Normal 2 3 3 2 2 4 2 3 4" xfId="10242" xr:uid="{00000000-0005-0000-0000-0000B9510000}"/>
    <cellStyle name="Normal 2 3 3 2 2 4 2 3 4 2" xfId="26538" xr:uid="{00000000-0005-0000-0000-0000BA510000}"/>
    <cellStyle name="Normal 2 3 3 2 2 4 2 3 5" xfId="18392" xr:uid="{00000000-0005-0000-0000-0000BB510000}"/>
    <cellStyle name="Normal 2 3 3 2 2 4 2 4" xfId="3433" xr:uid="{00000000-0005-0000-0000-0000BC510000}"/>
    <cellStyle name="Normal 2 3 3 2 2 4 2 4 2" xfId="11579" xr:uid="{00000000-0005-0000-0000-0000BD510000}"/>
    <cellStyle name="Normal 2 3 3 2 2 4 2 4 2 2" xfId="27875" xr:uid="{00000000-0005-0000-0000-0000BE510000}"/>
    <cellStyle name="Normal 2 3 3 2 2 4 2 4 3" xfId="19729" xr:uid="{00000000-0005-0000-0000-0000BF510000}"/>
    <cellStyle name="Normal 2 3 3 2 2 4 2 5" xfId="5985" xr:uid="{00000000-0005-0000-0000-0000C0510000}"/>
    <cellStyle name="Normal 2 3 3 2 2 4 2 5 2" xfId="14131" xr:uid="{00000000-0005-0000-0000-0000C1510000}"/>
    <cellStyle name="Normal 2 3 3 2 2 4 2 5 2 2" xfId="30427" xr:uid="{00000000-0005-0000-0000-0000C2510000}"/>
    <cellStyle name="Normal 2 3 3 2 2 4 2 5 3" xfId="22281" xr:uid="{00000000-0005-0000-0000-0000C3510000}"/>
    <cellStyle name="Normal 2 3 3 2 2 4 2 6" xfId="8832" xr:uid="{00000000-0005-0000-0000-0000C4510000}"/>
    <cellStyle name="Normal 2 3 3 2 2 4 2 6 2" xfId="25128" xr:uid="{00000000-0005-0000-0000-0000C5510000}"/>
    <cellStyle name="Normal 2 3 3 2 2 4 2 7" xfId="16982" xr:uid="{00000000-0005-0000-0000-0000C6510000}"/>
    <cellStyle name="Normal 2 3 3 2 2 4 3" xfId="1047" xr:uid="{00000000-0005-0000-0000-0000C7510000}"/>
    <cellStyle name="Normal 2 3 3 2 2 4 3 2" xfId="2457" xr:uid="{00000000-0005-0000-0000-0000C8510000}"/>
    <cellStyle name="Normal 2 3 3 2 2 4 3 2 2" xfId="4964" xr:uid="{00000000-0005-0000-0000-0000C9510000}"/>
    <cellStyle name="Normal 2 3 3 2 2 4 3 2 2 2" xfId="13110" xr:uid="{00000000-0005-0000-0000-0000CA510000}"/>
    <cellStyle name="Normal 2 3 3 2 2 4 3 2 2 2 2" xfId="29406" xr:uid="{00000000-0005-0000-0000-0000CB510000}"/>
    <cellStyle name="Normal 2 3 3 2 2 4 3 2 2 3" xfId="21260" xr:uid="{00000000-0005-0000-0000-0000CC510000}"/>
    <cellStyle name="Normal 2 3 3 2 2 4 3 2 3" xfId="7756" xr:uid="{00000000-0005-0000-0000-0000CD510000}"/>
    <cellStyle name="Normal 2 3 3 2 2 4 3 2 3 2" xfId="15902" xr:uid="{00000000-0005-0000-0000-0000CE510000}"/>
    <cellStyle name="Normal 2 3 3 2 2 4 3 2 3 2 2" xfId="32198" xr:uid="{00000000-0005-0000-0000-0000CF510000}"/>
    <cellStyle name="Normal 2 3 3 2 2 4 3 2 3 3" xfId="24052" xr:uid="{00000000-0005-0000-0000-0000D0510000}"/>
    <cellStyle name="Normal 2 3 3 2 2 4 3 2 4" xfId="10603" xr:uid="{00000000-0005-0000-0000-0000D1510000}"/>
    <cellStyle name="Normal 2 3 3 2 2 4 3 2 4 2" xfId="26899" xr:uid="{00000000-0005-0000-0000-0000D2510000}"/>
    <cellStyle name="Normal 2 3 3 2 2 4 3 2 5" xfId="18753" xr:uid="{00000000-0005-0000-0000-0000D3510000}"/>
    <cellStyle name="Normal 2 3 3 2 2 4 3 3" xfId="3746" xr:uid="{00000000-0005-0000-0000-0000D4510000}"/>
    <cellStyle name="Normal 2 3 3 2 2 4 3 3 2" xfId="11892" xr:uid="{00000000-0005-0000-0000-0000D5510000}"/>
    <cellStyle name="Normal 2 3 3 2 2 4 3 3 2 2" xfId="28188" xr:uid="{00000000-0005-0000-0000-0000D6510000}"/>
    <cellStyle name="Normal 2 3 3 2 2 4 3 3 3" xfId="20042" xr:uid="{00000000-0005-0000-0000-0000D7510000}"/>
    <cellStyle name="Normal 2 3 3 2 2 4 3 4" xfId="6346" xr:uid="{00000000-0005-0000-0000-0000D8510000}"/>
    <cellStyle name="Normal 2 3 3 2 2 4 3 4 2" xfId="14492" xr:uid="{00000000-0005-0000-0000-0000D9510000}"/>
    <cellStyle name="Normal 2 3 3 2 2 4 3 4 2 2" xfId="30788" xr:uid="{00000000-0005-0000-0000-0000DA510000}"/>
    <cellStyle name="Normal 2 3 3 2 2 4 3 4 3" xfId="22642" xr:uid="{00000000-0005-0000-0000-0000DB510000}"/>
    <cellStyle name="Normal 2 3 3 2 2 4 3 5" xfId="9193" xr:uid="{00000000-0005-0000-0000-0000DC510000}"/>
    <cellStyle name="Normal 2 3 3 2 2 4 3 5 2" xfId="25489" xr:uid="{00000000-0005-0000-0000-0000DD510000}"/>
    <cellStyle name="Normal 2 3 3 2 2 4 3 6" xfId="17343" xr:uid="{00000000-0005-0000-0000-0000DE510000}"/>
    <cellStyle name="Normal 2 3 3 2 2 4 4" xfId="1752" xr:uid="{00000000-0005-0000-0000-0000DF510000}"/>
    <cellStyle name="Normal 2 3 3 2 2 4 4 2" xfId="4355" xr:uid="{00000000-0005-0000-0000-0000E0510000}"/>
    <cellStyle name="Normal 2 3 3 2 2 4 4 2 2" xfId="12501" xr:uid="{00000000-0005-0000-0000-0000E1510000}"/>
    <cellStyle name="Normal 2 3 3 2 2 4 4 2 2 2" xfId="28797" xr:uid="{00000000-0005-0000-0000-0000E2510000}"/>
    <cellStyle name="Normal 2 3 3 2 2 4 4 2 3" xfId="20651" xr:uid="{00000000-0005-0000-0000-0000E3510000}"/>
    <cellStyle name="Normal 2 3 3 2 2 4 4 3" xfId="7051" xr:uid="{00000000-0005-0000-0000-0000E4510000}"/>
    <cellStyle name="Normal 2 3 3 2 2 4 4 3 2" xfId="15197" xr:uid="{00000000-0005-0000-0000-0000E5510000}"/>
    <cellStyle name="Normal 2 3 3 2 2 4 4 3 2 2" xfId="31493" xr:uid="{00000000-0005-0000-0000-0000E6510000}"/>
    <cellStyle name="Normal 2 3 3 2 2 4 4 3 3" xfId="23347" xr:uid="{00000000-0005-0000-0000-0000E7510000}"/>
    <cellStyle name="Normal 2 3 3 2 2 4 4 4" xfId="9898" xr:uid="{00000000-0005-0000-0000-0000E8510000}"/>
    <cellStyle name="Normal 2 3 3 2 2 4 4 4 2" xfId="26194" xr:uid="{00000000-0005-0000-0000-0000E9510000}"/>
    <cellStyle name="Normal 2 3 3 2 2 4 4 5" xfId="18048" xr:uid="{00000000-0005-0000-0000-0000EA510000}"/>
    <cellStyle name="Normal 2 3 3 2 2 4 5" xfId="3137" xr:uid="{00000000-0005-0000-0000-0000EB510000}"/>
    <cellStyle name="Normal 2 3 3 2 2 4 5 2" xfId="11283" xr:uid="{00000000-0005-0000-0000-0000EC510000}"/>
    <cellStyle name="Normal 2 3 3 2 2 4 5 2 2" xfId="27579" xr:uid="{00000000-0005-0000-0000-0000ED510000}"/>
    <cellStyle name="Normal 2 3 3 2 2 4 5 3" xfId="19433" xr:uid="{00000000-0005-0000-0000-0000EE510000}"/>
    <cellStyle name="Normal 2 3 3 2 2 4 6" xfId="5641" xr:uid="{00000000-0005-0000-0000-0000EF510000}"/>
    <cellStyle name="Normal 2 3 3 2 2 4 6 2" xfId="13787" xr:uid="{00000000-0005-0000-0000-0000F0510000}"/>
    <cellStyle name="Normal 2 3 3 2 2 4 6 2 2" xfId="30083" xr:uid="{00000000-0005-0000-0000-0000F1510000}"/>
    <cellStyle name="Normal 2 3 3 2 2 4 6 3" xfId="21937" xr:uid="{00000000-0005-0000-0000-0000F2510000}"/>
    <cellStyle name="Normal 2 3 3 2 2 4 7" xfId="8488" xr:uid="{00000000-0005-0000-0000-0000F3510000}"/>
    <cellStyle name="Normal 2 3 3 2 2 4 7 2" xfId="24784" xr:uid="{00000000-0005-0000-0000-0000F4510000}"/>
    <cellStyle name="Normal 2 3 3 2 2 4 8" xfId="16638" xr:uid="{00000000-0005-0000-0000-0000F5510000}"/>
    <cellStyle name="Normal 2 3 3 2 2 5" xfId="431" xr:uid="{00000000-0005-0000-0000-0000F6510000}"/>
    <cellStyle name="Normal 2 3 3 2 2 5 2" xfId="1137" xr:uid="{00000000-0005-0000-0000-0000F7510000}"/>
    <cellStyle name="Normal 2 3 3 2 2 5 2 2" xfId="2547" xr:uid="{00000000-0005-0000-0000-0000F8510000}"/>
    <cellStyle name="Normal 2 3 3 2 2 5 2 2 2" xfId="5038" xr:uid="{00000000-0005-0000-0000-0000F9510000}"/>
    <cellStyle name="Normal 2 3 3 2 2 5 2 2 2 2" xfId="13184" xr:uid="{00000000-0005-0000-0000-0000FA510000}"/>
    <cellStyle name="Normal 2 3 3 2 2 5 2 2 2 2 2" xfId="29480" xr:uid="{00000000-0005-0000-0000-0000FB510000}"/>
    <cellStyle name="Normal 2 3 3 2 2 5 2 2 2 3" xfId="21334" xr:uid="{00000000-0005-0000-0000-0000FC510000}"/>
    <cellStyle name="Normal 2 3 3 2 2 5 2 2 3" xfId="7846" xr:uid="{00000000-0005-0000-0000-0000FD510000}"/>
    <cellStyle name="Normal 2 3 3 2 2 5 2 2 3 2" xfId="15992" xr:uid="{00000000-0005-0000-0000-0000FE510000}"/>
    <cellStyle name="Normal 2 3 3 2 2 5 2 2 3 2 2" xfId="32288" xr:uid="{00000000-0005-0000-0000-0000FF510000}"/>
    <cellStyle name="Normal 2 3 3 2 2 5 2 2 3 3" xfId="24142" xr:uid="{00000000-0005-0000-0000-000000520000}"/>
    <cellStyle name="Normal 2 3 3 2 2 5 2 2 4" xfId="10693" xr:uid="{00000000-0005-0000-0000-000001520000}"/>
    <cellStyle name="Normal 2 3 3 2 2 5 2 2 4 2" xfId="26989" xr:uid="{00000000-0005-0000-0000-000002520000}"/>
    <cellStyle name="Normal 2 3 3 2 2 5 2 2 5" xfId="18843" xr:uid="{00000000-0005-0000-0000-000003520000}"/>
    <cellStyle name="Normal 2 3 3 2 2 5 2 3" xfId="3820" xr:uid="{00000000-0005-0000-0000-000004520000}"/>
    <cellStyle name="Normal 2 3 3 2 2 5 2 3 2" xfId="11966" xr:uid="{00000000-0005-0000-0000-000005520000}"/>
    <cellStyle name="Normal 2 3 3 2 2 5 2 3 2 2" xfId="28262" xr:uid="{00000000-0005-0000-0000-000006520000}"/>
    <cellStyle name="Normal 2 3 3 2 2 5 2 3 3" xfId="20116" xr:uid="{00000000-0005-0000-0000-000007520000}"/>
    <cellStyle name="Normal 2 3 3 2 2 5 2 4" xfId="6436" xr:uid="{00000000-0005-0000-0000-000008520000}"/>
    <cellStyle name="Normal 2 3 3 2 2 5 2 4 2" xfId="14582" xr:uid="{00000000-0005-0000-0000-000009520000}"/>
    <cellStyle name="Normal 2 3 3 2 2 5 2 4 2 2" xfId="30878" xr:uid="{00000000-0005-0000-0000-00000A520000}"/>
    <cellStyle name="Normal 2 3 3 2 2 5 2 4 3" xfId="22732" xr:uid="{00000000-0005-0000-0000-00000B520000}"/>
    <cellStyle name="Normal 2 3 3 2 2 5 2 5" xfId="9283" xr:uid="{00000000-0005-0000-0000-00000C520000}"/>
    <cellStyle name="Normal 2 3 3 2 2 5 2 5 2" xfId="25579" xr:uid="{00000000-0005-0000-0000-00000D520000}"/>
    <cellStyle name="Normal 2 3 3 2 2 5 2 6" xfId="17433" xr:uid="{00000000-0005-0000-0000-00000E520000}"/>
    <cellStyle name="Normal 2 3 3 2 2 5 3" xfId="1842" xr:uid="{00000000-0005-0000-0000-00000F520000}"/>
    <cellStyle name="Normal 2 3 3 2 2 5 3 2" xfId="4429" xr:uid="{00000000-0005-0000-0000-000010520000}"/>
    <cellStyle name="Normal 2 3 3 2 2 5 3 2 2" xfId="12575" xr:uid="{00000000-0005-0000-0000-000011520000}"/>
    <cellStyle name="Normal 2 3 3 2 2 5 3 2 2 2" xfId="28871" xr:uid="{00000000-0005-0000-0000-000012520000}"/>
    <cellStyle name="Normal 2 3 3 2 2 5 3 2 3" xfId="20725" xr:uid="{00000000-0005-0000-0000-000013520000}"/>
    <cellStyle name="Normal 2 3 3 2 2 5 3 3" xfId="7141" xr:uid="{00000000-0005-0000-0000-000014520000}"/>
    <cellStyle name="Normal 2 3 3 2 2 5 3 3 2" xfId="15287" xr:uid="{00000000-0005-0000-0000-000015520000}"/>
    <cellStyle name="Normal 2 3 3 2 2 5 3 3 2 2" xfId="31583" xr:uid="{00000000-0005-0000-0000-000016520000}"/>
    <cellStyle name="Normal 2 3 3 2 2 5 3 3 3" xfId="23437" xr:uid="{00000000-0005-0000-0000-000017520000}"/>
    <cellStyle name="Normal 2 3 3 2 2 5 3 4" xfId="9988" xr:uid="{00000000-0005-0000-0000-000018520000}"/>
    <cellStyle name="Normal 2 3 3 2 2 5 3 4 2" xfId="26284" xr:uid="{00000000-0005-0000-0000-000019520000}"/>
    <cellStyle name="Normal 2 3 3 2 2 5 3 5" xfId="18138" xr:uid="{00000000-0005-0000-0000-00001A520000}"/>
    <cellStyle name="Normal 2 3 3 2 2 5 4" xfId="3211" xr:uid="{00000000-0005-0000-0000-00001B520000}"/>
    <cellStyle name="Normal 2 3 3 2 2 5 4 2" xfId="11357" xr:uid="{00000000-0005-0000-0000-00001C520000}"/>
    <cellStyle name="Normal 2 3 3 2 2 5 4 2 2" xfId="27653" xr:uid="{00000000-0005-0000-0000-00001D520000}"/>
    <cellStyle name="Normal 2 3 3 2 2 5 4 3" xfId="19507" xr:uid="{00000000-0005-0000-0000-00001E520000}"/>
    <cellStyle name="Normal 2 3 3 2 2 5 5" xfId="5731" xr:uid="{00000000-0005-0000-0000-00001F520000}"/>
    <cellStyle name="Normal 2 3 3 2 2 5 5 2" xfId="13877" xr:uid="{00000000-0005-0000-0000-000020520000}"/>
    <cellStyle name="Normal 2 3 3 2 2 5 5 2 2" xfId="30173" xr:uid="{00000000-0005-0000-0000-000021520000}"/>
    <cellStyle name="Normal 2 3 3 2 2 5 5 3" xfId="22027" xr:uid="{00000000-0005-0000-0000-000022520000}"/>
    <cellStyle name="Normal 2 3 3 2 2 5 6" xfId="8578" xr:uid="{00000000-0005-0000-0000-000023520000}"/>
    <cellStyle name="Normal 2 3 3 2 2 5 6 2" xfId="24874" xr:uid="{00000000-0005-0000-0000-000024520000}"/>
    <cellStyle name="Normal 2 3 3 2 2 5 7" xfId="16728" xr:uid="{00000000-0005-0000-0000-000025520000}"/>
    <cellStyle name="Normal 2 3 3 2 2 6" xfId="793" xr:uid="{00000000-0005-0000-0000-000026520000}"/>
    <cellStyle name="Normal 2 3 3 2 2 6 2" xfId="2203" xr:uid="{00000000-0005-0000-0000-000027520000}"/>
    <cellStyle name="Normal 2 3 3 2 2 6 2 2" xfId="4742" xr:uid="{00000000-0005-0000-0000-000028520000}"/>
    <cellStyle name="Normal 2 3 3 2 2 6 2 2 2" xfId="12888" xr:uid="{00000000-0005-0000-0000-000029520000}"/>
    <cellStyle name="Normal 2 3 3 2 2 6 2 2 2 2" xfId="29184" xr:uid="{00000000-0005-0000-0000-00002A520000}"/>
    <cellStyle name="Normal 2 3 3 2 2 6 2 2 3" xfId="21038" xr:uid="{00000000-0005-0000-0000-00002B520000}"/>
    <cellStyle name="Normal 2 3 3 2 2 6 2 3" xfId="7502" xr:uid="{00000000-0005-0000-0000-00002C520000}"/>
    <cellStyle name="Normal 2 3 3 2 2 6 2 3 2" xfId="15648" xr:uid="{00000000-0005-0000-0000-00002D520000}"/>
    <cellStyle name="Normal 2 3 3 2 2 6 2 3 2 2" xfId="31944" xr:uid="{00000000-0005-0000-0000-00002E520000}"/>
    <cellStyle name="Normal 2 3 3 2 2 6 2 3 3" xfId="23798" xr:uid="{00000000-0005-0000-0000-00002F520000}"/>
    <cellStyle name="Normal 2 3 3 2 2 6 2 4" xfId="10349" xr:uid="{00000000-0005-0000-0000-000030520000}"/>
    <cellStyle name="Normal 2 3 3 2 2 6 2 4 2" xfId="26645" xr:uid="{00000000-0005-0000-0000-000031520000}"/>
    <cellStyle name="Normal 2 3 3 2 2 6 2 5" xfId="18499" xr:uid="{00000000-0005-0000-0000-000032520000}"/>
    <cellStyle name="Normal 2 3 3 2 2 6 3" xfId="3524" xr:uid="{00000000-0005-0000-0000-000033520000}"/>
    <cellStyle name="Normal 2 3 3 2 2 6 3 2" xfId="11670" xr:uid="{00000000-0005-0000-0000-000034520000}"/>
    <cellStyle name="Normal 2 3 3 2 2 6 3 2 2" xfId="27966" xr:uid="{00000000-0005-0000-0000-000035520000}"/>
    <cellStyle name="Normal 2 3 3 2 2 6 3 3" xfId="19820" xr:uid="{00000000-0005-0000-0000-000036520000}"/>
    <cellStyle name="Normal 2 3 3 2 2 6 4" xfId="6092" xr:uid="{00000000-0005-0000-0000-000037520000}"/>
    <cellStyle name="Normal 2 3 3 2 2 6 4 2" xfId="14238" xr:uid="{00000000-0005-0000-0000-000038520000}"/>
    <cellStyle name="Normal 2 3 3 2 2 6 4 2 2" xfId="30534" xr:uid="{00000000-0005-0000-0000-000039520000}"/>
    <cellStyle name="Normal 2 3 3 2 2 6 4 3" xfId="22388" xr:uid="{00000000-0005-0000-0000-00003A520000}"/>
    <cellStyle name="Normal 2 3 3 2 2 6 5" xfId="8939" xr:uid="{00000000-0005-0000-0000-00003B520000}"/>
    <cellStyle name="Normal 2 3 3 2 2 6 5 2" xfId="25235" xr:uid="{00000000-0005-0000-0000-00003C520000}"/>
    <cellStyle name="Normal 2 3 3 2 2 6 6" xfId="17089" xr:uid="{00000000-0005-0000-0000-00003D520000}"/>
    <cellStyle name="Normal 2 3 3 2 2 7" xfId="1498" xr:uid="{00000000-0005-0000-0000-00003E520000}"/>
    <cellStyle name="Normal 2 3 3 2 2 7 2" xfId="4133" xr:uid="{00000000-0005-0000-0000-00003F520000}"/>
    <cellStyle name="Normal 2 3 3 2 2 7 2 2" xfId="12279" xr:uid="{00000000-0005-0000-0000-000040520000}"/>
    <cellStyle name="Normal 2 3 3 2 2 7 2 2 2" xfId="28575" xr:uid="{00000000-0005-0000-0000-000041520000}"/>
    <cellStyle name="Normal 2 3 3 2 2 7 2 3" xfId="20429" xr:uid="{00000000-0005-0000-0000-000042520000}"/>
    <cellStyle name="Normal 2 3 3 2 2 7 3" xfId="6797" xr:uid="{00000000-0005-0000-0000-000043520000}"/>
    <cellStyle name="Normal 2 3 3 2 2 7 3 2" xfId="14943" xr:uid="{00000000-0005-0000-0000-000044520000}"/>
    <cellStyle name="Normal 2 3 3 2 2 7 3 2 2" xfId="31239" xr:uid="{00000000-0005-0000-0000-000045520000}"/>
    <cellStyle name="Normal 2 3 3 2 2 7 3 3" xfId="23093" xr:uid="{00000000-0005-0000-0000-000046520000}"/>
    <cellStyle name="Normal 2 3 3 2 2 7 4" xfId="9644" xr:uid="{00000000-0005-0000-0000-000047520000}"/>
    <cellStyle name="Normal 2 3 3 2 2 7 4 2" xfId="25940" xr:uid="{00000000-0005-0000-0000-000048520000}"/>
    <cellStyle name="Normal 2 3 3 2 2 7 5" xfId="17794" xr:uid="{00000000-0005-0000-0000-000049520000}"/>
    <cellStyle name="Normal 2 3 3 2 2 8" xfId="2915" xr:uid="{00000000-0005-0000-0000-00004A520000}"/>
    <cellStyle name="Normal 2 3 3 2 2 8 2" xfId="11061" xr:uid="{00000000-0005-0000-0000-00004B520000}"/>
    <cellStyle name="Normal 2 3 3 2 2 8 2 2" xfId="27357" xr:uid="{00000000-0005-0000-0000-00004C520000}"/>
    <cellStyle name="Normal 2 3 3 2 2 8 3" xfId="19211" xr:uid="{00000000-0005-0000-0000-00004D520000}"/>
    <cellStyle name="Normal 2 3 3 2 2 9" xfId="5387" xr:uid="{00000000-0005-0000-0000-00004E520000}"/>
    <cellStyle name="Normal 2 3 3 2 2 9 2" xfId="13533" xr:uid="{00000000-0005-0000-0000-00004F520000}"/>
    <cellStyle name="Normal 2 3 3 2 2 9 2 2" xfId="29829" xr:uid="{00000000-0005-0000-0000-000050520000}"/>
    <cellStyle name="Normal 2 3 3 2 2 9 3" xfId="21683" xr:uid="{00000000-0005-0000-0000-000051520000}"/>
    <cellStyle name="Normal 2 3 3 2 3" xfId="133" xr:uid="{00000000-0005-0000-0000-000052520000}"/>
    <cellStyle name="Normal 2 3 3 2 3 2" xfId="477" xr:uid="{00000000-0005-0000-0000-000053520000}"/>
    <cellStyle name="Normal 2 3 3 2 3 2 2" xfId="1183" xr:uid="{00000000-0005-0000-0000-000054520000}"/>
    <cellStyle name="Normal 2 3 3 2 3 2 2 2" xfId="2593" xr:uid="{00000000-0005-0000-0000-000055520000}"/>
    <cellStyle name="Normal 2 3 3 2 3 2 2 2 2" xfId="5076" xr:uid="{00000000-0005-0000-0000-000056520000}"/>
    <cellStyle name="Normal 2 3 3 2 3 2 2 2 2 2" xfId="13222" xr:uid="{00000000-0005-0000-0000-000057520000}"/>
    <cellStyle name="Normal 2 3 3 2 3 2 2 2 2 2 2" xfId="29518" xr:uid="{00000000-0005-0000-0000-000058520000}"/>
    <cellStyle name="Normal 2 3 3 2 3 2 2 2 2 3" xfId="21372" xr:uid="{00000000-0005-0000-0000-000059520000}"/>
    <cellStyle name="Normal 2 3 3 2 3 2 2 2 3" xfId="7892" xr:uid="{00000000-0005-0000-0000-00005A520000}"/>
    <cellStyle name="Normal 2 3 3 2 3 2 2 2 3 2" xfId="16038" xr:uid="{00000000-0005-0000-0000-00005B520000}"/>
    <cellStyle name="Normal 2 3 3 2 3 2 2 2 3 2 2" xfId="32334" xr:uid="{00000000-0005-0000-0000-00005C520000}"/>
    <cellStyle name="Normal 2 3 3 2 3 2 2 2 3 3" xfId="24188" xr:uid="{00000000-0005-0000-0000-00005D520000}"/>
    <cellStyle name="Normal 2 3 3 2 3 2 2 2 4" xfId="10739" xr:uid="{00000000-0005-0000-0000-00005E520000}"/>
    <cellStyle name="Normal 2 3 3 2 3 2 2 2 4 2" xfId="27035" xr:uid="{00000000-0005-0000-0000-00005F520000}"/>
    <cellStyle name="Normal 2 3 3 2 3 2 2 2 5" xfId="18889" xr:uid="{00000000-0005-0000-0000-000060520000}"/>
    <cellStyle name="Normal 2 3 3 2 3 2 2 3" xfId="3858" xr:uid="{00000000-0005-0000-0000-000061520000}"/>
    <cellStyle name="Normal 2 3 3 2 3 2 2 3 2" xfId="12004" xr:uid="{00000000-0005-0000-0000-000062520000}"/>
    <cellStyle name="Normal 2 3 3 2 3 2 2 3 2 2" xfId="28300" xr:uid="{00000000-0005-0000-0000-000063520000}"/>
    <cellStyle name="Normal 2 3 3 2 3 2 2 3 3" xfId="20154" xr:uid="{00000000-0005-0000-0000-000064520000}"/>
    <cellStyle name="Normal 2 3 3 2 3 2 2 4" xfId="6482" xr:uid="{00000000-0005-0000-0000-000065520000}"/>
    <cellStyle name="Normal 2 3 3 2 3 2 2 4 2" xfId="14628" xr:uid="{00000000-0005-0000-0000-000066520000}"/>
    <cellStyle name="Normal 2 3 3 2 3 2 2 4 2 2" xfId="30924" xr:uid="{00000000-0005-0000-0000-000067520000}"/>
    <cellStyle name="Normal 2 3 3 2 3 2 2 4 3" xfId="22778" xr:uid="{00000000-0005-0000-0000-000068520000}"/>
    <cellStyle name="Normal 2 3 3 2 3 2 2 5" xfId="9329" xr:uid="{00000000-0005-0000-0000-000069520000}"/>
    <cellStyle name="Normal 2 3 3 2 3 2 2 5 2" xfId="25625" xr:uid="{00000000-0005-0000-0000-00006A520000}"/>
    <cellStyle name="Normal 2 3 3 2 3 2 2 6" xfId="17479" xr:uid="{00000000-0005-0000-0000-00006B520000}"/>
    <cellStyle name="Normal 2 3 3 2 3 2 3" xfId="1888" xr:uid="{00000000-0005-0000-0000-00006C520000}"/>
    <cellStyle name="Normal 2 3 3 2 3 2 3 2" xfId="4467" xr:uid="{00000000-0005-0000-0000-00006D520000}"/>
    <cellStyle name="Normal 2 3 3 2 3 2 3 2 2" xfId="12613" xr:uid="{00000000-0005-0000-0000-00006E520000}"/>
    <cellStyle name="Normal 2 3 3 2 3 2 3 2 2 2" xfId="28909" xr:uid="{00000000-0005-0000-0000-00006F520000}"/>
    <cellStyle name="Normal 2 3 3 2 3 2 3 2 3" xfId="20763" xr:uid="{00000000-0005-0000-0000-000070520000}"/>
    <cellStyle name="Normal 2 3 3 2 3 2 3 3" xfId="7187" xr:uid="{00000000-0005-0000-0000-000071520000}"/>
    <cellStyle name="Normal 2 3 3 2 3 2 3 3 2" xfId="15333" xr:uid="{00000000-0005-0000-0000-000072520000}"/>
    <cellStyle name="Normal 2 3 3 2 3 2 3 3 2 2" xfId="31629" xr:uid="{00000000-0005-0000-0000-000073520000}"/>
    <cellStyle name="Normal 2 3 3 2 3 2 3 3 3" xfId="23483" xr:uid="{00000000-0005-0000-0000-000074520000}"/>
    <cellStyle name="Normal 2 3 3 2 3 2 3 4" xfId="10034" xr:uid="{00000000-0005-0000-0000-000075520000}"/>
    <cellStyle name="Normal 2 3 3 2 3 2 3 4 2" xfId="26330" xr:uid="{00000000-0005-0000-0000-000076520000}"/>
    <cellStyle name="Normal 2 3 3 2 3 2 3 5" xfId="18184" xr:uid="{00000000-0005-0000-0000-000077520000}"/>
    <cellStyle name="Normal 2 3 3 2 3 2 4" xfId="3249" xr:uid="{00000000-0005-0000-0000-000078520000}"/>
    <cellStyle name="Normal 2 3 3 2 3 2 4 2" xfId="11395" xr:uid="{00000000-0005-0000-0000-000079520000}"/>
    <cellStyle name="Normal 2 3 3 2 3 2 4 2 2" xfId="27691" xr:uid="{00000000-0005-0000-0000-00007A520000}"/>
    <cellStyle name="Normal 2 3 3 2 3 2 4 3" xfId="19545" xr:uid="{00000000-0005-0000-0000-00007B520000}"/>
    <cellStyle name="Normal 2 3 3 2 3 2 5" xfId="5777" xr:uid="{00000000-0005-0000-0000-00007C520000}"/>
    <cellStyle name="Normal 2 3 3 2 3 2 5 2" xfId="13923" xr:uid="{00000000-0005-0000-0000-00007D520000}"/>
    <cellStyle name="Normal 2 3 3 2 3 2 5 2 2" xfId="30219" xr:uid="{00000000-0005-0000-0000-00007E520000}"/>
    <cellStyle name="Normal 2 3 3 2 3 2 5 3" xfId="22073" xr:uid="{00000000-0005-0000-0000-00007F520000}"/>
    <cellStyle name="Normal 2 3 3 2 3 2 6" xfId="8624" xr:uid="{00000000-0005-0000-0000-000080520000}"/>
    <cellStyle name="Normal 2 3 3 2 3 2 6 2" xfId="24920" xr:uid="{00000000-0005-0000-0000-000081520000}"/>
    <cellStyle name="Normal 2 3 3 2 3 2 7" xfId="16774" xr:uid="{00000000-0005-0000-0000-000082520000}"/>
    <cellStyle name="Normal 2 3 3 2 3 3" xfId="839" xr:uid="{00000000-0005-0000-0000-000083520000}"/>
    <cellStyle name="Normal 2 3 3 2 3 3 2" xfId="2249" xr:uid="{00000000-0005-0000-0000-000084520000}"/>
    <cellStyle name="Normal 2 3 3 2 3 3 2 2" xfId="4780" xr:uid="{00000000-0005-0000-0000-000085520000}"/>
    <cellStyle name="Normal 2 3 3 2 3 3 2 2 2" xfId="12926" xr:uid="{00000000-0005-0000-0000-000086520000}"/>
    <cellStyle name="Normal 2 3 3 2 3 3 2 2 2 2" xfId="29222" xr:uid="{00000000-0005-0000-0000-000087520000}"/>
    <cellStyle name="Normal 2 3 3 2 3 3 2 2 3" xfId="21076" xr:uid="{00000000-0005-0000-0000-000088520000}"/>
    <cellStyle name="Normal 2 3 3 2 3 3 2 3" xfId="7548" xr:uid="{00000000-0005-0000-0000-000089520000}"/>
    <cellStyle name="Normal 2 3 3 2 3 3 2 3 2" xfId="15694" xr:uid="{00000000-0005-0000-0000-00008A520000}"/>
    <cellStyle name="Normal 2 3 3 2 3 3 2 3 2 2" xfId="31990" xr:uid="{00000000-0005-0000-0000-00008B520000}"/>
    <cellStyle name="Normal 2 3 3 2 3 3 2 3 3" xfId="23844" xr:uid="{00000000-0005-0000-0000-00008C520000}"/>
    <cellStyle name="Normal 2 3 3 2 3 3 2 4" xfId="10395" xr:uid="{00000000-0005-0000-0000-00008D520000}"/>
    <cellStyle name="Normal 2 3 3 2 3 3 2 4 2" xfId="26691" xr:uid="{00000000-0005-0000-0000-00008E520000}"/>
    <cellStyle name="Normal 2 3 3 2 3 3 2 5" xfId="18545" xr:uid="{00000000-0005-0000-0000-00008F520000}"/>
    <cellStyle name="Normal 2 3 3 2 3 3 3" xfId="3562" xr:uid="{00000000-0005-0000-0000-000090520000}"/>
    <cellStyle name="Normal 2 3 3 2 3 3 3 2" xfId="11708" xr:uid="{00000000-0005-0000-0000-000091520000}"/>
    <cellStyle name="Normal 2 3 3 2 3 3 3 2 2" xfId="28004" xr:uid="{00000000-0005-0000-0000-000092520000}"/>
    <cellStyle name="Normal 2 3 3 2 3 3 3 3" xfId="19858" xr:uid="{00000000-0005-0000-0000-000093520000}"/>
    <cellStyle name="Normal 2 3 3 2 3 3 4" xfId="6138" xr:uid="{00000000-0005-0000-0000-000094520000}"/>
    <cellStyle name="Normal 2 3 3 2 3 3 4 2" xfId="14284" xr:uid="{00000000-0005-0000-0000-000095520000}"/>
    <cellStyle name="Normal 2 3 3 2 3 3 4 2 2" xfId="30580" xr:uid="{00000000-0005-0000-0000-000096520000}"/>
    <cellStyle name="Normal 2 3 3 2 3 3 4 3" xfId="22434" xr:uid="{00000000-0005-0000-0000-000097520000}"/>
    <cellStyle name="Normal 2 3 3 2 3 3 5" xfId="8985" xr:uid="{00000000-0005-0000-0000-000098520000}"/>
    <cellStyle name="Normal 2 3 3 2 3 3 5 2" xfId="25281" xr:uid="{00000000-0005-0000-0000-000099520000}"/>
    <cellStyle name="Normal 2 3 3 2 3 3 6" xfId="17135" xr:uid="{00000000-0005-0000-0000-00009A520000}"/>
    <cellStyle name="Normal 2 3 3 2 3 4" xfId="1544" xr:uid="{00000000-0005-0000-0000-00009B520000}"/>
    <cellStyle name="Normal 2 3 3 2 3 4 2" xfId="4171" xr:uid="{00000000-0005-0000-0000-00009C520000}"/>
    <cellStyle name="Normal 2 3 3 2 3 4 2 2" xfId="12317" xr:uid="{00000000-0005-0000-0000-00009D520000}"/>
    <cellStyle name="Normal 2 3 3 2 3 4 2 2 2" xfId="28613" xr:uid="{00000000-0005-0000-0000-00009E520000}"/>
    <cellStyle name="Normal 2 3 3 2 3 4 2 3" xfId="20467" xr:uid="{00000000-0005-0000-0000-00009F520000}"/>
    <cellStyle name="Normal 2 3 3 2 3 4 3" xfId="6843" xr:uid="{00000000-0005-0000-0000-0000A0520000}"/>
    <cellStyle name="Normal 2 3 3 2 3 4 3 2" xfId="14989" xr:uid="{00000000-0005-0000-0000-0000A1520000}"/>
    <cellStyle name="Normal 2 3 3 2 3 4 3 2 2" xfId="31285" xr:uid="{00000000-0005-0000-0000-0000A2520000}"/>
    <cellStyle name="Normal 2 3 3 2 3 4 3 3" xfId="23139" xr:uid="{00000000-0005-0000-0000-0000A3520000}"/>
    <cellStyle name="Normal 2 3 3 2 3 4 4" xfId="9690" xr:uid="{00000000-0005-0000-0000-0000A4520000}"/>
    <cellStyle name="Normal 2 3 3 2 3 4 4 2" xfId="25986" xr:uid="{00000000-0005-0000-0000-0000A5520000}"/>
    <cellStyle name="Normal 2 3 3 2 3 4 5" xfId="17840" xr:uid="{00000000-0005-0000-0000-0000A6520000}"/>
    <cellStyle name="Normal 2 3 3 2 3 5" xfId="2953" xr:uid="{00000000-0005-0000-0000-0000A7520000}"/>
    <cellStyle name="Normal 2 3 3 2 3 5 2" xfId="11099" xr:uid="{00000000-0005-0000-0000-0000A8520000}"/>
    <cellStyle name="Normal 2 3 3 2 3 5 2 2" xfId="27395" xr:uid="{00000000-0005-0000-0000-0000A9520000}"/>
    <cellStyle name="Normal 2 3 3 2 3 5 3" xfId="19249" xr:uid="{00000000-0005-0000-0000-0000AA520000}"/>
    <cellStyle name="Normal 2 3 3 2 3 6" xfId="5433" xr:uid="{00000000-0005-0000-0000-0000AB520000}"/>
    <cellStyle name="Normal 2 3 3 2 3 6 2" xfId="13579" xr:uid="{00000000-0005-0000-0000-0000AC520000}"/>
    <cellStyle name="Normal 2 3 3 2 3 6 2 2" xfId="29875" xr:uid="{00000000-0005-0000-0000-0000AD520000}"/>
    <cellStyle name="Normal 2 3 3 2 3 6 3" xfId="21729" xr:uid="{00000000-0005-0000-0000-0000AE520000}"/>
    <cellStyle name="Normal 2 3 3 2 3 7" xfId="8280" xr:uid="{00000000-0005-0000-0000-0000AF520000}"/>
    <cellStyle name="Normal 2 3 3 2 3 7 2" xfId="24576" xr:uid="{00000000-0005-0000-0000-0000B0520000}"/>
    <cellStyle name="Normal 2 3 3 2 3 8" xfId="16430" xr:uid="{00000000-0005-0000-0000-0000B1520000}"/>
    <cellStyle name="Normal 2 3 3 2 4" xfId="216" xr:uid="{00000000-0005-0000-0000-0000B2520000}"/>
    <cellStyle name="Normal 2 3 3 2 4 2" xfId="560" xr:uid="{00000000-0005-0000-0000-0000B3520000}"/>
    <cellStyle name="Normal 2 3 3 2 4 2 2" xfId="1266" xr:uid="{00000000-0005-0000-0000-0000B4520000}"/>
    <cellStyle name="Normal 2 3 3 2 4 2 2 2" xfId="2676" xr:uid="{00000000-0005-0000-0000-0000B5520000}"/>
    <cellStyle name="Normal 2 3 3 2 4 2 2 2 2" xfId="5150" xr:uid="{00000000-0005-0000-0000-0000B6520000}"/>
    <cellStyle name="Normal 2 3 3 2 4 2 2 2 2 2" xfId="13296" xr:uid="{00000000-0005-0000-0000-0000B7520000}"/>
    <cellStyle name="Normal 2 3 3 2 4 2 2 2 2 2 2" xfId="29592" xr:uid="{00000000-0005-0000-0000-0000B8520000}"/>
    <cellStyle name="Normal 2 3 3 2 4 2 2 2 2 3" xfId="21446" xr:uid="{00000000-0005-0000-0000-0000B9520000}"/>
    <cellStyle name="Normal 2 3 3 2 4 2 2 2 3" xfId="7975" xr:uid="{00000000-0005-0000-0000-0000BA520000}"/>
    <cellStyle name="Normal 2 3 3 2 4 2 2 2 3 2" xfId="16121" xr:uid="{00000000-0005-0000-0000-0000BB520000}"/>
    <cellStyle name="Normal 2 3 3 2 4 2 2 2 3 2 2" xfId="32417" xr:uid="{00000000-0005-0000-0000-0000BC520000}"/>
    <cellStyle name="Normal 2 3 3 2 4 2 2 2 3 3" xfId="24271" xr:uid="{00000000-0005-0000-0000-0000BD520000}"/>
    <cellStyle name="Normal 2 3 3 2 4 2 2 2 4" xfId="10822" xr:uid="{00000000-0005-0000-0000-0000BE520000}"/>
    <cellStyle name="Normal 2 3 3 2 4 2 2 2 4 2" xfId="27118" xr:uid="{00000000-0005-0000-0000-0000BF520000}"/>
    <cellStyle name="Normal 2 3 3 2 4 2 2 2 5" xfId="18972" xr:uid="{00000000-0005-0000-0000-0000C0520000}"/>
    <cellStyle name="Normal 2 3 3 2 4 2 2 3" xfId="3932" xr:uid="{00000000-0005-0000-0000-0000C1520000}"/>
    <cellStyle name="Normal 2 3 3 2 4 2 2 3 2" xfId="12078" xr:uid="{00000000-0005-0000-0000-0000C2520000}"/>
    <cellStyle name="Normal 2 3 3 2 4 2 2 3 2 2" xfId="28374" xr:uid="{00000000-0005-0000-0000-0000C3520000}"/>
    <cellStyle name="Normal 2 3 3 2 4 2 2 3 3" xfId="20228" xr:uid="{00000000-0005-0000-0000-0000C4520000}"/>
    <cellStyle name="Normal 2 3 3 2 4 2 2 4" xfId="6565" xr:uid="{00000000-0005-0000-0000-0000C5520000}"/>
    <cellStyle name="Normal 2 3 3 2 4 2 2 4 2" xfId="14711" xr:uid="{00000000-0005-0000-0000-0000C6520000}"/>
    <cellStyle name="Normal 2 3 3 2 4 2 2 4 2 2" xfId="31007" xr:uid="{00000000-0005-0000-0000-0000C7520000}"/>
    <cellStyle name="Normal 2 3 3 2 4 2 2 4 3" xfId="22861" xr:uid="{00000000-0005-0000-0000-0000C8520000}"/>
    <cellStyle name="Normal 2 3 3 2 4 2 2 5" xfId="9412" xr:uid="{00000000-0005-0000-0000-0000C9520000}"/>
    <cellStyle name="Normal 2 3 3 2 4 2 2 5 2" xfId="25708" xr:uid="{00000000-0005-0000-0000-0000CA520000}"/>
    <cellStyle name="Normal 2 3 3 2 4 2 2 6" xfId="17562" xr:uid="{00000000-0005-0000-0000-0000CB520000}"/>
    <cellStyle name="Normal 2 3 3 2 4 2 3" xfId="1971" xr:uid="{00000000-0005-0000-0000-0000CC520000}"/>
    <cellStyle name="Normal 2 3 3 2 4 2 3 2" xfId="4541" xr:uid="{00000000-0005-0000-0000-0000CD520000}"/>
    <cellStyle name="Normal 2 3 3 2 4 2 3 2 2" xfId="12687" xr:uid="{00000000-0005-0000-0000-0000CE520000}"/>
    <cellStyle name="Normal 2 3 3 2 4 2 3 2 2 2" xfId="28983" xr:uid="{00000000-0005-0000-0000-0000CF520000}"/>
    <cellStyle name="Normal 2 3 3 2 4 2 3 2 3" xfId="20837" xr:uid="{00000000-0005-0000-0000-0000D0520000}"/>
    <cellStyle name="Normal 2 3 3 2 4 2 3 3" xfId="7270" xr:uid="{00000000-0005-0000-0000-0000D1520000}"/>
    <cellStyle name="Normal 2 3 3 2 4 2 3 3 2" xfId="15416" xr:uid="{00000000-0005-0000-0000-0000D2520000}"/>
    <cellStyle name="Normal 2 3 3 2 4 2 3 3 2 2" xfId="31712" xr:uid="{00000000-0005-0000-0000-0000D3520000}"/>
    <cellStyle name="Normal 2 3 3 2 4 2 3 3 3" xfId="23566" xr:uid="{00000000-0005-0000-0000-0000D4520000}"/>
    <cellStyle name="Normal 2 3 3 2 4 2 3 4" xfId="10117" xr:uid="{00000000-0005-0000-0000-0000D5520000}"/>
    <cellStyle name="Normal 2 3 3 2 4 2 3 4 2" xfId="26413" xr:uid="{00000000-0005-0000-0000-0000D6520000}"/>
    <cellStyle name="Normal 2 3 3 2 4 2 3 5" xfId="18267" xr:uid="{00000000-0005-0000-0000-0000D7520000}"/>
    <cellStyle name="Normal 2 3 3 2 4 2 4" xfId="3323" xr:uid="{00000000-0005-0000-0000-0000D8520000}"/>
    <cellStyle name="Normal 2 3 3 2 4 2 4 2" xfId="11469" xr:uid="{00000000-0005-0000-0000-0000D9520000}"/>
    <cellStyle name="Normal 2 3 3 2 4 2 4 2 2" xfId="27765" xr:uid="{00000000-0005-0000-0000-0000DA520000}"/>
    <cellStyle name="Normal 2 3 3 2 4 2 4 3" xfId="19619" xr:uid="{00000000-0005-0000-0000-0000DB520000}"/>
    <cellStyle name="Normal 2 3 3 2 4 2 5" xfId="5860" xr:uid="{00000000-0005-0000-0000-0000DC520000}"/>
    <cellStyle name="Normal 2 3 3 2 4 2 5 2" xfId="14006" xr:uid="{00000000-0005-0000-0000-0000DD520000}"/>
    <cellStyle name="Normal 2 3 3 2 4 2 5 2 2" xfId="30302" xr:uid="{00000000-0005-0000-0000-0000DE520000}"/>
    <cellStyle name="Normal 2 3 3 2 4 2 5 3" xfId="22156" xr:uid="{00000000-0005-0000-0000-0000DF520000}"/>
    <cellStyle name="Normal 2 3 3 2 4 2 6" xfId="8707" xr:uid="{00000000-0005-0000-0000-0000E0520000}"/>
    <cellStyle name="Normal 2 3 3 2 4 2 6 2" xfId="25003" xr:uid="{00000000-0005-0000-0000-0000E1520000}"/>
    <cellStyle name="Normal 2 3 3 2 4 2 7" xfId="16857" xr:uid="{00000000-0005-0000-0000-0000E2520000}"/>
    <cellStyle name="Normal 2 3 3 2 4 3" xfId="922" xr:uid="{00000000-0005-0000-0000-0000E3520000}"/>
    <cellStyle name="Normal 2 3 3 2 4 3 2" xfId="2332" xr:uid="{00000000-0005-0000-0000-0000E4520000}"/>
    <cellStyle name="Normal 2 3 3 2 4 3 2 2" xfId="4854" xr:uid="{00000000-0005-0000-0000-0000E5520000}"/>
    <cellStyle name="Normal 2 3 3 2 4 3 2 2 2" xfId="13000" xr:uid="{00000000-0005-0000-0000-0000E6520000}"/>
    <cellStyle name="Normal 2 3 3 2 4 3 2 2 2 2" xfId="29296" xr:uid="{00000000-0005-0000-0000-0000E7520000}"/>
    <cellStyle name="Normal 2 3 3 2 4 3 2 2 3" xfId="21150" xr:uid="{00000000-0005-0000-0000-0000E8520000}"/>
    <cellStyle name="Normal 2 3 3 2 4 3 2 3" xfId="7631" xr:uid="{00000000-0005-0000-0000-0000E9520000}"/>
    <cellStyle name="Normal 2 3 3 2 4 3 2 3 2" xfId="15777" xr:uid="{00000000-0005-0000-0000-0000EA520000}"/>
    <cellStyle name="Normal 2 3 3 2 4 3 2 3 2 2" xfId="32073" xr:uid="{00000000-0005-0000-0000-0000EB520000}"/>
    <cellStyle name="Normal 2 3 3 2 4 3 2 3 3" xfId="23927" xr:uid="{00000000-0005-0000-0000-0000EC520000}"/>
    <cellStyle name="Normal 2 3 3 2 4 3 2 4" xfId="10478" xr:uid="{00000000-0005-0000-0000-0000ED520000}"/>
    <cellStyle name="Normal 2 3 3 2 4 3 2 4 2" xfId="26774" xr:uid="{00000000-0005-0000-0000-0000EE520000}"/>
    <cellStyle name="Normal 2 3 3 2 4 3 2 5" xfId="18628" xr:uid="{00000000-0005-0000-0000-0000EF520000}"/>
    <cellStyle name="Normal 2 3 3 2 4 3 3" xfId="3636" xr:uid="{00000000-0005-0000-0000-0000F0520000}"/>
    <cellStyle name="Normal 2 3 3 2 4 3 3 2" xfId="11782" xr:uid="{00000000-0005-0000-0000-0000F1520000}"/>
    <cellStyle name="Normal 2 3 3 2 4 3 3 2 2" xfId="28078" xr:uid="{00000000-0005-0000-0000-0000F2520000}"/>
    <cellStyle name="Normal 2 3 3 2 4 3 3 3" xfId="19932" xr:uid="{00000000-0005-0000-0000-0000F3520000}"/>
    <cellStyle name="Normal 2 3 3 2 4 3 4" xfId="6221" xr:uid="{00000000-0005-0000-0000-0000F4520000}"/>
    <cellStyle name="Normal 2 3 3 2 4 3 4 2" xfId="14367" xr:uid="{00000000-0005-0000-0000-0000F5520000}"/>
    <cellStyle name="Normal 2 3 3 2 4 3 4 2 2" xfId="30663" xr:uid="{00000000-0005-0000-0000-0000F6520000}"/>
    <cellStyle name="Normal 2 3 3 2 4 3 4 3" xfId="22517" xr:uid="{00000000-0005-0000-0000-0000F7520000}"/>
    <cellStyle name="Normal 2 3 3 2 4 3 5" xfId="9068" xr:uid="{00000000-0005-0000-0000-0000F8520000}"/>
    <cellStyle name="Normal 2 3 3 2 4 3 5 2" xfId="25364" xr:uid="{00000000-0005-0000-0000-0000F9520000}"/>
    <cellStyle name="Normal 2 3 3 2 4 3 6" xfId="17218" xr:uid="{00000000-0005-0000-0000-0000FA520000}"/>
    <cellStyle name="Normal 2 3 3 2 4 4" xfId="1627" xr:uid="{00000000-0005-0000-0000-0000FB520000}"/>
    <cellStyle name="Normal 2 3 3 2 4 4 2" xfId="4245" xr:uid="{00000000-0005-0000-0000-0000FC520000}"/>
    <cellStyle name="Normal 2 3 3 2 4 4 2 2" xfId="12391" xr:uid="{00000000-0005-0000-0000-0000FD520000}"/>
    <cellStyle name="Normal 2 3 3 2 4 4 2 2 2" xfId="28687" xr:uid="{00000000-0005-0000-0000-0000FE520000}"/>
    <cellStyle name="Normal 2 3 3 2 4 4 2 3" xfId="20541" xr:uid="{00000000-0005-0000-0000-0000FF520000}"/>
    <cellStyle name="Normal 2 3 3 2 4 4 3" xfId="6926" xr:uid="{00000000-0005-0000-0000-000000530000}"/>
    <cellStyle name="Normal 2 3 3 2 4 4 3 2" xfId="15072" xr:uid="{00000000-0005-0000-0000-000001530000}"/>
    <cellStyle name="Normal 2 3 3 2 4 4 3 2 2" xfId="31368" xr:uid="{00000000-0005-0000-0000-000002530000}"/>
    <cellStyle name="Normal 2 3 3 2 4 4 3 3" xfId="23222" xr:uid="{00000000-0005-0000-0000-000003530000}"/>
    <cellStyle name="Normal 2 3 3 2 4 4 4" xfId="9773" xr:uid="{00000000-0005-0000-0000-000004530000}"/>
    <cellStyle name="Normal 2 3 3 2 4 4 4 2" xfId="26069" xr:uid="{00000000-0005-0000-0000-000005530000}"/>
    <cellStyle name="Normal 2 3 3 2 4 4 5" xfId="17923" xr:uid="{00000000-0005-0000-0000-000006530000}"/>
    <cellStyle name="Normal 2 3 3 2 4 5" xfId="3027" xr:uid="{00000000-0005-0000-0000-000007530000}"/>
    <cellStyle name="Normal 2 3 3 2 4 5 2" xfId="11173" xr:uid="{00000000-0005-0000-0000-000008530000}"/>
    <cellStyle name="Normal 2 3 3 2 4 5 2 2" xfId="27469" xr:uid="{00000000-0005-0000-0000-000009530000}"/>
    <cellStyle name="Normal 2 3 3 2 4 5 3" xfId="19323" xr:uid="{00000000-0005-0000-0000-00000A530000}"/>
    <cellStyle name="Normal 2 3 3 2 4 6" xfId="5516" xr:uid="{00000000-0005-0000-0000-00000B530000}"/>
    <cellStyle name="Normal 2 3 3 2 4 6 2" xfId="13662" xr:uid="{00000000-0005-0000-0000-00000C530000}"/>
    <cellStyle name="Normal 2 3 3 2 4 6 2 2" xfId="29958" xr:uid="{00000000-0005-0000-0000-00000D530000}"/>
    <cellStyle name="Normal 2 3 3 2 4 6 3" xfId="21812" xr:uid="{00000000-0005-0000-0000-00000E530000}"/>
    <cellStyle name="Normal 2 3 3 2 4 7" xfId="8363" xr:uid="{00000000-0005-0000-0000-00000F530000}"/>
    <cellStyle name="Normal 2 3 3 2 4 7 2" xfId="24659" xr:uid="{00000000-0005-0000-0000-000010530000}"/>
    <cellStyle name="Normal 2 3 3 2 4 8" xfId="16513" xr:uid="{00000000-0005-0000-0000-000011530000}"/>
    <cellStyle name="Normal 2 3 3 2 5" xfId="297" xr:uid="{00000000-0005-0000-0000-000012530000}"/>
    <cellStyle name="Normal 2 3 3 2 5 2" xfId="641" xr:uid="{00000000-0005-0000-0000-000013530000}"/>
    <cellStyle name="Normal 2 3 3 2 5 2 2" xfId="1347" xr:uid="{00000000-0005-0000-0000-000014530000}"/>
    <cellStyle name="Normal 2 3 3 2 5 2 2 2" xfId="2757" xr:uid="{00000000-0005-0000-0000-000015530000}"/>
    <cellStyle name="Normal 2 3 3 2 5 2 2 2 2" xfId="5224" xr:uid="{00000000-0005-0000-0000-000016530000}"/>
    <cellStyle name="Normal 2 3 3 2 5 2 2 2 2 2" xfId="13370" xr:uid="{00000000-0005-0000-0000-000017530000}"/>
    <cellStyle name="Normal 2 3 3 2 5 2 2 2 2 2 2" xfId="29666" xr:uid="{00000000-0005-0000-0000-000018530000}"/>
    <cellStyle name="Normal 2 3 3 2 5 2 2 2 2 3" xfId="21520" xr:uid="{00000000-0005-0000-0000-000019530000}"/>
    <cellStyle name="Normal 2 3 3 2 5 2 2 2 3" xfId="8056" xr:uid="{00000000-0005-0000-0000-00001A530000}"/>
    <cellStyle name="Normal 2 3 3 2 5 2 2 2 3 2" xfId="16202" xr:uid="{00000000-0005-0000-0000-00001B530000}"/>
    <cellStyle name="Normal 2 3 3 2 5 2 2 2 3 2 2" xfId="32498" xr:uid="{00000000-0005-0000-0000-00001C530000}"/>
    <cellStyle name="Normal 2 3 3 2 5 2 2 2 3 3" xfId="24352" xr:uid="{00000000-0005-0000-0000-00001D530000}"/>
    <cellStyle name="Normal 2 3 3 2 5 2 2 2 4" xfId="10903" xr:uid="{00000000-0005-0000-0000-00001E530000}"/>
    <cellStyle name="Normal 2 3 3 2 5 2 2 2 4 2" xfId="27199" xr:uid="{00000000-0005-0000-0000-00001F530000}"/>
    <cellStyle name="Normal 2 3 3 2 5 2 2 2 5" xfId="19053" xr:uid="{00000000-0005-0000-0000-000020530000}"/>
    <cellStyle name="Normal 2 3 3 2 5 2 2 3" xfId="4006" xr:uid="{00000000-0005-0000-0000-000021530000}"/>
    <cellStyle name="Normal 2 3 3 2 5 2 2 3 2" xfId="12152" xr:uid="{00000000-0005-0000-0000-000022530000}"/>
    <cellStyle name="Normal 2 3 3 2 5 2 2 3 2 2" xfId="28448" xr:uid="{00000000-0005-0000-0000-000023530000}"/>
    <cellStyle name="Normal 2 3 3 2 5 2 2 3 3" xfId="20302" xr:uid="{00000000-0005-0000-0000-000024530000}"/>
    <cellStyle name="Normal 2 3 3 2 5 2 2 4" xfId="6646" xr:uid="{00000000-0005-0000-0000-000025530000}"/>
    <cellStyle name="Normal 2 3 3 2 5 2 2 4 2" xfId="14792" xr:uid="{00000000-0005-0000-0000-000026530000}"/>
    <cellStyle name="Normal 2 3 3 2 5 2 2 4 2 2" xfId="31088" xr:uid="{00000000-0005-0000-0000-000027530000}"/>
    <cellStyle name="Normal 2 3 3 2 5 2 2 4 3" xfId="22942" xr:uid="{00000000-0005-0000-0000-000028530000}"/>
    <cellStyle name="Normal 2 3 3 2 5 2 2 5" xfId="9493" xr:uid="{00000000-0005-0000-0000-000029530000}"/>
    <cellStyle name="Normal 2 3 3 2 5 2 2 5 2" xfId="25789" xr:uid="{00000000-0005-0000-0000-00002A530000}"/>
    <cellStyle name="Normal 2 3 3 2 5 2 2 6" xfId="17643" xr:uid="{00000000-0005-0000-0000-00002B530000}"/>
    <cellStyle name="Normal 2 3 3 2 5 2 3" xfId="2052" xr:uid="{00000000-0005-0000-0000-00002C530000}"/>
    <cellStyle name="Normal 2 3 3 2 5 2 3 2" xfId="4615" xr:uid="{00000000-0005-0000-0000-00002D530000}"/>
    <cellStyle name="Normal 2 3 3 2 5 2 3 2 2" xfId="12761" xr:uid="{00000000-0005-0000-0000-00002E530000}"/>
    <cellStyle name="Normal 2 3 3 2 5 2 3 2 2 2" xfId="29057" xr:uid="{00000000-0005-0000-0000-00002F530000}"/>
    <cellStyle name="Normal 2 3 3 2 5 2 3 2 3" xfId="20911" xr:uid="{00000000-0005-0000-0000-000030530000}"/>
    <cellStyle name="Normal 2 3 3 2 5 2 3 3" xfId="7351" xr:uid="{00000000-0005-0000-0000-000031530000}"/>
    <cellStyle name="Normal 2 3 3 2 5 2 3 3 2" xfId="15497" xr:uid="{00000000-0005-0000-0000-000032530000}"/>
    <cellStyle name="Normal 2 3 3 2 5 2 3 3 2 2" xfId="31793" xr:uid="{00000000-0005-0000-0000-000033530000}"/>
    <cellStyle name="Normal 2 3 3 2 5 2 3 3 3" xfId="23647" xr:uid="{00000000-0005-0000-0000-000034530000}"/>
    <cellStyle name="Normal 2 3 3 2 5 2 3 4" xfId="10198" xr:uid="{00000000-0005-0000-0000-000035530000}"/>
    <cellStyle name="Normal 2 3 3 2 5 2 3 4 2" xfId="26494" xr:uid="{00000000-0005-0000-0000-000036530000}"/>
    <cellStyle name="Normal 2 3 3 2 5 2 3 5" xfId="18348" xr:uid="{00000000-0005-0000-0000-000037530000}"/>
    <cellStyle name="Normal 2 3 3 2 5 2 4" xfId="3397" xr:uid="{00000000-0005-0000-0000-000038530000}"/>
    <cellStyle name="Normal 2 3 3 2 5 2 4 2" xfId="11543" xr:uid="{00000000-0005-0000-0000-000039530000}"/>
    <cellStyle name="Normal 2 3 3 2 5 2 4 2 2" xfId="27839" xr:uid="{00000000-0005-0000-0000-00003A530000}"/>
    <cellStyle name="Normal 2 3 3 2 5 2 4 3" xfId="19693" xr:uid="{00000000-0005-0000-0000-00003B530000}"/>
    <cellStyle name="Normal 2 3 3 2 5 2 5" xfId="5941" xr:uid="{00000000-0005-0000-0000-00003C530000}"/>
    <cellStyle name="Normal 2 3 3 2 5 2 5 2" xfId="14087" xr:uid="{00000000-0005-0000-0000-00003D530000}"/>
    <cellStyle name="Normal 2 3 3 2 5 2 5 2 2" xfId="30383" xr:uid="{00000000-0005-0000-0000-00003E530000}"/>
    <cellStyle name="Normal 2 3 3 2 5 2 5 3" xfId="22237" xr:uid="{00000000-0005-0000-0000-00003F530000}"/>
    <cellStyle name="Normal 2 3 3 2 5 2 6" xfId="8788" xr:uid="{00000000-0005-0000-0000-000040530000}"/>
    <cellStyle name="Normal 2 3 3 2 5 2 6 2" xfId="25084" xr:uid="{00000000-0005-0000-0000-000041530000}"/>
    <cellStyle name="Normal 2 3 3 2 5 2 7" xfId="16938" xr:uid="{00000000-0005-0000-0000-000042530000}"/>
    <cellStyle name="Normal 2 3 3 2 5 3" xfId="1003" xr:uid="{00000000-0005-0000-0000-000043530000}"/>
    <cellStyle name="Normal 2 3 3 2 5 3 2" xfId="2413" xr:uid="{00000000-0005-0000-0000-000044530000}"/>
    <cellStyle name="Normal 2 3 3 2 5 3 2 2" xfId="4928" xr:uid="{00000000-0005-0000-0000-000045530000}"/>
    <cellStyle name="Normal 2 3 3 2 5 3 2 2 2" xfId="13074" xr:uid="{00000000-0005-0000-0000-000046530000}"/>
    <cellStyle name="Normal 2 3 3 2 5 3 2 2 2 2" xfId="29370" xr:uid="{00000000-0005-0000-0000-000047530000}"/>
    <cellStyle name="Normal 2 3 3 2 5 3 2 2 3" xfId="21224" xr:uid="{00000000-0005-0000-0000-000048530000}"/>
    <cellStyle name="Normal 2 3 3 2 5 3 2 3" xfId="7712" xr:uid="{00000000-0005-0000-0000-000049530000}"/>
    <cellStyle name="Normal 2 3 3 2 5 3 2 3 2" xfId="15858" xr:uid="{00000000-0005-0000-0000-00004A530000}"/>
    <cellStyle name="Normal 2 3 3 2 5 3 2 3 2 2" xfId="32154" xr:uid="{00000000-0005-0000-0000-00004B530000}"/>
    <cellStyle name="Normal 2 3 3 2 5 3 2 3 3" xfId="24008" xr:uid="{00000000-0005-0000-0000-00004C530000}"/>
    <cellStyle name="Normal 2 3 3 2 5 3 2 4" xfId="10559" xr:uid="{00000000-0005-0000-0000-00004D530000}"/>
    <cellStyle name="Normal 2 3 3 2 5 3 2 4 2" xfId="26855" xr:uid="{00000000-0005-0000-0000-00004E530000}"/>
    <cellStyle name="Normal 2 3 3 2 5 3 2 5" xfId="18709" xr:uid="{00000000-0005-0000-0000-00004F530000}"/>
    <cellStyle name="Normal 2 3 3 2 5 3 3" xfId="3710" xr:uid="{00000000-0005-0000-0000-000050530000}"/>
    <cellStyle name="Normal 2 3 3 2 5 3 3 2" xfId="11856" xr:uid="{00000000-0005-0000-0000-000051530000}"/>
    <cellStyle name="Normal 2 3 3 2 5 3 3 2 2" xfId="28152" xr:uid="{00000000-0005-0000-0000-000052530000}"/>
    <cellStyle name="Normal 2 3 3 2 5 3 3 3" xfId="20006" xr:uid="{00000000-0005-0000-0000-000053530000}"/>
    <cellStyle name="Normal 2 3 3 2 5 3 4" xfId="6302" xr:uid="{00000000-0005-0000-0000-000054530000}"/>
    <cellStyle name="Normal 2 3 3 2 5 3 4 2" xfId="14448" xr:uid="{00000000-0005-0000-0000-000055530000}"/>
    <cellStyle name="Normal 2 3 3 2 5 3 4 2 2" xfId="30744" xr:uid="{00000000-0005-0000-0000-000056530000}"/>
    <cellStyle name="Normal 2 3 3 2 5 3 4 3" xfId="22598" xr:uid="{00000000-0005-0000-0000-000057530000}"/>
    <cellStyle name="Normal 2 3 3 2 5 3 5" xfId="9149" xr:uid="{00000000-0005-0000-0000-000058530000}"/>
    <cellStyle name="Normal 2 3 3 2 5 3 5 2" xfId="25445" xr:uid="{00000000-0005-0000-0000-000059530000}"/>
    <cellStyle name="Normal 2 3 3 2 5 3 6" xfId="17299" xr:uid="{00000000-0005-0000-0000-00005A530000}"/>
    <cellStyle name="Normal 2 3 3 2 5 4" xfId="1708" xr:uid="{00000000-0005-0000-0000-00005B530000}"/>
    <cellStyle name="Normal 2 3 3 2 5 4 2" xfId="4319" xr:uid="{00000000-0005-0000-0000-00005C530000}"/>
    <cellStyle name="Normal 2 3 3 2 5 4 2 2" xfId="12465" xr:uid="{00000000-0005-0000-0000-00005D530000}"/>
    <cellStyle name="Normal 2 3 3 2 5 4 2 2 2" xfId="28761" xr:uid="{00000000-0005-0000-0000-00005E530000}"/>
    <cellStyle name="Normal 2 3 3 2 5 4 2 3" xfId="20615" xr:uid="{00000000-0005-0000-0000-00005F530000}"/>
    <cellStyle name="Normal 2 3 3 2 5 4 3" xfId="7007" xr:uid="{00000000-0005-0000-0000-000060530000}"/>
    <cellStyle name="Normal 2 3 3 2 5 4 3 2" xfId="15153" xr:uid="{00000000-0005-0000-0000-000061530000}"/>
    <cellStyle name="Normal 2 3 3 2 5 4 3 2 2" xfId="31449" xr:uid="{00000000-0005-0000-0000-000062530000}"/>
    <cellStyle name="Normal 2 3 3 2 5 4 3 3" xfId="23303" xr:uid="{00000000-0005-0000-0000-000063530000}"/>
    <cellStyle name="Normal 2 3 3 2 5 4 4" xfId="9854" xr:uid="{00000000-0005-0000-0000-000064530000}"/>
    <cellStyle name="Normal 2 3 3 2 5 4 4 2" xfId="26150" xr:uid="{00000000-0005-0000-0000-000065530000}"/>
    <cellStyle name="Normal 2 3 3 2 5 4 5" xfId="18004" xr:uid="{00000000-0005-0000-0000-000066530000}"/>
    <cellStyle name="Normal 2 3 3 2 5 5" xfId="3101" xr:uid="{00000000-0005-0000-0000-000067530000}"/>
    <cellStyle name="Normal 2 3 3 2 5 5 2" xfId="11247" xr:uid="{00000000-0005-0000-0000-000068530000}"/>
    <cellStyle name="Normal 2 3 3 2 5 5 2 2" xfId="27543" xr:uid="{00000000-0005-0000-0000-000069530000}"/>
    <cellStyle name="Normal 2 3 3 2 5 5 3" xfId="19397" xr:uid="{00000000-0005-0000-0000-00006A530000}"/>
    <cellStyle name="Normal 2 3 3 2 5 6" xfId="5597" xr:uid="{00000000-0005-0000-0000-00006B530000}"/>
    <cellStyle name="Normal 2 3 3 2 5 6 2" xfId="13743" xr:uid="{00000000-0005-0000-0000-00006C530000}"/>
    <cellStyle name="Normal 2 3 3 2 5 6 2 2" xfId="30039" xr:uid="{00000000-0005-0000-0000-00006D530000}"/>
    <cellStyle name="Normal 2 3 3 2 5 6 3" xfId="21893" xr:uid="{00000000-0005-0000-0000-00006E530000}"/>
    <cellStyle name="Normal 2 3 3 2 5 7" xfId="8444" xr:uid="{00000000-0005-0000-0000-00006F530000}"/>
    <cellStyle name="Normal 2 3 3 2 5 7 2" xfId="24740" xr:uid="{00000000-0005-0000-0000-000070530000}"/>
    <cellStyle name="Normal 2 3 3 2 5 8" xfId="16594" xr:uid="{00000000-0005-0000-0000-000071530000}"/>
    <cellStyle name="Normal 2 3 3 2 6" xfId="387" xr:uid="{00000000-0005-0000-0000-000072530000}"/>
    <cellStyle name="Normal 2 3 3 2 6 2" xfId="1093" xr:uid="{00000000-0005-0000-0000-000073530000}"/>
    <cellStyle name="Normal 2 3 3 2 6 2 2" xfId="2503" xr:uid="{00000000-0005-0000-0000-000074530000}"/>
    <cellStyle name="Normal 2 3 3 2 6 2 2 2" xfId="5002" xr:uid="{00000000-0005-0000-0000-000075530000}"/>
    <cellStyle name="Normal 2 3 3 2 6 2 2 2 2" xfId="13148" xr:uid="{00000000-0005-0000-0000-000076530000}"/>
    <cellStyle name="Normal 2 3 3 2 6 2 2 2 2 2" xfId="29444" xr:uid="{00000000-0005-0000-0000-000077530000}"/>
    <cellStyle name="Normal 2 3 3 2 6 2 2 2 3" xfId="21298" xr:uid="{00000000-0005-0000-0000-000078530000}"/>
    <cellStyle name="Normal 2 3 3 2 6 2 2 3" xfId="7802" xr:uid="{00000000-0005-0000-0000-000079530000}"/>
    <cellStyle name="Normal 2 3 3 2 6 2 2 3 2" xfId="15948" xr:uid="{00000000-0005-0000-0000-00007A530000}"/>
    <cellStyle name="Normal 2 3 3 2 6 2 2 3 2 2" xfId="32244" xr:uid="{00000000-0005-0000-0000-00007B530000}"/>
    <cellStyle name="Normal 2 3 3 2 6 2 2 3 3" xfId="24098" xr:uid="{00000000-0005-0000-0000-00007C530000}"/>
    <cellStyle name="Normal 2 3 3 2 6 2 2 4" xfId="10649" xr:uid="{00000000-0005-0000-0000-00007D530000}"/>
    <cellStyle name="Normal 2 3 3 2 6 2 2 4 2" xfId="26945" xr:uid="{00000000-0005-0000-0000-00007E530000}"/>
    <cellStyle name="Normal 2 3 3 2 6 2 2 5" xfId="18799" xr:uid="{00000000-0005-0000-0000-00007F530000}"/>
    <cellStyle name="Normal 2 3 3 2 6 2 3" xfId="3784" xr:uid="{00000000-0005-0000-0000-000080530000}"/>
    <cellStyle name="Normal 2 3 3 2 6 2 3 2" xfId="11930" xr:uid="{00000000-0005-0000-0000-000081530000}"/>
    <cellStyle name="Normal 2 3 3 2 6 2 3 2 2" xfId="28226" xr:uid="{00000000-0005-0000-0000-000082530000}"/>
    <cellStyle name="Normal 2 3 3 2 6 2 3 3" xfId="20080" xr:uid="{00000000-0005-0000-0000-000083530000}"/>
    <cellStyle name="Normal 2 3 3 2 6 2 4" xfId="6392" xr:uid="{00000000-0005-0000-0000-000084530000}"/>
    <cellStyle name="Normal 2 3 3 2 6 2 4 2" xfId="14538" xr:uid="{00000000-0005-0000-0000-000085530000}"/>
    <cellStyle name="Normal 2 3 3 2 6 2 4 2 2" xfId="30834" xr:uid="{00000000-0005-0000-0000-000086530000}"/>
    <cellStyle name="Normal 2 3 3 2 6 2 4 3" xfId="22688" xr:uid="{00000000-0005-0000-0000-000087530000}"/>
    <cellStyle name="Normal 2 3 3 2 6 2 5" xfId="9239" xr:uid="{00000000-0005-0000-0000-000088530000}"/>
    <cellStyle name="Normal 2 3 3 2 6 2 5 2" xfId="25535" xr:uid="{00000000-0005-0000-0000-000089530000}"/>
    <cellStyle name="Normal 2 3 3 2 6 2 6" xfId="17389" xr:uid="{00000000-0005-0000-0000-00008A530000}"/>
    <cellStyle name="Normal 2 3 3 2 6 3" xfId="1798" xr:uid="{00000000-0005-0000-0000-00008B530000}"/>
    <cellStyle name="Normal 2 3 3 2 6 3 2" xfId="4393" xr:uid="{00000000-0005-0000-0000-00008C530000}"/>
    <cellStyle name="Normal 2 3 3 2 6 3 2 2" xfId="12539" xr:uid="{00000000-0005-0000-0000-00008D530000}"/>
    <cellStyle name="Normal 2 3 3 2 6 3 2 2 2" xfId="28835" xr:uid="{00000000-0005-0000-0000-00008E530000}"/>
    <cellStyle name="Normal 2 3 3 2 6 3 2 3" xfId="20689" xr:uid="{00000000-0005-0000-0000-00008F530000}"/>
    <cellStyle name="Normal 2 3 3 2 6 3 3" xfId="7097" xr:uid="{00000000-0005-0000-0000-000090530000}"/>
    <cellStyle name="Normal 2 3 3 2 6 3 3 2" xfId="15243" xr:uid="{00000000-0005-0000-0000-000091530000}"/>
    <cellStyle name="Normal 2 3 3 2 6 3 3 2 2" xfId="31539" xr:uid="{00000000-0005-0000-0000-000092530000}"/>
    <cellStyle name="Normal 2 3 3 2 6 3 3 3" xfId="23393" xr:uid="{00000000-0005-0000-0000-000093530000}"/>
    <cellStyle name="Normal 2 3 3 2 6 3 4" xfId="9944" xr:uid="{00000000-0005-0000-0000-000094530000}"/>
    <cellStyle name="Normal 2 3 3 2 6 3 4 2" xfId="26240" xr:uid="{00000000-0005-0000-0000-000095530000}"/>
    <cellStyle name="Normal 2 3 3 2 6 3 5" xfId="18094" xr:uid="{00000000-0005-0000-0000-000096530000}"/>
    <cellStyle name="Normal 2 3 3 2 6 4" xfId="3175" xr:uid="{00000000-0005-0000-0000-000097530000}"/>
    <cellStyle name="Normal 2 3 3 2 6 4 2" xfId="11321" xr:uid="{00000000-0005-0000-0000-000098530000}"/>
    <cellStyle name="Normal 2 3 3 2 6 4 2 2" xfId="27617" xr:uid="{00000000-0005-0000-0000-000099530000}"/>
    <cellStyle name="Normal 2 3 3 2 6 4 3" xfId="19471" xr:uid="{00000000-0005-0000-0000-00009A530000}"/>
    <cellStyle name="Normal 2 3 3 2 6 5" xfId="5687" xr:uid="{00000000-0005-0000-0000-00009B530000}"/>
    <cellStyle name="Normal 2 3 3 2 6 5 2" xfId="13833" xr:uid="{00000000-0005-0000-0000-00009C530000}"/>
    <cellStyle name="Normal 2 3 3 2 6 5 2 2" xfId="30129" xr:uid="{00000000-0005-0000-0000-00009D530000}"/>
    <cellStyle name="Normal 2 3 3 2 6 5 3" xfId="21983" xr:uid="{00000000-0005-0000-0000-00009E530000}"/>
    <cellStyle name="Normal 2 3 3 2 6 6" xfId="8534" xr:uid="{00000000-0005-0000-0000-00009F530000}"/>
    <cellStyle name="Normal 2 3 3 2 6 6 2" xfId="24830" xr:uid="{00000000-0005-0000-0000-0000A0530000}"/>
    <cellStyle name="Normal 2 3 3 2 6 7" xfId="16684" xr:uid="{00000000-0005-0000-0000-0000A1530000}"/>
    <cellStyle name="Normal 2 3 3 2 7" xfId="749" xr:uid="{00000000-0005-0000-0000-0000A2530000}"/>
    <cellStyle name="Normal 2 3 3 2 7 2" xfId="2159" xr:uid="{00000000-0005-0000-0000-0000A3530000}"/>
    <cellStyle name="Normal 2 3 3 2 7 2 2" xfId="4706" xr:uid="{00000000-0005-0000-0000-0000A4530000}"/>
    <cellStyle name="Normal 2 3 3 2 7 2 2 2" xfId="12852" xr:uid="{00000000-0005-0000-0000-0000A5530000}"/>
    <cellStyle name="Normal 2 3 3 2 7 2 2 2 2" xfId="29148" xr:uid="{00000000-0005-0000-0000-0000A6530000}"/>
    <cellStyle name="Normal 2 3 3 2 7 2 2 3" xfId="21002" xr:uid="{00000000-0005-0000-0000-0000A7530000}"/>
    <cellStyle name="Normal 2 3 3 2 7 2 3" xfId="7458" xr:uid="{00000000-0005-0000-0000-0000A8530000}"/>
    <cellStyle name="Normal 2 3 3 2 7 2 3 2" xfId="15604" xr:uid="{00000000-0005-0000-0000-0000A9530000}"/>
    <cellStyle name="Normal 2 3 3 2 7 2 3 2 2" xfId="31900" xr:uid="{00000000-0005-0000-0000-0000AA530000}"/>
    <cellStyle name="Normal 2 3 3 2 7 2 3 3" xfId="23754" xr:uid="{00000000-0005-0000-0000-0000AB530000}"/>
    <cellStyle name="Normal 2 3 3 2 7 2 4" xfId="10305" xr:uid="{00000000-0005-0000-0000-0000AC530000}"/>
    <cellStyle name="Normal 2 3 3 2 7 2 4 2" xfId="26601" xr:uid="{00000000-0005-0000-0000-0000AD530000}"/>
    <cellStyle name="Normal 2 3 3 2 7 2 5" xfId="18455" xr:uid="{00000000-0005-0000-0000-0000AE530000}"/>
    <cellStyle name="Normal 2 3 3 2 7 3" xfId="3488" xr:uid="{00000000-0005-0000-0000-0000AF530000}"/>
    <cellStyle name="Normal 2 3 3 2 7 3 2" xfId="11634" xr:uid="{00000000-0005-0000-0000-0000B0530000}"/>
    <cellStyle name="Normal 2 3 3 2 7 3 2 2" xfId="27930" xr:uid="{00000000-0005-0000-0000-0000B1530000}"/>
    <cellStyle name="Normal 2 3 3 2 7 3 3" xfId="19784" xr:uid="{00000000-0005-0000-0000-0000B2530000}"/>
    <cellStyle name="Normal 2 3 3 2 7 4" xfId="6048" xr:uid="{00000000-0005-0000-0000-0000B3530000}"/>
    <cellStyle name="Normal 2 3 3 2 7 4 2" xfId="14194" xr:uid="{00000000-0005-0000-0000-0000B4530000}"/>
    <cellStyle name="Normal 2 3 3 2 7 4 2 2" xfId="30490" xr:uid="{00000000-0005-0000-0000-0000B5530000}"/>
    <cellStyle name="Normal 2 3 3 2 7 4 3" xfId="22344" xr:uid="{00000000-0005-0000-0000-0000B6530000}"/>
    <cellStyle name="Normal 2 3 3 2 7 5" xfId="8895" xr:uid="{00000000-0005-0000-0000-0000B7530000}"/>
    <cellStyle name="Normal 2 3 3 2 7 5 2" xfId="25191" xr:uid="{00000000-0005-0000-0000-0000B8530000}"/>
    <cellStyle name="Normal 2 3 3 2 7 6" xfId="17045" xr:uid="{00000000-0005-0000-0000-0000B9530000}"/>
    <cellStyle name="Normal 2 3 3 2 8" xfId="1454" xr:uid="{00000000-0005-0000-0000-0000BA530000}"/>
    <cellStyle name="Normal 2 3 3 2 8 2" xfId="4097" xr:uid="{00000000-0005-0000-0000-0000BB530000}"/>
    <cellStyle name="Normal 2 3 3 2 8 2 2" xfId="12243" xr:uid="{00000000-0005-0000-0000-0000BC530000}"/>
    <cellStyle name="Normal 2 3 3 2 8 2 2 2" xfId="28539" xr:uid="{00000000-0005-0000-0000-0000BD530000}"/>
    <cellStyle name="Normal 2 3 3 2 8 2 3" xfId="20393" xr:uid="{00000000-0005-0000-0000-0000BE530000}"/>
    <cellStyle name="Normal 2 3 3 2 8 3" xfId="6753" xr:uid="{00000000-0005-0000-0000-0000BF530000}"/>
    <cellStyle name="Normal 2 3 3 2 8 3 2" xfId="14899" xr:uid="{00000000-0005-0000-0000-0000C0530000}"/>
    <cellStyle name="Normal 2 3 3 2 8 3 2 2" xfId="31195" xr:uid="{00000000-0005-0000-0000-0000C1530000}"/>
    <cellStyle name="Normal 2 3 3 2 8 3 3" xfId="23049" xr:uid="{00000000-0005-0000-0000-0000C2530000}"/>
    <cellStyle name="Normal 2 3 3 2 8 4" xfId="9600" xr:uid="{00000000-0005-0000-0000-0000C3530000}"/>
    <cellStyle name="Normal 2 3 3 2 8 4 2" xfId="25896" xr:uid="{00000000-0005-0000-0000-0000C4530000}"/>
    <cellStyle name="Normal 2 3 3 2 8 5" xfId="17750" xr:uid="{00000000-0005-0000-0000-0000C5530000}"/>
    <cellStyle name="Normal 2 3 3 2 9" xfId="2879" xr:uid="{00000000-0005-0000-0000-0000C6530000}"/>
    <cellStyle name="Normal 2 3 3 2 9 2" xfId="11025" xr:uid="{00000000-0005-0000-0000-0000C7530000}"/>
    <cellStyle name="Normal 2 3 3 2 9 2 2" xfId="27321" xr:uid="{00000000-0005-0000-0000-0000C8530000}"/>
    <cellStyle name="Normal 2 3 3 2 9 3" xfId="19175" xr:uid="{00000000-0005-0000-0000-0000C9530000}"/>
    <cellStyle name="Normal 2 3 3 3" xfId="65" xr:uid="{00000000-0005-0000-0000-0000CA530000}"/>
    <cellStyle name="Normal 2 3 3 3 10" xfId="8212" xr:uid="{00000000-0005-0000-0000-0000CB530000}"/>
    <cellStyle name="Normal 2 3 3 3 10 2" xfId="24508" xr:uid="{00000000-0005-0000-0000-0000CC530000}"/>
    <cellStyle name="Normal 2 3 3 3 11" xfId="16362" xr:uid="{00000000-0005-0000-0000-0000CD530000}"/>
    <cellStyle name="Normal 2 3 3 3 2" xfId="155" xr:uid="{00000000-0005-0000-0000-0000CE530000}"/>
    <cellStyle name="Normal 2 3 3 3 2 2" xfId="499" xr:uid="{00000000-0005-0000-0000-0000CF530000}"/>
    <cellStyle name="Normal 2 3 3 3 2 2 2" xfId="1205" xr:uid="{00000000-0005-0000-0000-0000D0530000}"/>
    <cellStyle name="Normal 2 3 3 3 2 2 2 2" xfId="2615" xr:uid="{00000000-0005-0000-0000-0000D1530000}"/>
    <cellStyle name="Normal 2 3 3 3 2 2 2 2 2" xfId="5094" xr:uid="{00000000-0005-0000-0000-0000D2530000}"/>
    <cellStyle name="Normal 2 3 3 3 2 2 2 2 2 2" xfId="13240" xr:uid="{00000000-0005-0000-0000-0000D3530000}"/>
    <cellStyle name="Normal 2 3 3 3 2 2 2 2 2 2 2" xfId="29536" xr:uid="{00000000-0005-0000-0000-0000D4530000}"/>
    <cellStyle name="Normal 2 3 3 3 2 2 2 2 2 3" xfId="21390" xr:uid="{00000000-0005-0000-0000-0000D5530000}"/>
    <cellStyle name="Normal 2 3 3 3 2 2 2 2 3" xfId="7914" xr:uid="{00000000-0005-0000-0000-0000D6530000}"/>
    <cellStyle name="Normal 2 3 3 3 2 2 2 2 3 2" xfId="16060" xr:uid="{00000000-0005-0000-0000-0000D7530000}"/>
    <cellStyle name="Normal 2 3 3 3 2 2 2 2 3 2 2" xfId="32356" xr:uid="{00000000-0005-0000-0000-0000D8530000}"/>
    <cellStyle name="Normal 2 3 3 3 2 2 2 2 3 3" xfId="24210" xr:uid="{00000000-0005-0000-0000-0000D9530000}"/>
    <cellStyle name="Normal 2 3 3 3 2 2 2 2 4" xfId="10761" xr:uid="{00000000-0005-0000-0000-0000DA530000}"/>
    <cellStyle name="Normal 2 3 3 3 2 2 2 2 4 2" xfId="27057" xr:uid="{00000000-0005-0000-0000-0000DB530000}"/>
    <cellStyle name="Normal 2 3 3 3 2 2 2 2 5" xfId="18911" xr:uid="{00000000-0005-0000-0000-0000DC530000}"/>
    <cellStyle name="Normal 2 3 3 3 2 2 2 3" xfId="3876" xr:uid="{00000000-0005-0000-0000-0000DD530000}"/>
    <cellStyle name="Normal 2 3 3 3 2 2 2 3 2" xfId="12022" xr:uid="{00000000-0005-0000-0000-0000DE530000}"/>
    <cellStyle name="Normal 2 3 3 3 2 2 2 3 2 2" xfId="28318" xr:uid="{00000000-0005-0000-0000-0000DF530000}"/>
    <cellStyle name="Normal 2 3 3 3 2 2 2 3 3" xfId="20172" xr:uid="{00000000-0005-0000-0000-0000E0530000}"/>
    <cellStyle name="Normal 2 3 3 3 2 2 2 4" xfId="6504" xr:uid="{00000000-0005-0000-0000-0000E1530000}"/>
    <cellStyle name="Normal 2 3 3 3 2 2 2 4 2" xfId="14650" xr:uid="{00000000-0005-0000-0000-0000E2530000}"/>
    <cellStyle name="Normal 2 3 3 3 2 2 2 4 2 2" xfId="30946" xr:uid="{00000000-0005-0000-0000-0000E3530000}"/>
    <cellStyle name="Normal 2 3 3 3 2 2 2 4 3" xfId="22800" xr:uid="{00000000-0005-0000-0000-0000E4530000}"/>
    <cellStyle name="Normal 2 3 3 3 2 2 2 5" xfId="9351" xr:uid="{00000000-0005-0000-0000-0000E5530000}"/>
    <cellStyle name="Normal 2 3 3 3 2 2 2 5 2" xfId="25647" xr:uid="{00000000-0005-0000-0000-0000E6530000}"/>
    <cellStyle name="Normal 2 3 3 3 2 2 2 6" xfId="17501" xr:uid="{00000000-0005-0000-0000-0000E7530000}"/>
    <cellStyle name="Normal 2 3 3 3 2 2 3" xfId="1910" xr:uid="{00000000-0005-0000-0000-0000E8530000}"/>
    <cellStyle name="Normal 2 3 3 3 2 2 3 2" xfId="4485" xr:uid="{00000000-0005-0000-0000-0000E9530000}"/>
    <cellStyle name="Normal 2 3 3 3 2 2 3 2 2" xfId="12631" xr:uid="{00000000-0005-0000-0000-0000EA530000}"/>
    <cellStyle name="Normal 2 3 3 3 2 2 3 2 2 2" xfId="28927" xr:uid="{00000000-0005-0000-0000-0000EB530000}"/>
    <cellStyle name="Normal 2 3 3 3 2 2 3 2 3" xfId="20781" xr:uid="{00000000-0005-0000-0000-0000EC530000}"/>
    <cellStyle name="Normal 2 3 3 3 2 2 3 3" xfId="7209" xr:uid="{00000000-0005-0000-0000-0000ED530000}"/>
    <cellStyle name="Normal 2 3 3 3 2 2 3 3 2" xfId="15355" xr:uid="{00000000-0005-0000-0000-0000EE530000}"/>
    <cellStyle name="Normal 2 3 3 3 2 2 3 3 2 2" xfId="31651" xr:uid="{00000000-0005-0000-0000-0000EF530000}"/>
    <cellStyle name="Normal 2 3 3 3 2 2 3 3 3" xfId="23505" xr:uid="{00000000-0005-0000-0000-0000F0530000}"/>
    <cellStyle name="Normal 2 3 3 3 2 2 3 4" xfId="10056" xr:uid="{00000000-0005-0000-0000-0000F1530000}"/>
    <cellStyle name="Normal 2 3 3 3 2 2 3 4 2" xfId="26352" xr:uid="{00000000-0005-0000-0000-0000F2530000}"/>
    <cellStyle name="Normal 2 3 3 3 2 2 3 5" xfId="18206" xr:uid="{00000000-0005-0000-0000-0000F3530000}"/>
    <cellStyle name="Normal 2 3 3 3 2 2 4" xfId="3267" xr:uid="{00000000-0005-0000-0000-0000F4530000}"/>
    <cellStyle name="Normal 2 3 3 3 2 2 4 2" xfId="11413" xr:uid="{00000000-0005-0000-0000-0000F5530000}"/>
    <cellStyle name="Normal 2 3 3 3 2 2 4 2 2" xfId="27709" xr:uid="{00000000-0005-0000-0000-0000F6530000}"/>
    <cellStyle name="Normal 2 3 3 3 2 2 4 3" xfId="19563" xr:uid="{00000000-0005-0000-0000-0000F7530000}"/>
    <cellStyle name="Normal 2 3 3 3 2 2 5" xfId="5799" xr:uid="{00000000-0005-0000-0000-0000F8530000}"/>
    <cellStyle name="Normal 2 3 3 3 2 2 5 2" xfId="13945" xr:uid="{00000000-0005-0000-0000-0000F9530000}"/>
    <cellStyle name="Normal 2 3 3 3 2 2 5 2 2" xfId="30241" xr:uid="{00000000-0005-0000-0000-0000FA530000}"/>
    <cellStyle name="Normal 2 3 3 3 2 2 5 3" xfId="22095" xr:uid="{00000000-0005-0000-0000-0000FB530000}"/>
    <cellStyle name="Normal 2 3 3 3 2 2 6" xfId="8646" xr:uid="{00000000-0005-0000-0000-0000FC530000}"/>
    <cellStyle name="Normal 2 3 3 3 2 2 6 2" xfId="24942" xr:uid="{00000000-0005-0000-0000-0000FD530000}"/>
    <cellStyle name="Normal 2 3 3 3 2 2 7" xfId="16796" xr:uid="{00000000-0005-0000-0000-0000FE530000}"/>
    <cellStyle name="Normal 2 3 3 3 2 3" xfId="861" xr:uid="{00000000-0005-0000-0000-0000FF530000}"/>
    <cellStyle name="Normal 2 3 3 3 2 3 2" xfId="2271" xr:uid="{00000000-0005-0000-0000-000000540000}"/>
    <cellStyle name="Normal 2 3 3 3 2 3 2 2" xfId="4798" xr:uid="{00000000-0005-0000-0000-000001540000}"/>
    <cellStyle name="Normal 2 3 3 3 2 3 2 2 2" xfId="12944" xr:uid="{00000000-0005-0000-0000-000002540000}"/>
    <cellStyle name="Normal 2 3 3 3 2 3 2 2 2 2" xfId="29240" xr:uid="{00000000-0005-0000-0000-000003540000}"/>
    <cellStyle name="Normal 2 3 3 3 2 3 2 2 3" xfId="21094" xr:uid="{00000000-0005-0000-0000-000004540000}"/>
    <cellStyle name="Normal 2 3 3 3 2 3 2 3" xfId="7570" xr:uid="{00000000-0005-0000-0000-000005540000}"/>
    <cellStyle name="Normal 2 3 3 3 2 3 2 3 2" xfId="15716" xr:uid="{00000000-0005-0000-0000-000006540000}"/>
    <cellStyle name="Normal 2 3 3 3 2 3 2 3 2 2" xfId="32012" xr:uid="{00000000-0005-0000-0000-000007540000}"/>
    <cellStyle name="Normal 2 3 3 3 2 3 2 3 3" xfId="23866" xr:uid="{00000000-0005-0000-0000-000008540000}"/>
    <cellStyle name="Normal 2 3 3 3 2 3 2 4" xfId="10417" xr:uid="{00000000-0005-0000-0000-000009540000}"/>
    <cellStyle name="Normal 2 3 3 3 2 3 2 4 2" xfId="26713" xr:uid="{00000000-0005-0000-0000-00000A540000}"/>
    <cellStyle name="Normal 2 3 3 3 2 3 2 5" xfId="18567" xr:uid="{00000000-0005-0000-0000-00000B540000}"/>
    <cellStyle name="Normal 2 3 3 3 2 3 3" xfId="3580" xr:uid="{00000000-0005-0000-0000-00000C540000}"/>
    <cellStyle name="Normal 2 3 3 3 2 3 3 2" xfId="11726" xr:uid="{00000000-0005-0000-0000-00000D540000}"/>
    <cellStyle name="Normal 2 3 3 3 2 3 3 2 2" xfId="28022" xr:uid="{00000000-0005-0000-0000-00000E540000}"/>
    <cellStyle name="Normal 2 3 3 3 2 3 3 3" xfId="19876" xr:uid="{00000000-0005-0000-0000-00000F540000}"/>
    <cellStyle name="Normal 2 3 3 3 2 3 4" xfId="6160" xr:uid="{00000000-0005-0000-0000-000010540000}"/>
    <cellStyle name="Normal 2 3 3 3 2 3 4 2" xfId="14306" xr:uid="{00000000-0005-0000-0000-000011540000}"/>
    <cellStyle name="Normal 2 3 3 3 2 3 4 2 2" xfId="30602" xr:uid="{00000000-0005-0000-0000-000012540000}"/>
    <cellStyle name="Normal 2 3 3 3 2 3 4 3" xfId="22456" xr:uid="{00000000-0005-0000-0000-000013540000}"/>
    <cellStyle name="Normal 2 3 3 3 2 3 5" xfId="9007" xr:uid="{00000000-0005-0000-0000-000014540000}"/>
    <cellStyle name="Normal 2 3 3 3 2 3 5 2" xfId="25303" xr:uid="{00000000-0005-0000-0000-000015540000}"/>
    <cellStyle name="Normal 2 3 3 3 2 3 6" xfId="17157" xr:uid="{00000000-0005-0000-0000-000016540000}"/>
    <cellStyle name="Normal 2 3 3 3 2 4" xfId="1566" xr:uid="{00000000-0005-0000-0000-000017540000}"/>
    <cellStyle name="Normal 2 3 3 3 2 4 2" xfId="4189" xr:uid="{00000000-0005-0000-0000-000018540000}"/>
    <cellStyle name="Normal 2 3 3 3 2 4 2 2" xfId="12335" xr:uid="{00000000-0005-0000-0000-000019540000}"/>
    <cellStyle name="Normal 2 3 3 3 2 4 2 2 2" xfId="28631" xr:uid="{00000000-0005-0000-0000-00001A540000}"/>
    <cellStyle name="Normal 2 3 3 3 2 4 2 3" xfId="20485" xr:uid="{00000000-0005-0000-0000-00001B540000}"/>
    <cellStyle name="Normal 2 3 3 3 2 4 3" xfId="6865" xr:uid="{00000000-0005-0000-0000-00001C540000}"/>
    <cellStyle name="Normal 2 3 3 3 2 4 3 2" xfId="15011" xr:uid="{00000000-0005-0000-0000-00001D540000}"/>
    <cellStyle name="Normal 2 3 3 3 2 4 3 2 2" xfId="31307" xr:uid="{00000000-0005-0000-0000-00001E540000}"/>
    <cellStyle name="Normal 2 3 3 3 2 4 3 3" xfId="23161" xr:uid="{00000000-0005-0000-0000-00001F540000}"/>
    <cellStyle name="Normal 2 3 3 3 2 4 4" xfId="9712" xr:uid="{00000000-0005-0000-0000-000020540000}"/>
    <cellStyle name="Normal 2 3 3 3 2 4 4 2" xfId="26008" xr:uid="{00000000-0005-0000-0000-000021540000}"/>
    <cellStyle name="Normal 2 3 3 3 2 4 5" xfId="17862" xr:uid="{00000000-0005-0000-0000-000022540000}"/>
    <cellStyle name="Normal 2 3 3 3 2 5" xfId="2971" xr:uid="{00000000-0005-0000-0000-000023540000}"/>
    <cellStyle name="Normal 2 3 3 3 2 5 2" xfId="11117" xr:uid="{00000000-0005-0000-0000-000024540000}"/>
    <cellStyle name="Normal 2 3 3 3 2 5 2 2" xfId="27413" xr:uid="{00000000-0005-0000-0000-000025540000}"/>
    <cellStyle name="Normal 2 3 3 3 2 5 3" xfId="19267" xr:uid="{00000000-0005-0000-0000-000026540000}"/>
    <cellStyle name="Normal 2 3 3 3 2 6" xfId="5455" xr:uid="{00000000-0005-0000-0000-000027540000}"/>
    <cellStyle name="Normal 2 3 3 3 2 6 2" xfId="13601" xr:uid="{00000000-0005-0000-0000-000028540000}"/>
    <cellStyle name="Normal 2 3 3 3 2 6 2 2" xfId="29897" xr:uid="{00000000-0005-0000-0000-000029540000}"/>
    <cellStyle name="Normal 2 3 3 3 2 6 3" xfId="21751" xr:uid="{00000000-0005-0000-0000-00002A540000}"/>
    <cellStyle name="Normal 2 3 3 3 2 7" xfId="8302" xr:uid="{00000000-0005-0000-0000-00002B540000}"/>
    <cellStyle name="Normal 2 3 3 3 2 7 2" xfId="24598" xr:uid="{00000000-0005-0000-0000-00002C540000}"/>
    <cellStyle name="Normal 2 3 3 3 2 8" xfId="16452" xr:uid="{00000000-0005-0000-0000-00002D540000}"/>
    <cellStyle name="Normal 2 3 3 3 3" xfId="234" xr:uid="{00000000-0005-0000-0000-00002E540000}"/>
    <cellStyle name="Normal 2 3 3 3 3 2" xfId="578" xr:uid="{00000000-0005-0000-0000-00002F540000}"/>
    <cellStyle name="Normal 2 3 3 3 3 2 2" xfId="1284" xr:uid="{00000000-0005-0000-0000-000030540000}"/>
    <cellStyle name="Normal 2 3 3 3 3 2 2 2" xfId="2694" xr:uid="{00000000-0005-0000-0000-000031540000}"/>
    <cellStyle name="Normal 2 3 3 3 3 2 2 2 2" xfId="5168" xr:uid="{00000000-0005-0000-0000-000032540000}"/>
    <cellStyle name="Normal 2 3 3 3 3 2 2 2 2 2" xfId="13314" xr:uid="{00000000-0005-0000-0000-000033540000}"/>
    <cellStyle name="Normal 2 3 3 3 3 2 2 2 2 2 2" xfId="29610" xr:uid="{00000000-0005-0000-0000-000034540000}"/>
    <cellStyle name="Normal 2 3 3 3 3 2 2 2 2 3" xfId="21464" xr:uid="{00000000-0005-0000-0000-000035540000}"/>
    <cellStyle name="Normal 2 3 3 3 3 2 2 2 3" xfId="7993" xr:uid="{00000000-0005-0000-0000-000036540000}"/>
    <cellStyle name="Normal 2 3 3 3 3 2 2 2 3 2" xfId="16139" xr:uid="{00000000-0005-0000-0000-000037540000}"/>
    <cellStyle name="Normal 2 3 3 3 3 2 2 2 3 2 2" xfId="32435" xr:uid="{00000000-0005-0000-0000-000038540000}"/>
    <cellStyle name="Normal 2 3 3 3 3 2 2 2 3 3" xfId="24289" xr:uid="{00000000-0005-0000-0000-000039540000}"/>
    <cellStyle name="Normal 2 3 3 3 3 2 2 2 4" xfId="10840" xr:uid="{00000000-0005-0000-0000-00003A540000}"/>
    <cellStyle name="Normal 2 3 3 3 3 2 2 2 4 2" xfId="27136" xr:uid="{00000000-0005-0000-0000-00003B540000}"/>
    <cellStyle name="Normal 2 3 3 3 3 2 2 2 5" xfId="18990" xr:uid="{00000000-0005-0000-0000-00003C540000}"/>
    <cellStyle name="Normal 2 3 3 3 3 2 2 3" xfId="3950" xr:uid="{00000000-0005-0000-0000-00003D540000}"/>
    <cellStyle name="Normal 2 3 3 3 3 2 2 3 2" xfId="12096" xr:uid="{00000000-0005-0000-0000-00003E540000}"/>
    <cellStyle name="Normal 2 3 3 3 3 2 2 3 2 2" xfId="28392" xr:uid="{00000000-0005-0000-0000-00003F540000}"/>
    <cellStyle name="Normal 2 3 3 3 3 2 2 3 3" xfId="20246" xr:uid="{00000000-0005-0000-0000-000040540000}"/>
    <cellStyle name="Normal 2 3 3 3 3 2 2 4" xfId="6583" xr:uid="{00000000-0005-0000-0000-000041540000}"/>
    <cellStyle name="Normal 2 3 3 3 3 2 2 4 2" xfId="14729" xr:uid="{00000000-0005-0000-0000-000042540000}"/>
    <cellStyle name="Normal 2 3 3 3 3 2 2 4 2 2" xfId="31025" xr:uid="{00000000-0005-0000-0000-000043540000}"/>
    <cellStyle name="Normal 2 3 3 3 3 2 2 4 3" xfId="22879" xr:uid="{00000000-0005-0000-0000-000044540000}"/>
    <cellStyle name="Normal 2 3 3 3 3 2 2 5" xfId="9430" xr:uid="{00000000-0005-0000-0000-000045540000}"/>
    <cellStyle name="Normal 2 3 3 3 3 2 2 5 2" xfId="25726" xr:uid="{00000000-0005-0000-0000-000046540000}"/>
    <cellStyle name="Normal 2 3 3 3 3 2 2 6" xfId="17580" xr:uid="{00000000-0005-0000-0000-000047540000}"/>
    <cellStyle name="Normal 2 3 3 3 3 2 3" xfId="1989" xr:uid="{00000000-0005-0000-0000-000048540000}"/>
    <cellStyle name="Normal 2 3 3 3 3 2 3 2" xfId="4559" xr:uid="{00000000-0005-0000-0000-000049540000}"/>
    <cellStyle name="Normal 2 3 3 3 3 2 3 2 2" xfId="12705" xr:uid="{00000000-0005-0000-0000-00004A540000}"/>
    <cellStyle name="Normal 2 3 3 3 3 2 3 2 2 2" xfId="29001" xr:uid="{00000000-0005-0000-0000-00004B540000}"/>
    <cellStyle name="Normal 2 3 3 3 3 2 3 2 3" xfId="20855" xr:uid="{00000000-0005-0000-0000-00004C540000}"/>
    <cellStyle name="Normal 2 3 3 3 3 2 3 3" xfId="7288" xr:uid="{00000000-0005-0000-0000-00004D540000}"/>
    <cellStyle name="Normal 2 3 3 3 3 2 3 3 2" xfId="15434" xr:uid="{00000000-0005-0000-0000-00004E540000}"/>
    <cellStyle name="Normal 2 3 3 3 3 2 3 3 2 2" xfId="31730" xr:uid="{00000000-0005-0000-0000-00004F540000}"/>
    <cellStyle name="Normal 2 3 3 3 3 2 3 3 3" xfId="23584" xr:uid="{00000000-0005-0000-0000-000050540000}"/>
    <cellStyle name="Normal 2 3 3 3 3 2 3 4" xfId="10135" xr:uid="{00000000-0005-0000-0000-000051540000}"/>
    <cellStyle name="Normal 2 3 3 3 3 2 3 4 2" xfId="26431" xr:uid="{00000000-0005-0000-0000-000052540000}"/>
    <cellStyle name="Normal 2 3 3 3 3 2 3 5" xfId="18285" xr:uid="{00000000-0005-0000-0000-000053540000}"/>
    <cellStyle name="Normal 2 3 3 3 3 2 4" xfId="3341" xr:uid="{00000000-0005-0000-0000-000054540000}"/>
    <cellStyle name="Normal 2 3 3 3 3 2 4 2" xfId="11487" xr:uid="{00000000-0005-0000-0000-000055540000}"/>
    <cellStyle name="Normal 2 3 3 3 3 2 4 2 2" xfId="27783" xr:uid="{00000000-0005-0000-0000-000056540000}"/>
    <cellStyle name="Normal 2 3 3 3 3 2 4 3" xfId="19637" xr:uid="{00000000-0005-0000-0000-000057540000}"/>
    <cellStyle name="Normal 2 3 3 3 3 2 5" xfId="5878" xr:uid="{00000000-0005-0000-0000-000058540000}"/>
    <cellStyle name="Normal 2 3 3 3 3 2 5 2" xfId="14024" xr:uid="{00000000-0005-0000-0000-000059540000}"/>
    <cellStyle name="Normal 2 3 3 3 3 2 5 2 2" xfId="30320" xr:uid="{00000000-0005-0000-0000-00005A540000}"/>
    <cellStyle name="Normal 2 3 3 3 3 2 5 3" xfId="22174" xr:uid="{00000000-0005-0000-0000-00005B540000}"/>
    <cellStyle name="Normal 2 3 3 3 3 2 6" xfId="8725" xr:uid="{00000000-0005-0000-0000-00005C540000}"/>
    <cellStyle name="Normal 2 3 3 3 3 2 6 2" xfId="25021" xr:uid="{00000000-0005-0000-0000-00005D540000}"/>
    <cellStyle name="Normal 2 3 3 3 3 2 7" xfId="16875" xr:uid="{00000000-0005-0000-0000-00005E540000}"/>
    <cellStyle name="Normal 2 3 3 3 3 3" xfId="940" xr:uid="{00000000-0005-0000-0000-00005F540000}"/>
    <cellStyle name="Normal 2 3 3 3 3 3 2" xfId="2350" xr:uid="{00000000-0005-0000-0000-000060540000}"/>
    <cellStyle name="Normal 2 3 3 3 3 3 2 2" xfId="4872" xr:uid="{00000000-0005-0000-0000-000061540000}"/>
    <cellStyle name="Normal 2 3 3 3 3 3 2 2 2" xfId="13018" xr:uid="{00000000-0005-0000-0000-000062540000}"/>
    <cellStyle name="Normal 2 3 3 3 3 3 2 2 2 2" xfId="29314" xr:uid="{00000000-0005-0000-0000-000063540000}"/>
    <cellStyle name="Normal 2 3 3 3 3 3 2 2 3" xfId="21168" xr:uid="{00000000-0005-0000-0000-000064540000}"/>
    <cellStyle name="Normal 2 3 3 3 3 3 2 3" xfId="7649" xr:uid="{00000000-0005-0000-0000-000065540000}"/>
    <cellStyle name="Normal 2 3 3 3 3 3 2 3 2" xfId="15795" xr:uid="{00000000-0005-0000-0000-000066540000}"/>
    <cellStyle name="Normal 2 3 3 3 3 3 2 3 2 2" xfId="32091" xr:uid="{00000000-0005-0000-0000-000067540000}"/>
    <cellStyle name="Normal 2 3 3 3 3 3 2 3 3" xfId="23945" xr:uid="{00000000-0005-0000-0000-000068540000}"/>
    <cellStyle name="Normal 2 3 3 3 3 3 2 4" xfId="10496" xr:uid="{00000000-0005-0000-0000-000069540000}"/>
    <cellStyle name="Normal 2 3 3 3 3 3 2 4 2" xfId="26792" xr:uid="{00000000-0005-0000-0000-00006A540000}"/>
    <cellStyle name="Normal 2 3 3 3 3 3 2 5" xfId="18646" xr:uid="{00000000-0005-0000-0000-00006B540000}"/>
    <cellStyle name="Normal 2 3 3 3 3 3 3" xfId="3654" xr:uid="{00000000-0005-0000-0000-00006C540000}"/>
    <cellStyle name="Normal 2 3 3 3 3 3 3 2" xfId="11800" xr:uid="{00000000-0005-0000-0000-00006D540000}"/>
    <cellStyle name="Normal 2 3 3 3 3 3 3 2 2" xfId="28096" xr:uid="{00000000-0005-0000-0000-00006E540000}"/>
    <cellStyle name="Normal 2 3 3 3 3 3 3 3" xfId="19950" xr:uid="{00000000-0005-0000-0000-00006F540000}"/>
    <cellStyle name="Normal 2 3 3 3 3 3 4" xfId="6239" xr:uid="{00000000-0005-0000-0000-000070540000}"/>
    <cellStyle name="Normal 2 3 3 3 3 3 4 2" xfId="14385" xr:uid="{00000000-0005-0000-0000-000071540000}"/>
    <cellStyle name="Normal 2 3 3 3 3 3 4 2 2" xfId="30681" xr:uid="{00000000-0005-0000-0000-000072540000}"/>
    <cellStyle name="Normal 2 3 3 3 3 3 4 3" xfId="22535" xr:uid="{00000000-0005-0000-0000-000073540000}"/>
    <cellStyle name="Normal 2 3 3 3 3 3 5" xfId="9086" xr:uid="{00000000-0005-0000-0000-000074540000}"/>
    <cellStyle name="Normal 2 3 3 3 3 3 5 2" xfId="25382" xr:uid="{00000000-0005-0000-0000-000075540000}"/>
    <cellStyle name="Normal 2 3 3 3 3 3 6" xfId="17236" xr:uid="{00000000-0005-0000-0000-000076540000}"/>
    <cellStyle name="Normal 2 3 3 3 3 4" xfId="1645" xr:uid="{00000000-0005-0000-0000-000077540000}"/>
    <cellStyle name="Normal 2 3 3 3 3 4 2" xfId="4263" xr:uid="{00000000-0005-0000-0000-000078540000}"/>
    <cellStyle name="Normal 2 3 3 3 3 4 2 2" xfId="12409" xr:uid="{00000000-0005-0000-0000-000079540000}"/>
    <cellStyle name="Normal 2 3 3 3 3 4 2 2 2" xfId="28705" xr:uid="{00000000-0005-0000-0000-00007A540000}"/>
    <cellStyle name="Normal 2 3 3 3 3 4 2 3" xfId="20559" xr:uid="{00000000-0005-0000-0000-00007B540000}"/>
    <cellStyle name="Normal 2 3 3 3 3 4 3" xfId="6944" xr:uid="{00000000-0005-0000-0000-00007C540000}"/>
    <cellStyle name="Normal 2 3 3 3 3 4 3 2" xfId="15090" xr:uid="{00000000-0005-0000-0000-00007D540000}"/>
    <cellStyle name="Normal 2 3 3 3 3 4 3 2 2" xfId="31386" xr:uid="{00000000-0005-0000-0000-00007E540000}"/>
    <cellStyle name="Normal 2 3 3 3 3 4 3 3" xfId="23240" xr:uid="{00000000-0005-0000-0000-00007F540000}"/>
    <cellStyle name="Normal 2 3 3 3 3 4 4" xfId="9791" xr:uid="{00000000-0005-0000-0000-000080540000}"/>
    <cellStyle name="Normal 2 3 3 3 3 4 4 2" xfId="26087" xr:uid="{00000000-0005-0000-0000-000081540000}"/>
    <cellStyle name="Normal 2 3 3 3 3 4 5" xfId="17941" xr:uid="{00000000-0005-0000-0000-000082540000}"/>
    <cellStyle name="Normal 2 3 3 3 3 5" xfId="3045" xr:uid="{00000000-0005-0000-0000-000083540000}"/>
    <cellStyle name="Normal 2 3 3 3 3 5 2" xfId="11191" xr:uid="{00000000-0005-0000-0000-000084540000}"/>
    <cellStyle name="Normal 2 3 3 3 3 5 2 2" xfId="27487" xr:uid="{00000000-0005-0000-0000-000085540000}"/>
    <cellStyle name="Normal 2 3 3 3 3 5 3" xfId="19341" xr:uid="{00000000-0005-0000-0000-000086540000}"/>
    <cellStyle name="Normal 2 3 3 3 3 6" xfId="5534" xr:uid="{00000000-0005-0000-0000-000087540000}"/>
    <cellStyle name="Normal 2 3 3 3 3 6 2" xfId="13680" xr:uid="{00000000-0005-0000-0000-000088540000}"/>
    <cellStyle name="Normal 2 3 3 3 3 6 2 2" xfId="29976" xr:uid="{00000000-0005-0000-0000-000089540000}"/>
    <cellStyle name="Normal 2 3 3 3 3 6 3" xfId="21830" xr:uid="{00000000-0005-0000-0000-00008A540000}"/>
    <cellStyle name="Normal 2 3 3 3 3 7" xfId="8381" xr:uid="{00000000-0005-0000-0000-00008B540000}"/>
    <cellStyle name="Normal 2 3 3 3 3 7 2" xfId="24677" xr:uid="{00000000-0005-0000-0000-00008C540000}"/>
    <cellStyle name="Normal 2 3 3 3 3 8" xfId="16531" xr:uid="{00000000-0005-0000-0000-00008D540000}"/>
    <cellStyle name="Normal 2 3 3 3 4" xfId="319" xr:uid="{00000000-0005-0000-0000-00008E540000}"/>
    <cellStyle name="Normal 2 3 3 3 4 2" xfId="663" xr:uid="{00000000-0005-0000-0000-00008F540000}"/>
    <cellStyle name="Normal 2 3 3 3 4 2 2" xfId="1369" xr:uid="{00000000-0005-0000-0000-000090540000}"/>
    <cellStyle name="Normal 2 3 3 3 4 2 2 2" xfId="2779" xr:uid="{00000000-0005-0000-0000-000091540000}"/>
    <cellStyle name="Normal 2 3 3 3 4 2 2 2 2" xfId="5242" xr:uid="{00000000-0005-0000-0000-000092540000}"/>
    <cellStyle name="Normal 2 3 3 3 4 2 2 2 2 2" xfId="13388" xr:uid="{00000000-0005-0000-0000-000093540000}"/>
    <cellStyle name="Normal 2 3 3 3 4 2 2 2 2 2 2" xfId="29684" xr:uid="{00000000-0005-0000-0000-000094540000}"/>
    <cellStyle name="Normal 2 3 3 3 4 2 2 2 2 3" xfId="21538" xr:uid="{00000000-0005-0000-0000-000095540000}"/>
    <cellStyle name="Normal 2 3 3 3 4 2 2 2 3" xfId="8078" xr:uid="{00000000-0005-0000-0000-000096540000}"/>
    <cellStyle name="Normal 2 3 3 3 4 2 2 2 3 2" xfId="16224" xr:uid="{00000000-0005-0000-0000-000097540000}"/>
    <cellStyle name="Normal 2 3 3 3 4 2 2 2 3 2 2" xfId="32520" xr:uid="{00000000-0005-0000-0000-000098540000}"/>
    <cellStyle name="Normal 2 3 3 3 4 2 2 2 3 3" xfId="24374" xr:uid="{00000000-0005-0000-0000-000099540000}"/>
    <cellStyle name="Normal 2 3 3 3 4 2 2 2 4" xfId="10925" xr:uid="{00000000-0005-0000-0000-00009A540000}"/>
    <cellStyle name="Normal 2 3 3 3 4 2 2 2 4 2" xfId="27221" xr:uid="{00000000-0005-0000-0000-00009B540000}"/>
    <cellStyle name="Normal 2 3 3 3 4 2 2 2 5" xfId="19075" xr:uid="{00000000-0005-0000-0000-00009C540000}"/>
    <cellStyle name="Normal 2 3 3 3 4 2 2 3" xfId="4024" xr:uid="{00000000-0005-0000-0000-00009D540000}"/>
    <cellStyle name="Normal 2 3 3 3 4 2 2 3 2" xfId="12170" xr:uid="{00000000-0005-0000-0000-00009E540000}"/>
    <cellStyle name="Normal 2 3 3 3 4 2 2 3 2 2" xfId="28466" xr:uid="{00000000-0005-0000-0000-00009F540000}"/>
    <cellStyle name="Normal 2 3 3 3 4 2 2 3 3" xfId="20320" xr:uid="{00000000-0005-0000-0000-0000A0540000}"/>
    <cellStyle name="Normal 2 3 3 3 4 2 2 4" xfId="6668" xr:uid="{00000000-0005-0000-0000-0000A1540000}"/>
    <cellStyle name="Normal 2 3 3 3 4 2 2 4 2" xfId="14814" xr:uid="{00000000-0005-0000-0000-0000A2540000}"/>
    <cellStyle name="Normal 2 3 3 3 4 2 2 4 2 2" xfId="31110" xr:uid="{00000000-0005-0000-0000-0000A3540000}"/>
    <cellStyle name="Normal 2 3 3 3 4 2 2 4 3" xfId="22964" xr:uid="{00000000-0005-0000-0000-0000A4540000}"/>
    <cellStyle name="Normal 2 3 3 3 4 2 2 5" xfId="9515" xr:uid="{00000000-0005-0000-0000-0000A5540000}"/>
    <cellStyle name="Normal 2 3 3 3 4 2 2 5 2" xfId="25811" xr:uid="{00000000-0005-0000-0000-0000A6540000}"/>
    <cellStyle name="Normal 2 3 3 3 4 2 2 6" xfId="17665" xr:uid="{00000000-0005-0000-0000-0000A7540000}"/>
    <cellStyle name="Normal 2 3 3 3 4 2 3" xfId="2074" xr:uid="{00000000-0005-0000-0000-0000A8540000}"/>
    <cellStyle name="Normal 2 3 3 3 4 2 3 2" xfId="4633" xr:uid="{00000000-0005-0000-0000-0000A9540000}"/>
    <cellStyle name="Normal 2 3 3 3 4 2 3 2 2" xfId="12779" xr:uid="{00000000-0005-0000-0000-0000AA540000}"/>
    <cellStyle name="Normal 2 3 3 3 4 2 3 2 2 2" xfId="29075" xr:uid="{00000000-0005-0000-0000-0000AB540000}"/>
    <cellStyle name="Normal 2 3 3 3 4 2 3 2 3" xfId="20929" xr:uid="{00000000-0005-0000-0000-0000AC540000}"/>
    <cellStyle name="Normal 2 3 3 3 4 2 3 3" xfId="7373" xr:uid="{00000000-0005-0000-0000-0000AD540000}"/>
    <cellStyle name="Normal 2 3 3 3 4 2 3 3 2" xfId="15519" xr:uid="{00000000-0005-0000-0000-0000AE540000}"/>
    <cellStyle name="Normal 2 3 3 3 4 2 3 3 2 2" xfId="31815" xr:uid="{00000000-0005-0000-0000-0000AF540000}"/>
    <cellStyle name="Normal 2 3 3 3 4 2 3 3 3" xfId="23669" xr:uid="{00000000-0005-0000-0000-0000B0540000}"/>
    <cellStyle name="Normal 2 3 3 3 4 2 3 4" xfId="10220" xr:uid="{00000000-0005-0000-0000-0000B1540000}"/>
    <cellStyle name="Normal 2 3 3 3 4 2 3 4 2" xfId="26516" xr:uid="{00000000-0005-0000-0000-0000B2540000}"/>
    <cellStyle name="Normal 2 3 3 3 4 2 3 5" xfId="18370" xr:uid="{00000000-0005-0000-0000-0000B3540000}"/>
    <cellStyle name="Normal 2 3 3 3 4 2 4" xfId="3415" xr:uid="{00000000-0005-0000-0000-0000B4540000}"/>
    <cellStyle name="Normal 2 3 3 3 4 2 4 2" xfId="11561" xr:uid="{00000000-0005-0000-0000-0000B5540000}"/>
    <cellStyle name="Normal 2 3 3 3 4 2 4 2 2" xfId="27857" xr:uid="{00000000-0005-0000-0000-0000B6540000}"/>
    <cellStyle name="Normal 2 3 3 3 4 2 4 3" xfId="19711" xr:uid="{00000000-0005-0000-0000-0000B7540000}"/>
    <cellStyle name="Normal 2 3 3 3 4 2 5" xfId="5963" xr:uid="{00000000-0005-0000-0000-0000B8540000}"/>
    <cellStyle name="Normal 2 3 3 3 4 2 5 2" xfId="14109" xr:uid="{00000000-0005-0000-0000-0000B9540000}"/>
    <cellStyle name="Normal 2 3 3 3 4 2 5 2 2" xfId="30405" xr:uid="{00000000-0005-0000-0000-0000BA540000}"/>
    <cellStyle name="Normal 2 3 3 3 4 2 5 3" xfId="22259" xr:uid="{00000000-0005-0000-0000-0000BB540000}"/>
    <cellStyle name="Normal 2 3 3 3 4 2 6" xfId="8810" xr:uid="{00000000-0005-0000-0000-0000BC540000}"/>
    <cellStyle name="Normal 2 3 3 3 4 2 6 2" xfId="25106" xr:uid="{00000000-0005-0000-0000-0000BD540000}"/>
    <cellStyle name="Normal 2 3 3 3 4 2 7" xfId="16960" xr:uid="{00000000-0005-0000-0000-0000BE540000}"/>
    <cellStyle name="Normal 2 3 3 3 4 3" xfId="1025" xr:uid="{00000000-0005-0000-0000-0000BF540000}"/>
    <cellStyle name="Normal 2 3 3 3 4 3 2" xfId="2435" xr:uid="{00000000-0005-0000-0000-0000C0540000}"/>
    <cellStyle name="Normal 2 3 3 3 4 3 2 2" xfId="4946" xr:uid="{00000000-0005-0000-0000-0000C1540000}"/>
    <cellStyle name="Normal 2 3 3 3 4 3 2 2 2" xfId="13092" xr:uid="{00000000-0005-0000-0000-0000C2540000}"/>
    <cellStyle name="Normal 2 3 3 3 4 3 2 2 2 2" xfId="29388" xr:uid="{00000000-0005-0000-0000-0000C3540000}"/>
    <cellStyle name="Normal 2 3 3 3 4 3 2 2 3" xfId="21242" xr:uid="{00000000-0005-0000-0000-0000C4540000}"/>
    <cellStyle name="Normal 2 3 3 3 4 3 2 3" xfId="7734" xr:uid="{00000000-0005-0000-0000-0000C5540000}"/>
    <cellStyle name="Normal 2 3 3 3 4 3 2 3 2" xfId="15880" xr:uid="{00000000-0005-0000-0000-0000C6540000}"/>
    <cellStyle name="Normal 2 3 3 3 4 3 2 3 2 2" xfId="32176" xr:uid="{00000000-0005-0000-0000-0000C7540000}"/>
    <cellStyle name="Normal 2 3 3 3 4 3 2 3 3" xfId="24030" xr:uid="{00000000-0005-0000-0000-0000C8540000}"/>
    <cellStyle name="Normal 2 3 3 3 4 3 2 4" xfId="10581" xr:uid="{00000000-0005-0000-0000-0000C9540000}"/>
    <cellStyle name="Normal 2 3 3 3 4 3 2 4 2" xfId="26877" xr:uid="{00000000-0005-0000-0000-0000CA540000}"/>
    <cellStyle name="Normal 2 3 3 3 4 3 2 5" xfId="18731" xr:uid="{00000000-0005-0000-0000-0000CB540000}"/>
    <cellStyle name="Normal 2 3 3 3 4 3 3" xfId="3728" xr:uid="{00000000-0005-0000-0000-0000CC540000}"/>
    <cellStyle name="Normal 2 3 3 3 4 3 3 2" xfId="11874" xr:uid="{00000000-0005-0000-0000-0000CD540000}"/>
    <cellStyle name="Normal 2 3 3 3 4 3 3 2 2" xfId="28170" xr:uid="{00000000-0005-0000-0000-0000CE540000}"/>
    <cellStyle name="Normal 2 3 3 3 4 3 3 3" xfId="20024" xr:uid="{00000000-0005-0000-0000-0000CF540000}"/>
    <cellStyle name="Normal 2 3 3 3 4 3 4" xfId="6324" xr:uid="{00000000-0005-0000-0000-0000D0540000}"/>
    <cellStyle name="Normal 2 3 3 3 4 3 4 2" xfId="14470" xr:uid="{00000000-0005-0000-0000-0000D1540000}"/>
    <cellStyle name="Normal 2 3 3 3 4 3 4 2 2" xfId="30766" xr:uid="{00000000-0005-0000-0000-0000D2540000}"/>
    <cellStyle name="Normal 2 3 3 3 4 3 4 3" xfId="22620" xr:uid="{00000000-0005-0000-0000-0000D3540000}"/>
    <cellStyle name="Normal 2 3 3 3 4 3 5" xfId="9171" xr:uid="{00000000-0005-0000-0000-0000D4540000}"/>
    <cellStyle name="Normal 2 3 3 3 4 3 5 2" xfId="25467" xr:uid="{00000000-0005-0000-0000-0000D5540000}"/>
    <cellStyle name="Normal 2 3 3 3 4 3 6" xfId="17321" xr:uid="{00000000-0005-0000-0000-0000D6540000}"/>
    <cellStyle name="Normal 2 3 3 3 4 4" xfId="1730" xr:uid="{00000000-0005-0000-0000-0000D7540000}"/>
    <cellStyle name="Normal 2 3 3 3 4 4 2" xfId="4337" xr:uid="{00000000-0005-0000-0000-0000D8540000}"/>
    <cellStyle name="Normal 2 3 3 3 4 4 2 2" xfId="12483" xr:uid="{00000000-0005-0000-0000-0000D9540000}"/>
    <cellStyle name="Normal 2 3 3 3 4 4 2 2 2" xfId="28779" xr:uid="{00000000-0005-0000-0000-0000DA540000}"/>
    <cellStyle name="Normal 2 3 3 3 4 4 2 3" xfId="20633" xr:uid="{00000000-0005-0000-0000-0000DB540000}"/>
    <cellStyle name="Normal 2 3 3 3 4 4 3" xfId="7029" xr:uid="{00000000-0005-0000-0000-0000DC540000}"/>
    <cellStyle name="Normal 2 3 3 3 4 4 3 2" xfId="15175" xr:uid="{00000000-0005-0000-0000-0000DD540000}"/>
    <cellStyle name="Normal 2 3 3 3 4 4 3 2 2" xfId="31471" xr:uid="{00000000-0005-0000-0000-0000DE540000}"/>
    <cellStyle name="Normal 2 3 3 3 4 4 3 3" xfId="23325" xr:uid="{00000000-0005-0000-0000-0000DF540000}"/>
    <cellStyle name="Normal 2 3 3 3 4 4 4" xfId="9876" xr:uid="{00000000-0005-0000-0000-0000E0540000}"/>
    <cellStyle name="Normal 2 3 3 3 4 4 4 2" xfId="26172" xr:uid="{00000000-0005-0000-0000-0000E1540000}"/>
    <cellStyle name="Normal 2 3 3 3 4 4 5" xfId="18026" xr:uid="{00000000-0005-0000-0000-0000E2540000}"/>
    <cellStyle name="Normal 2 3 3 3 4 5" xfId="3119" xr:uid="{00000000-0005-0000-0000-0000E3540000}"/>
    <cellStyle name="Normal 2 3 3 3 4 5 2" xfId="11265" xr:uid="{00000000-0005-0000-0000-0000E4540000}"/>
    <cellStyle name="Normal 2 3 3 3 4 5 2 2" xfId="27561" xr:uid="{00000000-0005-0000-0000-0000E5540000}"/>
    <cellStyle name="Normal 2 3 3 3 4 5 3" xfId="19415" xr:uid="{00000000-0005-0000-0000-0000E6540000}"/>
    <cellStyle name="Normal 2 3 3 3 4 6" xfId="5619" xr:uid="{00000000-0005-0000-0000-0000E7540000}"/>
    <cellStyle name="Normal 2 3 3 3 4 6 2" xfId="13765" xr:uid="{00000000-0005-0000-0000-0000E8540000}"/>
    <cellStyle name="Normal 2 3 3 3 4 6 2 2" xfId="30061" xr:uid="{00000000-0005-0000-0000-0000E9540000}"/>
    <cellStyle name="Normal 2 3 3 3 4 6 3" xfId="21915" xr:uid="{00000000-0005-0000-0000-0000EA540000}"/>
    <cellStyle name="Normal 2 3 3 3 4 7" xfId="8466" xr:uid="{00000000-0005-0000-0000-0000EB540000}"/>
    <cellStyle name="Normal 2 3 3 3 4 7 2" xfId="24762" xr:uid="{00000000-0005-0000-0000-0000EC540000}"/>
    <cellStyle name="Normal 2 3 3 3 4 8" xfId="16616" xr:uid="{00000000-0005-0000-0000-0000ED540000}"/>
    <cellStyle name="Normal 2 3 3 3 5" xfId="409" xr:uid="{00000000-0005-0000-0000-0000EE540000}"/>
    <cellStyle name="Normal 2 3 3 3 5 2" xfId="1115" xr:uid="{00000000-0005-0000-0000-0000EF540000}"/>
    <cellStyle name="Normal 2 3 3 3 5 2 2" xfId="2525" xr:uid="{00000000-0005-0000-0000-0000F0540000}"/>
    <cellStyle name="Normal 2 3 3 3 5 2 2 2" xfId="5020" xr:uid="{00000000-0005-0000-0000-0000F1540000}"/>
    <cellStyle name="Normal 2 3 3 3 5 2 2 2 2" xfId="13166" xr:uid="{00000000-0005-0000-0000-0000F2540000}"/>
    <cellStyle name="Normal 2 3 3 3 5 2 2 2 2 2" xfId="29462" xr:uid="{00000000-0005-0000-0000-0000F3540000}"/>
    <cellStyle name="Normal 2 3 3 3 5 2 2 2 3" xfId="21316" xr:uid="{00000000-0005-0000-0000-0000F4540000}"/>
    <cellStyle name="Normal 2 3 3 3 5 2 2 3" xfId="7824" xr:uid="{00000000-0005-0000-0000-0000F5540000}"/>
    <cellStyle name="Normal 2 3 3 3 5 2 2 3 2" xfId="15970" xr:uid="{00000000-0005-0000-0000-0000F6540000}"/>
    <cellStyle name="Normal 2 3 3 3 5 2 2 3 2 2" xfId="32266" xr:uid="{00000000-0005-0000-0000-0000F7540000}"/>
    <cellStyle name="Normal 2 3 3 3 5 2 2 3 3" xfId="24120" xr:uid="{00000000-0005-0000-0000-0000F8540000}"/>
    <cellStyle name="Normal 2 3 3 3 5 2 2 4" xfId="10671" xr:uid="{00000000-0005-0000-0000-0000F9540000}"/>
    <cellStyle name="Normal 2 3 3 3 5 2 2 4 2" xfId="26967" xr:uid="{00000000-0005-0000-0000-0000FA540000}"/>
    <cellStyle name="Normal 2 3 3 3 5 2 2 5" xfId="18821" xr:uid="{00000000-0005-0000-0000-0000FB540000}"/>
    <cellStyle name="Normal 2 3 3 3 5 2 3" xfId="3802" xr:uid="{00000000-0005-0000-0000-0000FC540000}"/>
    <cellStyle name="Normal 2 3 3 3 5 2 3 2" xfId="11948" xr:uid="{00000000-0005-0000-0000-0000FD540000}"/>
    <cellStyle name="Normal 2 3 3 3 5 2 3 2 2" xfId="28244" xr:uid="{00000000-0005-0000-0000-0000FE540000}"/>
    <cellStyle name="Normal 2 3 3 3 5 2 3 3" xfId="20098" xr:uid="{00000000-0005-0000-0000-0000FF540000}"/>
    <cellStyle name="Normal 2 3 3 3 5 2 4" xfId="6414" xr:uid="{00000000-0005-0000-0000-000000550000}"/>
    <cellStyle name="Normal 2 3 3 3 5 2 4 2" xfId="14560" xr:uid="{00000000-0005-0000-0000-000001550000}"/>
    <cellStyle name="Normal 2 3 3 3 5 2 4 2 2" xfId="30856" xr:uid="{00000000-0005-0000-0000-000002550000}"/>
    <cellStyle name="Normal 2 3 3 3 5 2 4 3" xfId="22710" xr:uid="{00000000-0005-0000-0000-000003550000}"/>
    <cellStyle name="Normal 2 3 3 3 5 2 5" xfId="9261" xr:uid="{00000000-0005-0000-0000-000004550000}"/>
    <cellStyle name="Normal 2 3 3 3 5 2 5 2" xfId="25557" xr:uid="{00000000-0005-0000-0000-000005550000}"/>
    <cellStyle name="Normal 2 3 3 3 5 2 6" xfId="17411" xr:uid="{00000000-0005-0000-0000-000006550000}"/>
    <cellStyle name="Normal 2 3 3 3 5 3" xfId="1820" xr:uid="{00000000-0005-0000-0000-000007550000}"/>
    <cellStyle name="Normal 2 3 3 3 5 3 2" xfId="4411" xr:uid="{00000000-0005-0000-0000-000008550000}"/>
    <cellStyle name="Normal 2 3 3 3 5 3 2 2" xfId="12557" xr:uid="{00000000-0005-0000-0000-000009550000}"/>
    <cellStyle name="Normal 2 3 3 3 5 3 2 2 2" xfId="28853" xr:uid="{00000000-0005-0000-0000-00000A550000}"/>
    <cellStyle name="Normal 2 3 3 3 5 3 2 3" xfId="20707" xr:uid="{00000000-0005-0000-0000-00000B550000}"/>
    <cellStyle name="Normal 2 3 3 3 5 3 3" xfId="7119" xr:uid="{00000000-0005-0000-0000-00000C550000}"/>
    <cellStyle name="Normal 2 3 3 3 5 3 3 2" xfId="15265" xr:uid="{00000000-0005-0000-0000-00000D550000}"/>
    <cellStyle name="Normal 2 3 3 3 5 3 3 2 2" xfId="31561" xr:uid="{00000000-0005-0000-0000-00000E550000}"/>
    <cellStyle name="Normal 2 3 3 3 5 3 3 3" xfId="23415" xr:uid="{00000000-0005-0000-0000-00000F550000}"/>
    <cellStyle name="Normal 2 3 3 3 5 3 4" xfId="9966" xr:uid="{00000000-0005-0000-0000-000010550000}"/>
    <cellStyle name="Normal 2 3 3 3 5 3 4 2" xfId="26262" xr:uid="{00000000-0005-0000-0000-000011550000}"/>
    <cellStyle name="Normal 2 3 3 3 5 3 5" xfId="18116" xr:uid="{00000000-0005-0000-0000-000012550000}"/>
    <cellStyle name="Normal 2 3 3 3 5 4" xfId="3193" xr:uid="{00000000-0005-0000-0000-000013550000}"/>
    <cellStyle name="Normal 2 3 3 3 5 4 2" xfId="11339" xr:uid="{00000000-0005-0000-0000-000014550000}"/>
    <cellStyle name="Normal 2 3 3 3 5 4 2 2" xfId="27635" xr:uid="{00000000-0005-0000-0000-000015550000}"/>
    <cellStyle name="Normal 2 3 3 3 5 4 3" xfId="19489" xr:uid="{00000000-0005-0000-0000-000016550000}"/>
    <cellStyle name="Normal 2 3 3 3 5 5" xfId="5709" xr:uid="{00000000-0005-0000-0000-000017550000}"/>
    <cellStyle name="Normal 2 3 3 3 5 5 2" xfId="13855" xr:uid="{00000000-0005-0000-0000-000018550000}"/>
    <cellStyle name="Normal 2 3 3 3 5 5 2 2" xfId="30151" xr:uid="{00000000-0005-0000-0000-000019550000}"/>
    <cellStyle name="Normal 2 3 3 3 5 5 3" xfId="22005" xr:uid="{00000000-0005-0000-0000-00001A550000}"/>
    <cellStyle name="Normal 2 3 3 3 5 6" xfId="8556" xr:uid="{00000000-0005-0000-0000-00001B550000}"/>
    <cellStyle name="Normal 2 3 3 3 5 6 2" xfId="24852" xr:uid="{00000000-0005-0000-0000-00001C550000}"/>
    <cellStyle name="Normal 2 3 3 3 5 7" xfId="16706" xr:uid="{00000000-0005-0000-0000-00001D550000}"/>
    <cellStyle name="Normal 2 3 3 3 6" xfId="771" xr:uid="{00000000-0005-0000-0000-00001E550000}"/>
    <cellStyle name="Normal 2 3 3 3 6 2" xfId="2181" xr:uid="{00000000-0005-0000-0000-00001F550000}"/>
    <cellStyle name="Normal 2 3 3 3 6 2 2" xfId="4724" xr:uid="{00000000-0005-0000-0000-000020550000}"/>
    <cellStyle name="Normal 2 3 3 3 6 2 2 2" xfId="12870" xr:uid="{00000000-0005-0000-0000-000021550000}"/>
    <cellStyle name="Normal 2 3 3 3 6 2 2 2 2" xfId="29166" xr:uid="{00000000-0005-0000-0000-000022550000}"/>
    <cellStyle name="Normal 2 3 3 3 6 2 2 3" xfId="21020" xr:uid="{00000000-0005-0000-0000-000023550000}"/>
    <cellStyle name="Normal 2 3 3 3 6 2 3" xfId="7480" xr:uid="{00000000-0005-0000-0000-000024550000}"/>
    <cellStyle name="Normal 2 3 3 3 6 2 3 2" xfId="15626" xr:uid="{00000000-0005-0000-0000-000025550000}"/>
    <cellStyle name="Normal 2 3 3 3 6 2 3 2 2" xfId="31922" xr:uid="{00000000-0005-0000-0000-000026550000}"/>
    <cellStyle name="Normal 2 3 3 3 6 2 3 3" xfId="23776" xr:uid="{00000000-0005-0000-0000-000027550000}"/>
    <cellStyle name="Normal 2 3 3 3 6 2 4" xfId="10327" xr:uid="{00000000-0005-0000-0000-000028550000}"/>
    <cellStyle name="Normal 2 3 3 3 6 2 4 2" xfId="26623" xr:uid="{00000000-0005-0000-0000-000029550000}"/>
    <cellStyle name="Normal 2 3 3 3 6 2 5" xfId="18477" xr:uid="{00000000-0005-0000-0000-00002A550000}"/>
    <cellStyle name="Normal 2 3 3 3 6 3" xfId="3506" xr:uid="{00000000-0005-0000-0000-00002B550000}"/>
    <cellStyle name="Normal 2 3 3 3 6 3 2" xfId="11652" xr:uid="{00000000-0005-0000-0000-00002C550000}"/>
    <cellStyle name="Normal 2 3 3 3 6 3 2 2" xfId="27948" xr:uid="{00000000-0005-0000-0000-00002D550000}"/>
    <cellStyle name="Normal 2 3 3 3 6 3 3" xfId="19802" xr:uid="{00000000-0005-0000-0000-00002E550000}"/>
    <cellStyle name="Normal 2 3 3 3 6 4" xfId="6070" xr:uid="{00000000-0005-0000-0000-00002F550000}"/>
    <cellStyle name="Normal 2 3 3 3 6 4 2" xfId="14216" xr:uid="{00000000-0005-0000-0000-000030550000}"/>
    <cellStyle name="Normal 2 3 3 3 6 4 2 2" xfId="30512" xr:uid="{00000000-0005-0000-0000-000031550000}"/>
    <cellStyle name="Normal 2 3 3 3 6 4 3" xfId="22366" xr:uid="{00000000-0005-0000-0000-000032550000}"/>
    <cellStyle name="Normal 2 3 3 3 6 5" xfId="8917" xr:uid="{00000000-0005-0000-0000-000033550000}"/>
    <cellStyle name="Normal 2 3 3 3 6 5 2" xfId="25213" xr:uid="{00000000-0005-0000-0000-000034550000}"/>
    <cellStyle name="Normal 2 3 3 3 6 6" xfId="17067" xr:uid="{00000000-0005-0000-0000-000035550000}"/>
    <cellStyle name="Normal 2 3 3 3 7" xfId="1476" xr:uid="{00000000-0005-0000-0000-000036550000}"/>
    <cellStyle name="Normal 2 3 3 3 7 2" xfId="4115" xr:uid="{00000000-0005-0000-0000-000037550000}"/>
    <cellStyle name="Normal 2 3 3 3 7 2 2" xfId="12261" xr:uid="{00000000-0005-0000-0000-000038550000}"/>
    <cellStyle name="Normal 2 3 3 3 7 2 2 2" xfId="28557" xr:uid="{00000000-0005-0000-0000-000039550000}"/>
    <cellStyle name="Normal 2 3 3 3 7 2 3" xfId="20411" xr:uid="{00000000-0005-0000-0000-00003A550000}"/>
    <cellStyle name="Normal 2 3 3 3 7 3" xfId="6775" xr:uid="{00000000-0005-0000-0000-00003B550000}"/>
    <cellStyle name="Normal 2 3 3 3 7 3 2" xfId="14921" xr:uid="{00000000-0005-0000-0000-00003C550000}"/>
    <cellStyle name="Normal 2 3 3 3 7 3 2 2" xfId="31217" xr:uid="{00000000-0005-0000-0000-00003D550000}"/>
    <cellStyle name="Normal 2 3 3 3 7 3 3" xfId="23071" xr:uid="{00000000-0005-0000-0000-00003E550000}"/>
    <cellStyle name="Normal 2 3 3 3 7 4" xfId="9622" xr:uid="{00000000-0005-0000-0000-00003F550000}"/>
    <cellStyle name="Normal 2 3 3 3 7 4 2" xfId="25918" xr:uid="{00000000-0005-0000-0000-000040550000}"/>
    <cellStyle name="Normal 2 3 3 3 7 5" xfId="17772" xr:uid="{00000000-0005-0000-0000-000041550000}"/>
    <cellStyle name="Normal 2 3 3 3 8" xfId="2897" xr:uid="{00000000-0005-0000-0000-000042550000}"/>
    <cellStyle name="Normal 2 3 3 3 8 2" xfId="11043" xr:uid="{00000000-0005-0000-0000-000043550000}"/>
    <cellStyle name="Normal 2 3 3 3 8 2 2" xfId="27339" xr:uid="{00000000-0005-0000-0000-000044550000}"/>
    <cellStyle name="Normal 2 3 3 3 8 3" xfId="19193" xr:uid="{00000000-0005-0000-0000-000045550000}"/>
    <cellStyle name="Normal 2 3 3 3 9" xfId="5365" xr:uid="{00000000-0005-0000-0000-000046550000}"/>
    <cellStyle name="Normal 2 3 3 3 9 2" xfId="13511" xr:uid="{00000000-0005-0000-0000-000047550000}"/>
    <cellStyle name="Normal 2 3 3 3 9 2 2" xfId="29807" xr:uid="{00000000-0005-0000-0000-000048550000}"/>
    <cellStyle name="Normal 2 3 3 3 9 3" xfId="21661" xr:uid="{00000000-0005-0000-0000-000049550000}"/>
    <cellStyle name="Normal 2 3 3 4" xfId="111" xr:uid="{00000000-0005-0000-0000-00004A550000}"/>
    <cellStyle name="Normal 2 3 3 4 2" xfId="455" xr:uid="{00000000-0005-0000-0000-00004B550000}"/>
    <cellStyle name="Normal 2 3 3 4 2 2" xfId="1161" xr:uid="{00000000-0005-0000-0000-00004C550000}"/>
    <cellStyle name="Normal 2 3 3 4 2 2 2" xfId="2571" xr:uid="{00000000-0005-0000-0000-00004D550000}"/>
    <cellStyle name="Normal 2 3 3 4 2 2 2 2" xfId="5058" xr:uid="{00000000-0005-0000-0000-00004E550000}"/>
    <cellStyle name="Normal 2 3 3 4 2 2 2 2 2" xfId="13204" xr:uid="{00000000-0005-0000-0000-00004F550000}"/>
    <cellStyle name="Normal 2 3 3 4 2 2 2 2 2 2" xfId="29500" xr:uid="{00000000-0005-0000-0000-000050550000}"/>
    <cellStyle name="Normal 2 3 3 4 2 2 2 2 3" xfId="21354" xr:uid="{00000000-0005-0000-0000-000051550000}"/>
    <cellStyle name="Normal 2 3 3 4 2 2 2 3" xfId="7870" xr:uid="{00000000-0005-0000-0000-000052550000}"/>
    <cellStyle name="Normal 2 3 3 4 2 2 2 3 2" xfId="16016" xr:uid="{00000000-0005-0000-0000-000053550000}"/>
    <cellStyle name="Normal 2 3 3 4 2 2 2 3 2 2" xfId="32312" xr:uid="{00000000-0005-0000-0000-000054550000}"/>
    <cellStyle name="Normal 2 3 3 4 2 2 2 3 3" xfId="24166" xr:uid="{00000000-0005-0000-0000-000055550000}"/>
    <cellStyle name="Normal 2 3 3 4 2 2 2 4" xfId="10717" xr:uid="{00000000-0005-0000-0000-000056550000}"/>
    <cellStyle name="Normal 2 3 3 4 2 2 2 4 2" xfId="27013" xr:uid="{00000000-0005-0000-0000-000057550000}"/>
    <cellStyle name="Normal 2 3 3 4 2 2 2 5" xfId="18867" xr:uid="{00000000-0005-0000-0000-000058550000}"/>
    <cellStyle name="Normal 2 3 3 4 2 2 3" xfId="3840" xr:uid="{00000000-0005-0000-0000-000059550000}"/>
    <cellStyle name="Normal 2 3 3 4 2 2 3 2" xfId="11986" xr:uid="{00000000-0005-0000-0000-00005A550000}"/>
    <cellStyle name="Normal 2 3 3 4 2 2 3 2 2" xfId="28282" xr:uid="{00000000-0005-0000-0000-00005B550000}"/>
    <cellStyle name="Normal 2 3 3 4 2 2 3 3" xfId="20136" xr:uid="{00000000-0005-0000-0000-00005C550000}"/>
    <cellStyle name="Normal 2 3 3 4 2 2 4" xfId="6460" xr:uid="{00000000-0005-0000-0000-00005D550000}"/>
    <cellStyle name="Normal 2 3 3 4 2 2 4 2" xfId="14606" xr:uid="{00000000-0005-0000-0000-00005E550000}"/>
    <cellStyle name="Normal 2 3 3 4 2 2 4 2 2" xfId="30902" xr:uid="{00000000-0005-0000-0000-00005F550000}"/>
    <cellStyle name="Normal 2 3 3 4 2 2 4 3" xfId="22756" xr:uid="{00000000-0005-0000-0000-000060550000}"/>
    <cellStyle name="Normal 2 3 3 4 2 2 5" xfId="9307" xr:uid="{00000000-0005-0000-0000-000061550000}"/>
    <cellStyle name="Normal 2 3 3 4 2 2 5 2" xfId="25603" xr:uid="{00000000-0005-0000-0000-000062550000}"/>
    <cellStyle name="Normal 2 3 3 4 2 2 6" xfId="17457" xr:uid="{00000000-0005-0000-0000-000063550000}"/>
    <cellStyle name="Normal 2 3 3 4 2 3" xfId="1866" xr:uid="{00000000-0005-0000-0000-000064550000}"/>
    <cellStyle name="Normal 2 3 3 4 2 3 2" xfId="4449" xr:uid="{00000000-0005-0000-0000-000065550000}"/>
    <cellStyle name="Normal 2 3 3 4 2 3 2 2" xfId="12595" xr:uid="{00000000-0005-0000-0000-000066550000}"/>
    <cellStyle name="Normal 2 3 3 4 2 3 2 2 2" xfId="28891" xr:uid="{00000000-0005-0000-0000-000067550000}"/>
    <cellStyle name="Normal 2 3 3 4 2 3 2 3" xfId="20745" xr:uid="{00000000-0005-0000-0000-000068550000}"/>
    <cellStyle name="Normal 2 3 3 4 2 3 3" xfId="7165" xr:uid="{00000000-0005-0000-0000-000069550000}"/>
    <cellStyle name="Normal 2 3 3 4 2 3 3 2" xfId="15311" xr:uid="{00000000-0005-0000-0000-00006A550000}"/>
    <cellStyle name="Normal 2 3 3 4 2 3 3 2 2" xfId="31607" xr:uid="{00000000-0005-0000-0000-00006B550000}"/>
    <cellStyle name="Normal 2 3 3 4 2 3 3 3" xfId="23461" xr:uid="{00000000-0005-0000-0000-00006C550000}"/>
    <cellStyle name="Normal 2 3 3 4 2 3 4" xfId="10012" xr:uid="{00000000-0005-0000-0000-00006D550000}"/>
    <cellStyle name="Normal 2 3 3 4 2 3 4 2" xfId="26308" xr:uid="{00000000-0005-0000-0000-00006E550000}"/>
    <cellStyle name="Normal 2 3 3 4 2 3 5" xfId="18162" xr:uid="{00000000-0005-0000-0000-00006F550000}"/>
    <cellStyle name="Normal 2 3 3 4 2 4" xfId="3231" xr:uid="{00000000-0005-0000-0000-000070550000}"/>
    <cellStyle name="Normal 2 3 3 4 2 4 2" xfId="11377" xr:uid="{00000000-0005-0000-0000-000071550000}"/>
    <cellStyle name="Normal 2 3 3 4 2 4 2 2" xfId="27673" xr:uid="{00000000-0005-0000-0000-000072550000}"/>
    <cellStyle name="Normal 2 3 3 4 2 4 3" xfId="19527" xr:uid="{00000000-0005-0000-0000-000073550000}"/>
    <cellStyle name="Normal 2 3 3 4 2 5" xfId="5755" xr:uid="{00000000-0005-0000-0000-000074550000}"/>
    <cellStyle name="Normal 2 3 3 4 2 5 2" xfId="13901" xr:uid="{00000000-0005-0000-0000-000075550000}"/>
    <cellStyle name="Normal 2 3 3 4 2 5 2 2" xfId="30197" xr:uid="{00000000-0005-0000-0000-000076550000}"/>
    <cellStyle name="Normal 2 3 3 4 2 5 3" xfId="22051" xr:uid="{00000000-0005-0000-0000-000077550000}"/>
    <cellStyle name="Normal 2 3 3 4 2 6" xfId="8602" xr:uid="{00000000-0005-0000-0000-000078550000}"/>
    <cellStyle name="Normal 2 3 3 4 2 6 2" xfId="24898" xr:uid="{00000000-0005-0000-0000-000079550000}"/>
    <cellStyle name="Normal 2 3 3 4 2 7" xfId="16752" xr:uid="{00000000-0005-0000-0000-00007A550000}"/>
    <cellStyle name="Normal 2 3 3 4 3" xfId="817" xr:uid="{00000000-0005-0000-0000-00007B550000}"/>
    <cellStyle name="Normal 2 3 3 4 3 2" xfId="2227" xr:uid="{00000000-0005-0000-0000-00007C550000}"/>
    <cellStyle name="Normal 2 3 3 4 3 2 2" xfId="4762" xr:uid="{00000000-0005-0000-0000-00007D550000}"/>
    <cellStyle name="Normal 2 3 3 4 3 2 2 2" xfId="12908" xr:uid="{00000000-0005-0000-0000-00007E550000}"/>
    <cellStyle name="Normal 2 3 3 4 3 2 2 2 2" xfId="29204" xr:uid="{00000000-0005-0000-0000-00007F550000}"/>
    <cellStyle name="Normal 2 3 3 4 3 2 2 3" xfId="21058" xr:uid="{00000000-0005-0000-0000-000080550000}"/>
    <cellStyle name="Normal 2 3 3 4 3 2 3" xfId="7526" xr:uid="{00000000-0005-0000-0000-000081550000}"/>
    <cellStyle name="Normal 2 3 3 4 3 2 3 2" xfId="15672" xr:uid="{00000000-0005-0000-0000-000082550000}"/>
    <cellStyle name="Normal 2 3 3 4 3 2 3 2 2" xfId="31968" xr:uid="{00000000-0005-0000-0000-000083550000}"/>
    <cellStyle name="Normal 2 3 3 4 3 2 3 3" xfId="23822" xr:uid="{00000000-0005-0000-0000-000084550000}"/>
    <cellStyle name="Normal 2 3 3 4 3 2 4" xfId="10373" xr:uid="{00000000-0005-0000-0000-000085550000}"/>
    <cellStyle name="Normal 2 3 3 4 3 2 4 2" xfId="26669" xr:uid="{00000000-0005-0000-0000-000086550000}"/>
    <cellStyle name="Normal 2 3 3 4 3 2 5" xfId="18523" xr:uid="{00000000-0005-0000-0000-000087550000}"/>
    <cellStyle name="Normal 2 3 3 4 3 3" xfId="3544" xr:uid="{00000000-0005-0000-0000-000088550000}"/>
    <cellStyle name="Normal 2 3 3 4 3 3 2" xfId="11690" xr:uid="{00000000-0005-0000-0000-000089550000}"/>
    <cellStyle name="Normal 2 3 3 4 3 3 2 2" xfId="27986" xr:uid="{00000000-0005-0000-0000-00008A550000}"/>
    <cellStyle name="Normal 2 3 3 4 3 3 3" xfId="19840" xr:uid="{00000000-0005-0000-0000-00008B550000}"/>
    <cellStyle name="Normal 2 3 3 4 3 4" xfId="6116" xr:uid="{00000000-0005-0000-0000-00008C550000}"/>
    <cellStyle name="Normal 2 3 3 4 3 4 2" xfId="14262" xr:uid="{00000000-0005-0000-0000-00008D550000}"/>
    <cellStyle name="Normal 2 3 3 4 3 4 2 2" xfId="30558" xr:uid="{00000000-0005-0000-0000-00008E550000}"/>
    <cellStyle name="Normal 2 3 3 4 3 4 3" xfId="22412" xr:uid="{00000000-0005-0000-0000-00008F550000}"/>
    <cellStyle name="Normal 2 3 3 4 3 5" xfId="8963" xr:uid="{00000000-0005-0000-0000-000090550000}"/>
    <cellStyle name="Normal 2 3 3 4 3 5 2" xfId="25259" xr:uid="{00000000-0005-0000-0000-000091550000}"/>
    <cellStyle name="Normal 2 3 3 4 3 6" xfId="17113" xr:uid="{00000000-0005-0000-0000-000092550000}"/>
    <cellStyle name="Normal 2 3 3 4 4" xfId="1522" xr:uid="{00000000-0005-0000-0000-000093550000}"/>
    <cellStyle name="Normal 2 3 3 4 4 2" xfId="4153" xr:uid="{00000000-0005-0000-0000-000094550000}"/>
    <cellStyle name="Normal 2 3 3 4 4 2 2" xfId="12299" xr:uid="{00000000-0005-0000-0000-000095550000}"/>
    <cellStyle name="Normal 2 3 3 4 4 2 2 2" xfId="28595" xr:uid="{00000000-0005-0000-0000-000096550000}"/>
    <cellStyle name="Normal 2 3 3 4 4 2 3" xfId="20449" xr:uid="{00000000-0005-0000-0000-000097550000}"/>
    <cellStyle name="Normal 2 3 3 4 4 3" xfId="6821" xr:uid="{00000000-0005-0000-0000-000098550000}"/>
    <cellStyle name="Normal 2 3 3 4 4 3 2" xfId="14967" xr:uid="{00000000-0005-0000-0000-000099550000}"/>
    <cellStyle name="Normal 2 3 3 4 4 3 2 2" xfId="31263" xr:uid="{00000000-0005-0000-0000-00009A550000}"/>
    <cellStyle name="Normal 2 3 3 4 4 3 3" xfId="23117" xr:uid="{00000000-0005-0000-0000-00009B550000}"/>
    <cellStyle name="Normal 2 3 3 4 4 4" xfId="9668" xr:uid="{00000000-0005-0000-0000-00009C550000}"/>
    <cellStyle name="Normal 2 3 3 4 4 4 2" xfId="25964" xr:uid="{00000000-0005-0000-0000-00009D550000}"/>
    <cellStyle name="Normal 2 3 3 4 4 5" xfId="17818" xr:uid="{00000000-0005-0000-0000-00009E550000}"/>
    <cellStyle name="Normal 2 3 3 4 5" xfId="2935" xr:uid="{00000000-0005-0000-0000-00009F550000}"/>
    <cellStyle name="Normal 2 3 3 4 5 2" xfId="11081" xr:uid="{00000000-0005-0000-0000-0000A0550000}"/>
    <cellStyle name="Normal 2 3 3 4 5 2 2" xfId="27377" xr:uid="{00000000-0005-0000-0000-0000A1550000}"/>
    <cellStyle name="Normal 2 3 3 4 5 3" xfId="19231" xr:uid="{00000000-0005-0000-0000-0000A2550000}"/>
    <cellStyle name="Normal 2 3 3 4 6" xfId="5411" xr:uid="{00000000-0005-0000-0000-0000A3550000}"/>
    <cellStyle name="Normal 2 3 3 4 6 2" xfId="13557" xr:uid="{00000000-0005-0000-0000-0000A4550000}"/>
    <cellStyle name="Normal 2 3 3 4 6 2 2" xfId="29853" xr:uid="{00000000-0005-0000-0000-0000A5550000}"/>
    <cellStyle name="Normal 2 3 3 4 6 3" xfId="21707" xr:uid="{00000000-0005-0000-0000-0000A6550000}"/>
    <cellStyle name="Normal 2 3 3 4 7" xfId="8258" xr:uid="{00000000-0005-0000-0000-0000A7550000}"/>
    <cellStyle name="Normal 2 3 3 4 7 2" xfId="24554" xr:uid="{00000000-0005-0000-0000-0000A8550000}"/>
    <cellStyle name="Normal 2 3 3 4 8" xfId="16408" xr:uid="{00000000-0005-0000-0000-0000A9550000}"/>
    <cellStyle name="Normal 2 3 3 5" xfId="198" xr:uid="{00000000-0005-0000-0000-0000AA550000}"/>
    <cellStyle name="Normal 2 3 3 5 2" xfId="542" xr:uid="{00000000-0005-0000-0000-0000AB550000}"/>
    <cellStyle name="Normal 2 3 3 5 2 2" xfId="1248" xr:uid="{00000000-0005-0000-0000-0000AC550000}"/>
    <cellStyle name="Normal 2 3 3 5 2 2 2" xfId="2658" xr:uid="{00000000-0005-0000-0000-0000AD550000}"/>
    <cellStyle name="Normal 2 3 3 5 2 2 2 2" xfId="5132" xr:uid="{00000000-0005-0000-0000-0000AE550000}"/>
    <cellStyle name="Normal 2 3 3 5 2 2 2 2 2" xfId="13278" xr:uid="{00000000-0005-0000-0000-0000AF550000}"/>
    <cellStyle name="Normal 2 3 3 5 2 2 2 2 2 2" xfId="29574" xr:uid="{00000000-0005-0000-0000-0000B0550000}"/>
    <cellStyle name="Normal 2 3 3 5 2 2 2 2 3" xfId="21428" xr:uid="{00000000-0005-0000-0000-0000B1550000}"/>
    <cellStyle name="Normal 2 3 3 5 2 2 2 3" xfId="7957" xr:uid="{00000000-0005-0000-0000-0000B2550000}"/>
    <cellStyle name="Normal 2 3 3 5 2 2 2 3 2" xfId="16103" xr:uid="{00000000-0005-0000-0000-0000B3550000}"/>
    <cellStyle name="Normal 2 3 3 5 2 2 2 3 2 2" xfId="32399" xr:uid="{00000000-0005-0000-0000-0000B4550000}"/>
    <cellStyle name="Normal 2 3 3 5 2 2 2 3 3" xfId="24253" xr:uid="{00000000-0005-0000-0000-0000B5550000}"/>
    <cellStyle name="Normal 2 3 3 5 2 2 2 4" xfId="10804" xr:uid="{00000000-0005-0000-0000-0000B6550000}"/>
    <cellStyle name="Normal 2 3 3 5 2 2 2 4 2" xfId="27100" xr:uid="{00000000-0005-0000-0000-0000B7550000}"/>
    <cellStyle name="Normal 2 3 3 5 2 2 2 5" xfId="18954" xr:uid="{00000000-0005-0000-0000-0000B8550000}"/>
    <cellStyle name="Normal 2 3 3 5 2 2 3" xfId="3914" xr:uid="{00000000-0005-0000-0000-0000B9550000}"/>
    <cellStyle name="Normal 2 3 3 5 2 2 3 2" xfId="12060" xr:uid="{00000000-0005-0000-0000-0000BA550000}"/>
    <cellStyle name="Normal 2 3 3 5 2 2 3 2 2" xfId="28356" xr:uid="{00000000-0005-0000-0000-0000BB550000}"/>
    <cellStyle name="Normal 2 3 3 5 2 2 3 3" xfId="20210" xr:uid="{00000000-0005-0000-0000-0000BC550000}"/>
    <cellStyle name="Normal 2 3 3 5 2 2 4" xfId="6547" xr:uid="{00000000-0005-0000-0000-0000BD550000}"/>
    <cellStyle name="Normal 2 3 3 5 2 2 4 2" xfId="14693" xr:uid="{00000000-0005-0000-0000-0000BE550000}"/>
    <cellStyle name="Normal 2 3 3 5 2 2 4 2 2" xfId="30989" xr:uid="{00000000-0005-0000-0000-0000BF550000}"/>
    <cellStyle name="Normal 2 3 3 5 2 2 4 3" xfId="22843" xr:uid="{00000000-0005-0000-0000-0000C0550000}"/>
    <cellStyle name="Normal 2 3 3 5 2 2 5" xfId="9394" xr:uid="{00000000-0005-0000-0000-0000C1550000}"/>
    <cellStyle name="Normal 2 3 3 5 2 2 5 2" xfId="25690" xr:uid="{00000000-0005-0000-0000-0000C2550000}"/>
    <cellStyle name="Normal 2 3 3 5 2 2 6" xfId="17544" xr:uid="{00000000-0005-0000-0000-0000C3550000}"/>
    <cellStyle name="Normal 2 3 3 5 2 3" xfId="1953" xr:uid="{00000000-0005-0000-0000-0000C4550000}"/>
    <cellStyle name="Normal 2 3 3 5 2 3 2" xfId="4523" xr:uid="{00000000-0005-0000-0000-0000C5550000}"/>
    <cellStyle name="Normal 2 3 3 5 2 3 2 2" xfId="12669" xr:uid="{00000000-0005-0000-0000-0000C6550000}"/>
    <cellStyle name="Normal 2 3 3 5 2 3 2 2 2" xfId="28965" xr:uid="{00000000-0005-0000-0000-0000C7550000}"/>
    <cellStyle name="Normal 2 3 3 5 2 3 2 3" xfId="20819" xr:uid="{00000000-0005-0000-0000-0000C8550000}"/>
    <cellStyle name="Normal 2 3 3 5 2 3 3" xfId="7252" xr:uid="{00000000-0005-0000-0000-0000C9550000}"/>
    <cellStyle name="Normal 2 3 3 5 2 3 3 2" xfId="15398" xr:uid="{00000000-0005-0000-0000-0000CA550000}"/>
    <cellStyle name="Normal 2 3 3 5 2 3 3 2 2" xfId="31694" xr:uid="{00000000-0005-0000-0000-0000CB550000}"/>
    <cellStyle name="Normal 2 3 3 5 2 3 3 3" xfId="23548" xr:uid="{00000000-0005-0000-0000-0000CC550000}"/>
    <cellStyle name="Normal 2 3 3 5 2 3 4" xfId="10099" xr:uid="{00000000-0005-0000-0000-0000CD550000}"/>
    <cellStyle name="Normal 2 3 3 5 2 3 4 2" xfId="26395" xr:uid="{00000000-0005-0000-0000-0000CE550000}"/>
    <cellStyle name="Normal 2 3 3 5 2 3 5" xfId="18249" xr:uid="{00000000-0005-0000-0000-0000CF550000}"/>
    <cellStyle name="Normal 2 3 3 5 2 4" xfId="3305" xr:uid="{00000000-0005-0000-0000-0000D0550000}"/>
    <cellStyle name="Normal 2 3 3 5 2 4 2" xfId="11451" xr:uid="{00000000-0005-0000-0000-0000D1550000}"/>
    <cellStyle name="Normal 2 3 3 5 2 4 2 2" xfId="27747" xr:uid="{00000000-0005-0000-0000-0000D2550000}"/>
    <cellStyle name="Normal 2 3 3 5 2 4 3" xfId="19601" xr:uid="{00000000-0005-0000-0000-0000D3550000}"/>
    <cellStyle name="Normal 2 3 3 5 2 5" xfId="5842" xr:uid="{00000000-0005-0000-0000-0000D4550000}"/>
    <cellStyle name="Normal 2 3 3 5 2 5 2" xfId="13988" xr:uid="{00000000-0005-0000-0000-0000D5550000}"/>
    <cellStyle name="Normal 2 3 3 5 2 5 2 2" xfId="30284" xr:uid="{00000000-0005-0000-0000-0000D6550000}"/>
    <cellStyle name="Normal 2 3 3 5 2 5 3" xfId="22138" xr:uid="{00000000-0005-0000-0000-0000D7550000}"/>
    <cellStyle name="Normal 2 3 3 5 2 6" xfId="8689" xr:uid="{00000000-0005-0000-0000-0000D8550000}"/>
    <cellStyle name="Normal 2 3 3 5 2 6 2" xfId="24985" xr:uid="{00000000-0005-0000-0000-0000D9550000}"/>
    <cellStyle name="Normal 2 3 3 5 2 7" xfId="16839" xr:uid="{00000000-0005-0000-0000-0000DA550000}"/>
    <cellStyle name="Normal 2 3 3 5 3" xfId="904" xr:uid="{00000000-0005-0000-0000-0000DB550000}"/>
    <cellStyle name="Normal 2 3 3 5 3 2" xfId="2314" xr:uid="{00000000-0005-0000-0000-0000DC550000}"/>
    <cellStyle name="Normal 2 3 3 5 3 2 2" xfId="4836" xr:uid="{00000000-0005-0000-0000-0000DD550000}"/>
    <cellStyle name="Normal 2 3 3 5 3 2 2 2" xfId="12982" xr:uid="{00000000-0005-0000-0000-0000DE550000}"/>
    <cellStyle name="Normal 2 3 3 5 3 2 2 2 2" xfId="29278" xr:uid="{00000000-0005-0000-0000-0000DF550000}"/>
    <cellStyle name="Normal 2 3 3 5 3 2 2 3" xfId="21132" xr:uid="{00000000-0005-0000-0000-0000E0550000}"/>
    <cellStyle name="Normal 2 3 3 5 3 2 3" xfId="7613" xr:uid="{00000000-0005-0000-0000-0000E1550000}"/>
    <cellStyle name="Normal 2 3 3 5 3 2 3 2" xfId="15759" xr:uid="{00000000-0005-0000-0000-0000E2550000}"/>
    <cellStyle name="Normal 2 3 3 5 3 2 3 2 2" xfId="32055" xr:uid="{00000000-0005-0000-0000-0000E3550000}"/>
    <cellStyle name="Normal 2 3 3 5 3 2 3 3" xfId="23909" xr:uid="{00000000-0005-0000-0000-0000E4550000}"/>
    <cellStyle name="Normal 2 3 3 5 3 2 4" xfId="10460" xr:uid="{00000000-0005-0000-0000-0000E5550000}"/>
    <cellStyle name="Normal 2 3 3 5 3 2 4 2" xfId="26756" xr:uid="{00000000-0005-0000-0000-0000E6550000}"/>
    <cellStyle name="Normal 2 3 3 5 3 2 5" xfId="18610" xr:uid="{00000000-0005-0000-0000-0000E7550000}"/>
    <cellStyle name="Normal 2 3 3 5 3 3" xfId="3618" xr:uid="{00000000-0005-0000-0000-0000E8550000}"/>
    <cellStyle name="Normal 2 3 3 5 3 3 2" xfId="11764" xr:uid="{00000000-0005-0000-0000-0000E9550000}"/>
    <cellStyle name="Normal 2 3 3 5 3 3 2 2" xfId="28060" xr:uid="{00000000-0005-0000-0000-0000EA550000}"/>
    <cellStyle name="Normal 2 3 3 5 3 3 3" xfId="19914" xr:uid="{00000000-0005-0000-0000-0000EB550000}"/>
    <cellStyle name="Normal 2 3 3 5 3 4" xfId="6203" xr:uid="{00000000-0005-0000-0000-0000EC550000}"/>
    <cellStyle name="Normal 2 3 3 5 3 4 2" xfId="14349" xr:uid="{00000000-0005-0000-0000-0000ED550000}"/>
    <cellStyle name="Normal 2 3 3 5 3 4 2 2" xfId="30645" xr:uid="{00000000-0005-0000-0000-0000EE550000}"/>
    <cellStyle name="Normal 2 3 3 5 3 4 3" xfId="22499" xr:uid="{00000000-0005-0000-0000-0000EF550000}"/>
    <cellStyle name="Normal 2 3 3 5 3 5" xfId="9050" xr:uid="{00000000-0005-0000-0000-0000F0550000}"/>
    <cellStyle name="Normal 2 3 3 5 3 5 2" xfId="25346" xr:uid="{00000000-0005-0000-0000-0000F1550000}"/>
    <cellStyle name="Normal 2 3 3 5 3 6" xfId="17200" xr:uid="{00000000-0005-0000-0000-0000F2550000}"/>
    <cellStyle name="Normal 2 3 3 5 4" xfId="1609" xr:uid="{00000000-0005-0000-0000-0000F3550000}"/>
    <cellStyle name="Normal 2 3 3 5 4 2" xfId="4227" xr:uid="{00000000-0005-0000-0000-0000F4550000}"/>
    <cellStyle name="Normal 2 3 3 5 4 2 2" xfId="12373" xr:uid="{00000000-0005-0000-0000-0000F5550000}"/>
    <cellStyle name="Normal 2 3 3 5 4 2 2 2" xfId="28669" xr:uid="{00000000-0005-0000-0000-0000F6550000}"/>
    <cellStyle name="Normal 2 3 3 5 4 2 3" xfId="20523" xr:uid="{00000000-0005-0000-0000-0000F7550000}"/>
    <cellStyle name="Normal 2 3 3 5 4 3" xfId="6908" xr:uid="{00000000-0005-0000-0000-0000F8550000}"/>
    <cellStyle name="Normal 2 3 3 5 4 3 2" xfId="15054" xr:uid="{00000000-0005-0000-0000-0000F9550000}"/>
    <cellStyle name="Normal 2 3 3 5 4 3 2 2" xfId="31350" xr:uid="{00000000-0005-0000-0000-0000FA550000}"/>
    <cellStyle name="Normal 2 3 3 5 4 3 3" xfId="23204" xr:uid="{00000000-0005-0000-0000-0000FB550000}"/>
    <cellStyle name="Normal 2 3 3 5 4 4" xfId="9755" xr:uid="{00000000-0005-0000-0000-0000FC550000}"/>
    <cellStyle name="Normal 2 3 3 5 4 4 2" xfId="26051" xr:uid="{00000000-0005-0000-0000-0000FD550000}"/>
    <cellStyle name="Normal 2 3 3 5 4 5" xfId="17905" xr:uid="{00000000-0005-0000-0000-0000FE550000}"/>
    <cellStyle name="Normal 2 3 3 5 5" xfId="3009" xr:uid="{00000000-0005-0000-0000-0000FF550000}"/>
    <cellStyle name="Normal 2 3 3 5 5 2" xfId="11155" xr:uid="{00000000-0005-0000-0000-000000560000}"/>
    <cellStyle name="Normal 2 3 3 5 5 2 2" xfId="27451" xr:uid="{00000000-0005-0000-0000-000001560000}"/>
    <cellStyle name="Normal 2 3 3 5 5 3" xfId="19305" xr:uid="{00000000-0005-0000-0000-000002560000}"/>
    <cellStyle name="Normal 2 3 3 5 6" xfId="5498" xr:uid="{00000000-0005-0000-0000-000003560000}"/>
    <cellStyle name="Normal 2 3 3 5 6 2" xfId="13644" xr:uid="{00000000-0005-0000-0000-000004560000}"/>
    <cellStyle name="Normal 2 3 3 5 6 2 2" xfId="29940" xr:uid="{00000000-0005-0000-0000-000005560000}"/>
    <cellStyle name="Normal 2 3 3 5 6 3" xfId="21794" xr:uid="{00000000-0005-0000-0000-000006560000}"/>
    <cellStyle name="Normal 2 3 3 5 7" xfId="8345" xr:uid="{00000000-0005-0000-0000-000007560000}"/>
    <cellStyle name="Normal 2 3 3 5 7 2" xfId="24641" xr:uid="{00000000-0005-0000-0000-000008560000}"/>
    <cellStyle name="Normal 2 3 3 5 8" xfId="16495" xr:uid="{00000000-0005-0000-0000-000009560000}"/>
    <cellStyle name="Normal 2 3 3 6" xfId="275" xr:uid="{00000000-0005-0000-0000-00000A560000}"/>
    <cellStyle name="Normal 2 3 3 6 2" xfId="619" xr:uid="{00000000-0005-0000-0000-00000B560000}"/>
    <cellStyle name="Normal 2 3 3 6 2 2" xfId="1325" xr:uid="{00000000-0005-0000-0000-00000C560000}"/>
    <cellStyle name="Normal 2 3 3 6 2 2 2" xfId="2735" xr:uid="{00000000-0005-0000-0000-00000D560000}"/>
    <cellStyle name="Normal 2 3 3 6 2 2 2 2" xfId="5206" xr:uid="{00000000-0005-0000-0000-00000E560000}"/>
    <cellStyle name="Normal 2 3 3 6 2 2 2 2 2" xfId="13352" xr:uid="{00000000-0005-0000-0000-00000F560000}"/>
    <cellStyle name="Normal 2 3 3 6 2 2 2 2 2 2" xfId="29648" xr:uid="{00000000-0005-0000-0000-000010560000}"/>
    <cellStyle name="Normal 2 3 3 6 2 2 2 2 3" xfId="21502" xr:uid="{00000000-0005-0000-0000-000011560000}"/>
    <cellStyle name="Normal 2 3 3 6 2 2 2 3" xfId="8034" xr:uid="{00000000-0005-0000-0000-000012560000}"/>
    <cellStyle name="Normal 2 3 3 6 2 2 2 3 2" xfId="16180" xr:uid="{00000000-0005-0000-0000-000013560000}"/>
    <cellStyle name="Normal 2 3 3 6 2 2 2 3 2 2" xfId="32476" xr:uid="{00000000-0005-0000-0000-000014560000}"/>
    <cellStyle name="Normal 2 3 3 6 2 2 2 3 3" xfId="24330" xr:uid="{00000000-0005-0000-0000-000015560000}"/>
    <cellStyle name="Normal 2 3 3 6 2 2 2 4" xfId="10881" xr:uid="{00000000-0005-0000-0000-000016560000}"/>
    <cellStyle name="Normal 2 3 3 6 2 2 2 4 2" xfId="27177" xr:uid="{00000000-0005-0000-0000-000017560000}"/>
    <cellStyle name="Normal 2 3 3 6 2 2 2 5" xfId="19031" xr:uid="{00000000-0005-0000-0000-000018560000}"/>
    <cellStyle name="Normal 2 3 3 6 2 2 3" xfId="3988" xr:uid="{00000000-0005-0000-0000-000019560000}"/>
    <cellStyle name="Normal 2 3 3 6 2 2 3 2" xfId="12134" xr:uid="{00000000-0005-0000-0000-00001A560000}"/>
    <cellStyle name="Normal 2 3 3 6 2 2 3 2 2" xfId="28430" xr:uid="{00000000-0005-0000-0000-00001B560000}"/>
    <cellStyle name="Normal 2 3 3 6 2 2 3 3" xfId="20284" xr:uid="{00000000-0005-0000-0000-00001C560000}"/>
    <cellStyle name="Normal 2 3 3 6 2 2 4" xfId="6624" xr:uid="{00000000-0005-0000-0000-00001D560000}"/>
    <cellStyle name="Normal 2 3 3 6 2 2 4 2" xfId="14770" xr:uid="{00000000-0005-0000-0000-00001E560000}"/>
    <cellStyle name="Normal 2 3 3 6 2 2 4 2 2" xfId="31066" xr:uid="{00000000-0005-0000-0000-00001F560000}"/>
    <cellStyle name="Normal 2 3 3 6 2 2 4 3" xfId="22920" xr:uid="{00000000-0005-0000-0000-000020560000}"/>
    <cellStyle name="Normal 2 3 3 6 2 2 5" xfId="9471" xr:uid="{00000000-0005-0000-0000-000021560000}"/>
    <cellStyle name="Normal 2 3 3 6 2 2 5 2" xfId="25767" xr:uid="{00000000-0005-0000-0000-000022560000}"/>
    <cellStyle name="Normal 2 3 3 6 2 2 6" xfId="17621" xr:uid="{00000000-0005-0000-0000-000023560000}"/>
    <cellStyle name="Normal 2 3 3 6 2 3" xfId="2030" xr:uid="{00000000-0005-0000-0000-000024560000}"/>
    <cellStyle name="Normal 2 3 3 6 2 3 2" xfId="4597" xr:uid="{00000000-0005-0000-0000-000025560000}"/>
    <cellStyle name="Normal 2 3 3 6 2 3 2 2" xfId="12743" xr:uid="{00000000-0005-0000-0000-000026560000}"/>
    <cellStyle name="Normal 2 3 3 6 2 3 2 2 2" xfId="29039" xr:uid="{00000000-0005-0000-0000-000027560000}"/>
    <cellStyle name="Normal 2 3 3 6 2 3 2 3" xfId="20893" xr:uid="{00000000-0005-0000-0000-000028560000}"/>
    <cellStyle name="Normal 2 3 3 6 2 3 3" xfId="7329" xr:uid="{00000000-0005-0000-0000-000029560000}"/>
    <cellStyle name="Normal 2 3 3 6 2 3 3 2" xfId="15475" xr:uid="{00000000-0005-0000-0000-00002A560000}"/>
    <cellStyle name="Normal 2 3 3 6 2 3 3 2 2" xfId="31771" xr:uid="{00000000-0005-0000-0000-00002B560000}"/>
    <cellStyle name="Normal 2 3 3 6 2 3 3 3" xfId="23625" xr:uid="{00000000-0005-0000-0000-00002C560000}"/>
    <cellStyle name="Normal 2 3 3 6 2 3 4" xfId="10176" xr:uid="{00000000-0005-0000-0000-00002D560000}"/>
    <cellStyle name="Normal 2 3 3 6 2 3 4 2" xfId="26472" xr:uid="{00000000-0005-0000-0000-00002E560000}"/>
    <cellStyle name="Normal 2 3 3 6 2 3 5" xfId="18326" xr:uid="{00000000-0005-0000-0000-00002F560000}"/>
    <cellStyle name="Normal 2 3 3 6 2 4" xfId="3379" xr:uid="{00000000-0005-0000-0000-000030560000}"/>
    <cellStyle name="Normal 2 3 3 6 2 4 2" xfId="11525" xr:uid="{00000000-0005-0000-0000-000031560000}"/>
    <cellStyle name="Normal 2 3 3 6 2 4 2 2" xfId="27821" xr:uid="{00000000-0005-0000-0000-000032560000}"/>
    <cellStyle name="Normal 2 3 3 6 2 4 3" xfId="19675" xr:uid="{00000000-0005-0000-0000-000033560000}"/>
    <cellStyle name="Normal 2 3 3 6 2 5" xfId="5919" xr:uid="{00000000-0005-0000-0000-000034560000}"/>
    <cellStyle name="Normal 2 3 3 6 2 5 2" xfId="14065" xr:uid="{00000000-0005-0000-0000-000035560000}"/>
    <cellStyle name="Normal 2 3 3 6 2 5 2 2" xfId="30361" xr:uid="{00000000-0005-0000-0000-000036560000}"/>
    <cellStyle name="Normal 2 3 3 6 2 5 3" xfId="22215" xr:uid="{00000000-0005-0000-0000-000037560000}"/>
    <cellStyle name="Normal 2 3 3 6 2 6" xfId="8766" xr:uid="{00000000-0005-0000-0000-000038560000}"/>
    <cellStyle name="Normal 2 3 3 6 2 6 2" xfId="25062" xr:uid="{00000000-0005-0000-0000-000039560000}"/>
    <cellStyle name="Normal 2 3 3 6 2 7" xfId="16916" xr:uid="{00000000-0005-0000-0000-00003A560000}"/>
    <cellStyle name="Normal 2 3 3 6 3" xfId="981" xr:uid="{00000000-0005-0000-0000-00003B560000}"/>
    <cellStyle name="Normal 2 3 3 6 3 2" xfId="2391" xr:uid="{00000000-0005-0000-0000-00003C560000}"/>
    <cellStyle name="Normal 2 3 3 6 3 2 2" xfId="4910" xr:uid="{00000000-0005-0000-0000-00003D560000}"/>
    <cellStyle name="Normal 2 3 3 6 3 2 2 2" xfId="13056" xr:uid="{00000000-0005-0000-0000-00003E560000}"/>
    <cellStyle name="Normal 2 3 3 6 3 2 2 2 2" xfId="29352" xr:uid="{00000000-0005-0000-0000-00003F560000}"/>
    <cellStyle name="Normal 2 3 3 6 3 2 2 3" xfId="21206" xr:uid="{00000000-0005-0000-0000-000040560000}"/>
    <cellStyle name="Normal 2 3 3 6 3 2 3" xfId="7690" xr:uid="{00000000-0005-0000-0000-000041560000}"/>
    <cellStyle name="Normal 2 3 3 6 3 2 3 2" xfId="15836" xr:uid="{00000000-0005-0000-0000-000042560000}"/>
    <cellStyle name="Normal 2 3 3 6 3 2 3 2 2" xfId="32132" xr:uid="{00000000-0005-0000-0000-000043560000}"/>
    <cellStyle name="Normal 2 3 3 6 3 2 3 3" xfId="23986" xr:uid="{00000000-0005-0000-0000-000044560000}"/>
    <cellStyle name="Normal 2 3 3 6 3 2 4" xfId="10537" xr:uid="{00000000-0005-0000-0000-000045560000}"/>
    <cellStyle name="Normal 2 3 3 6 3 2 4 2" xfId="26833" xr:uid="{00000000-0005-0000-0000-000046560000}"/>
    <cellStyle name="Normal 2 3 3 6 3 2 5" xfId="18687" xr:uid="{00000000-0005-0000-0000-000047560000}"/>
    <cellStyle name="Normal 2 3 3 6 3 3" xfId="3692" xr:uid="{00000000-0005-0000-0000-000048560000}"/>
    <cellStyle name="Normal 2 3 3 6 3 3 2" xfId="11838" xr:uid="{00000000-0005-0000-0000-000049560000}"/>
    <cellStyle name="Normal 2 3 3 6 3 3 2 2" xfId="28134" xr:uid="{00000000-0005-0000-0000-00004A560000}"/>
    <cellStyle name="Normal 2 3 3 6 3 3 3" xfId="19988" xr:uid="{00000000-0005-0000-0000-00004B560000}"/>
    <cellStyle name="Normal 2 3 3 6 3 4" xfId="6280" xr:uid="{00000000-0005-0000-0000-00004C560000}"/>
    <cellStyle name="Normal 2 3 3 6 3 4 2" xfId="14426" xr:uid="{00000000-0005-0000-0000-00004D560000}"/>
    <cellStyle name="Normal 2 3 3 6 3 4 2 2" xfId="30722" xr:uid="{00000000-0005-0000-0000-00004E560000}"/>
    <cellStyle name="Normal 2 3 3 6 3 4 3" xfId="22576" xr:uid="{00000000-0005-0000-0000-00004F560000}"/>
    <cellStyle name="Normal 2 3 3 6 3 5" xfId="9127" xr:uid="{00000000-0005-0000-0000-000050560000}"/>
    <cellStyle name="Normal 2 3 3 6 3 5 2" xfId="25423" xr:uid="{00000000-0005-0000-0000-000051560000}"/>
    <cellStyle name="Normal 2 3 3 6 3 6" xfId="17277" xr:uid="{00000000-0005-0000-0000-000052560000}"/>
    <cellStyle name="Normal 2 3 3 6 4" xfId="1686" xr:uid="{00000000-0005-0000-0000-000053560000}"/>
    <cellStyle name="Normal 2 3 3 6 4 2" xfId="4301" xr:uid="{00000000-0005-0000-0000-000054560000}"/>
    <cellStyle name="Normal 2 3 3 6 4 2 2" xfId="12447" xr:uid="{00000000-0005-0000-0000-000055560000}"/>
    <cellStyle name="Normal 2 3 3 6 4 2 2 2" xfId="28743" xr:uid="{00000000-0005-0000-0000-000056560000}"/>
    <cellStyle name="Normal 2 3 3 6 4 2 3" xfId="20597" xr:uid="{00000000-0005-0000-0000-000057560000}"/>
    <cellStyle name="Normal 2 3 3 6 4 3" xfId="6985" xr:uid="{00000000-0005-0000-0000-000058560000}"/>
    <cellStyle name="Normal 2 3 3 6 4 3 2" xfId="15131" xr:uid="{00000000-0005-0000-0000-000059560000}"/>
    <cellStyle name="Normal 2 3 3 6 4 3 2 2" xfId="31427" xr:uid="{00000000-0005-0000-0000-00005A560000}"/>
    <cellStyle name="Normal 2 3 3 6 4 3 3" xfId="23281" xr:uid="{00000000-0005-0000-0000-00005B560000}"/>
    <cellStyle name="Normal 2 3 3 6 4 4" xfId="9832" xr:uid="{00000000-0005-0000-0000-00005C560000}"/>
    <cellStyle name="Normal 2 3 3 6 4 4 2" xfId="26128" xr:uid="{00000000-0005-0000-0000-00005D560000}"/>
    <cellStyle name="Normal 2 3 3 6 4 5" xfId="17982" xr:uid="{00000000-0005-0000-0000-00005E560000}"/>
    <cellStyle name="Normal 2 3 3 6 5" xfId="3083" xr:uid="{00000000-0005-0000-0000-00005F560000}"/>
    <cellStyle name="Normal 2 3 3 6 5 2" xfId="11229" xr:uid="{00000000-0005-0000-0000-000060560000}"/>
    <cellStyle name="Normal 2 3 3 6 5 2 2" xfId="27525" xr:uid="{00000000-0005-0000-0000-000061560000}"/>
    <cellStyle name="Normal 2 3 3 6 5 3" xfId="19379" xr:uid="{00000000-0005-0000-0000-000062560000}"/>
    <cellStyle name="Normal 2 3 3 6 6" xfId="5575" xr:uid="{00000000-0005-0000-0000-000063560000}"/>
    <cellStyle name="Normal 2 3 3 6 6 2" xfId="13721" xr:uid="{00000000-0005-0000-0000-000064560000}"/>
    <cellStyle name="Normal 2 3 3 6 6 2 2" xfId="30017" xr:uid="{00000000-0005-0000-0000-000065560000}"/>
    <cellStyle name="Normal 2 3 3 6 6 3" xfId="21871" xr:uid="{00000000-0005-0000-0000-000066560000}"/>
    <cellStyle name="Normal 2 3 3 6 7" xfId="8422" xr:uid="{00000000-0005-0000-0000-000067560000}"/>
    <cellStyle name="Normal 2 3 3 6 7 2" xfId="24718" xr:uid="{00000000-0005-0000-0000-000068560000}"/>
    <cellStyle name="Normal 2 3 3 6 8" xfId="16572" xr:uid="{00000000-0005-0000-0000-000069560000}"/>
    <cellStyle name="Normal 2 3 3 7" xfId="365" xr:uid="{00000000-0005-0000-0000-00006A560000}"/>
    <cellStyle name="Normal 2 3 3 7 2" xfId="1071" xr:uid="{00000000-0005-0000-0000-00006B560000}"/>
    <cellStyle name="Normal 2 3 3 7 2 2" xfId="2481" xr:uid="{00000000-0005-0000-0000-00006C560000}"/>
    <cellStyle name="Normal 2 3 3 7 2 2 2" xfId="4984" xr:uid="{00000000-0005-0000-0000-00006D560000}"/>
    <cellStyle name="Normal 2 3 3 7 2 2 2 2" xfId="13130" xr:uid="{00000000-0005-0000-0000-00006E560000}"/>
    <cellStyle name="Normal 2 3 3 7 2 2 2 2 2" xfId="29426" xr:uid="{00000000-0005-0000-0000-00006F560000}"/>
    <cellStyle name="Normal 2 3 3 7 2 2 2 3" xfId="21280" xr:uid="{00000000-0005-0000-0000-000070560000}"/>
    <cellStyle name="Normal 2 3 3 7 2 2 3" xfId="7780" xr:uid="{00000000-0005-0000-0000-000071560000}"/>
    <cellStyle name="Normal 2 3 3 7 2 2 3 2" xfId="15926" xr:uid="{00000000-0005-0000-0000-000072560000}"/>
    <cellStyle name="Normal 2 3 3 7 2 2 3 2 2" xfId="32222" xr:uid="{00000000-0005-0000-0000-000073560000}"/>
    <cellStyle name="Normal 2 3 3 7 2 2 3 3" xfId="24076" xr:uid="{00000000-0005-0000-0000-000074560000}"/>
    <cellStyle name="Normal 2 3 3 7 2 2 4" xfId="10627" xr:uid="{00000000-0005-0000-0000-000075560000}"/>
    <cellStyle name="Normal 2 3 3 7 2 2 4 2" xfId="26923" xr:uid="{00000000-0005-0000-0000-000076560000}"/>
    <cellStyle name="Normal 2 3 3 7 2 2 5" xfId="18777" xr:uid="{00000000-0005-0000-0000-000077560000}"/>
    <cellStyle name="Normal 2 3 3 7 2 3" xfId="3766" xr:uid="{00000000-0005-0000-0000-000078560000}"/>
    <cellStyle name="Normal 2 3 3 7 2 3 2" xfId="11912" xr:uid="{00000000-0005-0000-0000-000079560000}"/>
    <cellStyle name="Normal 2 3 3 7 2 3 2 2" xfId="28208" xr:uid="{00000000-0005-0000-0000-00007A560000}"/>
    <cellStyle name="Normal 2 3 3 7 2 3 3" xfId="20062" xr:uid="{00000000-0005-0000-0000-00007B560000}"/>
    <cellStyle name="Normal 2 3 3 7 2 4" xfId="6370" xr:uid="{00000000-0005-0000-0000-00007C560000}"/>
    <cellStyle name="Normal 2 3 3 7 2 4 2" xfId="14516" xr:uid="{00000000-0005-0000-0000-00007D560000}"/>
    <cellStyle name="Normal 2 3 3 7 2 4 2 2" xfId="30812" xr:uid="{00000000-0005-0000-0000-00007E560000}"/>
    <cellStyle name="Normal 2 3 3 7 2 4 3" xfId="22666" xr:uid="{00000000-0005-0000-0000-00007F560000}"/>
    <cellStyle name="Normal 2 3 3 7 2 5" xfId="9217" xr:uid="{00000000-0005-0000-0000-000080560000}"/>
    <cellStyle name="Normal 2 3 3 7 2 5 2" xfId="25513" xr:uid="{00000000-0005-0000-0000-000081560000}"/>
    <cellStyle name="Normal 2 3 3 7 2 6" xfId="17367" xr:uid="{00000000-0005-0000-0000-000082560000}"/>
    <cellStyle name="Normal 2 3 3 7 3" xfId="1776" xr:uid="{00000000-0005-0000-0000-000083560000}"/>
    <cellStyle name="Normal 2 3 3 7 3 2" xfId="4375" xr:uid="{00000000-0005-0000-0000-000084560000}"/>
    <cellStyle name="Normal 2 3 3 7 3 2 2" xfId="12521" xr:uid="{00000000-0005-0000-0000-000085560000}"/>
    <cellStyle name="Normal 2 3 3 7 3 2 2 2" xfId="28817" xr:uid="{00000000-0005-0000-0000-000086560000}"/>
    <cellStyle name="Normal 2 3 3 7 3 2 3" xfId="20671" xr:uid="{00000000-0005-0000-0000-000087560000}"/>
    <cellStyle name="Normal 2 3 3 7 3 3" xfId="7075" xr:uid="{00000000-0005-0000-0000-000088560000}"/>
    <cellStyle name="Normal 2 3 3 7 3 3 2" xfId="15221" xr:uid="{00000000-0005-0000-0000-000089560000}"/>
    <cellStyle name="Normal 2 3 3 7 3 3 2 2" xfId="31517" xr:uid="{00000000-0005-0000-0000-00008A560000}"/>
    <cellStyle name="Normal 2 3 3 7 3 3 3" xfId="23371" xr:uid="{00000000-0005-0000-0000-00008B560000}"/>
    <cellStyle name="Normal 2 3 3 7 3 4" xfId="9922" xr:uid="{00000000-0005-0000-0000-00008C560000}"/>
    <cellStyle name="Normal 2 3 3 7 3 4 2" xfId="26218" xr:uid="{00000000-0005-0000-0000-00008D560000}"/>
    <cellStyle name="Normal 2 3 3 7 3 5" xfId="18072" xr:uid="{00000000-0005-0000-0000-00008E560000}"/>
    <cellStyle name="Normal 2 3 3 7 4" xfId="3157" xr:uid="{00000000-0005-0000-0000-00008F560000}"/>
    <cellStyle name="Normal 2 3 3 7 4 2" xfId="11303" xr:uid="{00000000-0005-0000-0000-000090560000}"/>
    <cellStyle name="Normal 2 3 3 7 4 2 2" xfId="27599" xr:uid="{00000000-0005-0000-0000-000091560000}"/>
    <cellStyle name="Normal 2 3 3 7 4 3" xfId="19453" xr:uid="{00000000-0005-0000-0000-000092560000}"/>
    <cellStyle name="Normal 2 3 3 7 5" xfId="5665" xr:uid="{00000000-0005-0000-0000-000093560000}"/>
    <cellStyle name="Normal 2 3 3 7 5 2" xfId="13811" xr:uid="{00000000-0005-0000-0000-000094560000}"/>
    <cellStyle name="Normal 2 3 3 7 5 2 2" xfId="30107" xr:uid="{00000000-0005-0000-0000-000095560000}"/>
    <cellStyle name="Normal 2 3 3 7 5 3" xfId="21961" xr:uid="{00000000-0005-0000-0000-000096560000}"/>
    <cellStyle name="Normal 2 3 3 7 6" xfId="8512" xr:uid="{00000000-0005-0000-0000-000097560000}"/>
    <cellStyle name="Normal 2 3 3 7 6 2" xfId="24808" xr:uid="{00000000-0005-0000-0000-000098560000}"/>
    <cellStyle name="Normal 2 3 3 7 7" xfId="16662" xr:uid="{00000000-0005-0000-0000-000099560000}"/>
    <cellStyle name="Normal 2 3 3 8" xfId="727" xr:uid="{00000000-0005-0000-0000-00009A560000}"/>
    <cellStyle name="Normal 2 3 3 8 2" xfId="2137" xr:uid="{00000000-0005-0000-0000-00009B560000}"/>
    <cellStyle name="Normal 2 3 3 8 2 2" xfId="4688" xr:uid="{00000000-0005-0000-0000-00009C560000}"/>
    <cellStyle name="Normal 2 3 3 8 2 2 2" xfId="12834" xr:uid="{00000000-0005-0000-0000-00009D560000}"/>
    <cellStyle name="Normal 2 3 3 8 2 2 2 2" xfId="29130" xr:uid="{00000000-0005-0000-0000-00009E560000}"/>
    <cellStyle name="Normal 2 3 3 8 2 2 3" xfId="20984" xr:uid="{00000000-0005-0000-0000-00009F560000}"/>
    <cellStyle name="Normal 2 3 3 8 2 3" xfId="7436" xr:uid="{00000000-0005-0000-0000-0000A0560000}"/>
    <cellStyle name="Normal 2 3 3 8 2 3 2" xfId="15582" xr:uid="{00000000-0005-0000-0000-0000A1560000}"/>
    <cellStyle name="Normal 2 3 3 8 2 3 2 2" xfId="31878" xr:uid="{00000000-0005-0000-0000-0000A2560000}"/>
    <cellStyle name="Normal 2 3 3 8 2 3 3" xfId="23732" xr:uid="{00000000-0005-0000-0000-0000A3560000}"/>
    <cellStyle name="Normal 2 3 3 8 2 4" xfId="10283" xr:uid="{00000000-0005-0000-0000-0000A4560000}"/>
    <cellStyle name="Normal 2 3 3 8 2 4 2" xfId="26579" xr:uid="{00000000-0005-0000-0000-0000A5560000}"/>
    <cellStyle name="Normal 2 3 3 8 2 5" xfId="18433" xr:uid="{00000000-0005-0000-0000-0000A6560000}"/>
    <cellStyle name="Normal 2 3 3 8 3" xfId="3470" xr:uid="{00000000-0005-0000-0000-0000A7560000}"/>
    <cellStyle name="Normal 2 3 3 8 3 2" xfId="11616" xr:uid="{00000000-0005-0000-0000-0000A8560000}"/>
    <cellStyle name="Normal 2 3 3 8 3 2 2" xfId="27912" xr:uid="{00000000-0005-0000-0000-0000A9560000}"/>
    <cellStyle name="Normal 2 3 3 8 3 3" xfId="19766" xr:uid="{00000000-0005-0000-0000-0000AA560000}"/>
    <cellStyle name="Normal 2 3 3 8 4" xfId="6026" xr:uid="{00000000-0005-0000-0000-0000AB560000}"/>
    <cellStyle name="Normal 2 3 3 8 4 2" xfId="14172" xr:uid="{00000000-0005-0000-0000-0000AC560000}"/>
    <cellStyle name="Normal 2 3 3 8 4 2 2" xfId="30468" xr:uid="{00000000-0005-0000-0000-0000AD560000}"/>
    <cellStyle name="Normal 2 3 3 8 4 3" xfId="22322" xr:uid="{00000000-0005-0000-0000-0000AE560000}"/>
    <cellStyle name="Normal 2 3 3 8 5" xfId="8873" xr:uid="{00000000-0005-0000-0000-0000AF560000}"/>
    <cellStyle name="Normal 2 3 3 8 5 2" xfId="25169" xr:uid="{00000000-0005-0000-0000-0000B0560000}"/>
    <cellStyle name="Normal 2 3 3 8 6" xfId="17023" xr:uid="{00000000-0005-0000-0000-0000B1560000}"/>
    <cellStyle name="Normal 2 3 3 9" xfId="1432" xr:uid="{00000000-0005-0000-0000-0000B2560000}"/>
    <cellStyle name="Normal 2 3 3 9 2" xfId="4079" xr:uid="{00000000-0005-0000-0000-0000B3560000}"/>
    <cellStyle name="Normal 2 3 3 9 2 2" xfId="12225" xr:uid="{00000000-0005-0000-0000-0000B4560000}"/>
    <cellStyle name="Normal 2 3 3 9 2 2 2" xfId="28521" xr:uid="{00000000-0005-0000-0000-0000B5560000}"/>
    <cellStyle name="Normal 2 3 3 9 2 3" xfId="20375" xr:uid="{00000000-0005-0000-0000-0000B6560000}"/>
    <cellStyle name="Normal 2 3 3 9 3" xfId="6731" xr:uid="{00000000-0005-0000-0000-0000B7560000}"/>
    <cellStyle name="Normal 2 3 3 9 3 2" xfId="14877" xr:uid="{00000000-0005-0000-0000-0000B8560000}"/>
    <cellStyle name="Normal 2 3 3 9 3 2 2" xfId="31173" xr:uid="{00000000-0005-0000-0000-0000B9560000}"/>
    <cellStyle name="Normal 2 3 3 9 3 3" xfId="23027" xr:uid="{00000000-0005-0000-0000-0000BA560000}"/>
    <cellStyle name="Normal 2 3 3 9 4" xfId="9578" xr:uid="{00000000-0005-0000-0000-0000BB560000}"/>
    <cellStyle name="Normal 2 3 3 9 4 2" xfId="25874" xr:uid="{00000000-0005-0000-0000-0000BC560000}"/>
    <cellStyle name="Normal 2 3 3 9 5" xfId="17728" xr:uid="{00000000-0005-0000-0000-0000BD560000}"/>
    <cellStyle name="Normal 2 3 4" xfId="32" xr:uid="{00000000-0005-0000-0000-0000BE560000}"/>
    <cellStyle name="Normal 2 3 4 10" xfId="5332" xr:uid="{00000000-0005-0000-0000-0000BF560000}"/>
    <cellStyle name="Normal 2 3 4 10 2" xfId="13478" xr:uid="{00000000-0005-0000-0000-0000C0560000}"/>
    <cellStyle name="Normal 2 3 4 10 2 2" xfId="29774" xr:uid="{00000000-0005-0000-0000-0000C1560000}"/>
    <cellStyle name="Normal 2 3 4 10 3" xfId="21628" xr:uid="{00000000-0005-0000-0000-0000C2560000}"/>
    <cellStyle name="Normal 2 3 4 11" xfId="8179" xr:uid="{00000000-0005-0000-0000-0000C3560000}"/>
    <cellStyle name="Normal 2 3 4 11 2" xfId="24475" xr:uid="{00000000-0005-0000-0000-0000C4560000}"/>
    <cellStyle name="Normal 2 3 4 12" xfId="16329" xr:uid="{00000000-0005-0000-0000-0000C5560000}"/>
    <cellStyle name="Normal 2 3 4 2" xfId="76" xr:uid="{00000000-0005-0000-0000-0000C6560000}"/>
    <cellStyle name="Normal 2 3 4 2 10" xfId="8223" xr:uid="{00000000-0005-0000-0000-0000C7560000}"/>
    <cellStyle name="Normal 2 3 4 2 10 2" xfId="24519" xr:uid="{00000000-0005-0000-0000-0000C8560000}"/>
    <cellStyle name="Normal 2 3 4 2 11" xfId="16373" xr:uid="{00000000-0005-0000-0000-0000C9560000}"/>
    <cellStyle name="Normal 2 3 4 2 2" xfId="166" xr:uid="{00000000-0005-0000-0000-0000CA560000}"/>
    <cellStyle name="Normal 2 3 4 2 2 2" xfId="510" xr:uid="{00000000-0005-0000-0000-0000CB560000}"/>
    <cellStyle name="Normal 2 3 4 2 2 2 2" xfId="1216" xr:uid="{00000000-0005-0000-0000-0000CC560000}"/>
    <cellStyle name="Normal 2 3 4 2 2 2 2 2" xfId="2626" xr:uid="{00000000-0005-0000-0000-0000CD560000}"/>
    <cellStyle name="Normal 2 3 4 2 2 2 2 2 2" xfId="5103" xr:uid="{00000000-0005-0000-0000-0000CE560000}"/>
    <cellStyle name="Normal 2 3 4 2 2 2 2 2 2 2" xfId="13249" xr:uid="{00000000-0005-0000-0000-0000CF560000}"/>
    <cellStyle name="Normal 2 3 4 2 2 2 2 2 2 2 2" xfId="29545" xr:uid="{00000000-0005-0000-0000-0000D0560000}"/>
    <cellStyle name="Normal 2 3 4 2 2 2 2 2 2 3" xfId="21399" xr:uid="{00000000-0005-0000-0000-0000D1560000}"/>
    <cellStyle name="Normal 2 3 4 2 2 2 2 2 3" xfId="7925" xr:uid="{00000000-0005-0000-0000-0000D2560000}"/>
    <cellStyle name="Normal 2 3 4 2 2 2 2 2 3 2" xfId="16071" xr:uid="{00000000-0005-0000-0000-0000D3560000}"/>
    <cellStyle name="Normal 2 3 4 2 2 2 2 2 3 2 2" xfId="32367" xr:uid="{00000000-0005-0000-0000-0000D4560000}"/>
    <cellStyle name="Normal 2 3 4 2 2 2 2 2 3 3" xfId="24221" xr:uid="{00000000-0005-0000-0000-0000D5560000}"/>
    <cellStyle name="Normal 2 3 4 2 2 2 2 2 4" xfId="10772" xr:uid="{00000000-0005-0000-0000-0000D6560000}"/>
    <cellStyle name="Normal 2 3 4 2 2 2 2 2 4 2" xfId="27068" xr:uid="{00000000-0005-0000-0000-0000D7560000}"/>
    <cellStyle name="Normal 2 3 4 2 2 2 2 2 5" xfId="18922" xr:uid="{00000000-0005-0000-0000-0000D8560000}"/>
    <cellStyle name="Normal 2 3 4 2 2 2 2 3" xfId="3885" xr:uid="{00000000-0005-0000-0000-0000D9560000}"/>
    <cellStyle name="Normal 2 3 4 2 2 2 2 3 2" xfId="12031" xr:uid="{00000000-0005-0000-0000-0000DA560000}"/>
    <cellStyle name="Normal 2 3 4 2 2 2 2 3 2 2" xfId="28327" xr:uid="{00000000-0005-0000-0000-0000DB560000}"/>
    <cellStyle name="Normal 2 3 4 2 2 2 2 3 3" xfId="20181" xr:uid="{00000000-0005-0000-0000-0000DC560000}"/>
    <cellStyle name="Normal 2 3 4 2 2 2 2 4" xfId="6515" xr:uid="{00000000-0005-0000-0000-0000DD560000}"/>
    <cellStyle name="Normal 2 3 4 2 2 2 2 4 2" xfId="14661" xr:uid="{00000000-0005-0000-0000-0000DE560000}"/>
    <cellStyle name="Normal 2 3 4 2 2 2 2 4 2 2" xfId="30957" xr:uid="{00000000-0005-0000-0000-0000DF560000}"/>
    <cellStyle name="Normal 2 3 4 2 2 2 2 4 3" xfId="22811" xr:uid="{00000000-0005-0000-0000-0000E0560000}"/>
    <cellStyle name="Normal 2 3 4 2 2 2 2 5" xfId="9362" xr:uid="{00000000-0005-0000-0000-0000E1560000}"/>
    <cellStyle name="Normal 2 3 4 2 2 2 2 5 2" xfId="25658" xr:uid="{00000000-0005-0000-0000-0000E2560000}"/>
    <cellStyle name="Normal 2 3 4 2 2 2 2 6" xfId="17512" xr:uid="{00000000-0005-0000-0000-0000E3560000}"/>
    <cellStyle name="Normal 2 3 4 2 2 2 3" xfId="1921" xr:uid="{00000000-0005-0000-0000-0000E4560000}"/>
    <cellStyle name="Normal 2 3 4 2 2 2 3 2" xfId="4494" xr:uid="{00000000-0005-0000-0000-0000E5560000}"/>
    <cellStyle name="Normal 2 3 4 2 2 2 3 2 2" xfId="12640" xr:uid="{00000000-0005-0000-0000-0000E6560000}"/>
    <cellStyle name="Normal 2 3 4 2 2 2 3 2 2 2" xfId="28936" xr:uid="{00000000-0005-0000-0000-0000E7560000}"/>
    <cellStyle name="Normal 2 3 4 2 2 2 3 2 3" xfId="20790" xr:uid="{00000000-0005-0000-0000-0000E8560000}"/>
    <cellStyle name="Normal 2 3 4 2 2 2 3 3" xfId="7220" xr:uid="{00000000-0005-0000-0000-0000E9560000}"/>
    <cellStyle name="Normal 2 3 4 2 2 2 3 3 2" xfId="15366" xr:uid="{00000000-0005-0000-0000-0000EA560000}"/>
    <cellStyle name="Normal 2 3 4 2 2 2 3 3 2 2" xfId="31662" xr:uid="{00000000-0005-0000-0000-0000EB560000}"/>
    <cellStyle name="Normal 2 3 4 2 2 2 3 3 3" xfId="23516" xr:uid="{00000000-0005-0000-0000-0000EC560000}"/>
    <cellStyle name="Normal 2 3 4 2 2 2 3 4" xfId="10067" xr:uid="{00000000-0005-0000-0000-0000ED560000}"/>
    <cellStyle name="Normal 2 3 4 2 2 2 3 4 2" xfId="26363" xr:uid="{00000000-0005-0000-0000-0000EE560000}"/>
    <cellStyle name="Normal 2 3 4 2 2 2 3 5" xfId="18217" xr:uid="{00000000-0005-0000-0000-0000EF560000}"/>
    <cellStyle name="Normal 2 3 4 2 2 2 4" xfId="3276" xr:uid="{00000000-0005-0000-0000-0000F0560000}"/>
    <cellStyle name="Normal 2 3 4 2 2 2 4 2" xfId="11422" xr:uid="{00000000-0005-0000-0000-0000F1560000}"/>
    <cellStyle name="Normal 2 3 4 2 2 2 4 2 2" xfId="27718" xr:uid="{00000000-0005-0000-0000-0000F2560000}"/>
    <cellStyle name="Normal 2 3 4 2 2 2 4 3" xfId="19572" xr:uid="{00000000-0005-0000-0000-0000F3560000}"/>
    <cellStyle name="Normal 2 3 4 2 2 2 5" xfId="5810" xr:uid="{00000000-0005-0000-0000-0000F4560000}"/>
    <cellStyle name="Normal 2 3 4 2 2 2 5 2" xfId="13956" xr:uid="{00000000-0005-0000-0000-0000F5560000}"/>
    <cellStyle name="Normal 2 3 4 2 2 2 5 2 2" xfId="30252" xr:uid="{00000000-0005-0000-0000-0000F6560000}"/>
    <cellStyle name="Normal 2 3 4 2 2 2 5 3" xfId="22106" xr:uid="{00000000-0005-0000-0000-0000F7560000}"/>
    <cellStyle name="Normal 2 3 4 2 2 2 6" xfId="8657" xr:uid="{00000000-0005-0000-0000-0000F8560000}"/>
    <cellStyle name="Normal 2 3 4 2 2 2 6 2" xfId="24953" xr:uid="{00000000-0005-0000-0000-0000F9560000}"/>
    <cellStyle name="Normal 2 3 4 2 2 2 7" xfId="16807" xr:uid="{00000000-0005-0000-0000-0000FA560000}"/>
    <cellStyle name="Normal 2 3 4 2 2 3" xfId="872" xr:uid="{00000000-0005-0000-0000-0000FB560000}"/>
    <cellStyle name="Normal 2 3 4 2 2 3 2" xfId="2282" xr:uid="{00000000-0005-0000-0000-0000FC560000}"/>
    <cellStyle name="Normal 2 3 4 2 2 3 2 2" xfId="4807" xr:uid="{00000000-0005-0000-0000-0000FD560000}"/>
    <cellStyle name="Normal 2 3 4 2 2 3 2 2 2" xfId="12953" xr:uid="{00000000-0005-0000-0000-0000FE560000}"/>
    <cellStyle name="Normal 2 3 4 2 2 3 2 2 2 2" xfId="29249" xr:uid="{00000000-0005-0000-0000-0000FF560000}"/>
    <cellStyle name="Normal 2 3 4 2 2 3 2 2 3" xfId="21103" xr:uid="{00000000-0005-0000-0000-000000570000}"/>
    <cellStyle name="Normal 2 3 4 2 2 3 2 3" xfId="7581" xr:uid="{00000000-0005-0000-0000-000001570000}"/>
    <cellStyle name="Normal 2 3 4 2 2 3 2 3 2" xfId="15727" xr:uid="{00000000-0005-0000-0000-000002570000}"/>
    <cellStyle name="Normal 2 3 4 2 2 3 2 3 2 2" xfId="32023" xr:uid="{00000000-0005-0000-0000-000003570000}"/>
    <cellStyle name="Normal 2 3 4 2 2 3 2 3 3" xfId="23877" xr:uid="{00000000-0005-0000-0000-000004570000}"/>
    <cellStyle name="Normal 2 3 4 2 2 3 2 4" xfId="10428" xr:uid="{00000000-0005-0000-0000-000005570000}"/>
    <cellStyle name="Normal 2 3 4 2 2 3 2 4 2" xfId="26724" xr:uid="{00000000-0005-0000-0000-000006570000}"/>
    <cellStyle name="Normal 2 3 4 2 2 3 2 5" xfId="18578" xr:uid="{00000000-0005-0000-0000-000007570000}"/>
    <cellStyle name="Normal 2 3 4 2 2 3 3" xfId="3589" xr:uid="{00000000-0005-0000-0000-000008570000}"/>
    <cellStyle name="Normal 2 3 4 2 2 3 3 2" xfId="11735" xr:uid="{00000000-0005-0000-0000-000009570000}"/>
    <cellStyle name="Normal 2 3 4 2 2 3 3 2 2" xfId="28031" xr:uid="{00000000-0005-0000-0000-00000A570000}"/>
    <cellStyle name="Normal 2 3 4 2 2 3 3 3" xfId="19885" xr:uid="{00000000-0005-0000-0000-00000B570000}"/>
    <cellStyle name="Normal 2 3 4 2 2 3 4" xfId="6171" xr:uid="{00000000-0005-0000-0000-00000C570000}"/>
    <cellStyle name="Normal 2 3 4 2 2 3 4 2" xfId="14317" xr:uid="{00000000-0005-0000-0000-00000D570000}"/>
    <cellStyle name="Normal 2 3 4 2 2 3 4 2 2" xfId="30613" xr:uid="{00000000-0005-0000-0000-00000E570000}"/>
    <cellStyle name="Normal 2 3 4 2 2 3 4 3" xfId="22467" xr:uid="{00000000-0005-0000-0000-00000F570000}"/>
    <cellStyle name="Normal 2 3 4 2 2 3 5" xfId="9018" xr:uid="{00000000-0005-0000-0000-000010570000}"/>
    <cellStyle name="Normal 2 3 4 2 2 3 5 2" xfId="25314" xr:uid="{00000000-0005-0000-0000-000011570000}"/>
    <cellStyle name="Normal 2 3 4 2 2 3 6" xfId="17168" xr:uid="{00000000-0005-0000-0000-000012570000}"/>
    <cellStyle name="Normal 2 3 4 2 2 4" xfId="1577" xr:uid="{00000000-0005-0000-0000-000013570000}"/>
    <cellStyle name="Normal 2 3 4 2 2 4 2" xfId="4198" xr:uid="{00000000-0005-0000-0000-000014570000}"/>
    <cellStyle name="Normal 2 3 4 2 2 4 2 2" xfId="12344" xr:uid="{00000000-0005-0000-0000-000015570000}"/>
    <cellStyle name="Normal 2 3 4 2 2 4 2 2 2" xfId="28640" xr:uid="{00000000-0005-0000-0000-000016570000}"/>
    <cellStyle name="Normal 2 3 4 2 2 4 2 3" xfId="20494" xr:uid="{00000000-0005-0000-0000-000017570000}"/>
    <cellStyle name="Normal 2 3 4 2 2 4 3" xfId="6876" xr:uid="{00000000-0005-0000-0000-000018570000}"/>
    <cellStyle name="Normal 2 3 4 2 2 4 3 2" xfId="15022" xr:uid="{00000000-0005-0000-0000-000019570000}"/>
    <cellStyle name="Normal 2 3 4 2 2 4 3 2 2" xfId="31318" xr:uid="{00000000-0005-0000-0000-00001A570000}"/>
    <cellStyle name="Normal 2 3 4 2 2 4 3 3" xfId="23172" xr:uid="{00000000-0005-0000-0000-00001B570000}"/>
    <cellStyle name="Normal 2 3 4 2 2 4 4" xfId="9723" xr:uid="{00000000-0005-0000-0000-00001C570000}"/>
    <cellStyle name="Normal 2 3 4 2 2 4 4 2" xfId="26019" xr:uid="{00000000-0005-0000-0000-00001D570000}"/>
    <cellStyle name="Normal 2 3 4 2 2 4 5" xfId="17873" xr:uid="{00000000-0005-0000-0000-00001E570000}"/>
    <cellStyle name="Normal 2 3 4 2 2 5" xfId="2980" xr:uid="{00000000-0005-0000-0000-00001F570000}"/>
    <cellStyle name="Normal 2 3 4 2 2 5 2" xfId="11126" xr:uid="{00000000-0005-0000-0000-000020570000}"/>
    <cellStyle name="Normal 2 3 4 2 2 5 2 2" xfId="27422" xr:uid="{00000000-0005-0000-0000-000021570000}"/>
    <cellStyle name="Normal 2 3 4 2 2 5 3" xfId="19276" xr:uid="{00000000-0005-0000-0000-000022570000}"/>
    <cellStyle name="Normal 2 3 4 2 2 6" xfId="5466" xr:uid="{00000000-0005-0000-0000-000023570000}"/>
    <cellStyle name="Normal 2 3 4 2 2 6 2" xfId="13612" xr:uid="{00000000-0005-0000-0000-000024570000}"/>
    <cellStyle name="Normal 2 3 4 2 2 6 2 2" xfId="29908" xr:uid="{00000000-0005-0000-0000-000025570000}"/>
    <cellStyle name="Normal 2 3 4 2 2 6 3" xfId="21762" xr:uid="{00000000-0005-0000-0000-000026570000}"/>
    <cellStyle name="Normal 2 3 4 2 2 7" xfId="8313" xr:uid="{00000000-0005-0000-0000-000027570000}"/>
    <cellStyle name="Normal 2 3 4 2 2 7 2" xfId="24609" xr:uid="{00000000-0005-0000-0000-000028570000}"/>
    <cellStyle name="Normal 2 3 4 2 2 8" xfId="16463" xr:uid="{00000000-0005-0000-0000-000029570000}"/>
    <cellStyle name="Normal 2 3 4 2 3" xfId="243" xr:uid="{00000000-0005-0000-0000-00002A570000}"/>
    <cellStyle name="Normal 2 3 4 2 3 2" xfId="587" xr:uid="{00000000-0005-0000-0000-00002B570000}"/>
    <cellStyle name="Normal 2 3 4 2 3 2 2" xfId="1293" xr:uid="{00000000-0005-0000-0000-00002C570000}"/>
    <cellStyle name="Normal 2 3 4 2 3 2 2 2" xfId="2703" xr:uid="{00000000-0005-0000-0000-00002D570000}"/>
    <cellStyle name="Normal 2 3 4 2 3 2 2 2 2" xfId="5177" xr:uid="{00000000-0005-0000-0000-00002E570000}"/>
    <cellStyle name="Normal 2 3 4 2 3 2 2 2 2 2" xfId="13323" xr:uid="{00000000-0005-0000-0000-00002F570000}"/>
    <cellStyle name="Normal 2 3 4 2 3 2 2 2 2 2 2" xfId="29619" xr:uid="{00000000-0005-0000-0000-000030570000}"/>
    <cellStyle name="Normal 2 3 4 2 3 2 2 2 2 3" xfId="21473" xr:uid="{00000000-0005-0000-0000-000031570000}"/>
    <cellStyle name="Normal 2 3 4 2 3 2 2 2 3" xfId="8002" xr:uid="{00000000-0005-0000-0000-000032570000}"/>
    <cellStyle name="Normal 2 3 4 2 3 2 2 2 3 2" xfId="16148" xr:uid="{00000000-0005-0000-0000-000033570000}"/>
    <cellStyle name="Normal 2 3 4 2 3 2 2 2 3 2 2" xfId="32444" xr:uid="{00000000-0005-0000-0000-000034570000}"/>
    <cellStyle name="Normal 2 3 4 2 3 2 2 2 3 3" xfId="24298" xr:uid="{00000000-0005-0000-0000-000035570000}"/>
    <cellStyle name="Normal 2 3 4 2 3 2 2 2 4" xfId="10849" xr:uid="{00000000-0005-0000-0000-000036570000}"/>
    <cellStyle name="Normal 2 3 4 2 3 2 2 2 4 2" xfId="27145" xr:uid="{00000000-0005-0000-0000-000037570000}"/>
    <cellStyle name="Normal 2 3 4 2 3 2 2 2 5" xfId="18999" xr:uid="{00000000-0005-0000-0000-000038570000}"/>
    <cellStyle name="Normal 2 3 4 2 3 2 2 3" xfId="3959" xr:uid="{00000000-0005-0000-0000-000039570000}"/>
    <cellStyle name="Normal 2 3 4 2 3 2 2 3 2" xfId="12105" xr:uid="{00000000-0005-0000-0000-00003A570000}"/>
    <cellStyle name="Normal 2 3 4 2 3 2 2 3 2 2" xfId="28401" xr:uid="{00000000-0005-0000-0000-00003B570000}"/>
    <cellStyle name="Normal 2 3 4 2 3 2 2 3 3" xfId="20255" xr:uid="{00000000-0005-0000-0000-00003C570000}"/>
    <cellStyle name="Normal 2 3 4 2 3 2 2 4" xfId="6592" xr:uid="{00000000-0005-0000-0000-00003D570000}"/>
    <cellStyle name="Normal 2 3 4 2 3 2 2 4 2" xfId="14738" xr:uid="{00000000-0005-0000-0000-00003E570000}"/>
    <cellStyle name="Normal 2 3 4 2 3 2 2 4 2 2" xfId="31034" xr:uid="{00000000-0005-0000-0000-00003F570000}"/>
    <cellStyle name="Normal 2 3 4 2 3 2 2 4 3" xfId="22888" xr:uid="{00000000-0005-0000-0000-000040570000}"/>
    <cellStyle name="Normal 2 3 4 2 3 2 2 5" xfId="9439" xr:uid="{00000000-0005-0000-0000-000041570000}"/>
    <cellStyle name="Normal 2 3 4 2 3 2 2 5 2" xfId="25735" xr:uid="{00000000-0005-0000-0000-000042570000}"/>
    <cellStyle name="Normal 2 3 4 2 3 2 2 6" xfId="17589" xr:uid="{00000000-0005-0000-0000-000043570000}"/>
    <cellStyle name="Normal 2 3 4 2 3 2 3" xfId="1998" xr:uid="{00000000-0005-0000-0000-000044570000}"/>
    <cellStyle name="Normal 2 3 4 2 3 2 3 2" xfId="4568" xr:uid="{00000000-0005-0000-0000-000045570000}"/>
    <cellStyle name="Normal 2 3 4 2 3 2 3 2 2" xfId="12714" xr:uid="{00000000-0005-0000-0000-000046570000}"/>
    <cellStyle name="Normal 2 3 4 2 3 2 3 2 2 2" xfId="29010" xr:uid="{00000000-0005-0000-0000-000047570000}"/>
    <cellStyle name="Normal 2 3 4 2 3 2 3 2 3" xfId="20864" xr:uid="{00000000-0005-0000-0000-000048570000}"/>
    <cellStyle name="Normal 2 3 4 2 3 2 3 3" xfId="7297" xr:uid="{00000000-0005-0000-0000-000049570000}"/>
    <cellStyle name="Normal 2 3 4 2 3 2 3 3 2" xfId="15443" xr:uid="{00000000-0005-0000-0000-00004A570000}"/>
    <cellStyle name="Normal 2 3 4 2 3 2 3 3 2 2" xfId="31739" xr:uid="{00000000-0005-0000-0000-00004B570000}"/>
    <cellStyle name="Normal 2 3 4 2 3 2 3 3 3" xfId="23593" xr:uid="{00000000-0005-0000-0000-00004C570000}"/>
    <cellStyle name="Normal 2 3 4 2 3 2 3 4" xfId="10144" xr:uid="{00000000-0005-0000-0000-00004D570000}"/>
    <cellStyle name="Normal 2 3 4 2 3 2 3 4 2" xfId="26440" xr:uid="{00000000-0005-0000-0000-00004E570000}"/>
    <cellStyle name="Normal 2 3 4 2 3 2 3 5" xfId="18294" xr:uid="{00000000-0005-0000-0000-00004F570000}"/>
    <cellStyle name="Normal 2 3 4 2 3 2 4" xfId="3350" xr:uid="{00000000-0005-0000-0000-000050570000}"/>
    <cellStyle name="Normal 2 3 4 2 3 2 4 2" xfId="11496" xr:uid="{00000000-0005-0000-0000-000051570000}"/>
    <cellStyle name="Normal 2 3 4 2 3 2 4 2 2" xfId="27792" xr:uid="{00000000-0005-0000-0000-000052570000}"/>
    <cellStyle name="Normal 2 3 4 2 3 2 4 3" xfId="19646" xr:uid="{00000000-0005-0000-0000-000053570000}"/>
    <cellStyle name="Normal 2 3 4 2 3 2 5" xfId="5887" xr:uid="{00000000-0005-0000-0000-000054570000}"/>
    <cellStyle name="Normal 2 3 4 2 3 2 5 2" xfId="14033" xr:uid="{00000000-0005-0000-0000-000055570000}"/>
    <cellStyle name="Normal 2 3 4 2 3 2 5 2 2" xfId="30329" xr:uid="{00000000-0005-0000-0000-000056570000}"/>
    <cellStyle name="Normal 2 3 4 2 3 2 5 3" xfId="22183" xr:uid="{00000000-0005-0000-0000-000057570000}"/>
    <cellStyle name="Normal 2 3 4 2 3 2 6" xfId="8734" xr:uid="{00000000-0005-0000-0000-000058570000}"/>
    <cellStyle name="Normal 2 3 4 2 3 2 6 2" xfId="25030" xr:uid="{00000000-0005-0000-0000-000059570000}"/>
    <cellStyle name="Normal 2 3 4 2 3 2 7" xfId="16884" xr:uid="{00000000-0005-0000-0000-00005A570000}"/>
    <cellStyle name="Normal 2 3 4 2 3 3" xfId="949" xr:uid="{00000000-0005-0000-0000-00005B570000}"/>
    <cellStyle name="Normal 2 3 4 2 3 3 2" xfId="2359" xr:uid="{00000000-0005-0000-0000-00005C570000}"/>
    <cellStyle name="Normal 2 3 4 2 3 3 2 2" xfId="4881" xr:uid="{00000000-0005-0000-0000-00005D570000}"/>
    <cellStyle name="Normal 2 3 4 2 3 3 2 2 2" xfId="13027" xr:uid="{00000000-0005-0000-0000-00005E570000}"/>
    <cellStyle name="Normal 2 3 4 2 3 3 2 2 2 2" xfId="29323" xr:uid="{00000000-0005-0000-0000-00005F570000}"/>
    <cellStyle name="Normal 2 3 4 2 3 3 2 2 3" xfId="21177" xr:uid="{00000000-0005-0000-0000-000060570000}"/>
    <cellStyle name="Normal 2 3 4 2 3 3 2 3" xfId="7658" xr:uid="{00000000-0005-0000-0000-000061570000}"/>
    <cellStyle name="Normal 2 3 4 2 3 3 2 3 2" xfId="15804" xr:uid="{00000000-0005-0000-0000-000062570000}"/>
    <cellStyle name="Normal 2 3 4 2 3 3 2 3 2 2" xfId="32100" xr:uid="{00000000-0005-0000-0000-000063570000}"/>
    <cellStyle name="Normal 2 3 4 2 3 3 2 3 3" xfId="23954" xr:uid="{00000000-0005-0000-0000-000064570000}"/>
    <cellStyle name="Normal 2 3 4 2 3 3 2 4" xfId="10505" xr:uid="{00000000-0005-0000-0000-000065570000}"/>
    <cellStyle name="Normal 2 3 4 2 3 3 2 4 2" xfId="26801" xr:uid="{00000000-0005-0000-0000-000066570000}"/>
    <cellStyle name="Normal 2 3 4 2 3 3 2 5" xfId="18655" xr:uid="{00000000-0005-0000-0000-000067570000}"/>
    <cellStyle name="Normal 2 3 4 2 3 3 3" xfId="3663" xr:uid="{00000000-0005-0000-0000-000068570000}"/>
    <cellStyle name="Normal 2 3 4 2 3 3 3 2" xfId="11809" xr:uid="{00000000-0005-0000-0000-000069570000}"/>
    <cellStyle name="Normal 2 3 4 2 3 3 3 2 2" xfId="28105" xr:uid="{00000000-0005-0000-0000-00006A570000}"/>
    <cellStyle name="Normal 2 3 4 2 3 3 3 3" xfId="19959" xr:uid="{00000000-0005-0000-0000-00006B570000}"/>
    <cellStyle name="Normal 2 3 4 2 3 3 4" xfId="6248" xr:uid="{00000000-0005-0000-0000-00006C570000}"/>
    <cellStyle name="Normal 2 3 4 2 3 3 4 2" xfId="14394" xr:uid="{00000000-0005-0000-0000-00006D570000}"/>
    <cellStyle name="Normal 2 3 4 2 3 3 4 2 2" xfId="30690" xr:uid="{00000000-0005-0000-0000-00006E570000}"/>
    <cellStyle name="Normal 2 3 4 2 3 3 4 3" xfId="22544" xr:uid="{00000000-0005-0000-0000-00006F570000}"/>
    <cellStyle name="Normal 2 3 4 2 3 3 5" xfId="9095" xr:uid="{00000000-0005-0000-0000-000070570000}"/>
    <cellStyle name="Normal 2 3 4 2 3 3 5 2" xfId="25391" xr:uid="{00000000-0005-0000-0000-000071570000}"/>
    <cellStyle name="Normal 2 3 4 2 3 3 6" xfId="17245" xr:uid="{00000000-0005-0000-0000-000072570000}"/>
    <cellStyle name="Normal 2 3 4 2 3 4" xfId="1654" xr:uid="{00000000-0005-0000-0000-000073570000}"/>
    <cellStyle name="Normal 2 3 4 2 3 4 2" xfId="4272" xr:uid="{00000000-0005-0000-0000-000074570000}"/>
    <cellStyle name="Normal 2 3 4 2 3 4 2 2" xfId="12418" xr:uid="{00000000-0005-0000-0000-000075570000}"/>
    <cellStyle name="Normal 2 3 4 2 3 4 2 2 2" xfId="28714" xr:uid="{00000000-0005-0000-0000-000076570000}"/>
    <cellStyle name="Normal 2 3 4 2 3 4 2 3" xfId="20568" xr:uid="{00000000-0005-0000-0000-000077570000}"/>
    <cellStyle name="Normal 2 3 4 2 3 4 3" xfId="6953" xr:uid="{00000000-0005-0000-0000-000078570000}"/>
    <cellStyle name="Normal 2 3 4 2 3 4 3 2" xfId="15099" xr:uid="{00000000-0005-0000-0000-000079570000}"/>
    <cellStyle name="Normal 2 3 4 2 3 4 3 2 2" xfId="31395" xr:uid="{00000000-0005-0000-0000-00007A570000}"/>
    <cellStyle name="Normal 2 3 4 2 3 4 3 3" xfId="23249" xr:uid="{00000000-0005-0000-0000-00007B570000}"/>
    <cellStyle name="Normal 2 3 4 2 3 4 4" xfId="9800" xr:uid="{00000000-0005-0000-0000-00007C570000}"/>
    <cellStyle name="Normal 2 3 4 2 3 4 4 2" xfId="26096" xr:uid="{00000000-0005-0000-0000-00007D570000}"/>
    <cellStyle name="Normal 2 3 4 2 3 4 5" xfId="17950" xr:uid="{00000000-0005-0000-0000-00007E570000}"/>
    <cellStyle name="Normal 2 3 4 2 3 5" xfId="3054" xr:uid="{00000000-0005-0000-0000-00007F570000}"/>
    <cellStyle name="Normal 2 3 4 2 3 5 2" xfId="11200" xr:uid="{00000000-0005-0000-0000-000080570000}"/>
    <cellStyle name="Normal 2 3 4 2 3 5 2 2" xfId="27496" xr:uid="{00000000-0005-0000-0000-000081570000}"/>
    <cellStyle name="Normal 2 3 4 2 3 5 3" xfId="19350" xr:uid="{00000000-0005-0000-0000-000082570000}"/>
    <cellStyle name="Normal 2 3 4 2 3 6" xfId="5543" xr:uid="{00000000-0005-0000-0000-000083570000}"/>
    <cellStyle name="Normal 2 3 4 2 3 6 2" xfId="13689" xr:uid="{00000000-0005-0000-0000-000084570000}"/>
    <cellStyle name="Normal 2 3 4 2 3 6 2 2" xfId="29985" xr:uid="{00000000-0005-0000-0000-000085570000}"/>
    <cellStyle name="Normal 2 3 4 2 3 6 3" xfId="21839" xr:uid="{00000000-0005-0000-0000-000086570000}"/>
    <cellStyle name="Normal 2 3 4 2 3 7" xfId="8390" xr:uid="{00000000-0005-0000-0000-000087570000}"/>
    <cellStyle name="Normal 2 3 4 2 3 7 2" xfId="24686" xr:uid="{00000000-0005-0000-0000-000088570000}"/>
    <cellStyle name="Normal 2 3 4 2 3 8" xfId="16540" xr:uid="{00000000-0005-0000-0000-000089570000}"/>
    <cellStyle name="Normal 2 3 4 2 4" xfId="330" xr:uid="{00000000-0005-0000-0000-00008A570000}"/>
    <cellStyle name="Normal 2 3 4 2 4 2" xfId="674" xr:uid="{00000000-0005-0000-0000-00008B570000}"/>
    <cellStyle name="Normal 2 3 4 2 4 2 2" xfId="1380" xr:uid="{00000000-0005-0000-0000-00008C570000}"/>
    <cellStyle name="Normal 2 3 4 2 4 2 2 2" xfId="2790" xr:uid="{00000000-0005-0000-0000-00008D570000}"/>
    <cellStyle name="Normal 2 3 4 2 4 2 2 2 2" xfId="5251" xr:uid="{00000000-0005-0000-0000-00008E570000}"/>
    <cellStyle name="Normal 2 3 4 2 4 2 2 2 2 2" xfId="13397" xr:uid="{00000000-0005-0000-0000-00008F570000}"/>
    <cellStyle name="Normal 2 3 4 2 4 2 2 2 2 2 2" xfId="29693" xr:uid="{00000000-0005-0000-0000-000090570000}"/>
    <cellStyle name="Normal 2 3 4 2 4 2 2 2 2 3" xfId="21547" xr:uid="{00000000-0005-0000-0000-000091570000}"/>
    <cellStyle name="Normal 2 3 4 2 4 2 2 2 3" xfId="8089" xr:uid="{00000000-0005-0000-0000-000092570000}"/>
    <cellStyle name="Normal 2 3 4 2 4 2 2 2 3 2" xfId="16235" xr:uid="{00000000-0005-0000-0000-000093570000}"/>
    <cellStyle name="Normal 2 3 4 2 4 2 2 2 3 2 2" xfId="32531" xr:uid="{00000000-0005-0000-0000-000094570000}"/>
    <cellStyle name="Normal 2 3 4 2 4 2 2 2 3 3" xfId="24385" xr:uid="{00000000-0005-0000-0000-000095570000}"/>
    <cellStyle name="Normal 2 3 4 2 4 2 2 2 4" xfId="10936" xr:uid="{00000000-0005-0000-0000-000096570000}"/>
    <cellStyle name="Normal 2 3 4 2 4 2 2 2 4 2" xfId="27232" xr:uid="{00000000-0005-0000-0000-000097570000}"/>
    <cellStyle name="Normal 2 3 4 2 4 2 2 2 5" xfId="19086" xr:uid="{00000000-0005-0000-0000-000098570000}"/>
    <cellStyle name="Normal 2 3 4 2 4 2 2 3" xfId="4033" xr:uid="{00000000-0005-0000-0000-000099570000}"/>
    <cellStyle name="Normal 2 3 4 2 4 2 2 3 2" xfId="12179" xr:uid="{00000000-0005-0000-0000-00009A570000}"/>
    <cellStyle name="Normal 2 3 4 2 4 2 2 3 2 2" xfId="28475" xr:uid="{00000000-0005-0000-0000-00009B570000}"/>
    <cellStyle name="Normal 2 3 4 2 4 2 2 3 3" xfId="20329" xr:uid="{00000000-0005-0000-0000-00009C570000}"/>
    <cellStyle name="Normal 2 3 4 2 4 2 2 4" xfId="6679" xr:uid="{00000000-0005-0000-0000-00009D570000}"/>
    <cellStyle name="Normal 2 3 4 2 4 2 2 4 2" xfId="14825" xr:uid="{00000000-0005-0000-0000-00009E570000}"/>
    <cellStyle name="Normal 2 3 4 2 4 2 2 4 2 2" xfId="31121" xr:uid="{00000000-0005-0000-0000-00009F570000}"/>
    <cellStyle name="Normal 2 3 4 2 4 2 2 4 3" xfId="22975" xr:uid="{00000000-0005-0000-0000-0000A0570000}"/>
    <cellStyle name="Normal 2 3 4 2 4 2 2 5" xfId="9526" xr:uid="{00000000-0005-0000-0000-0000A1570000}"/>
    <cellStyle name="Normal 2 3 4 2 4 2 2 5 2" xfId="25822" xr:uid="{00000000-0005-0000-0000-0000A2570000}"/>
    <cellStyle name="Normal 2 3 4 2 4 2 2 6" xfId="17676" xr:uid="{00000000-0005-0000-0000-0000A3570000}"/>
    <cellStyle name="Normal 2 3 4 2 4 2 3" xfId="2085" xr:uid="{00000000-0005-0000-0000-0000A4570000}"/>
    <cellStyle name="Normal 2 3 4 2 4 2 3 2" xfId="4642" xr:uid="{00000000-0005-0000-0000-0000A5570000}"/>
    <cellStyle name="Normal 2 3 4 2 4 2 3 2 2" xfId="12788" xr:uid="{00000000-0005-0000-0000-0000A6570000}"/>
    <cellStyle name="Normal 2 3 4 2 4 2 3 2 2 2" xfId="29084" xr:uid="{00000000-0005-0000-0000-0000A7570000}"/>
    <cellStyle name="Normal 2 3 4 2 4 2 3 2 3" xfId="20938" xr:uid="{00000000-0005-0000-0000-0000A8570000}"/>
    <cellStyle name="Normal 2 3 4 2 4 2 3 3" xfId="7384" xr:uid="{00000000-0005-0000-0000-0000A9570000}"/>
    <cellStyle name="Normal 2 3 4 2 4 2 3 3 2" xfId="15530" xr:uid="{00000000-0005-0000-0000-0000AA570000}"/>
    <cellStyle name="Normal 2 3 4 2 4 2 3 3 2 2" xfId="31826" xr:uid="{00000000-0005-0000-0000-0000AB570000}"/>
    <cellStyle name="Normal 2 3 4 2 4 2 3 3 3" xfId="23680" xr:uid="{00000000-0005-0000-0000-0000AC570000}"/>
    <cellStyle name="Normal 2 3 4 2 4 2 3 4" xfId="10231" xr:uid="{00000000-0005-0000-0000-0000AD570000}"/>
    <cellStyle name="Normal 2 3 4 2 4 2 3 4 2" xfId="26527" xr:uid="{00000000-0005-0000-0000-0000AE570000}"/>
    <cellStyle name="Normal 2 3 4 2 4 2 3 5" xfId="18381" xr:uid="{00000000-0005-0000-0000-0000AF570000}"/>
    <cellStyle name="Normal 2 3 4 2 4 2 4" xfId="3424" xr:uid="{00000000-0005-0000-0000-0000B0570000}"/>
    <cellStyle name="Normal 2 3 4 2 4 2 4 2" xfId="11570" xr:uid="{00000000-0005-0000-0000-0000B1570000}"/>
    <cellStyle name="Normal 2 3 4 2 4 2 4 2 2" xfId="27866" xr:uid="{00000000-0005-0000-0000-0000B2570000}"/>
    <cellStyle name="Normal 2 3 4 2 4 2 4 3" xfId="19720" xr:uid="{00000000-0005-0000-0000-0000B3570000}"/>
    <cellStyle name="Normal 2 3 4 2 4 2 5" xfId="5974" xr:uid="{00000000-0005-0000-0000-0000B4570000}"/>
    <cellStyle name="Normal 2 3 4 2 4 2 5 2" xfId="14120" xr:uid="{00000000-0005-0000-0000-0000B5570000}"/>
    <cellStyle name="Normal 2 3 4 2 4 2 5 2 2" xfId="30416" xr:uid="{00000000-0005-0000-0000-0000B6570000}"/>
    <cellStyle name="Normal 2 3 4 2 4 2 5 3" xfId="22270" xr:uid="{00000000-0005-0000-0000-0000B7570000}"/>
    <cellStyle name="Normal 2 3 4 2 4 2 6" xfId="8821" xr:uid="{00000000-0005-0000-0000-0000B8570000}"/>
    <cellStyle name="Normal 2 3 4 2 4 2 6 2" xfId="25117" xr:uid="{00000000-0005-0000-0000-0000B9570000}"/>
    <cellStyle name="Normal 2 3 4 2 4 2 7" xfId="16971" xr:uid="{00000000-0005-0000-0000-0000BA570000}"/>
    <cellStyle name="Normal 2 3 4 2 4 3" xfId="1036" xr:uid="{00000000-0005-0000-0000-0000BB570000}"/>
    <cellStyle name="Normal 2 3 4 2 4 3 2" xfId="2446" xr:uid="{00000000-0005-0000-0000-0000BC570000}"/>
    <cellStyle name="Normal 2 3 4 2 4 3 2 2" xfId="4955" xr:uid="{00000000-0005-0000-0000-0000BD570000}"/>
    <cellStyle name="Normal 2 3 4 2 4 3 2 2 2" xfId="13101" xr:uid="{00000000-0005-0000-0000-0000BE570000}"/>
    <cellStyle name="Normal 2 3 4 2 4 3 2 2 2 2" xfId="29397" xr:uid="{00000000-0005-0000-0000-0000BF570000}"/>
    <cellStyle name="Normal 2 3 4 2 4 3 2 2 3" xfId="21251" xr:uid="{00000000-0005-0000-0000-0000C0570000}"/>
    <cellStyle name="Normal 2 3 4 2 4 3 2 3" xfId="7745" xr:uid="{00000000-0005-0000-0000-0000C1570000}"/>
    <cellStyle name="Normal 2 3 4 2 4 3 2 3 2" xfId="15891" xr:uid="{00000000-0005-0000-0000-0000C2570000}"/>
    <cellStyle name="Normal 2 3 4 2 4 3 2 3 2 2" xfId="32187" xr:uid="{00000000-0005-0000-0000-0000C3570000}"/>
    <cellStyle name="Normal 2 3 4 2 4 3 2 3 3" xfId="24041" xr:uid="{00000000-0005-0000-0000-0000C4570000}"/>
    <cellStyle name="Normal 2 3 4 2 4 3 2 4" xfId="10592" xr:uid="{00000000-0005-0000-0000-0000C5570000}"/>
    <cellStyle name="Normal 2 3 4 2 4 3 2 4 2" xfId="26888" xr:uid="{00000000-0005-0000-0000-0000C6570000}"/>
    <cellStyle name="Normal 2 3 4 2 4 3 2 5" xfId="18742" xr:uid="{00000000-0005-0000-0000-0000C7570000}"/>
    <cellStyle name="Normal 2 3 4 2 4 3 3" xfId="3737" xr:uid="{00000000-0005-0000-0000-0000C8570000}"/>
    <cellStyle name="Normal 2 3 4 2 4 3 3 2" xfId="11883" xr:uid="{00000000-0005-0000-0000-0000C9570000}"/>
    <cellStyle name="Normal 2 3 4 2 4 3 3 2 2" xfId="28179" xr:uid="{00000000-0005-0000-0000-0000CA570000}"/>
    <cellStyle name="Normal 2 3 4 2 4 3 3 3" xfId="20033" xr:uid="{00000000-0005-0000-0000-0000CB570000}"/>
    <cellStyle name="Normal 2 3 4 2 4 3 4" xfId="6335" xr:uid="{00000000-0005-0000-0000-0000CC570000}"/>
    <cellStyle name="Normal 2 3 4 2 4 3 4 2" xfId="14481" xr:uid="{00000000-0005-0000-0000-0000CD570000}"/>
    <cellStyle name="Normal 2 3 4 2 4 3 4 2 2" xfId="30777" xr:uid="{00000000-0005-0000-0000-0000CE570000}"/>
    <cellStyle name="Normal 2 3 4 2 4 3 4 3" xfId="22631" xr:uid="{00000000-0005-0000-0000-0000CF570000}"/>
    <cellStyle name="Normal 2 3 4 2 4 3 5" xfId="9182" xr:uid="{00000000-0005-0000-0000-0000D0570000}"/>
    <cellStyle name="Normal 2 3 4 2 4 3 5 2" xfId="25478" xr:uid="{00000000-0005-0000-0000-0000D1570000}"/>
    <cellStyle name="Normal 2 3 4 2 4 3 6" xfId="17332" xr:uid="{00000000-0005-0000-0000-0000D2570000}"/>
    <cellStyle name="Normal 2 3 4 2 4 4" xfId="1741" xr:uid="{00000000-0005-0000-0000-0000D3570000}"/>
    <cellStyle name="Normal 2 3 4 2 4 4 2" xfId="4346" xr:uid="{00000000-0005-0000-0000-0000D4570000}"/>
    <cellStyle name="Normal 2 3 4 2 4 4 2 2" xfId="12492" xr:uid="{00000000-0005-0000-0000-0000D5570000}"/>
    <cellStyle name="Normal 2 3 4 2 4 4 2 2 2" xfId="28788" xr:uid="{00000000-0005-0000-0000-0000D6570000}"/>
    <cellStyle name="Normal 2 3 4 2 4 4 2 3" xfId="20642" xr:uid="{00000000-0005-0000-0000-0000D7570000}"/>
    <cellStyle name="Normal 2 3 4 2 4 4 3" xfId="7040" xr:uid="{00000000-0005-0000-0000-0000D8570000}"/>
    <cellStyle name="Normal 2 3 4 2 4 4 3 2" xfId="15186" xr:uid="{00000000-0005-0000-0000-0000D9570000}"/>
    <cellStyle name="Normal 2 3 4 2 4 4 3 2 2" xfId="31482" xr:uid="{00000000-0005-0000-0000-0000DA570000}"/>
    <cellStyle name="Normal 2 3 4 2 4 4 3 3" xfId="23336" xr:uid="{00000000-0005-0000-0000-0000DB570000}"/>
    <cellStyle name="Normal 2 3 4 2 4 4 4" xfId="9887" xr:uid="{00000000-0005-0000-0000-0000DC570000}"/>
    <cellStyle name="Normal 2 3 4 2 4 4 4 2" xfId="26183" xr:uid="{00000000-0005-0000-0000-0000DD570000}"/>
    <cellStyle name="Normal 2 3 4 2 4 4 5" xfId="18037" xr:uid="{00000000-0005-0000-0000-0000DE570000}"/>
    <cellStyle name="Normal 2 3 4 2 4 5" xfId="3128" xr:uid="{00000000-0005-0000-0000-0000DF570000}"/>
    <cellStyle name="Normal 2 3 4 2 4 5 2" xfId="11274" xr:uid="{00000000-0005-0000-0000-0000E0570000}"/>
    <cellStyle name="Normal 2 3 4 2 4 5 2 2" xfId="27570" xr:uid="{00000000-0005-0000-0000-0000E1570000}"/>
    <cellStyle name="Normal 2 3 4 2 4 5 3" xfId="19424" xr:uid="{00000000-0005-0000-0000-0000E2570000}"/>
    <cellStyle name="Normal 2 3 4 2 4 6" xfId="5630" xr:uid="{00000000-0005-0000-0000-0000E3570000}"/>
    <cellStyle name="Normal 2 3 4 2 4 6 2" xfId="13776" xr:uid="{00000000-0005-0000-0000-0000E4570000}"/>
    <cellStyle name="Normal 2 3 4 2 4 6 2 2" xfId="30072" xr:uid="{00000000-0005-0000-0000-0000E5570000}"/>
    <cellStyle name="Normal 2 3 4 2 4 6 3" xfId="21926" xr:uid="{00000000-0005-0000-0000-0000E6570000}"/>
    <cellStyle name="Normal 2 3 4 2 4 7" xfId="8477" xr:uid="{00000000-0005-0000-0000-0000E7570000}"/>
    <cellStyle name="Normal 2 3 4 2 4 7 2" xfId="24773" xr:uid="{00000000-0005-0000-0000-0000E8570000}"/>
    <cellStyle name="Normal 2 3 4 2 4 8" xfId="16627" xr:uid="{00000000-0005-0000-0000-0000E9570000}"/>
    <cellStyle name="Normal 2 3 4 2 5" xfId="420" xr:uid="{00000000-0005-0000-0000-0000EA570000}"/>
    <cellStyle name="Normal 2 3 4 2 5 2" xfId="1126" xr:uid="{00000000-0005-0000-0000-0000EB570000}"/>
    <cellStyle name="Normal 2 3 4 2 5 2 2" xfId="2536" xr:uid="{00000000-0005-0000-0000-0000EC570000}"/>
    <cellStyle name="Normal 2 3 4 2 5 2 2 2" xfId="5029" xr:uid="{00000000-0005-0000-0000-0000ED570000}"/>
    <cellStyle name="Normal 2 3 4 2 5 2 2 2 2" xfId="13175" xr:uid="{00000000-0005-0000-0000-0000EE570000}"/>
    <cellStyle name="Normal 2 3 4 2 5 2 2 2 2 2" xfId="29471" xr:uid="{00000000-0005-0000-0000-0000EF570000}"/>
    <cellStyle name="Normal 2 3 4 2 5 2 2 2 3" xfId="21325" xr:uid="{00000000-0005-0000-0000-0000F0570000}"/>
    <cellStyle name="Normal 2 3 4 2 5 2 2 3" xfId="7835" xr:uid="{00000000-0005-0000-0000-0000F1570000}"/>
    <cellStyle name="Normal 2 3 4 2 5 2 2 3 2" xfId="15981" xr:uid="{00000000-0005-0000-0000-0000F2570000}"/>
    <cellStyle name="Normal 2 3 4 2 5 2 2 3 2 2" xfId="32277" xr:uid="{00000000-0005-0000-0000-0000F3570000}"/>
    <cellStyle name="Normal 2 3 4 2 5 2 2 3 3" xfId="24131" xr:uid="{00000000-0005-0000-0000-0000F4570000}"/>
    <cellStyle name="Normal 2 3 4 2 5 2 2 4" xfId="10682" xr:uid="{00000000-0005-0000-0000-0000F5570000}"/>
    <cellStyle name="Normal 2 3 4 2 5 2 2 4 2" xfId="26978" xr:uid="{00000000-0005-0000-0000-0000F6570000}"/>
    <cellStyle name="Normal 2 3 4 2 5 2 2 5" xfId="18832" xr:uid="{00000000-0005-0000-0000-0000F7570000}"/>
    <cellStyle name="Normal 2 3 4 2 5 2 3" xfId="3811" xr:uid="{00000000-0005-0000-0000-0000F8570000}"/>
    <cellStyle name="Normal 2 3 4 2 5 2 3 2" xfId="11957" xr:uid="{00000000-0005-0000-0000-0000F9570000}"/>
    <cellStyle name="Normal 2 3 4 2 5 2 3 2 2" xfId="28253" xr:uid="{00000000-0005-0000-0000-0000FA570000}"/>
    <cellStyle name="Normal 2 3 4 2 5 2 3 3" xfId="20107" xr:uid="{00000000-0005-0000-0000-0000FB570000}"/>
    <cellStyle name="Normal 2 3 4 2 5 2 4" xfId="6425" xr:uid="{00000000-0005-0000-0000-0000FC570000}"/>
    <cellStyle name="Normal 2 3 4 2 5 2 4 2" xfId="14571" xr:uid="{00000000-0005-0000-0000-0000FD570000}"/>
    <cellStyle name="Normal 2 3 4 2 5 2 4 2 2" xfId="30867" xr:uid="{00000000-0005-0000-0000-0000FE570000}"/>
    <cellStyle name="Normal 2 3 4 2 5 2 4 3" xfId="22721" xr:uid="{00000000-0005-0000-0000-0000FF570000}"/>
    <cellStyle name="Normal 2 3 4 2 5 2 5" xfId="9272" xr:uid="{00000000-0005-0000-0000-000000580000}"/>
    <cellStyle name="Normal 2 3 4 2 5 2 5 2" xfId="25568" xr:uid="{00000000-0005-0000-0000-000001580000}"/>
    <cellStyle name="Normal 2 3 4 2 5 2 6" xfId="17422" xr:uid="{00000000-0005-0000-0000-000002580000}"/>
    <cellStyle name="Normal 2 3 4 2 5 3" xfId="1831" xr:uid="{00000000-0005-0000-0000-000003580000}"/>
    <cellStyle name="Normal 2 3 4 2 5 3 2" xfId="4420" xr:uid="{00000000-0005-0000-0000-000004580000}"/>
    <cellStyle name="Normal 2 3 4 2 5 3 2 2" xfId="12566" xr:uid="{00000000-0005-0000-0000-000005580000}"/>
    <cellStyle name="Normal 2 3 4 2 5 3 2 2 2" xfId="28862" xr:uid="{00000000-0005-0000-0000-000006580000}"/>
    <cellStyle name="Normal 2 3 4 2 5 3 2 3" xfId="20716" xr:uid="{00000000-0005-0000-0000-000007580000}"/>
    <cellStyle name="Normal 2 3 4 2 5 3 3" xfId="7130" xr:uid="{00000000-0005-0000-0000-000008580000}"/>
    <cellStyle name="Normal 2 3 4 2 5 3 3 2" xfId="15276" xr:uid="{00000000-0005-0000-0000-000009580000}"/>
    <cellStyle name="Normal 2 3 4 2 5 3 3 2 2" xfId="31572" xr:uid="{00000000-0005-0000-0000-00000A580000}"/>
    <cellStyle name="Normal 2 3 4 2 5 3 3 3" xfId="23426" xr:uid="{00000000-0005-0000-0000-00000B580000}"/>
    <cellStyle name="Normal 2 3 4 2 5 3 4" xfId="9977" xr:uid="{00000000-0005-0000-0000-00000C580000}"/>
    <cellStyle name="Normal 2 3 4 2 5 3 4 2" xfId="26273" xr:uid="{00000000-0005-0000-0000-00000D580000}"/>
    <cellStyle name="Normal 2 3 4 2 5 3 5" xfId="18127" xr:uid="{00000000-0005-0000-0000-00000E580000}"/>
    <cellStyle name="Normal 2 3 4 2 5 4" xfId="3202" xr:uid="{00000000-0005-0000-0000-00000F580000}"/>
    <cellStyle name="Normal 2 3 4 2 5 4 2" xfId="11348" xr:uid="{00000000-0005-0000-0000-000010580000}"/>
    <cellStyle name="Normal 2 3 4 2 5 4 2 2" xfId="27644" xr:uid="{00000000-0005-0000-0000-000011580000}"/>
    <cellStyle name="Normal 2 3 4 2 5 4 3" xfId="19498" xr:uid="{00000000-0005-0000-0000-000012580000}"/>
    <cellStyle name="Normal 2 3 4 2 5 5" xfId="5720" xr:uid="{00000000-0005-0000-0000-000013580000}"/>
    <cellStyle name="Normal 2 3 4 2 5 5 2" xfId="13866" xr:uid="{00000000-0005-0000-0000-000014580000}"/>
    <cellStyle name="Normal 2 3 4 2 5 5 2 2" xfId="30162" xr:uid="{00000000-0005-0000-0000-000015580000}"/>
    <cellStyle name="Normal 2 3 4 2 5 5 3" xfId="22016" xr:uid="{00000000-0005-0000-0000-000016580000}"/>
    <cellStyle name="Normal 2 3 4 2 5 6" xfId="8567" xr:uid="{00000000-0005-0000-0000-000017580000}"/>
    <cellStyle name="Normal 2 3 4 2 5 6 2" xfId="24863" xr:uid="{00000000-0005-0000-0000-000018580000}"/>
    <cellStyle name="Normal 2 3 4 2 5 7" xfId="16717" xr:uid="{00000000-0005-0000-0000-000019580000}"/>
    <cellStyle name="Normal 2 3 4 2 6" xfId="782" xr:uid="{00000000-0005-0000-0000-00001A580000}"/>
    <cellStyle name="Normal 2 3 4 2 6 2" xfId="2192" xr:uid="{00000000-0005-0000-0000-00001B580000}"/>
    <cellStyle name="Normal 2 3 4 2 6 2 2" xfId="4733" xr:uid="{00000000-0005-0000-0000-00001C580000}"/>
    <cellStyle name="Normal 2 3 4 2 6 2 2 2" xfId="12879" xr:uid="{00000000-0005-0000-0000-00001D580000}"/>
    <cellStyle name="Normal 2 3 4 2 6 2 2 2 2" xfId="29175" xr:uid="{00000000-0005-0000-0000-00001E580000}"/>
    <cellStyle name="Normal 2 3 4 2 6 2 2 3" xfId="21029" xr:uid="{00000000-0005-0000-0000-00001F580000}"/>
    <cellStyle name="Normal 2 3 4 2 6 2 3" xfId="7491" xr:uid="{00000000-0005-0000-0000-000020580000}"/>
    <cellStyle name="Normal 2 3 4 2 6 2 3 2" xfId="15637" xr:uid="{00000000-0005-0000-0000-000021580000}"/>
    <cellStyle name="Normal 2 3 4 2 6 2 3 2 2" xfId="31933" xr:uid="{00000000-0005-0000-0000-000022580000}"/>
    <cellStyle name="Normal 2 3 4 2 6 2 3 3" xfId="23787" xr:uid="{00000000-0005-0000-0000-000023580000}"/>
    <cellStyle name="Normal 2 3 4 2 6 2 4" xfId="10338" xr:uid="{00000000-0005-0000-0000-000024580000}"/>
    <cellStyle name="Normal 2 3 4 2 6 2 4 2" xfId="26634" xr:uid="{00000000-0005-0000-0000-000025580000}"/>
    <cellStyle name="Normal 2 3 4 2 6 2 5" xfId="18488" xr:uid="{00000000-0005-0000-0000-000026580000}"/>
    <cellStyle name="Normal 2 3 4 2 6 3" xfId="3515" xr:uid="{00000000-0005-0000-0000-000027580000}"/>
    <cellStyle name="Normal 2 3 4 2 6 3 2" xfId="11661" xr:uid="{00000000-0005-0000-0000-000028580000}"/>
    <cellStyle name="Normal 2 3 4 2 6 3 2 2" xfId="27957" xr:uid="{00000000-0005-0000-0000-000029580000}"/>
    <cellStyle name="Normal 2 3 4 2 6 3 3" xfId="19811" xr:uid="{00000000-0005-0000-0000-00002A580000}"/>
    <cellStyle name="Normal 2 3 4 2 6 4" xfId="6081" xr:uid="{00000000-0005-0000-0000-00002B580000}"/>
    <cellStyle name="Normal 2 3 4 2 6 4 2" xfId="14227" xr:uid="{00000000-0005-0000-0000-00002C580000}"/>
    <cellStyle name="Normal 2 3 4 2 6 4 2 2" xfId="30523" xr:uid="{00000000-0005-0000-0000-00002D580000}"/>
    <cellStyle name="Normal 2 3 4 2 6 4 3" xfId="22377" xr:uid="{00000000-0005-0000-0000-00002E580000}"/>
    <cellStyle name="Normal 2 3 4 2 6 5" xfId="8928" xr:uid="{00000000-0005-0000-0000-00002F580000}"/>
    <cellStyle name="Normal 2 3 4 2 6 5 2" xfId="25224" xr:uid="{00000000-0005-0000-0000-000030580000}"/>
    <cellStyle name="Normal 2 3 4 2 6 6" xfId="17078" xr:uid="{00000000-0005-0000-0000-000031580000}"/>
    <cellStyle name="Normal 2 3 4 2 7" xfId="1487" xr:uid="{00000000-0005-0000-0000-000032580000}"/>
    <cellStyle name="Normal 2 3 4 2 7 2" xfId="4124" xr:uid="{00000000-0005-0000-0000-000033580000}"/>
    <cellStyle name="Normal 2 3 4 2 7 2 2" xfId="12270" xr:uid="{00000000-0005-0000-0000-000034580000}"/>
    <cellStyle name="Normal 2 3 4 2 7 2 2 2" xfId="28566" xr:uid="{00000000-0005-0000-0000-000035580000}"/>
    <cellStyle name="Normal 2 3 4 2 7 2 3" xfId="20420" xr:uid="{00000000-0005-0000-0000-000036580000}"/>
    <cellStyle name="Normal 2 3 4 2 7 3" xfId="6786" xr:uid="{00000000-0005-0000-0000-000037580000}"/>
    <cellStyle name="Normal 2 3 4 2 7 3 2" xfId="14932" xr:uid="{00000000-0005-0000-0000-000038580000}"/>
    <cellStyle name="Normal 2 3 4 2 7 3 2 2" xfId="31228" xr:uid="{00000000-0005-0000-0000-000039580000}"/>
    <cellStyle name="Normal 2 3 4 2 7 3 3" xfId="23082" xr:uid="{00000000-0005-0000-0000-00003A580000}"/>
    <cellStyle name="Normal 2 3 4 2 7 4" xfId="9633" xr:uid="{00000000-0005-0000-0000-00003B580000}"/>
    <cellStyle name="Normal 2 3 4 2 7 4 2" xfId="25929" xr:uid="{00000000-0005-0000-0000-00003C580000}"/>
    <cellStyle name="Normal 2 3 4 2 7 5" xfId="17783" xr:uid="{00000000-0005-0000-0000-00003D580000}"/>
    <cellStyle name="Normal 2 3 4 2 8" xfId="2906" xr:uid="{00000000-0005-0000-0000-00003E580000}"/>
    <cellStyle name="Normal 2 3 4 2 8 2" xfId="11052" xr:uid="{00000000-0005-0000-0000-00003F580000}"/>
    <cellStyle name="Normal 2 3 4 2 8 2 2" xfId="27348" xr:uid="{00000000-0005-0000-0000-000040580000}"/>
    <cellStyle name="Normal 2 3 4 2 8 3" xfId="19202" xr:uid="{00000000-0005-0000-0000-000041580000}"/>
    <cellStyle name="Normal 2 3 4 2 9" xfId="5376" xr:uid="{00000000-0005-0000-0000-000042580000}"/>
    <cellStyle name="Normal 2 3 4 2 9 2" xfId="13522" xr:uid="{00000000-0005-0000-0000-000043580000}"/>
    <cellStyle name="Normal 2 3 4 2 9 2 2" xfId="29818" xr:uid="{00000000-0005-0000-0000-000044580000}"/>
    <cellStyle name="Normal 2 3 4 2 9 3" xfId="21672" xr:uid="{00000000-0005-0000-0000-000045580000}"/>
    <cellStyle name="Normal 2 3 4 3" xfId="122" xr:uid="{00000000-0005-0000-0000-000046580000}"/>
    <cellStyle name="Normal 2 3 4 3 2" xfId="466" xr:uid="{00000000-0005-0000-0000-000047580000}"/>
    <cellStyle name="Normal 2 3 4 3 2 2" xfId="1172" xr:uid="{00000000-0005-0000-0000-000048580000}"/>
    <cellStyle name="Normal 2 3 4 3 2 2 2" xfId="2582" xr:uid="{00000000-0005-0000-0000-000049580000}"/>
    <cellStyle name="Normal 2 3 4 3 2 2 2 2" xfId="5067" xr:uid="{00000000-0005-0000-0000-00004A580000}"/>
    <cellStyle name="Normal 2 3 4 3 2 2 2 2 2" xfId="13213" xr:uid="{00000000-0005-0000-0000-00004B580000}"/>
    <cellStyle name="Normal 2 3 4 3 2 2 2 2 2 2" xfId="29509" xr:uid="{00000000-0005-0000-0000-00004C580000}"/>
    <cellStyle name="Normal 2 3 4 3 2 2 2 2 3" xfId="21363" xr:uid="{00000000-0005-0000-0000-00004D580000}"/>
    <cellStyle name="Normal 2 3 4 3 2 2 2 3" xfId="7881" xr:uid="{00000000-0005-0000-0000-00004E580000}"/>
    <cellStyle name="Normal 2 3 4 3 2 2 2 3 2" xfId="16027" xr:uid="{00000000-0005-0000-0000-00004F580000}"/>
    <cellStyle name="Normal 2 3 4 3 2 2 2 3 2 2" xfId="32323" xr:uid="{00000000-0005-0000-0000-000050580000}"/>
    <cellStyle name="Normal 2 3 4 3 2 2 2 3 3" xfId="24177" xr:uid="{00000000-0005-0000-0000-000051580000}"/>
    <cellStyle name="Normal 2 3 4 3 2 2 2 4" xfId="10728" xr:uid="{00000000-0005-0000-0000-000052580000}"/>
    <cellStyle name="Normal 2 3 4 3 2 2 2 4 2" xfId="27024" xr:uid="{00000000-0005-0000-0000-000053580000}"/>
    <cellStyle name="Normal 2 3 4 3 2 2 2 5" xfId="18878" xr:uid="{00000000-0005-0000-0000-000054580000}"/>
    <cellStyle name="Normal 2 3 4 3 2 2 3" xfId="3849" xr:uid="{00000000-0005-0000-0000-000055580000}"/>
    <cellStyle name="Normal 2 3 4 3 2 2 3 2" xfId="11995" xr:uid="{00000000-0005-0000-0000-000056580000}"/>
    <cellStyle name="Normal 2 3 4 3 2 2 3 2 2" xfId="28291" xr:uid="{00000000-0005-0000-0000-000057580000}"/>
    <cellStyle name="Normal 2 3 4 3 2 2 3 3" xfId="20145" xr:uid="{00000000-0005-0000-0000-000058580000}"/>
    <cellStyle name="Normal 2 3 4 3 2 2 4" xfId="6471" xr:uid="{00000000-0005-0000-0000-000059580000}"/>
    <cellStyle name="Normal 2 3 4 3 2 2 4 2" xfId="14617" xr:uid="{00000000-0005-0000-0000-00005A580000}"/>
    <cellStyle name="Normal 2 3 4 3 2 2 4 2 2" xfId="30913" xr:uid="{00000000-0005-0000-0000-00005B580000}"/>
    <cellStyle name="Normal 2 3 4 3 2 2 4 3" xfId="22767" xr:uid="{00000000-0005-0000-0000-00005C580000}"/>
    <cellStyle name="Normal 2 3 4 3 2 2 5" xfId="9318" xr:uid="{00000000-0005-0000-0000-00005D580000}"/>
    <cellStyle name="Normal 2 3 4 3 2 2 5 2" xfId="25614" xr:uid="{00000000-0005-0000-0000-00005E580000}"/>
    <cellStyle name="Normal 2 3 4 3 2 2 6" xfId="17468" xr:uid="{00000000-0005-0000-0000-00005F580000}"/>
    <cellStyle name="Normal 2 3 4 3 2 3" xfId="1877" xr:uid="{00000000-0005-0000-0000-000060580000}"/>
    <cellStyle name="Normal 2 3 4 3 2 3 2" xfId="4458" xr:uid="{00000000-0005-0000-0000-000061580000}"/>
    <cellStyle name="Normal 2 3 4 3 2 3 2 2" xfId="12604" xr:uid="{00000000-0005-0000-0000-000062580000}"/>
    <cellStyle name="Normal 2 3 4 3 2 3 2 2 2" xfId="28900" xr:uid="{00000000-0005-0000-0000-000063580000}"/>
    <cellStyle name="Normal 2 3 4 3 2 3 2 3" xfId="20754" xr:uid="{00000000-0005-0000-0000-000064580000}"/>
    <cellStyle name="Normal 2 3 4 3 2 3 3" xfId="7176" xr:uid="{00000000-0005-0000-0000-000065580000}"/>
    <cellStyle name="Normal 2 3 4 3 2 3 3 2" xfId="15322" xr:uid="{00000000-0005-0000-0000-000066580000}"/>
    <cellStyle name="Normal 2 3 4 3 2 3 3 2 2" xfId="31618" xr:uid="{00000000-0005-0000-0000-000067580000}"/>
    <cellStyle name="Normal 2 3 4 3 2 3 3 3" xfId="23472" xr:uid="{00000000-0005-0000-0000-000068580000}"/>
    <cellStyle name="Normal 2 3 4 3 2 3 4" xfId="10023" xr:uid="{00000000-0005-0000-0000-000069580000}"/>
    <cellStyle name="Normal 2 3 4 3 2 3 4 2" xfId="26319" xr:uid="{00000000-0005-0000-0000-00006A580000}"/>
    <cellStyle name="Normal 2 3 4 3 2 3 5" xfId="18173" xr:uid="{00000000-0005-0000-0000-00006B580000}"/>
    <cellStyle name="Normal 2 3 4 3 2 4" xfId="3240" xr:uid="{00000000-0005-0000-0000-00006C580000}"/>
    <cellStyle name="Normal 2 3 4 3 2 4 2" xfId="11386" xr:uid="{00000000-0005-0000-0000-00006D580000}"/>
    <cellStyle name="Normal 2 3 4 3 2 4 2 2" xfId="27682" xr:uid="{00000000-0005-0000-0000-00006E580000}"/>
    <cellStyle name="Normal 2 3 4 3 2 4 3" xfId="19536" xr:uid="{00000000-0005-0000-0000-00006F580000}"/>
    <cellStyle name="Normal 2 3 4 3 2 5" xfId="5766" xr:uid="{00000000-0005-0000-0000-000070580000}"/>
    <cellStyle name="Normal 2 3 4 3 2 5 2" xfId="13912" xr:uid="{00000000-0005-0000-0000-000071580000}"/>
    <cellStyle name="Normal 2 3 4 3 2 5 2 2" xfId="30208" xr:uid="{00000000-0005-0000-0000-000072580000}"/>
    <cellStyle name="Normal 2 3 4 3 2 5 3" xfId="22062" xr:uid="{00000000-0005-0000-0000-000073580000}"/>
    <cellStyle name="Normal 2 3 4 3 2 6" xfId="8613" xr:uid="{00000000-0005-0000-0000-000074580000}"/>
    <cellStyle name="Normal 2 3 4 3 2 6 2" xfId="24909" xr:uid="{00000000-0005-0000-0000-000075580000}"/>
    <cellStyle name="Normal 2 3 4 3 2 7" xfId="16763" xr:uid="{00000000-0005-0000-0000-000076580000}"/>
    <cellStyle name="Normal 2 3 4 3 3" xfId="828" xr:uid="{00000000-0005-0000-0000-000077580000}"/>
    <cellStyle name="Normal 2 3 4 3 3 2" xfId="2238" xr:uid="{00000000-0005-0000-0000-000078580000}"/>
    <cellStyle name="Normal 2 3 4 3 3 2 2" xfId="4771" xr:uid="{00000000-0005-0000-0000-000079580000}"/>
    <cellStyle name="Normal 2 3 4 3 3 2 2 2" xfId="12917" xr:uid="{00000000-0005-0000-0000-00007A580000}"/>
    <cellStyle name="Normal 2 3 4 3 3 2 2 2 2" xfId="29213" xr:uid="{00000000-0005-0000-0000-00007B580000}"/>
    <cellStyle name="Normal 2 3 4 3 3 2 2 3" xfId="21067" xr:uid="{00000000-0005-0000-0000-00007C580000}"/>
    <cellStyle name="Normal 2 3 4 3 3 2 3" xfId="7537" xr:uid="{00000000-0005-0000-0000-00007D580000}"/>
    <cellStyle name="Normal 2 3 4 3 3 2 3 2" xfId="15683" xr:uid="{00000000-0005-0000-0000-00007E580000}"/>
    <cellStyle name="Normal 2 3 4 3 3 2 3 2 2" xfId="31979" xr:uid="{00000000-0005-0000-0000-00007F580000}"/>
    <cellStyle name="Normal 2 3 4 3 3 2 3 3" xfId="23833" xr:uid="{00000000-0005-0000-0000-000080580000}"/>
    <cellStyle name="Normal 2 3 4 3 3 2 4" xfId="10384" xr:uid="{00000000-0005-0000-0000-000081580000}"/>
    <cellStyle name="Normal 2 3 4 3 3 2 4 2" xfId="26680" xr:uid="{00000000-0005-0000-0000-000082580000}"/>
    <cellStyle name="Normal 2 3 4 3 3 2 5" xfId="18534" xr:uid="{00000000-0005-0000-0000-000083580000}"/>
    <cellStyle name="Normal 2 3 4 3 3 3" xfId="3553" xr:uid="{00000000-0005-0000-0000-000084580000}"/>
    <cellStyle name="Normal 2 3 4 3 3 3 2" xfId="11699" xr:uid="{00000000-0005-0000-0000-000085580000}"/>
    <cellStyle name="Normal 2 3 4 3 3 3 2 2" xfId="27995" xr:uid="{00000000-0005-0000-0000-000086580000}"/>
    <cellStyle name="Normal 2 3 4 3 3 3 3" xfId="19849" xr:uid="{00000000-0005-0000-0000-000087580000}"/>
    <cellStyle name="Normal 2 3 4 3 3 4" xfId="6127" xr:uid="{00000000-0005-0000-0000-000088580000}"/>
    <cellStyle name="Normal 2 3 4 3 3 4 2" xfId="14273" xr:uid="{00000000-0005-0000-0000-000089580000}"/>
    <cellStyle name="Normal 2 3 4 3 3 4 2 2" xfId="30569" xr:uid="{00000000-0005-0000-0000-00008A580000}"/>
    <cellStyle name="Normal 2 3 4 3 3 4 3" xfId="22423" xr:uid="{00000000-0005-0000-0000-00008B580000}"/>
    <cellStyle name="Normal 2 3 4 3 3 5" xfId="8974" xr:uid="{00000000-0005-0000-0000-00008C580000}"/>
    <cellStyle name="Normal 2 3 4 3 3 5 2" xfId="25270" xr:uid="{00000000-0005-0000-0000-00008D580000}"/>
    <cellStyle name="Normal 2 3 4 3 3 6" xfId="17124" xr:uid="{00000000-0005-0000-0000-00008E580000}"/>
    <cellStyle name="Normal 2 3 4 3 4" xfId="1533" xr:uid="{00000000-0005-0000-0000-00008F580000}"/>
    <cellStyle name="Normal 2 3 4 3 4 2" xfId="4162" xr:uid="{00000000-0005-0000-0000-000090580000}"/>
    <cellStyle name="Normal 2 3 4 3 4 2 2" xfId="12308" xr:uid="{00000000-0005-0000-0000-000091580000}"/>
    <cellStyle name="Normal 2 3 4 3 4 2 2 2" xfId="28604" xr:uid="{00000000-0005-0000-0000-000092580000}"/>
    <cellStyle name="Normal 2 3 4 3 4 2 3" xfId="20458" xr:uid="{00000000-0005-0000-0000-000093580000}"/>
    <cellStyle name="Normal 2 3 4 3 4 3" xfId="6832" xr:uid="{00000000-0005-0000-0000-000094580000}"/>
    <cellStyle name="Normal 2 3 4 3 4 3 2" xfId="14978" xr:uid="{00000000-0005-0000-0000-000095580000}"/>
    <cellStyle name="Normal 2 3 4 3 4 3 2 2" xfId="31274" xr:uid="{00000000-0005-0000-0000-000096580000}"/>
    <cellStyle name="Normal 2 3 4 3 4 3 3" xfId="23128" xr:uid="{00000000-0005-0000-0000-000097580000}"/>
    <cellStyle name="Normal 2 3 4 3 4 4" xfId="9679" xr:uid="{00000000-0005-0000-0000-000098580000}"/>
    <cellStyle name="Normal 2 3 4 3 4 4 2" xfId="25975" xr:uid="{00000000-0005-0000-0000-000099580000}"/>
    <cellStyle name="Normal 2 3 4 3 4 5" xfId="17829" xr:uid="{00000000-0005-0000-0000-00009A580000}"/>
    <cellStyle name="Normal 2 3 4 3 5" xfId="2944" xr:uid="{00000000-0005-0000-0000-00009B580000}"/>
    <cellStyle name="Normal 2 3 4 3 5 2" xfId="11090" xr:uid="{00000000-0005-0000-0000-00009C580000}"/>
    <cellStyle name="Normal 2 3 4 3 5 2 2" xfId="27386" xr:uid="{00000000-0005-0000-0000-00009D580000}"/>
    <cellStyle name="Normal 2 3 4 3 5 3" xfId="19240" xr:uid="{00000000-0005-0000-0000-00009E580000}"/>
    <cellStyle name="Normal 2 3 4 3 6" xfId="5422" xr:uid="{00000000-0005-0000-0000-00009F580000}"/>
    <cellStyle name="Normal 2 3 4 3 6 2" xfId="13568" xr:uid="{00000000-0005-0000-0000-0000A0580000}"/>
    <cellStyle name="Normal 2 3 4 3 6 2 2" xfId="29864" xr:uid="{00000000-0005-0000-0000-0000A1580000}"/>
    <cellStyle name="Normal 2 3 4 3 6 3" xfId="21718" xr:uid="{00000000-0005-0000-0000-0000A2580000}"/>
    <cellStyle name="Normal 2 3 4 3 7" xfId="8269" xr:uid="{00000000-0005-0000-0000-0000A3580000}"/>
    <cellStyle name="Normal 2 3 4 3 7 2" xfId="24565" xr:uid="{00000000-0005-0000-0000-0000A4580000}"/>
    <cellStyle name="Normal 2 3 4 3 8" xfId="16419" xr:uid="{00000000-0005-0000-0000-0000A5580000}"/>
    <cellStyle name="Normal 2 3 4 4" xfId="207" xr:uid="{00000000-0005-0000-0000-0000A6580000}"/>
    <cellStyle name="Normal 2 3 4 4 2" xfId="551" xr:uid="{00000000-0005-0000-0000-0000A7580000}"/>
    <cellStyle name="Normal 2 3 4 4 2 2" xfId="1257" xr:uid="{00000000-0005-0000-0000-0000A8580000}"/>
    <cellStyle name="Normal 2 3 4 4 2 2 2" xfId="2667" xr:uid="{00000000-0005-0000-0000-0000A9580000}"/>
    <cellStyle name="Normal 2 3 4 4 2 2 2 2" xfId="5141" xr:uid="{00000000-0005-0000-0000-0000AA580000}"/>
    <cellStyle name="Normal 2 3 4 4 2 2 2 2 2" xfId="13287" xr:uid="{00000000-0005-0000-0000-0000AB580000}"/>
    <cellStyle name="Normal 2 3 4 4 2 2 2 2 2 2" xfId="29583" xr:uid="{00000000-0005-0000-0000-0000AC580000}"/>
    <cellStyle name="Normal 2 3 4 4 2 2 2 2 3" xfId="21437" xr:uid="{00000000-0005-0000-0000-0000AD580000}"/>
    <cellStyle name="Normal 2 3 4 4 2 2 2 3" xfId="7966" xr:uid="{00000000-0005-0000-0000-0000AE580000}"/>
    <cellStyle name="Normal 2 3 4 4 2 2 2 3 2" xfId="16112" xr:uid="{00000000-0005-0000-0000-0000AF580000}"/>
    <cellStyle name="Normal 2 3 4 4 2 2 2 3 2 2" xfId="32408" xr:uid="{00000000-0005-0000-0000-0000B0580000}"/>
    <cellStyle name="Normal 2 3 4 4 2 2 2 3 3" xfId="24262" xr:uid="{00000000-0005-0000-0000-0000B1580000}"/>
    <cellStyle name="Normal 2 3 4 4 2 2 2 4" xfId="10813" xr:uid="{00000000-0005-0000-0000-0000B2580000}"/>
    <cellStyle name="Normal 2 3 4 4 2 2 2 4 2" xfId="27109" xr:uid="{00000000-0005-0000-0000-0000B3580000}"/>
    <cellStyle name="Normal 2 3 4 4 2 2 2 5" xfId="18963" xr:uid="{00000000-0005-0000-0000-0000B4580000}"/>
    <cellStyle name="Normal 2 3 4 4 2 2 3" xfId="3923" xr:uid="{00000000-0005-0000-0000-0000B5580000}"/>
    <cellStyle name="Normal 2 3 4 4 2 2 3 2" xfId="12069" xr:uid="{00000000-0005-0000-0000-0000B6580000}"/>
    <cellStyle name="Normal 2 3 4 4 2 2 3 2 2" xfId="28365" xr:uid="{00000000-0005-0000-0000-0000B7580000}"/>
    <cellStyle name="Normal 2 3 4 4 2 2 3 3" xfId="20219" xr:uid="{00000000-0005-0000-0000-0000B8580000}"/>
    <cellStyle name="Normal 2 3 4 4 2 2 4" xfId="6556" xr:uid="{00000000-0005-0000-0000-0000B9580000}"/>
    <cellStyle name="Normal 2 3 4 4 2 2 4 2" xfId="14702" xr:uid="{00000000-0005-0000-0000-0000BA580000}"/>
    <cellStyle name="Normal 2 3 4 4 2 2 4 2 2" xfId="30998" xr:uid="{00000000-0005-0000-0000-0000BB580000}"/>
    <cellStyle name="Normal 2 3 4 4 2 2 4 3" xfId="22852" xr:uid="{00000000-0005-0000-0000-0000BC580000}"/>
    <cellStyle name="Normal 2 3 4 4 2 2 5" xfId="9403" xr:uid="{00000000-0005-0000-0000-0000BD580000}"/>
    <cellStyle name="Normal 2 3 4 4 2 2 5 2" xfId="25699" xr:uid="{00000000-0005-0000-0000-0000BE580000}"/>
    <cellStyle name="Normal 2 3 4 4 2 2 6" xfId="17553" xr:uid="{00000000-0005-0000-0000-0000BF580000}"/>
    <cellStyle name="Normal 2 3 4 4 2 3" xfId="1962" xr:uid="{00000000-0005-0000-0000-0000C0580000}"/>
    <cellStyle name="Normal 2 3 4 4 2 3 2" xfId="4532" xr:uid="{00000000-0005-0000-0000-0000C1580000}"/>
    <cellStyle name="Normal 2 3 4 4 2 3 2 2" xfId="12678" xr:uid="{00000000-0005-0000-0000-0000C2580000}"/>
    <cellStyle name="Normal 2 3 4 4 2 3 2 2 2" xfId="28974" xr:uid="{00000000-0005-0000-0000-0000C3580000}"/>
    <cellStyle name="Normal 2 3 4 4 2 3 2 3" xfId="20828" xr:uid="{00000000-0005-0000-0000-0000C4580000}"/>
    <cellStyle name="Normal 2 3 4 4 2 3 3" xfId="7261" xr:uid="{00000000-0005-0000-0000-0000C5580000}"/>
    <cellStyle name="Normal 2 3 4 4 2 3 3 2" xfId="15407" xr:uid="{00000000-0005-0000-0000-0000C6580000}"/>
    <cellStyle name="Normal 2 3 4 4 2 3 3 2 2" xfId="31703" xr:uid="{00000000-0005-0000-0000-0000C7580000}"/>
    <cellStyle name="Normal 2 3 4 4 2 3 3 3" xfId="23557" xr:uid="{00000000-0005-0000-0000-0000C8580000}"/>
    <cellStyle name="Normal 2 3 4 4 2 3 4" xfId="10108" xr:uid="{00000000-0005-0000-0000-0000C9580000}"/>
    <cellStyle name="Normal 2 3 4 4 2 3 4 2" xfId="26404" xr:uid="{00000000-0005-0000-0000-0000CA580000}"/>
    <cellStyle name="Normal 2 3 4 4 2 3 5" xfId="18258" xr:uid="{00000000-0005-0000-0000-0000CB580000}"/>
    <cellStyle name="Normal 2 3 4 4 2 4" xfId="3314" xr:uid="{00000000-0005-0000-0000-0000CC580000}"/>
    <cellStyle name="Normal 2 3 4 4 2 4 2" xfId="11460" xr:uid="{00000000-0005-0000-0000-0000CD580000}"/>
    <cellStyle name="Normal 2 3 4 4 2 4 2 2" xfId="27756" xr:uid="{00000000-0005-0000-0000-0000CE580000}"/>
    <cellStyle name="Normal 2 3 4 4 2 4 3" xfId="19610" xr:uid="{00000000-0005-0000-0000-0000CF580000}"/>
    <cellStyle name="Normal 2 3 4 4 2 5" xfId="5851" xr:uid="{00000000-0005-0000-0000-0000D0580000}"/>
    <cellStyle name="Normal 2 3 4 4 2 5 2" xfId="13997" xr:uid="{00000000-0005-0000-0000-0000D1580000}"/>
    <cellStyle name="Normal 2 3 4 4 2 5 2 2" xfId="30293" xr:uid="{00000000-0005-0000-0000-0000D2580000}"/>
    <cellStyle name="Normal 2 3 4 4 2 5 3" xfId="22147" xr:uid="{00000000-0005-0000-0000-0000D3580000}"/>
    <cellStyle name="Normal 2 3 4 4 2 6" xfId="8698" xr:uid="{00000000-0005-0000-0000-0000D4580000}"/>
    <cellStyle name="Normal 2 3 4 4 2 6 2" xfId="24994" xr:uid="{00000000-0005-0000-0000-0000D5580000}"/>
    <cellStyle name="Normal 2 3 4 4 2 7" xfId="16848" xr:uid="{00000000-0005-0000-0000-0000D6580000}"/>
    <cellStyle name="Normal 2 3 4 4 3" xfId="913" xr:uid="{00000000-0005-0000-0000-0000D7580000}"/>
    <cellStyle name="Normal 2 3 4 4 3 2" xfId="2323" xr:uid="{00000000-0005-0000-0000-0000D8580000}"/>
    <cellStyle name="Normal 2 3 4 4 3 2 2" xfId="4845" xr:uid="{00000000-0005-0000-0000-0000D9580000}"/>
    <cellStyle name="Normal 2 3 4 4 3 2 2 2" xfId="12991" xr:uid="{00000000-0005-0000-0000-0000DA580000}"/>
    <cellStyle name="Normal 2 3 4 4 3 2 2 2 2" xfId="29287" xr:uid="{00000000-0005-0000-0000-0000DB580000}"/>
    <cellStyle name="Normal 2 3 4 4 3 2 2 3" xfId="21141" xr:uid="{00000000-0005-0000-0000-0000DC580000}"/>
    <cellStyle name="Normal 2 3 4 4 3 2 3" xfId="7622" xr:uid="{00000000-0005-0000-0000-0000DD580000}"/>
    <cellStyle name="Normal 2 3 4 4 3 2 3 2" xfId="15768" xr:uid="{00000000-0005-0000-0000-0000DE580000}"/>
    <cellStyle name="Normal 2 3 4 4 3 2 3 2 2" xfId="32064" xr:uid="{00000000-0005-0000-0000-0000DF580000}"/>
    <cellStyle name="Normal 2 3 4 4 3 2 3 3" xfId="23918" xr:uid="{00000000-0005-0000-0000-0000E0580000}"/>
    <cellStyle name="Normal 2 3 4 4 3 2 4" xfId="10469" xr:uid="{00000000-0005-0000-0000-0000E1580000}"/>
    <cellStyle name="Normal 2 3 4 4 3 2 4 2" xfId="26765" xr:uid="{00000000-0005-0000-0000-0000E2580000}"/>
    <cellStyle name="Normal 2 3 4 4 3 2 5" xfId="18619" xr:uid="{00000000-0005-0000-0000-0000E3580000}"/>
    <cellStyle name="Normal 2 3 4 4 3 3" xfId="3627" xr:uid="{00000000-0005-0000-0000-0000E4580000}"/>
    <cellStyle name="Normal 2 3 4 4 3 3 2" xfId="11773" xr:uid="{00000000-0005-0000-0000-0000E5580000}"/>
    <cellStyle name="Normal 2 3 4 4 3 3 2 2" xfId="28069" xr:uid="{00000000-0005-0000-0000-0000E6580000}"/>
    <cellStyle name="Normal 2 3 4 4 3 3 3" xfId="19923" xr:uid="{00000000-0005-0000-0000-0000E7580000}"/>
    <cellStyle name="Normal 2 3 4 4 3 4" xfId="6212" xr:uid="{00000000-0005-0000-0000-0000E8580000}"/>
    <cellStyle name="Normal 2 3 4 4 3 4 2" xfId="14358" xr:uid="{00000000-0005-0000-0000-0000E9580000}"/>
    <cellStyle name="Normal 2 3 4 4 3 4 2 2" xfId="30654" xr:uid="{00000000-0005-0000-0000-0000EA580000}"/>
    <cellStyle name="Normal 2 3 4 4 3 4 3" xfId="22508" xr:uid="{00000000-0005-0000-0000-0000EB580000}"/>
    <cellStyle name="Normal 2 3 4 4 3 5" xfId="9059" xr:uid="{00000000-0005-0000-0000-0000EC580000}"/>
    <cellStyle name="Normal 2 3 4 4 3 5 2" xfId="25355" xr:uid="{00000000-0005-0000-0000-0000ED580000}"/>
    <cellStyle name="Normal 2 3 4 4 3 6" xfId="17209" xr:uid="{00000000-0005-0000-0000-0000EE580000}"/>
    <cellStyle name="Normal 2 3 4 4 4" xfId="1618" xr:uid="{00000000-0005-0000-0000-0000EF580000}"/>
    <cellStyle name="Normal 2 3 4 4 4 2" xfId="4236" xr:uid="{00000000-0005-0000-0000-0000F0580000}"/>
    <cellStyle name="Normal 2 3 4 4 4 2 2" xfId="12382" xr:uid="{00000000-0005-0000-0000-0000F1580000}"/>
    <cellStyle name="Normal 2 3 4 4 4 2 2 2" xfId="28678" xr:uid="{00000000-0005-0000-0000-0000F2580000}"/>
    <cellStyle name="Normal 2 3 4 4 4 2 3" xfId="20532" xr:uid="{00000000-0005-0000-0000-0000F3580000}"/>
    <cellStyle name="Normal 2 3 4 4 4 3" xfId="6917" xr:uid="{00000000-0005-0000-0000-0000F4580000}"/>
    <cellStyle name="Normal 2 3 4 4 4 3 2" xfId="15063" xr:uid="{00000000-0005-0000-0000-0000F5580000}"/>
    <cellStyle name="Normal 2 3 4 4 4 3 2 2" xfId="31359" xr:uid="{00000000-0005-0000-0000-0000F6580000}"/>
    <cellStyle name="Normal 2 3 4 4 4 3 3" xfId="23213" xr:uid="{00000000-0005-0000-0000-0000F7580000}"/>
    <cellStyle name="Normal 2 3 4 4 4 4" xfId="9764" xr:uid="{00000000-0005-0000-0000-0000F8580000}"/>
    <cellStyle name="Normal 2 3 4 4 4 4 2" xfId="26060" xr:uid="{00000000-0005-0000-0000-0000F9580000}"/>
    <cellStyle name="Normal 2 3 4 4 4 5" xfId="17914" xr:uid="{00000000-0005-0000-0000-0000FA580000}"/>
    <cellStyle name="Normal 2 3 4 4 5" xfId="3018" xr:uid="{00000000-0005-0000-0000-0000FB580000}"/>
    <cellStyle name="Normal 2 3 4 4 5 2" xfId="11164" xr:uid="{00000000-0005-0000-0000-0000FC580000}"/>
    <cellStyle name="Normal 2 3 4 4 5 2 2" xfId="27460" xr:uid="{00000000-0005-0000-0000-0000FD580000}"/>
    <cellStyle name="Normal 2 3 4 4 5 3" xfId="19314" xr:uid="{00000000-0005-0000-0000-0000FE580000}"/>
    <cellStyle name="Normal 2 3 4 4 6" xfId="5507" xr:uid="{00000000-0005-0000-0000-0000FF580000}"/>
    <cellStyle name="Normal 2 3 4 4 6 2" xfId="13653" xr:uid="{00000000-0005-0000-0000-000000590000}"/>
    <cellStyle name="Normal 2 3 4 4 6 2 2" xfId="29949" xr:uid="{00000000-0005-0000-0000-000001590000}"/>
    <cellStyle name="Normal 2 3 4 4 6 3" xfId="21803" xr:uid="{00000000-0005-0000-0000-000002590000}"/>
    <cellStyle name="Normal 2 3 4 4 7" xfId="8354" xr:uid="{00000000-0005-0000-0000-000003590000}"/>
    <cellStyle name="Normal 2 3 4 4 7 2" xfId="24650" xr:uid="{00000000-0005-0000-0000-000004590000}"/>
    <cellStyle name="Normal 2 3 4 4 8" xfId="16504" xr:uid="{00000000-0005-0000-0000-000005590000}"/>
    <cellStyle name="Normal 2 3 4 5" xfId="286" xr:uid="{00000000-0005-0000-0000-000006590000}"/>
    <cellStyle name="Normal 2 3 4 5 2" xfId="630" xr:uid="{00000000-0005-0000-0000-000007590000}"/>
    <cellStyle name="Normal 2 3 4 5 2 2" xfId="1336" xr:uid="{00000000-0005-0000-0000-000008590000}"/>
    <cellStyle name="Normal 2 3 4 5 2 2 2" xfId="2746" xr:uid="{00000000-0005-0000-0000-000009590000}"/>
    <cellStyle name="Normal 2 3 4 5 2 2 2 2" xfId="5215" xr:uid="{00000000-0005-0000-0000-00000A590000}"/>
    <cellStyle name="Normal 2 3 4 5 2 2 2 2 2" xfId="13361" xr:uid="{00000000-0005-0000-0000-00000B590000}"/>
    <cellStyle name="Normal 2 3 4 5 2 2 2 2 2 2" xfId="29657" xr:uid="{00000000-0005-0000-0000-00000C590000}"/>
    <cellStyle name="Normal 2 3 4 5 2 2 2 2 3" xfId="21511" xr:uid="{00000000-0005-0000-0000-00000D590000}"/>
    <cellStyle name="Normal 2 3 4 5 2 2 2 3" xfId="8045" xr:uid="{00000000-0005-0000-0000-00000E590000}"/>
    <cellStyle name="Normal 2 3 4 5 2 2 2 3 2" xfId="16191" xr:uid="{00000000-0005-0000-0000-00000F590000}"/>
    <cellStyle name="Normal 2 3 4 5 2 2 2 3 2 2" xfId="32487" xr:uid="{00000000-0005-0000-0000-000010590000}"/>
    <cellStyle name="Normal 2 3 4 5 2 2 2 3 3" xfId="24341" xr:uid="{00000000-0005-0000-0000-000011590000}"/>
    <cellStyle name="Normal 2 3 4 5 2 2 2 4" xfId="10892" xr:uid="{00000000-0005-0000-0000-000012590000}"/>
    <cellStyle name="Normal 2 3 4 5 2 2 2 4 2" xfId="27188" xr:uid="{00000000-0005-0000-0000-000013590000}"/>
    <cellStyle name="Normal 2 3 4 5 2 2 2 5" xfId="19042" xr:uid="{00000000-0005-0000-0000-000014590000}"/>
    <cellStyle name="Normal 2 3 4 5 2 2 3" xfId="3997" xr:uid="{00000000-0005-0000-0000-000015590000}"/>
    <cellStyle name="Normal 2 3 4 5 2 2 3 2" xfId="12143" xr:uid="{00000000-0005-0000-0000-000016590000}"/>
    <cellStyle name="Normal 2 3 4 5 2 2 3 2 2" xfId="28439" xr:uid="{00000000-0005-0000-0000-000017590000}"/>
    <cellStyle name="Normal 2 3 4 5 2 2 3 3" xfId="20293" xr:uid="{00000000-0005-0000-0000-000018590000}"/>
    <cellStyle name="Normal 2 3 4 5 2 2 4" xfId="6635" xr:uid="{00000000-0005-0000-0000-000019590000}"/>
    <cellStyle name="Normal 2 3 4 5 2 2 4 2" xfId="14781" xr:uid="{00000000-0005-0000-0000-00001A590000}"/>
    <cellStyle name="Normal 2 3 4 5 2 2 4 2 2" xfId="31077" xr:uid="{00000000-0005-0000-0000-00001B590000}"/>
    <cellStyle name="Normal 2 3 4 5 2 2 4 3" xfId="22931" xr:uid="{00000000-0005-0000-0000-00001C590000}"/>
    <cellStyle name="Normal 2 3 4 5 2 2 5" xfId="9482" xr:uid="{00000000-0005-0000-0000-00001D590000}"/>
    <cellStyle name="Normal 2 3 4 5 2 2 5 2" xfId="25778" xr:uid="{00000000-0005-0000-0000-00001E590000}"/>
    <cellStyle name="Normal 2 3 4 5 2 2 6" xfId="17632" xr:uid="{00000000-0005-0000-0000-00001F590000}"/>
    <cellStyle name="Normal 2 3 4 5 2 3" xfId="2041" xr:uid="{00000000-0005-0000-0000-000020590000}"/>
    <cellStyle name="Normal 2 3 4 5 2 3 2" xfId="4606" xr:uid="{00000000-0005-0000-0000-000021590000}"/>
    <cellStyle name="Normal 2 3 4 5 2 3 2 2" xfId="12752" xr:uid="{00000000-0005-0000-0000-000022590000}"/>
    <cellStyle name="Normal 2 3 4 5 2 3 2 2 2" xfId="29048" xr:uid="{00000000-0005-0000-0000-000023590000}"/>
    <cellStyle name="Normal 2 3 4 5 2 3 2 3" xfId="20902" xr:uid="{00000000-0005-0000-0000-000024590000}"/>
    <cellStyle name="Normal 2 3 4 5 2 3 3" xfId="7340" xr:uid="{00000000-0005-0000-0000-000025590000}"/>
    <cellStyle name="Normal 2 3 4 5 2 3 3 2" xfId="15486" xr:uid="{00000000-0005-0000-0000-000026590000}"/>
    <cellStyle name="Normal 2 3 4 5 2 3 3 2 2" xfId="31782" xr:uid="{00000000-0005-0000-0000-000027590000}"/>
    <cellStyle name="Normal 2 3 4 5 2 3 3 3" xfId="23636" xr:uid="{00000000-0005-0000-0000-000028590000}"/>
    <cellStyle name="Normal 2 3 4 5 2 3 4" xfId="10187" xr:uid="{00000000-0005-0000-0000-000029590000}"/>
    <cellStyle name="Normal 2 3 4 5 2 3 4 2" xfId="26483" xr:uid="{00000000-0005-0000-0000-00002A590000}"/>
    <cellStyle name="Normal 2 3 4 5 2 3 5" xfId="18337" xr:uid="{00000000-0005-0000-0000-00002B590000}"/>
    <cellStyle name="Normal 2 3 4 5 2 4" xfId="3388" xr:uid="{00000000-0005-0000-0000-00002C590000}"/>
    <cellStyle name="Normal 2 3 4 5 2 4 2" xfId="11534" xr:uid="{00000000-0005-0000-0000-00002D590000}"/>
    <cellStyle name="Normal 2 3 4 5 2 4 2 2" xfId="27830" xr:uid="{00000000-0005-0000-0000-00002E590000}"/>
    <cellStyle name="Normal 2 3 4 5 2 4 3" xfId="19684" xr:uid="{00000000-0005-0000-0000-00002F590000}"/>
    <cellStyle name="Normal 2 3 4 5 2 5" xfId="5930" xr:uid="{00000000-0005-0000-0000-000030590000}"/>
    <cellStyle name="Normal 2 3 4 5 2 5 2" xfId="14076" xr:uid="{00000000-0005-0000-0000-000031590000}"/>
    <cellStyle name="Normal 2 3 4 5 2 5 2 2" xfId="30372" xr:uid="{00000000-0005-0000-0000-000032590000}"/>
    <cellStyle name="Normal 2 3 4 5 2 5 3" xfId="22226" xr:uid="{00000000-0005-0000-0000-000033590000}"/>
    <cellStyle name="Normal 2 3 4 5 2 6" xfId="8777" xr:uid="{00000000-0005-0000-0000-000034590000}"/>
    <cellStyle name="Normal 2 3 4 5 2 6 2" xfId="25073" xr:uid="{00000000-0005-0000-0000-000035590000}"/>
    <cellStyle name="Normal 2 3 4 5 2 7" xfId="16927" xr:uid="{00000000-0005-0000-0000-000036590000}"/>
    <cellStyle name="Normal 2 3 4 5 3" xfId="992" xr:uid="{00000000-0005-0000-0000-000037590000}"/>
    <cellStyle name="Normal 2 3 4 5 3 2" xfId="2402" xr:uid="{00000000-0005-0000-0000-000038590000}"/>
    <cellStyle name="Normal 2 3 4 5 3 2 2" xfId="4919" xr:uid="{00000000-0005-0000-0000-000039590000}"/>
    <cellStyle name="Normal 2 3 4 5 3 2 2 2" xfId="13065" xr:uid="{00000000-0005-0000-0000-00003A590000}"/>
    <cellStyle name="Normal 2 3 4 5 3 2 2 2 2" xfId="29361" xr:uid="{00000000-0005-0000-0000-00003B590000}"/>
    <cellStyle name="Normal 2 3 4 5 3 2 2 3" xfId="21215" xr:uid="{00000000-0005-0000-0000-00003C590000}"/>
    <cellStyle name="Normal 2 3 4 5 3 2 3" xfId="7701" xr:uid="{00000000-0005-0000-0000-00003D590000}"/>
    <cellStyle name="Normal 2 3 4 5 3 2 3 2" xfId="15847" xr:uid="{00000000-0005-0000-0000-00003E590000}"/>
    <cellStyle name="Normal 2 3 4 5 3 2 3 2 2" xfId="32143" xr:uid="{00000000-0005-0000-0000-00003F590000}"/>
    <cellStyle name="Normal 2 3 4 5 3 2 3 3" xfId="23997" xr:uid="{00000000-0005-0000-0000-000040590000}"/>
    <cellStyle name="Normal 2 3 4 5 3 2 4" xfId="10548" xr:uid="{00000000-0005-0000-0000-000041590000}"/>
    <cellStyle name="Normal 2 3 4 5 3 2 4 2" xfId="26844" xr:uid="{00000000-0005-0000-0000-000042590000}"/>
    <cellStyle name="Normal 2 3 4 5 3 2 5" xfId="18698" xr:uid="{00000000-0005-0000-0000-000043590000}"/>
    <cellStyle name="Normal 2 3 4 5 3 3" xfId="3701" xr:uid="{00000000-0005-0000-0000-000044590000}"/>
    <cellStyle name="Normal 2 3 4 5 3 3 2" xfId="11847" xr:uid="{00000000-0005-0000-0000-000045590000}"/>
    <cellStyle name="Normal 2 3 4 5 3 3 2 2" xfId="28143" xr:uid="{00000000-0005-0000-0000-000046590000}"/>
    <cellStyle name="Normal 2 3 4 5 3 3 3" xfId="19997" xr:uid="{00000000-0005-0000-0000-000047590000}"/>
    <cellStyle name="Normal 2 3 4 5 3 4" xfId="6291" xr:uid="{00000000-0005-0000-0000-000048590000}"/>
    <cellStyle name="Normal 2 3 4 5 3 4 2" xfId="14437" xr:uid="{00000000-0005-0000-0000-000049590000}"/>
    <cellStyle name="Normal 2 3 4 5 3 4 2 2" xfId="30733" xr:uid="{00000000-0005-0000-0000-00004A590000}"/>
    <cellStyle name="Normal 2 3 4 5 3 4 3" xfId="22587" xr:uid="{00000000-0005-0000-0000-00004B590000}"/>
    <cellStyle name="Normal 2 3 4 5 3 5" xfId="9138" xr:uid="{00000000-0005-0000-0000-00004C590000}"/>
    <cellStyle name="Normal 2 3 4 5 3 5 2" xfId="25434" xr:uid="{00000000-0005-0000-0000-00004D590000}"/>
    <cellStyle name="Normal 2 3 4 5 3 6" xfId="17288" xr:uid="{00000000-0005-0000-0000-00004E590000}"/>
    <cellStyle name="Normal 2 3 4 5 4" xfId="1697" xr:uid="{00000000-0005-0000-0000-00004F590000}"/>
    <cellStyle name="Normal 2 3 4 5 4 2" xfId="4310" xr:uid="{00000000-0005-0000-0000-000050590000}"/>
    <cellStyle name="Normal 2 3 4 5 4 2 2" xfId="12456" xr:uid="{00000000-0005-0000-0000-000051590000}"/>
    <cellStyle name="Normal 2 3 4 5 4 2 2 2" xfId="28752" xr:uid="{00000000-0005-0000-0000-000052590000}"/>
    <cellStyle name="Normal 2 3 4 5 4 2 3" xfId="20606" xr:uid="{00000000-0005-0000-0000-000053590000}"/>
    <cellStyle name="Normal 2 3 4 5 4 3" xfId="6996" xr:uid="{00000000-0005-0000-0000-000054590000}"/>
    <cellStyle name="Normal 2 3 4 5 4 3 2" xfId="15142" xr:uid="{00000000-0005-0000-0000-000055590000}"/>
    <cellStyle name="Normal 2 3 4 5 4 3 2 2" xfId="31438" xr:uid="{00000000-0005-0000-0000-000056590000}"/>
    <cellStyle name="Normal 2 3 4 5 4 3 3" xfId="23292" xr:uid="{00000000-0005-0000-0000-000057590000}"/>
    <cellStyle name="Normal 2 3 4 5 4 4" xfId="9843" xr:uid="{00000000-0005-0000-0000-000058590000}"/>
    <cellStyle name="Normal 2 3 4 5 4 4 2" xfId="26139" xr:uid="{00000000-0005-0000-0000-000059590000}"/>
    <cellStyle name="Normal 2 3 4 5 4 5" xfId="17993" xr:uid="{00000000-0005-0000-0000-00005A590000}"/>
    <cellStyle name="Normal 2 3 4 5 5" xfId="3092" xr:uid="{00000000-0005-0000-0000-00005B590000}"/>
    <cellStyle name="Normal 2 3 4 5 5 2" xfId="11238" xr:uid="{00000000-0005-0000-0000-00005C590000}"/>
    <cellStyle name="Normal 2 3 4 5 5 2 2" xfId="27534" xr:uid="{00000000-0005-0000-0000-00005D590000}"/>
    <cellStyle name="Normal 2 3 4 5 5 3" xfId="19388" xr:uid="{00000000-0005-0000-0000-00005E590000}"/>
    <cellStyle name="Normal 2 3 4 5 6" xfId="5586" xr:uid="{00000000-0005-0000-0000-00005F590000}"/>
    <cellStyle name="Normal 2 3 4 5 6 2" xfId="13732" xr:uid="{00000000-0005-0000-0000-000060590000}"/>
    <cellStyle name="Normal 2 3 4 5 6 2 2" xfId="30028" xr:uid="{00000000-0005-0000-0000-000061590000}"/>
    <cellStyle name="Normal 2 3 4 5 6 3" xfId="21882" xr:uid="{00000000-0005-0000-0000-000062590000}"/>
    <cellStyle name="Normal 2 3 4 5 7" xfId="8433" xr:uid="{00000000-0005-0000-0000-000063590000}"/>
    <cellStyle name="Normal 2 3 4 5 7 2" xfId="24729" xr:uid="{00000000-0005-0000-0000-000064590000}"/>
    <cellStyle name="Normal 2 3 4 5 8" xfId="16583" xr:uid="{00000000-0005-0000-0000-000065590000}"/>
    <cellStyle name="Normal 2 3 4 6" xfId="376" xr:uid="{00000000-0005-0000-0000-000066590000}"/>
    <cellStyle name="Normal 2 3 4 6 2" xfId="1082" xr:uid="{00000000-0005-0000-0000-000067590000}"/>
    <cellStyle name="Normal 2 3 4 6 2 2" xfId="2492" xr:uid="{00000000-0005-0000-0000-000068590000}"/>
    <cellStyle name="Normal 2 3 4 6 2 2 2" xfId="4993" xr:uid="{00000000-0005-0000-0000-000069590000}"/>
    <cellStyle name="Normal 2 3 4 6 2 2 2 2" xfId="13139" xr:uid="{00000000-0005-0000-0000-00006A590000}"/>
    <cellStyle name="Normal 2 3 4 6 2 2 2 2 2" xfId="29435" xr:uid="{00000000-0005-0000-0000-00006B590000}"/>
    <cellStyle name="Normal 2 3 4 6 2 2 2 3" xfId="21289" xr:uid="{00000000-0005-0000-0000-00006C590000}"/>
    <cellStyle name="Normal 2 3 4 6 2 2 3" xfId="7791" xr:uid="{00000000-0005-0000-0000-00006D590000}"/>
    <cellStyle name="Normal 2 3 4 6 2 2 3 2" xfId="15937" xr:uid="{00000000-0005-0000-0000-00006E590000}"/>
    <cellStyle name="Normal 2 3 4 6 2 2 3 2 2" xfId="32233" xr:uid="{00000000-0005-0000-0000-00006F590000}"/>
    <cellStyle name="Normal 2 3 4 6 2 2 3 3" xfId="24087" xr:uid="{00000000-0005-0000-0000-000070590000}"/>
    <cellStyle name="Normal 2 3 4 6 2 2 4" xfId="10638" xr:uid="{00000000-0005-0000-0000-000071590000}"/>
    <cellStyle name="Normal 2 3 4 6 2 2 4 2" xfId="26934" xr:uid="{00000000-0005-0000-0000-000072590000}"/>
    <cellStyle name="Normal 2 3 4 6 2 2 5" xfId="18788" xr:uid="{00000000-0005-0000-0000-000073590000}"/>
    <cellStyle name="Normal 2 3 4 6 2 3" xfId="3775" xr:uid="{00000000-0005-0000-0000-000074590000}"/>
    <cellStyle name="Normal 2 3 4 6 2 3 2" xfId="11921" xr:uid="{00000000-0005-0000-0000-000075590000}"/>
    <cellStyle name="Normal 2 3 4 6 2 3 2 2" xfId="28217" xr:uid="{00000000-0005-0000-0000-000076590000}"/>
    <cellStyle name="Normal 2 3 4 6 2 3 3" xfId="20071" xr:uid="{00000000-0005-0000-0000-000077590000}"/>
    <cellStyle name="Normal 2 3 4 6 2 4" xfId="6381" xr:uid="{00000000-0005-0000-0000-000078590000}"/>
    <cellStyle name="Normal 2 3 4 6 2 4 2" xfId="14527" xr:uid="{00000000-0005-0000-0000-000079590000}"/>
    <cellStyle name="Normal 2 3 4 6 2 4 2 2" xfId="30823" xr:uid="{00000000-0005-0000-0000-00007A590000}"/>
    <cellStyle name="Normal 2 3 4 6 2 4 3" xfId="22677" xr:uid="{00000000-0005-0000-0000-00007B590000}"/>
    <cellStyle name="Normal 2 3 4 6 2 5" xfId="9228" xr:uid="{00000000-0005-0000-0000-00007C590000}"/>
    <cellStyle name="Normal 2 3 4 6 2 5 2" xfId="25524" xr:uid="{00000000-0005-0000-0000-00007D590000}"/>
    <cellStyle name="Normal 2 3 4 6 2 6" xfId="17378" xr:uid="{00000000-0005-0000-0000-00007E590000}"/>
    <cellStyle name="Normal 2 3 4 6 3" xfId="1787" xr:uid="{00000000-0005-0000-0000-00007F590000}"/>
    <cellStyle name="Normal 2 3 4 6 3 2" xfId="4384" xr:uid="{00000000-0005-0000-0000-000080590000}"/>
    <cellStyle name="Normal 2 3 4 6 3 2 2" xfId="12530" xr:uid="{00000000-0005-0000-0000-000081590000}"/>
    <cellStyle name="Normal 2 3 4 6 3 2 2 2" xfId="28826" xr:uid="{00000000-0005-0000-0000-000082590000}"/>
    <cellStyle name="Normal 2 3 4 6 3 2 3" xfId="20680" xr:uid="{00000000-0005-0000-0000-000083590000}"/>
    <cellStyle name="Normal 2 3 4 6 3 3" xfId="7086" xr:uid="{00000000-0005-0000-0000-000084590000}"/>
    <cellStyle name="Normal 2 3 4 6 3 3 2" xfId="15232" xr:uid="{00000000-0005-0000-0000-000085590000}"/>
    <cellStyle name="Normal 2 3 4 6 3 3 2 2" xfId="31528" xr:uid="{00000000-0005-0000-0000-000086590000}"/>
    <cellStyle name="Normal 2 3 4 6 3 3 3" xfId="23382" xr:uid="{00000000-0005-0000-0000-000087590000}"/>
    <cellStyle name="Normal 2 3 4 6 3 4" xfId="9933" xr:uid="{00000000-0005-0000-0000-000088590000}"/>
    <cellStyle name="Normal 2 3 4 6 3 4 2" xfId="26229" xr:uid="{00000000-0005-0000-0000-000089590000}"/>
    <cellStyle name="Normal 2 3 4 6 3 5" xfId="18083" xr:uid="{00000000-0005-0000-0000-00008A590000}"/>
    <cellStyle name="Normal 2 3 4 6 4" xfId="3166" xr:uid="{00000000-0005-0000-0000-00008B590000}"/>
    <cellStyle name="Normal 2 3 4 6 4 2" xfId="11312" xr:uid="{00000000-0005-0000-0000-00008C590000}"/>
    <cellStyle name="Normal 2 3 4 6 4 2 2" xfId="27608" xr:uid="{00000000-0005-0000-0000-00008D590000}"/>
    <cellStyle name="Normal 2 3 4 6 4 3" xfId="19462" xr:uid="{00000000-0005-0000-0000-00008E590000}"/>
    <cellStyle name="Normal 2 3 4 6 5" xfId="5676" xr:uid="{00000000-0005-0000-0000-00008F590000}"/>
    <cellStyle name="Normal 2 3 4 6 5 2" xfId="13822" xr:uid="{00000000-0005-0000-0000-000090590000}"/>
    <cellStyle name="Normal 2 3 4 6 5 2 2" xfId="30118" xr:uid="{00000000-0005-0000-0000-000091590000}"/>
    <cellStyle name="Normal 2 3 4 6 5 3" xfId="21972" xr:uid="{00000000-0005-0000-0000-000092590000}"/>
    <cellStyle name="Normal 2 3 4 6 6" xfId="8523" xr:uid="{00000000-0005-0000-0000-000093590000}"/>
    <cellStyle name="Normal 2 3 4 6 6 2" xfId="24819" xr:uid="{00000000-0005-0000-0000-000094590000}"/>
    <cellStyle name="Normal 2 3 4 6 7" xfId="16673" xr:uid="{00000000-0005-0000-0000-000095590000}"/>
    <cellStyle name="Normal 2 3 4 7" xfId="738" xr:uid="{00000000-0005-0000-0000-000096590000}"/>
    <cellStyle name="Normal 2 3 4 7 2" xfId="2148" xr:uid="{00000000-0005-0000-0000-000097590000}"/>
    <cellStyle name="Normal 2 3 4 7 2 2" xfId="4697" xr:uid="{00000000-0005-0000-0000-000098590000}"/>
    <cellStyle name="Normal 2 3 4 7 2 2 2" xfId="12843" xr:uid="{00000000-0005-0000-0000-000099590000}"/>
    <cellStyle name="Normal 2 3 4 7 2 2 2 2" xfId="29139" xr:uid="{00000000-0005-0000-0000-00009A590000}"/>
    <cellStyle name="Normal 2 3 4 7 2 2 3" xfId="20993" xr:uid="{00000000-0005-0000-0000-00009B590000}"/>
    <cellStyle name="Normal 2 3 4 7 2 3" xfId="7447" xr:uid="{00000000-0005-0000-0000-00009C590000}"/>
    <cellStyle name="Normal 2 3 4 7 2 3 2" xfId="15593" xr:uid="{00000000-0005-0000-0000-00009D590000}"/>
    <cellStyle name="Normal 2 3 4 7 2 3 2 2" xfId="31889" xr:uid="{00000000-0005-0000-0000-00009E590000}"/>
    <cellStyle name="Normal 2 3 4 7 2 3 3" xfId="23743" xr:uid="{00000000-0005-0000-0000-00009F590000}"/>
    <cellStyle name="Normal 2 3 4 7 2 4" xfId="10294" xr:uid="{00000000-0005-0000-0000-0000A0590000}"/>
    <cellStyle name="Normal 2 3 4 7 2 4 2" xfId="26590" xr:uid="{00000000-0005-0000-0000-0000A1590000}"/>
    <cellStyle name="Normal 2 3 4 7 2 5" xfId="18444" xr:uid="{00000000-0005-0000-0000-0000A2590000}"/>
    <cellStyle name="Normal 2 3 4 7 3" xfId="3479" xr:uid="{00000000-0005-0000-0000-0000A3590000}"/>
    <cellStyle name="Normal 2 3 4 7 3 2" xfId="11625" xr:uid="{00000000-0005-0000-0000-0000A4590000}"/>
    <cellStyle name="Normal 2 3 4 7 3 2 2" xfId="27921" xr:uid="{00000000-0005-0000-0000-0000A5590000}"/>
    <cellStyle name="Normal 2 3 4 7 3 3" xfId="19775" xr:uid="{00000000-0005-0000-0000-0000A6590000}"/>
    <cellStyle name="Normal 2 3 4 7 4" xfId="6037" xr:uid="{00000000-0005-0000-0000-0000A7590000}"/>
    <cellStyle name="Normal 2 3 4 7 4 2" xfId="14183" xr:uid="{00000000-0005-0000-0000-0000A8590000}"/>
    <cellStyle name="Normal 2 3 4 7 4 2 2" xfId="30479" xr:uid="{00000000-0005-0000-0000-0000A9590000}"/>
    <cellStyle name="Normal 2 3 4 7 4 3" xfId="22333" xr:uid="{00000000-0005-0000-0000-0000AA590000}"/>
    <cellStyle name="Normal 2 3 4 7 5" xfId="8884" xr:uid="{00000000-0005-0000-0000-0000AB590000}"/>
    <cellStyle name="Normal 2 3 4 7 5 2" xfId="25180" xr:uid="{00000000-0005-0000-0000-0000AC590000}"/>
    <cellStyle name="Normal 2 3 4 7 6" xfId="17034" xr:uid="{00000000-0005-0000-0000-0000AD590000}"/>
    <cellStyle name="Normal 2 3 4 8" xfId="1443" xr:uid="{00000000-0005-0000-0000-0000AE590000}"/>
    <cellStyle name="Normal 2 3 4 8 2" xfId="4088" xr:uid="{00000000-0005-0000-0000-0000AF590000}"/>
    <cellStyle name="Normal 2 3 4 8 2 2" xfId="12234" xr:uid="{00000000-0005-0000-0000-0000B0590000}"/>
    <cellStyle name="Normal 2 3 4 8 2 2 2" xfId="28530" xr:uid="{00000000-0005-0000-0000-0000B1590000}"/>
    <cellStyle name="Normal 2 3 4 8 2 3" xfId="20384" xr:uid="{00000000-0005-0000-0000-0000B2590000}"/>
    <cellStyle name="Normal 2 3 4 8 3" xfId="6742" xr:uid="{00000000-0005-0000-0000-0000B3590000}"/>
    <cellStyle name="Normal 2 3 4 8 3 2" xfId="14888" xr:uid="{00000000-0005-0000-0000-0000B4590000}"/>
    <cellStyle name="Normal 2 3 4 8 3 2 2" xfId="31184" xr:uid="{00000000-0005-0000-0000-0000B5590000}"/>
    <cellStyle name="Normal 2 3 4 8 3 3" xfId="23038" xr:uid="{00000000-0005-0000-0000-0000B6590000}"/>
    <cellStyle name="Normal 2 3 4 8 4" xfId="9589" xr:uid="{00000000-0005-0000-0000-0000B7590000}"/>
    <cellStyle name="Normal 2 3 4 8 4 2" xfId="25885" xr:uid="{00000000-0005-0000-0000-0000B8590000}"/>
    <cellStyle name="Normal 2 3 4 8 5" xfId="17739" xr:uid="{00000000-0005-0000-0000-0000B9590000}"/>
    <cellStyle name="Normal 2 3 4 9" xfId="2870" xr:uid="{00000000-0005-0000-0000-0000BA590000}"/>
    <cellStyle name="Normal 2 3 4 9 2" xfId="11016" xr:uid="{00000000-0005-0000-0000-0000BB590000}"/>
    <cellStyle name="Normal 2 3 4 9 2 2" xfId="27312" xr:uid="{00000000-0005-0000-0000-0000BC590000}"/>
    <cellStyle name="Normal 2 3 4 9 3" xfId="19166" xr:uid="{00000000-0005-0000-0000-0000BD590000}"/>
    <cellStyle name="Normal 2 3 5" xfId="54" xr:uid="{00000000-0005-0000-0000-0000BE590000}"/>
    <cellStyle name="Normal 2 3 5 10" xfId="8201" xr:uid="{00000000-0005-0000-0000-0000BF590000}"/>
    <cellStyle name="Normal 2 3 5 10 2" xfId="24497" xr:uid="{00000000-0005-0000-0000-0000C0590000}"/>
    <cellStyle name="Normal 2 3 5 11" xfId="16351" xr:uid="{00000000-0005-0000-0000-0000C1590000}"/>
    <cellStyle name="Normal 2 3 5 2" xfId="144" xr:uid="{00000000-0005-0000-0000-0000C2590000}"/>
    <cellStyle name="Normal 2 3 5 2 2" xfId="488" xr:uid="{00000000-0005-0000-0000-0000C3590000}"/>
    <cellStyle name="Normal 2 3 5 2 2 2" xfId="1194" xr:uid="{00000000-0005-0000-0000-0000C4590000}"/>
    <cellStyle name="Normal 2 3 5 2 2 2 2" xfId="2604" xr:uid="{00000000-0005-0000-0000-0000C5590000}"/>
    <cellStyle name="Normal 2 3 5 2 2 2 2 2" xfId="5085" xr:uid="{00000000-0005-0000-0000-0000C6590000}"/>
    <cellStyle name="Normal 2 3 5 2 2 2 2 2 2" xfId="13231" xr:uid="{00000000-0005-0000-0000-0000C7590000}"/>
    <cellStyle name="Normal 2 3 5 2 2 2 2 2 2 2" xfId="29527" xr:uid="{00000000-0005-0000-0000-0000C8590000}"/>
    <cellStyle name="Normal 2 3 5 2 2 2 2 2 3" xfId="21381" xr:uid="{00000000-0005-0000-0000-0000C9590000}"/>
    <cellStyle name="Normal 2 3 5 2 2 2 2 3" xfId="7903" xr:uid="{00000000-0005-0000-0000-0000CA590000}"/>
    <cellStyle name="Normal 2 3 5 2 2 2 2 3 2" xfId="16049" xr:uid="{00000000-0005-0000-0000-0000CB590000}"/>
    <cellStyle name="Normal 2 3 5 2 2 2 2 3 2 2" xfId="32345" xr:uid="{00000000-0005-0000-0000-0000CC590000}"/>
    <cellStyle name="Normal 2 3 5 2 2 2 2 3 3" xfId="24199" xr:uid="{00000000-0005-0000-0000-0000CD590000}"/>
    <cellStyle name="Normal 2 3 5 2 2 2 2 4" xfId="10750" xr:uid="{00000000-0005-0000-0000-0000CE590000}"/>
    <cellStyle name="Normal 2 3 5 2 2 2 2 4 2" xfId="27046" xr:uid="{00000000-0005-0000-0000-0000CF590000}"/>
    <cellStyle name="Normal 2 3 5 2 2 2 2 5" xfId="18900" xr:uid="{00000000-0005-0000-0000-0000D0590000}"/>
    <cellStyle name="Normal 2 3 5 2 2 2 3" xfId="3867" xr:uid="{00000000-0005-0000-0000-0000D1590000}"/>
    <cellStyle name="Normal 2 3 5 2 2 2 3 2" xfId="12013" xr:uid="{00000000-0005-0000-0000-0000D2590000}"/>
    <cellStyle name="Normal 2 3 5 2 2 2 3 2 2" xfId="28309" xr:uid="{00000000-0005-0000-0000-0000D3590000}"/>
    <cellStyle name="Normal 2 3 5 2 2 2 3 3" xfId="20163" xr:uid="{00000000-0005-0000-0000-0000D4590000}"/>
    <cellStyle name="Normal 2 3 5 2 2 2 4" xfId="6493" xr:uid="{00000000-0005-0000-0000-0000D5590000}"/>
    <cellStyle name="Normal 2 3 5 2 2 2 4 2" xfId="14639" xr:uid="{00000000-0005-0000-0000-0000D6590000}"/>
    <cellStyle name="Normal 2 3 5 2 2 2 4 2 2" xfId="30935" xr:uid="{00000000-0005-0000-0000-0000D7590000}"/>
    <cellStyle name="Normal 2 3 5 2 2 2 4 3" xfId="22789" xr:uid="{00000000-0005-0000-0000-0000D8590000}"/>
    <cellStyle name="Normal 2 3 5 2 2 2 5" xfId="9340" xr:uid="{00000000-0005-0000-0000-0000D9590000}"/>
    <cellStyle name="Normal 2 3 5 2 2 2 5 2" xfId="25636" xr:uid="{00000000-0005-0000-0000-0000DA590000}"/>
    <cellStyle name="Normal 2 3 5 2 2 2 6" xfId="17490" xr:uid="{00000000-0005-0000-0000-0000DB590000}"/>
    <cellStyle name="Normal 2 3 5 2 2 3" xfId="1899" xr:uid="{00000000-0005-0000-0000-0000DC590000}"/>
    <cellStyle name="Normal 2 3 5 2 2 3 2" xfId="4476" xr:uid="{00000000-0005-0000-0000-0000DD590000}"/>
    <cellStyle name="Normal 2 3 5 2 2 3 2 2" xfId="12622" xr:uid="{00000000-0005-0000-0000-0000DE590000}"/>
    <cellStyle name="Normal 2 3 5 2 2 3 2 2 2" xfId="28918" xr:uid="{00000000-0005-0000-0000-0000DF590000}"/>
    <cellStyle name="Normal 2 3 5 2 2 3 2 3" xfId="20772" xr:uid="{00000000-0005-0000-0000-0000E0590000}"/>
    <cellStyle name="Normal 2 3 5 2 2 3 3" xfId="7198" xr:uid="{00000000-0005-0000-0000-0000E1590000}"/>
    <cellStyle name="Normal 2 3 5 2 2 3 3 2" xfId="15344" xr:uid="{00000000-0005-0000-0000-0000E2590000}"/>
    <cellStyle name="Normal 2 3 5 2 2 3 3 2 2" xfId="31640" xr:uid="{00000000-0005-0000-0000-0000E3590000}"/>
    <cellStyle name="Normal 2 3 5 2 2 3 3 3" xfId="23494" xr:uid="{00000000-0005-0000-0000-0000E4590000}"/>
    <cellStyle name="Normal 2 3 5 2 2 3 4" xfId="10045" xr:uid="{00000000-0005-0000-0000-0000E5590000}"/>
    <cellStyle name="Normal 2 3 5 2 2 3 4 2" xfId="26341" xr:uid="{00000000-0005-0000-0000-0000E6590000}"/>
    <cellStyle name="Normal 2 3 5 2 2 3 5" xfId="18195" xr:uid="{00000000-0005-0000-0000-0000E7590000}"/>
    <cellStyle name="Normal 2 3 5 2 2 4" xfId="3258" xr:uid="{00000000-0005-0000-0000-0000E8590000}"/>
    <cellStyle name="Normal 2 3 5 2 2 4 2" xfId="11404" xr:uid="{00000000-0005-0000-0000-0000E9590000}"/>
    <cellStyle name="Normal 2 3 5 2 2 4 2 2" xfId="27700" xr:uid="{00000000-0005-0000-0000-0000EA590000}"/>
    <cellStyle name="Normal 2 3 5 2 2 4 3" xfId="19554" xr:uid="{00000000-0005-0000-0000-0000EB590000}"/>
    <cellStyle name="Normal 2 3 5 2 2 5" xfId="5788" xr:uid="{00000000-0005-0000-0000-0000EC590000}"/>
    <cellStyle name="Normal 2 3 5 2 2 5 2" xfId="13934" xr:uid="{00000000-0005-0000-0000-0000ED590000}"/>
    <cellStyle name="Normal 2 3 5 2 2 5 2 2" xfId="30230" xr:uid="{00000000-0005-0000-0000-0000EE590000}"/>
    <cellStyle name="Normal 2 3 5 2 2 5 3" xfId="22084" xr:uid="{00000000-0005-0000-0000-0000EF590000}"/>
    <cellStyle name="Normal 2 3 5 2 2 6" xfId="8635" xr:uid="{00000000-0005-0000-0000-0000F0590000}"/>
    <cellStyle name="Normal 2 3 5 2 2 6 2" xfId="24931" xr:uid="{00000000-0005-0000-0000-0000F1590000}"/>
    <cellStyle name="Normal 2 3 5 2 2 7" xfId="16785" xr:uid="{00000000-0005-0000-0000-0000F2590000}"/>
    <cellStyle name="Normal 2 3 5 2 3" xfId="850" xr:uid="{00000000-0005-0000-0000-0000F3590000}"/>
    <cellStyle name="Normal 2 3 5 2 3 2" xfId="2260" xr:uid="{00000000-0005-0000-0000-0000F4590000}"/>
    <cellStyle name="Normal 2 3 5 2 3 2 2" xfId="4789" xr:uid="{00000000-0005-0000-0000-0000F5590000}"/>
    <cellStyle name="Normal 2 3 5 2 3 2 2 2" xfId="12935" xr:uid="{00000000-0005-0000-0000-0000F6590000}"/>
    <cellStyle name="Normal 2 3 5 2 3 2 2 2 2" xfId="29231" xr:uid="{00000000-0005-0000-0000-0000F7590000}"/>
    <cellStyle name="Normal 2 3 5 2 3 2 2 3" xfId="21085" xr:uid="{00000000-0005-0000-0000-0000F8590000}"/>
    <cellStyle name="Normal 2 3 5 2 3 2 3" xfId="7559" xr:uid="{00000000-0005-0000-0000-0000F9590000}"/>
    <cellStyle name="Normal 2 3 5 2 3 2 3 2" xfId="15705" xr:uid="{00000000-0005-0000-0000-0000FA590000}"/>
    <cellStyle name="Normal 2 3 5 2 3 2 3 2 2" xfId="32001" xr:uid="{00000000-0005-0000-0000-0000FB590000}"/>
    <cellStyle name="Normal 2 3 5 2 3 2 3 3" xfId="23855" xr:uid="{00000000-0005-0000-0000-0000FC590000}"/>
    <cellStyle name="Normal 2 3 5 2 3 2 4" xfId="10406" xr:uid="{00000000-0005-0000-0000-0000FD590000}"/>
    <cellStyle name="Normal 2 3 5 2 3 2 4 2" xfId="26702" xr:uid="{00000000-0005-0000-0000-0000FE590000}"/>
    <cellStyle name="Normal 2 3 5 2 3 2 5" xfId="18556" xr:uid="{00000000-0005-0000-0000-0000FF590000}"/>
    <cellStyle name="Normal 2 3 5 2 3 3" xfId="3571" xr:uid="{00000000-0005-0000-0000-0000005A0000}"/>
    <cellStyle name="Normal 2 3 5 2 3 3 2" xfId="11717" xr:uid="{00000000-0005-0000-0000-0000015A0000}"/>
    <cellStyle name="Normal 2 3 5 2 3 3 2 2" xfId="28013" xr:uid="{00000000-0005-0000-0000-0000025A0000}"/>
    <cellStyle name="Normal 2 3 5 2 3 3 3" xfId="19867" xr:uid="{00000000-0005-0000-0000-0000035A0000}"/>
    <cellStyle name="Normal 2 3 5 2 3 4" xfId="6149" xr:uid="{00000000-0005-0000-0000-0000045A0000}"/>
    <cellStyle name="Normal 2 3 5 2 3 4 2" xfId="14295" xr:uid="{00000000-0005-0000-0000-0000055A0000}"/>
    <cellStyle name="Normal 2 3 5 2 3 4 2 2" xfId="30591" xr:uid="{00000000-0005-0000-0000-0000065A0000}"/>
    <cellStyle name="Normal 2 3 5 2 3 4 3" xfId="22445" xr:uid="{00000000-0005-0000-0000-0000075A0000}"/>
    <cellStyle name="Normal 2 3 5 2 3 5" xfId="8996" xr:uid="{00000000-0005-0000-0000-0000085A0000}"/>
    <cellStyle name="Normal 2 3 5 2 3 5 2" xfId="25292" xr:uid="{00000000-0005-0000-0000-0000095A0000}"/>
    <cellStyle name="Normal 2 3 5 2 3 6" xfId="17146" xr:uid="{00000000-0005-0000-0000-00000A5A0000}"/>
    <cellStyle name="Normal 2 3 5 2 4" xfId="1555" xr:uid="{00000000-0005-0000-0000-00000B5A0000}"/>
    <cellStyle name="Normal 2 3 5 2 4 2" xfId="4180" xr:uid="{00000000-0005-0000-0000-00000C5A0000}"/>
    <cellStyle name="Normal 2 3 5 2 4 2 2" xfId="12326" xr:uid="{00000000-0005-0000-0000-00000D5A0000}"/>
    <cellStyle name="Normal 2 3 5 2 4 2 2 2" xfId="28622" xr:uid="{00000000-0005-0000-0000-00000E5A0000}"/>
    <cellStyle name="Normal 2 3 5 2 4 2 3" xfId="20476" xr:uid="{00000000-0005-0000-0000-00000F5A0000}"/>
    <cellStyle name="Normal 2 3 5 2 4 3" xfId="6854" xr:uid="{00000000-0005-0000-0000-0000105A0000}"/>
    <cellStyle name="Normal 2 3 5 2 4 3 2" xfId="15000" xr:uid="{00000000-0005-0000-0000-0000115A0000}"/>
    <cellStyle name="Normal 2 3 5 2 4 3 2 2" xfId="31296" xr:uid="{00000000-0005-0000-0000-0000125A0000}"/>
    <cellStyle name="Normal 2 3 5 2 4 3 3" xfId="23150" xr:uid="{00000000-0005-0000-0000-0000135A0000}"/>
    <cellStyle name="Normal 2 3 5 2 4 4" xfId="9701" xr:uid="{00000000-0005-0000-0000-0000145A0000}"/>
    <cellStyle name="Normal 2 3 5 2 4 4 2" xfId="25997" xr:uid="{00000000-0005-0000-0000-0000155A0000}"/>
    <cellStyle name="Normal 2 3 5 2 4 5" xfId="17851" xr:uid="{00000000-0005-0000-0000-0000165A0000}"/>
    <cellStyle name="Normal 2 3 5 2 5" xfId="2962" xr:uid="{00000000-0005-0000-0000-0000175A0000}"/>
    <cellStyle name="Normal 2 3 5 2 5 2" xfId="11108" xr:uid="{00000000-0005-0000-0000-0000185A0000}"/>
    <cellStyle name="Normal 2 3 5 2 5 2 2" xfId="27404" xr:uid="{00000000-0005-0000-0000-0000195A0000}"/>
    <cellStyle name="Normal 2 3 5 2 5 3" xfId="19258" xr:uid="{00000000-0005-0000-0000-00001A5A0000}"/>
    <cellStyle name="Normal 2 3 5 2 6" xfId="5444" xr:uid="{00000000-0005-0000-0000-00001B5A0000}"/>
    <cellStyle name="Normal 2 3 5 2 6 2" xfId="13590" xr:uid="{00000000-0005-0000-0000-00001C5A0000}"/>
    <cellStyle name="Normal 2 3 5 2 6 2 2" xfId="29886" xr:uid="{00000000-0005-0000-0000-00001D5A0000}"/>
    <cellStyle name="Normal 2 3 5 2 6 3" xfId="21740" xr:uid="{00000000-0005-0000-0000-00001E5A0000}"/>
    <cellStyle name="Normal 2 3 5 2 7" xfId="8291" xr:uid="{00000000-0005-0000-0000-00001F5A0000}"/>
    <cellStyle name="Normal 2 3 5 2 7 2" xfId="24587" xr:uid="{00000000-0005-0000-0000-0000205A0000}"/>
    <cellStyle name="Normal 2 3 5 2 8" xfId="16441" xr:uid="{00000000-0005-0000-0000-0000215A0000}"/>
    <cellStyle name="Normal 2 3 5 3" xfId="225" xr:uid="{00000000-0005-0000-0000-0000225A0000}"/>
    <cellStyle name="Normal 2 3 5 3 2" xfId="569" xr:uid="{00000000-0005-0000-0000-0000235A0000}"/>
    <cellStyle name="Normal 2 3 5 3 2 2" xfId="1275" xr:uid="{00000000-0005-0000-0000-0000245A0000}"/>
    <cellStyle name="Normal 2 3 5 3 2 2 2" xfId="2685" xr:uid="{00000000-0005-0000-0000-0000255A0000}"/>
    <cellStyle name="Normal 2 3 5 3 2 2 2 2" xfId="5159" xr:uid="{00000000-0005-0000-0000-0000265A0000}"/>
    <cellStyle name="Normal 2 3 5 3 2 2 2 2 2" xfId="13305" xr:uid="{00000000-0005-0000-0000-0000275A0000}"/>
    <cellStyle name="Normal 2 3 5 3 2 2 2 2 2 2" xfId="29601" xr:uid="{00000000-0005-0000-0000-0000285A0000}"/>
    <cellStyle name="Normal 2 3 5 3 2 2 2 2 3" xfId="21455" xr:uid="{00000000-0005-0000-0000-0000295A0000}"/>
    <cellStyle name="Normal 2 3 5 3 2 2 2 3" xfId="7984" xr:uid="{00000000-0005-0000-0000-00002A5A0000}"/>
    <cellStyle name="Normal 2 3 5 3 2 2 2 3 2" xfId="16130" xr:uid="{00000000-0005-0000-0000-00002B5A0000}"/>
    <cellStyle name="Normal 2 3 5 3 2 2 2 3 2 2" xfId="32426" xr:uid="{00000000-0005-0000-0000-00002C5A0000}"/>
    <cellStyle name="Normal 2 3 5 3 2 2 2 3 3" xfId="24280" xr:uid="{00000000-0005-0000-0000-00002D5A0000}"/>
    <cellStyle name="Normal 2 3 5 3 2 2 2 4" xfId="10831" xr:uid="{00000000-0005-0000-0000-00002E5A0000}"/>
    <cellStyle name="Normal 2 3 5 3 2 2 2 4 2" xfId="27127" xr:uid="{00000000-0005-0000-0000-00002F5A0000}"/>
    <cellStyle name="Normal 2 3 5 3 2 2 2 5" xfId="18981" xr:uid="{00000000-0005-0000-0000-0000305A0000}"/>
    <cellStyle name="Normal 2 3 5 3 2 2 3" xfId="3941" xr:uid="{00000000-0005-0000-0000-0000315A0000}"/>
    <cellStyle name="Normal 2 3 5 3 2 2 3 2" xfId="12087" xr:uid="{00000000-0005-0000-0000-0000325A0000}"/>
    <cellStyle name="Normal 2 3 5 3 2 2 3 2 2" xfId="28383" xr:uid="{00000000-0005-0000-0000-0000335A0000}"/>
    <cellStyle name="Normal 2 3 5 3 2 2 3 3" xfId="20237" xr:uid="{00000000-0005-0000-0000-0000345A0000}"/>
    <cellStyle name="Normal 2 3 5 3 2 2 4" xfId="6574" xr:uid="{00000000-0005-0000-0000-0000355A0000}"/>
    <cellStyle name="Normal 2 3 5 3 2 2 4 2" xfId="14720" xr:uid="{00000000-0005-0000-0000-0000365A0000}"/>
    <cellStyle name="Normal 2 3 5 3 2 2 4 2 2" xfId="31016" xr:uid="{00000000-0005-0000-0000-0000375A0000}"/>
    <cellStyle name="Normal 2 3 5 3 2 2 4 3" xfId="22870" xr:uid="{00000000-0005-0000-0000-0000385A0000}"/>
    <cellStyle name="Normal 2 3 5 3 2 2 5" xfId="9421" xr:uid="{00000000-0005-0000-0000-0000395A0000}"/>
    <cellStyle name="Normal 2 3 5 3 2 2 5 2" xfId="25717" xr:uid="{00000000-0005-0000-0000-00003A5A0000}"/>
    <cellStyle name="Normal 2 3 5 3 2 2 6" xfId="17571" xr:uid="{00000000-0005-0000-0000-00003B5A0000}"/>
    <cellStyle name="Normal 2 3 5 3 2 3" xfId="1980" xr:uid="{00000000-0005-0000-0000-00003C5A0000}"/>
    <cellStyle name="Normal 2 3 5 3 2 3 2" xfId="4550" xr:uid="{00000000-0005-0000-0000-00003D5A0000}"/>
    <cellStyle name="Normal 2 3 5 3 2 3 2 2" xfId="12696" xr:uid="{00000000-0005-0000-0000-00003E5A0000}"/>
    <cellStyle name="Normal 2 3 5 3 2 3 2 2 2" xfId="28992" xr:uid="{00000000-0005-0000-0000-00003F5A0000}"/>
    <cellStyle name="Normal 2 3 5 3 2 3 2 3" xfId="20846" xr:uid="{00000000-0005-0000-0000-0000405A0000}"/>
    <cellStyle name="Normal 2 3 5 3 2 3 3" xfId="7279" xr:uid="{00000000-0005-0000-0000-0000415A0000}"/>
    <cellStyle name="Normal 2 3 5 3 2 3 3 2" xfId="15425" xr:uid="{00000000-0005-0000-0000-0000425A0000}"/>
    <cellStyle name="Normal 2 3 5 3 2 3 3 2 2" xfId="31721" xr:uid="{00000000-0005-0000-0000-0000435A0000}"/>
    <cellStyle name="Normal 2 3 5 3 2 3 3 3" xfId="23575" xr:uid="{00000000-0005-0000-0000-0000445A0000}"/>
    <cellStyle name="Normal 2 3 5 3 2 3 4" xfId="10126" xr:uid="{00000000-0005-0000-0000-0000455A0000}"/>
    <cellStyle name="Normal 2 3 5 3 2 3 4 2" xfId="26422" xr:uid="{00000000-0005-0000-0000-0000465A0000}"/>
    <cellStyle name="Normal 2 3 5 3 2 3 5" xfId="18276" xr:uid="{00000000-0005-0000-0000-0000475A0000}"/>
    <cellStyle name="Normal 2 3 5 3 2 4" xfId="3332" xr:uid="{00000000-0005-0000-0000-0000485A0000}"/>
    <cellStyle name="Normal 2 3 5 3 2 4 2" xfId="11478" xr:uid="{00000000-0005-0000-0000-0000495A0000}"/>
    <cellStyle name="Normal 2 3 5 3 2 4 2 2" xfId="27774" xr:uid="{00000000-0005-0000-0000-00004A5A0000}"/>
    <cellStyle name="Normal 2 3 5 3 2 4 3" xfId="19628" xr:uid="{00000000-0005-0000-0000-00004B5A0000}"/>
    <cellStyle name="Normal 2 3 5 3 2 5" xfId="5869" xr:uid="{00000000-0005-0000-0000-00004C5A0000}"/>
    <cellStyle name="Normal 2 3 5 3 2 5 2" xfId="14015" xr:uid="{00000000-0005-0000-0000-00004D5A0000}"/>
    <cellStyle name="Normal 2 3 5 3 2 5 2 2" xfId="30311" xr:uid="{00000000-0005-0000-0000-00004E5A0000}"/>
    <cellStyle name="Normal 2 3 5 3 2 5 3" xfId="22165" xr:uid="{00000000-0005-0000-0000-00004F5A0000}"/>
    <cellStyle name="Normal 2 3 5 3 2 6" xfId="8716" xr:uid="{00000000-0005-0000-0000-0000505A0000}"/>
    <cellStyle name="Normal 2 3 5 3 2 6 2" xfId="25012" xr:uid="{00000000-0005-0000-0000-0000515A0000}"/>
    <cellStyle name="Normal 2 3 5 3 2 7" xfId="16866" xr:uid="{00000000-0005-0000-0000-0000525A0000}"/>
    <cellStyle name="Normal 2 3 5 3 3" xfId="931" xr:uid="{00000000-0005-0000-0000-0000535A0000}"/>
    <cellStyle name="Normal 2 3 5 3 3 2" xfId="2341" xr:uid="{00000000-0005-0000-0000-0000545A0000}"/>
    <cellStyle name="Normal 2 3 5 3 3 2 2" xfId="4863" xr:uid="{00000000-0005-0000-0000-0000555A0000}"/>
    <cellStyle name="Normal 2 3 5 3 3 2 2 2" xfId="13009" xr:uid="{00000000-0005-0000-0000-0000565A0000}"/>
    <cellStyle name="Normal 2 3 5 3 3 2 2 2 2" xfId="29305" xr:uid="{00000000-0005-0000-0000-0000575A0000}"/>
    <cellStyle name="Normal 2 3 5 3 3 2 2 3" xfId="21159" xr:uid="{00000000-0005-0000-0000-0000585A0000}"/>
    <cellStyle name="Normal 2 3 5 3 3 2 3" xfId="7640" xr:uid="{00000000-0005-0000-0000-0000595A0000}"/>
    <cellStyle name="Normal 2 3 5 3 3 2 3 2" xfId="15786" xr:uid="{00000000-0005-0000-0000-00005A5A0000}"/>
    <cellStyle name="Normal 2 3 5 3 3 2 3 2 2" xfId="32082" xr:uid="{00000000-0005-0000-0000-00005B5A0000}"/>
    <cellStyle name="Normal 2 3 5 3 3 2 3 3" xfId="23936" xr:uid="{00000000-0005-0000-0000-00005C5A0000}"/>
    <cellStyle name="Normal 2 3 5 3 3 2 4" xfId="10487" xr:uid="{00000000-0005-0000-0000-00005D5A0000}"/>
    <cellStyle name="Normal 2 3 5 3 3 2 4 2" xfId="26783" xr:uid="{00000000-0005-0000-0000-00005E5A0000}"/>
    <cellStyle name="Normal 2 3 5 3 3 2 5" xfId="18637" xr:uid="{00000000-0005-0000-0000-00005F5A0000}"/>
    <cellStyle name="Normal 2 3 5 3 3 3" xfId="3645" xr:uid="{00000000-0005-0000-0000-0000605A0000}"/>
    <cellStyle name="Normal 2 3 5 3 3 3 2" xfId="11791" xr:uid="{00000000-0005-0000-0000-0000615A0000}"/>
    <cellStyle name="Normal 2 3 5 3 3 3 2 2" xfId="28087" xr:uid="{00000000-0005-0000-0000-0000625A0000}"/>
    <cellStyle name="Normal 2 3 5 3 3 3 3" xfId="19941" xr:uid="{00000000-0005-0000-0000-0000635A0000}"/>
    <cellStyle name="Normal 2 3 5 3 3 4" xfId="6230" xr:uid="{00000000-0005-0000-0000-0000645A0000}"/>
    <cellStyle name="Normal 2 3 5 3 3 4 2" xfId="14376" xr:uid="{00000000-0005-0000-0000-0000655A0000}"/>
    <cellStyle name="Normal 2 3 5 3 3 4 2 2" xfId="30672" xr:uid="{00000000-0005-0000-0000-0000665A0000}"/>
    <cellStyle name="Normal 2 3 5 3 3 4 3" xfId="22526" xr:uid="{00000000-0005-0000-0000-0000675A0000}"/>
    <cellStyle name="Normal 2 3 5 3 3 5" xfId="9077" xr:uid="{00000000-0005-0000-0000-0000685A0000}"/>
    <cellStyle name="Normal 2 3 5 3 3 5 2" xfId="25373" xr:uid="{00000000-0005-0000-0000-0000695A0000}"/>
    <cellStyle name="Normal 2 3 5 3 3 6" xfId="17227" xr:uid="{00000000-0005-0000-0000-00006A5A0000}"/>
    <cellStyle name="Normal 2 3 5 3 4" xfId="1636" xr:uid="{00000000-0005-0000-0000-00006B5A0000}"/>
    <cellStyle name="Normal 2 3 5 3 4 2" xfId="4254" xr:uid="{00000000-0005-0000-0000-00006C5A0000}"/>
    <cellStyle name="Normal 2 3 5 3 4 2 2" xfId="12400" xr:uid="{00000000-0005-0000-0000-00006D5A0000}"/>
    <cellStyle name="Normal 2 3 5 3 4 2 2 2" xfId="28696" xr:uid="{00000000-0005-0000-0000-00006E5A0000}"/>
    <cellStyle name="Normal 2 3 5 3 4 2 3" xfId="20550" xr:uid="{00000000-0005-0000-0000-00006F5A0000}"/>
    <cellStyle name="Normal 2 3 5 3 4 3" xfId="6935" xr:uid="{00000000-0005-0000-0000-0000705A0000}"/>
    <cellStyle name="Normal 2 3 5 3 4 3 2" xfId="15081" xr:uid="{00000000-0005-0000-0000-0000715A0000}"/>
    <cellStyle name="Normal 2 3 5 3 4 3 2 2" xfId="31377" xr:uid="{00000000-0005-0000-0000-0000725A0000}"/>
    <cellStyle name="Normal 2 3 5 3 4 3 3" xfId="23231" xr:uid="{00000000-0005-0000-0000-0000735A0000}"/>
    <cellStyle name="Normal 2 3 5 3 4 4" xfId="9782" xr:uid="{00000000-0005-0000-0000-0000745A0000}"/>
    <cellStyle name="Normal 2 3 5 3 4 4 2" xfId="26078" xr:uid="{00000000-0005-0000-0000-0000755A0000}"/>
    <cellStyle name="Normal 2 3 5 3 4 5" xfId="17932" xr:uid="{00000000-0005-0000-0000-0000765A0000}"/>
    <cellStyle name="Normal 2 3 5 3 5" xfId="3036" xr:uid="{00000000-0005-0000-0000-0000775A0000}"/>
    <cellStyle name="Normal 2 3 5 3 5 2" xfId="11182" xr:uid="{00000000-0005-0000-0000-0000785A0000}"/>
    <cellStyle name="Normal 2 3 5 3 5 2 2" xfId="27478" xr:uid="{00000000-0005-0000-0000-0000795A0000}"/>
    <cellStyle name="Normal 2 3 5 3 5 3" xfId="19332" xr:uid="{00000000-0005-0000-0000-00007A5A0000}"/>
    <cellStyle name="Normal 2 3 5 3 6" xfId="5525" xr:uid="{00000000-0005-0000-0000-00007B5A0000}"/>
    <cellStyle name="Normal 2 3 5 3 6 2" xfId="13671" xr:uid="{00000000-0005-0000-0000-00007C5A0000}"/>
    <cellStyle name="Normal 2 3 5 3 6 2 2" xfId="29967" xr:uid="{00000000-0005-0000-0000-00007D5A0000}"/>
    <cellStyle name="Normal 2 3 5 3 6 3" xfId="21821" xr:uid="{00000000-0005-0000-0000-00007E5A0000}"/>
    <cellStyle name="Normal 2 3 5 3 7" xfId="8372" xr:uid="{00000000-0005-0000-0000-00007F5A0000}"/>
    <cellStyle name="Normal 2 3 5 3 7 2" xfId="24668" xr:uid="{00000000-0005-0000-0000-0000805A0000}"/>
    <cellStyle name="Normal 2 3 5 3 8" xfId="16522" xr:uid="{00000000-0005-0000-0000-0000815A0000}"/>
    <cellStyle name="Normal 2 3 5 4" xfId="308" xr:uid="{00000000-0005-0000-0000-0000825A0000}"/>
    <cellStyle name="Normal 2 3 5 4 2" xfId="652" xr:uid="{00000000-0005-0000-0000-0000835A0000}"/>
    <cellStyle name="Normal 2 3 5 4 2 2" xfId="1358" xr:uid="{00000000-0005-0000-0000-0000845A0000}"/>
    <cellStyle name="Normal 2 3 5 4 2 2 2" xfId="2768" xr:uid="{00000000-0005-0000-0000-0000855A0000}"/>
    <cellStyle name="Normal 2 3 5 4 2 2 2 2" xfId="5233" xr:uid="{00000000-0005-0000-0000-0000865A0000}"/>
    <cellStyle name="Normal 2 3 5 4 2 2 2 2 2" xfId="13379" xr:uid="{00000000-0005-0000-0000-0000875A0000}"/>
    <cellStyle name="Normal 2 3 5 4 2 2 2 2 2 2" xfId="29675" xr:uid="{00000000-0005-0000-0000-0000885A0000}"/>
    <cellStyle name="Normal 2 3 5 4 2 2 2 2 3" xfId="21529" xr:uid="{00000000-0005-0000-0000-0000895A0000}"/>
    <cellStyle name="Normal 2 3 5 4 2 2 2 3" xfId="8067" xr:uid="{00000000-0005-0000-0000-00008A5A0000}"/>
    <cellStyle name="Normal 2 3 5 4 2 2 2 3 2" xfId="16213" xr:uid="{00000000-0005-0000-0000-00008B5A0000}"/>
    <cellStyle name="Normal 2 3 5 4 2 2 2 3 2 2" xfId="32509" xr:uid="{00000000-0005-0000-0000-00008C5A0000}"/>
    <cellStyle name="Normal 2 3 5 4 2 2 2 3 3" xfId="24363" xr:uid="{00000000-0005-0000-0000-00008D5A0000}"/>
    <cellStyle name="Normal 2 3 5 4 2 2 2 4" xfId="10914" xr:uid="{00000000-0005-0000-0000-00008E5A0000}"/>
    <cellStyle name="Normal 2 3 5 4 2 2 2 4 2" xfId="27210" xr:uid="{00000000-0005-0000-0000-00008F5A0000}"/>
    <cellStyle name="Normal 2 3 5 4 2 2 2 5" xfId="19064" xr:uid="{00000000-0005-0000-0000-0000905A0000}"/>
    <cellStyle name="Normal 2 3 5 4 2 2 3" xfId="4015" xr:uid="{00000000-0005-0000-0000-0000915A0000}"/>
    <cellStyle name="Normal 2 3 5 4 2 2 3 2" xfId="12161" xr:uid="{00000000-0005-0000-0000-0000925A0000}"/>
    <cellStyle name="Normal 2 3 5 4 2 2 3 2 2" xfId="28457" xr:uid="{00000000-0005-0000-0000-0000935A0000}"/>
    <cellStyle name="Normal 2 3 5 4 2 2 3 3" xfId="20311" xr:uid="{00000000-0005-0000-0000-0000945A0000}"/>
    <cellStyle name="Normal 2 3 5 4 2 2 4" xfId="6657" xr:uid="{00000000-0005-0000-0000-0000955A0000}"/>
    <cellStyle name="Normal 2 3 5 4 2 2 4 2" xfId="14803" xr:uid="{00000000-0005-0000-0000-0000965A0000}"/>
    <cellStyle name="Normal 2 3 5 4 2 2 4 2 2" xfId="31099" xr:uid="{00000000-0005-0000-0000-0000975A0000}"/>
    <cellStyle name="Normal 2 3 5 4 2 2 4 3" xfId="22953" xr:uid="{00000000-0005-0000-0000-0000985A0000}"/>
    <cellStyle name="Normal 2 3 5 4 2 2 5" xfId="9504" xr:uid="{00000000-0005-0000-0000-0000995A0000}"/>
    <cellStyle name="Normal 2 3 5 4 2 2 5 2" xfId="25800" xr:uid="{00000000-0005-0000-0000-00009A5A0000}"/>
    <cellStyle name="Normal 2 3 5 4 2 2 6" xfId="17654" xr:uid="{00000000-0005-0000-0000-00009B5A0000}"/>
    <cellStyle name="Normal 2 3 5 4 2 3" xfId="2063" xr:uid="{00000000-0005-0000-0000-00009C5A0000}"/>
    <cellStyle name="Normal 2 3 5 4 2 3 2" xfId="4624" xr:uid="{00000000-0005-0000-0000-00009D5A0000}"/>
    <cellStyle name="Normal 2 3 5 4 2 3 2 2" xfId="12770" xr:uid="{00000000-0005-0000-0000-00009E5A0000}"/>
    <cellStyle name="Normal 2 3 5 4 2 3 2 2 2" xfId="29066" xr:uid="{00000000-0005-0000-0000-00009F5A0000}"/>
    <cellStyle name="Normal 2 3 5 4 2 3 2 3" xfId="20920" xr:uid="{00000000-0005-0000-0000-0000A05A0000}"/>
    <cellStyle name="Normal 2 3 5 4 2 3 3" xfId="7362" xr:uid="{00000000-0005-0000-0000-0000A15A0000}"/>
    <cellStyle name="Normal 2 3 5 4 2 3 3 2" xfId="15508" xr:uid="{00000000-0005-0000-0000-0000A25A0000}"/>
    <cellStyle name="Normal 2 3 5 4 2 3 3 2 2" xfId="31804" xr:uid="{00000000-0005-0000-0000-0000A35A0000}"/>
    <cellStyle name="Normal 2 3 5 4 2 3 3 3" xfId="23658" xr:uid="{00000000-0005-0000-0000-0000A45A0000}"/>
    <cellStyle name="Normal 2 3 5 4 2 3 4" xfId="10209" xr:uid="{00000000-0005-0000-0000-0000A55A0000}"/>
    <cellStyle name="Normal 2 3 5 4 2 3 4 2" xfId="26505" xr:uid="{00000000-0005-0000-0000-0000A65A0000}"/>
    <cellStyle name="Normal 2 3 5 4 2 3 5" xfId="18359" xr:uid="{00000000-0005-0000-0000-0000A75A0000}"/>
    <cellStyle name="Normal 2 3 5 4 2 4" xfId="3406" xr:uid="{00000000-0005-0000-0000-0000A85A0000}"/>
    <cellStyle name="Normal 2 3 5 4 2 4 2" xfId="11552" xr:uid="{00000000-0005-0000-0000-0000A95A0000}"/>
    <cellStyle name="Normal 2 3 5 4 2 4 2 2" xfId="27848" xr:uid="{00000000-0005-0000-0000-0000AA5A0000}"/>
    <cellStyle name="Normal 2 3 5 4 2 4 3" xfId="19702" xr:uid="{00000000-0005-0000-0000-0000AB5A0000}"/>
    <cellStyle name="Normal 2 3 5 4 2 5" xfId="5952" xr:uid="{00000000-0005-0000-0000-0000AC5A0000}"/>
    <cellStyle name="Normal 2 3 5 4 2 5 2" xfId="14098" xr:uid="{00000000-0005-0000-0000-0000AD5A0000}"/>
    <cellStyle name="Normal 2 3 5 4 2 5 2 2" xfId="30394" xr:uid="{00000000-0005-0000-0000-0000AE5A0000}"/>
    <cellStyle name="Normal 2 3 5 4 2 5 3" xfId="22248" xr:uid="{00000000-0005-0000-0000-0000AF5A0000}"/>
    <cellStyle name="Normal 2 3 5 4 2 6" xfId="8799" xr:uid="{00000000-0005-0000-0000-0000B05A0000}"/>
    <cellStyle name="Normal 2 3 5 4 2 6 2" xfId="25095" xr:uid="{00000000-0005-0000-0000-0000B15A0000}"/>
    <cellStyle name="Normal 2 3 5 4 2 7" xfId="16949" xr:uid="{00000000-0005-0000-0000-0000B25A0000}"/>
    <cellStyle name="Normal 2 3 5 4 3" xfId="1014" xr:uid="{00000000-0005-0000-0000-0000B35A0000}"/>
    <cellStyle name="Normal 2 3 5 4 3 2" xfId="2424" xr:uid="{00000000-0005-0000-0000-0000B45A0000}"/>
    <cellStyle name="Normal 2 3 5 4 3 2 2" xfId="4937" xr:uid="{00000000-0005-0000-0000-0000B55A0000}"/>
    <cellStyle name="Normal 2 3 5 4 3 2 2 2" xfId="13083" xr:uid="{00000000-0005-0000-0000-0000B65A0000}"/>
    <cellStyle name="Normal 2 3 5 4 3 2 2 2 2" xfId="29379" xr:uid="{00000000-0005-0000-0000-0000B75A0000}"/>
    <cellStyle name="Normal 2 3 5 4 3 2 2 3" xfId="21233" xr:uid="{00000000-0005-0000-0000-0000B85A0000}"/>
    <cellStyle name="Normal 2 3 5 4 3 2 3" xfId="7723" xr:uid="{00000000-0005-0000-0000-0000B95A0000}"/>
    <cellStyle name="Normal 2 3 5 4 3 2 3 2" xfId="15869" xr:uid="{00000000-0005-0000-0000-0000BA5A0000}"/>
    <cellStyle name="Normal 2 3 5 4 3 2 3 2 2" xfId="32165" xr:uid="{00000000-0005-0000-0000-0000BB5A0000}"/>
    <cellStyle name="Normal 2 3 5 4 3 2 3 3" xfId="24019" xr:uid="{00000000-0005-0000-0000-0000BC5A0000}"/>
    <cellStyle name="Normal 2 3 5 4 3 2 4" xfId="10570" xr:uid="{00000000-0005-0000-0000-0000BD5A0000}"/>
    <cellStyle name="Normal 2 3 5 4 3 2 4 2" xfId="26866" xr:uid="{00000000-0005-0000-0000-0000BE5A0000}"/>
    <cellStyle name="Normal 2 3 5 4 3 2 5" xfId="18720" xr:uid="{00000000-0005-0000-0000-0000BF5A0000}"/>
    <cellStyle name="Normal 2 3 5 4 3 3" xfId="3719" xr:uid="{00000000-0005-0000-0000-0000C05A0000}"/>
    <cellStyle name="Normal 2 3 5 4 3 3 2" xfId="11865" xr:uid="{00000000-0005-0000-0000-0000C15A0000}"/>
    <cellStyle name="Normal 2 3 5 4 3 3 2 2" xfId="28161" xr:uid="{00000000-0005-0000-0000-0000C25A0000}"/>
    <cellStyle name="Normal 2 3 5 4 3 3 3" xfId="20015" xr:uid="{00000000-0005-0000-0000-0000C35A0000}"/>
    <cellStyle name="Normal 2 3 5 4 3 4" xfId="6313" xr:uid="{00000000-0005-0000-0000-0000C45A0000}"/>
    <cellStyle name="Normal 2 3 5 4 3 4 2" xfId="14459" xr:uid="{00000000-0005-0000-0000-0000C55A0000}"/>
    <cellStyle name="Normal 2 3 5 4 3 4 2 2" xfId="30755" xr:uid="{00000000-0005-0000-0000-0000C65A0000}"/>
    <cellStyle name="Normal 2 3 5 4 3 4 3" xfId="22609" xr:uid="{00000000-0005-0000-0000-0000C75A0000}"/>
    <cellStyle name="Normal 2 3 5 4 3 5" xfId="9160" xr:uid="{00000000-0005-0000-0000-0000C85A0000}"/>
    <cellStyle name="Normal 2 3 5 4 3 5 2" xfId="25456" xr:uid="{00000000-0005-0000-0000-0000C95A0000}"/>
    <cellStyle name="Normal 2 3 5 4 3 6" xfId="17310" xr:uid="{00000000-0005-0000-0000-0000CA5A0000}"/>
    <cellStyle name="Normal 2 3 5 4 4" xfId="1719" xr:uid="{00000000-0005-0000-0000-0000CB5A0000}"/>
    <cellStyle name="Normal 2 3 5 4 4 2" xfId="4328" xr:uid="{00000000-0005-0000-0000-0000CC5A0000}"/>
    <cellStyle name="Normal 2 3 5 4 4 2 2" xfId="12474" xr:uid="{00000000-0005-0000-0000-0000CD5A0000}"/>
    <cellStyle name="Normal 2 3 5 4 4 2 2 2" xfId="28770" xr:uid="{00000000-0005-0000-0000-0000CE5A0000}"/>
    <cellStyle name="Normal 2 3 5 4 4 2 3" xfId="20624" xr:uid="{00000000-0005-0000-0000-0000CF5A0000}"/>
    <cellStyle name="Normal 2 3 5 4 4 3" xfId="7018" xr:uid="{00000000-0005-0000-0000-0000D05A0000}"/>
    <cellStyle name="Normal 2 3 5 4 4 3 2" xfId="15164" xr:uid="{00000000-0005-0000-0000-0000D15A0000}"/>
    <cellStyle name="Normal 2 3 5 4 4 3 2 2" xfId="31460" xr:uid="{00000000-0005-0000-0000-0000D25A0000}"/>
    <cellStyle name="Normal 2 3 5 4 4 3 3" xfId="23314" xr:uid="{00000000-0005-0000-0000-0000D35A0000}"/>
    <cellStyle name="Normal 2 3 5 4 4 4" xfId="9865" xr:uid="{00000000-0005-0000-0000-0000D45A0000}"/>
    <cellStyle name="Normal 2 3 5 4 4 4 2" xfId="26161" xr:uid="{00000000-0005-0000-0000-0000D55A0000}"/>
    <cellStyle name="Normal 2 3 5 4 4 5" xfId="18015" xr:uid="{00000000-0005-0000-0000-0000D65A0000}"/>
    <cellStyle name="Normal 2 3 5 4 5" xfId="3110" xr:uid="{00000000-0005-0000-0000-0000D75A0000}"/>
    <cellStyle name="Normal 2 3 5 4 5 2" xfId="11256" xr:uid="{00000000-0005-0000-0000-0000D85A0000}"/>
    <cellStyle name="Normal 2 3 5 4 5 2 2" xfId="27552" xr:uid="{00000000-0005-0000-0000-0000D95A0000}"/>
    <cellStyle name="Normal 2 3 5 4 5 3" xfId="19406" xr:uid="{00000000-0005-0000-0000-0000DA5A0000}"/>
    <cellStyle name="Normal 2 3 5 4 6" xfId="5608" xr:uid="{00000000-0005-0000-0000-0000DB5A0000}"/>
    <cellStyle name="Normal 2 3 5 4 6 2" xfId="13754" xr:uid="{00000000-0005-0000-0000-0000DC5A0000}"/>
    <cellStyle name="Normal 2 3 5 4 6 2 2" xfId="30050" xr:uid="{00000000-0005-0000-0000-0000DD5A0000}"/>
    <cellStyle name="Normal 2 3 5 4 6 3" xfId="21904" xr:uid="{00000000-0005-0000-0000-0000DE5A0000}"/>
    <cellStyle name="Normal 2 3 5 4 7" xfId="8455" xr:uid="{00000000-0005-0000-0000-0000DF5A0000}"/>
    <cellStyle name="Normal 2 3 5 4 7 2" xfId="24751" xr:uid="{00000000-0005-0000-0000-0000E05A0000}"/>
    <cellStyle name="Normal 2 3 5 4 8" xfId="16605" xr:uid="{00000000-0005-0000-0000-0000E15A0000}"/>
    <cellStyle name="Normal 2 3 5 5" xfId="398" xr:uid="{00000000-0005-0000-0000-0000E25A0000}"/>
    <cellStyle name="Normal 2 3 5 5 2" xfId="1104" xr:uid="{00000000-0005-0000-0000-0000E35A0000}"/>
    <cellStyle name="Normal 2 3 5 5 2 2" xfId="2514" xr:uid="{00000000-0005-0000-0000-0000E45A0000}"/>
    <cellStyle name="Normal 2 3 5 5 2 2 2" xfId="5011" xr:uid="{00000000-0005-0000-0000-0000E55A0000}"/>
    <cellStyle name="Normal 2 3 5 5 2 2 2 2" xfId="13157" xr:uid="{00000000-0005-0000-0000-0000E65A0000}"/>
    <cellStyle name="Normal 2 3 5 5 2 2 2 2 2" xfId="29453" xr:uid="{00000000-0005-0000-0000-0000E75A0000}"/>
    <cellStyle name="Normal 2 3 5 5 2 2 2 3" xfId="21307" xr:uid="{00000000-0005-0000-0000-0000E85A0000}"/>
    <cellStyle name="Normal 2 3 5 5 2 2 3" xfId="7813" xr:uid="{00000000-0005-0000-0000-0000E95A0000}"/>
    <cellStyle name="Normal 2 3 5 5 2 2 3 2" xfId="15959" xr:uid="{00000000-0005-0000-0000-0000EA5A0000}"/>
    <cellStyle name="Normal 2 3 5 5 2 2 3 2 2" xfId="32255" xr:uid="{00000000-0005-0000-0000-0000EB5A0000}"/>
    <cellStyle name="Normal 2 3 5 5 2 2 3 3" xfId="24109" xr:uid="{00000000-0005-0000-0000-0000EC5A0000}"/>
    <cellStyle name="Normal 2 3 5 5 2 2 4" xfId="10660" xr:uid="{00000000-0005-0000-0000-0000ED5A0000}"/>
    <cellStyle name="Normal 2 3 5 5 2 2 4 2" xfId="26956" xr:uid="{00000000-0005-0000-0000-0000EE5A0000}"/>
    <cellStyle name="Normal 2 3 5 5 2 2 5" xfId="18810" xr:uid="{00000000-0005-0000-0000-0000EF5A0000}"/>
    <cellStyle name="Normal 2 3 5 5 2 3" xfId="3793" xr:uid="{00000000-0005-0000-0000-0000F05A0000}"/>
    <cellStyle name="Normal 2 3 5 5 2 3 2" xfId="11939" xr:uid="{00000000-0005-0000-0000-0000F15A0000}"/>
    <cellStyle name="Normal 2 3 5 5 2 3 2 2" xfId="28235" xr:uid="{00000000-0005-0000-0000-0000F25A0000}"/>
    <cellStyle name="Normal 2 3 5 5 2 3 3" xfId="20089" xr:uid="{00000000-0005-0000-0000-0000F35A0000}"/>
    <cellStyle name="Normal 2 3 5 5 2 4" xfId="6403" xr:uid="{00000000-0005-0000-0000-0000F45A0000}"/>
    <cellStyle name="Normal 2 3 5 5 2 4 2" xfId="14549" xr:uid="{00000000-0005-0000-0000-0000F55A0000}"/>
    <cellStyle name="Normal 2 3 5 5 2 4 2 2" xfId="30845" xr:uid="{00000000-0005-0000-0000-0000F65A0000}"/>
    <cellStyle name="Normal 2 3 5 5 2 4 3" xfId="22699" xr:uid="{00000000-0005-0000-0000-0000F75A0000}"/>
    <cellStyle name="Normal 2 3 5 5 2 5" xfId="9250" xr:uid="{00000000-0005-0000-0000-0000F85A0000}"/>
    <cellStyle name="Normal 2 3 5 5 2 5 2" xfId="25546" xr:uid="{00000000-0005-0000-0000-0000F95A0000}"/>
    <cellStyle name="Normal 2 3 5 5 2 6" xfId="17400" xr:uid="{00000000-0005-0000-0000-0000FA5A0000}"/>
    <cellStyle name="Normal 2 3 5 5 3" xfId="1809" xr:uid="{00000000-0005-0000-0000-0000FB5A0000}"/>
    <cellStyle name="Normal 2 3 5 5 3 2" xfId="4402" xr:uid="{00000000-0005-0000-0000-0000FC5A0000}"/>
    <cellStyle name="Normal 2 3 5 5 3 2 2" xfId="12548" xr:uid="{00000000-0005-0000-0000-0000FD5A0000}"/>
    <cellStyle name="Normal 2 3 5 5 3 2 2 2" xfId="28844" xr:uid="{00000000-0005-0000-0000-0000FE5A0000}"/>
    <cellStyle name="Normal 2 3 5 5 3 2 3" xfId="20698" xr:uid="{00000000-0005-0000-0000-0000FF5A0000}"/>
    <cellStyle name="Normal 2 3 5 5 3 3" xfId="7108" xr:uid="{00000000-0005-0000-0000-0000005B0000}"/>
    <cellStyle name="Normal 2 3 5 5 3 3 2" xfId="15254" xr:uid="{00000000-0005-0000-0000-0000015B0000}"/>
    <cellStyle name="Normal 2 3 5 5 3 3 2 2" xfId="31550" xr:uid="{00000000-0005-0000-0000-0000025B0000}"/>
    <cellStyle name="Normal 2 3 5 5 3 3 3" xfId="23404" xr:uid="{00000000-0005-0000-0000-0000035B0000}"/>
    <cellStyle name="Normal 2 3 5 5 3 4" xfId="9955" xr:uid="{00000000-0005-0000-0000-0000045B0000}"/>
    <cellStyle name="Normal 2 3 5 5 3 4 2" xfId="26251" xr:uid="{00000000-0005-0000-0000-0000055B0000}"/>
    <cellStyle name="Normal 2 3 5 5 3 5" xfId="18105" xr:uid="{00000000-0005-0000-0000-0000065B0000}"/>
    <cellStyle name="Normal 2 3 5 5 4" xfId="3184" xr:uid="{00000000-0005-0000-0000-0000075B0000}"/>
    <cellStyle name="Normal 2 3 5 5 4 2" xfId="11330" xr:uid="{00000000-0005-0000-0000-0000085B0000}"/>
    <cellStyle name="Normal 2 3 5 5 4 2 2" xfId="27626" xr:uid="{00000000-0005-0000-0000-0000095B0000}"/>
    <cellStyle name="Normal 2 3 5 5 4 3" xfId="19480" xr:uid="{00000000-0005-0000-0000-00000A5B0000}"/>
    <cellStyle name="Normal 2 3 5 5 5" xfId="5698" xr:uid="{00000000-0005-0000-0000-00000B5B0000}"/>
    <cellStyle name="Normal 2 3 5 5 5 2" xfId="13844" xr:uid="{00000000-0005-0000-0000-00000C5B0000}"/>
    <cellStyle name="Normal 2 3 5 5 5 2 2" xfId="30140" xr:uid="{00000000-0005-0000-0000-00000D5B0000}"/>
    <cellStyle name="Normal 2 3 5 5 5 3" xfId="21994" xr:uid="{00000000-0005-0000-0000-00000E5B0000}"/>
    <cellStyle name="Normal 2 3 5 5 6" xfId="8545" xr:uid="{00000000-0005-0000-0000-00000F5B0000}"/>
    <cellStyle name="Normal 2 3 5 5 6 2" xfId="24841" xr:uid="{00000000-0005-0000-0000-0000105B0000}"/>
    <cellStyle name="Normal 2 3 5 5 7" xfId="16695" xr:uid="{00000000-0005-0000-0000-0000115B0000}"/>
    <cellStyle name="Normal 2 3 5 6" xfId="760" xr:uid="{00000000-0005-0000-0000-0000125B0000}"/>
    <cellStyle name="Normal 2 3 5 6 2" xfId="2170" xr:uid="{00000000-0005-0000-0000-0000135B0000}"/>
    <cellStyle name="Normal 2 3 5 6 2 2" xfId="4715" xr:uid="{00000000-0005-0000-0000-0000145B0000}"/>
    <cellStyle name="Normal 2 3 5 6 2 2 2" xfId="12861" xr:uid="{00000000-0005-0000-0000-0000155B0000}"/>
    <cellStyle name="Normal 2 3 5 6 2 2 2 2" xfId="29157" xr:uid="{00000000-0005-0000-0000-0000165B0000}"/>
    <cellStyle name="Normal 2 3 5 6 2 2 3" xfId="21011" xr:uid="{00000000-0005-0000-0000-0000175B0000}"/>
    <cellStyle name="Normal 2 3 5 6 2 3" xfId="7469" xr:uid="{00000000-0005-0000-0000-0000185B0000}"/>
    <cellStyle name="Normal 2 3 5 6 2 3 2" xfId="15615" xr:uid="{00000000-0005-0000-0000-0000195B0000}"/>
    <cellStyle name="Normal 2 3 5 6 2 3 2 2" xfId="31911" xr:uid="{00000000-0005-0000-0000-00001A5B0000}"/>
    <cellStyle name="Normal 2 3 5 6 2 3 3" xfId="23765" xr:uid="{00000000-0005-0000-0000-00001B5B0000}"/>
    <cellStyle name="Normal 2 3 5 6 2 4" xfId="10316" xr:uid="{00000000-0005-0000-0000-00001C5B0000}"/>
    <cellStyle name="Normal 2 3 5 6 2 4 2" xfId="26612" xr:uid="{00000000-0005-0000-0000-00001D5B0000}"/>
    <cellStyle name="Normal 2 3 5 6 2 5" xfId="18466" xr:uid="{00000000-0005-0000-0000-00001E5B0000}"/>
    <cellStyle name="Normal 2 3 5 6 3" xfId="3497" xr:uid="{00000000-0005-0000-0000-00001F5B0000}"/>
    <cellStyle name="Normal 2 3 5 6 3 2" xfId="11643" xr:uid="{00000000-0005-0000-0000-0000205B0000}"/>
    <cellStyle name="Normal 2 3 5 6 3 2 2" xfId="27939" xr:uid="{00000000-0005-0000-0000-0000215B0000}"/>
    <cellStyle name="Normal 2 3 5 6 3 3" xfId="19793" xr:uid="{00000000-0005-0000-0000-0000225B0000}"/>
    <cellStyle name="Normal 2 3 5 6 4" xfId="6059" xr:uid="{00000000-0005-0000-0000-0000235B0000}"/>
    <cellStyle name="Normal 2 3 5 6 4 2" xfId="14205" xr:uid="{00000000-0005-0000-0000-0000245B0000}"/>
    <cellStyle name="Normal 2 3 5 6 4 2 2" xfId="30501" xr:uid="{00000000-0005-0000-0000-0000255B0000}"/>
    <cellStyle name="Normal 2 3 5 6 4 3" xfId="22355" xr:uid="{00000000-0005-0000-0000-0000265B0000}"/>
    <cellStyle name="Normal 2 3 5 6 5" xfId="8906" xr:uid="{00000000-0005-0000-0000-0000275B0000}"/>
    <cellStyle name="Normal 2 3 5 6 5 2" xfId="25202" xr:uid="{00000000-0005-0000-0000-0000285B0000}"/>
    <cellStyle name="Normal 2 3 5 6 6" xfId="17056" xr:uid="{00000000-0005-0000-0000-0000295B0000}"/>
    <cellStyle name="Normal 2 3 5 7" xfId="1465" xr:uid="{00000000-0005-0000-0000-00002A5B0000}"/>
    <cellStyle name="Normal 2 3 5 7 2" xfId="4106" xr:uid="{00000000-0005-0000-0000-00002B5B0000}"/>
    <cellStyle name="Normal 2 3 5 7 2 2" xfId="12252" xr:uid="{00000000-0005-0000-0000-00002C5B0000}"/>
    <cellStyle name="Normal 2 3 5 7 2 2 2" xfId="28548" xr:uid="{00000000-0005-0000-0000-00002D5B0000}"/>
    <cellStyle name="Normal 2 3 5 7 2 3" xfId="20402" xr:uid="{00000000-0005-0000-0000-00002E5B0000}"/>
    <cellStyle name="Normal 2 3 5 7 3" xfId="6764" xr:uid="{00000000-0005-0000-0000-00002F5B0000}"/>
    <cellStyle name="Normal 2 3 5 7 3 2" xfId="14910" xr:uid="{00000000-0005-0000-0000-0000305B0000}"/>
    <cellStyle name="Normal 2 3 5 7 3 2 2" xfId="31206" xr:uid="{00000000-0005-0000-0000-0000315B0000}"/>
    <cellStyle name="Normal 2 3 5 7 3 3" xfId="23060" xr:uid="{00000000-0005-0000-0000-0000325B0000}"/>
    <cellStyle name="Normal 2 3 5 7 4" xfId="9611" xr:uid="{00000000-0005-0000-0000-0000335B0000}"/>
    <cellStyle name="Normal 2 3 5 7 4 2" xfId="25907" xr:uid="{00000000-0005-0000-0000-0000345B0000}"/>
    <cellStyle name="Normal 2 3 5 7 5" xfId="17761" xr:uid="{00000000-0005-0000-0000-0000355B0000}"/>
    <cellStyle name="Normal 2 3 5 8" xfId="2888" xr:uid="{00000000-0005-0000-0000-0000365B0000}"/>
    <cellStyle name="Normal 2 3 5 8 2" xfId="11034" xr:uid="{00000000-0005-0000-0000-0000375B0000}"/>
    <cellStyle name="Normal 2 3 5 8 2 2" xfId="27330" xr:uid="{00000000-0005-0000-0000-0000385B0000}"/>
    <cellStyle name="Normal 2 3 5 8 3" xfId="19184" xr:uid="{00000000-0005-0000-0000-0000395B0000}"/>
    <cellStyle name="Normal 2 3 5 9" xfId="5354" xr:uid="{00000000-0005-0000-0000-00003A5B0000}"/>
    <cellStyle name="Normal 2 3 5 9 2" xfId="13500" xr:uid="{00000000-0005-0000-0000-00003B5B0000}"/>
    <cellStyle name="Normal 2 3 5 9 2 2" xfId="29796" xr:uid="{00000000-0005-0000-0000-00003C5B0000}"/>
    <cellStyle name="Normal 2 3 5 9 3" xfId="21650" xr:uid="{00000000-0005-0000-0000-00003D5B0000}"/>
    <cellStyle name="Normal 2 3 6" xfId="100" xr:uid="{00000000-0005-0000-0000-00003E5B0000}"/>
    <cellStyle name="Normal 2 3 6 2" xfId="444" xr:uid="{00000000-0005-0000-0000-00003F5B0000}"/>
    <cellStyle name="Normal 2 3 6 2 2" xfId="1150" xr:uid="{00000000-0005-0000-0000-0000405B0000}"/>
    <cellStyle name="Normal 2 3 6 2 2 2" xfId="2560" xr:uid="{00000000-0005-0000-0000-0000415B0000}"/>
    <cellStyle name="Normal 2 3 6 2 2 2 2" xfId="5049" xr:uid="{00000000-0005-0000-0000-0000425B0000}"/>
    <cellStyle name="Normal 2 3 6 2 2 2 2 2" xfId="13195" xr:uid="{00000000-0005-0000-0000-0000435B0000}"/>
    <cellStyle name="Normal 2 3 6 2 2 2 2 2 2" xfId="29491" xr:uid="{00000000-0005-0000-0000-0000445B0000}"/>
    <cellStyle name="Normal 2 3 6 2 2 2 2 3" xfId="21345" xr:uid="{00000000-0005-0000-0000-0000455B0000}"/>
    <cellStyle name="Normal 2 3 6 2 2 2 3" xfId="7859" xr:uid="{00000000-0005-0000-0000-0000465B0000}"/>
    <cellStyle name="Normal 2 3 6 2 2 2 3 2" xfId="16005" xr:uid="{00000000-0005-0000-0000-0000475B0000}"/>
    <cellStyle name="Normal 2 3 6 2 2 2 3 2 2" xfId="32301" xr:uid="{00000000-0005-0000-0000-0000485B0000}"/>
    <cellStyle name="Normal 2 3 6 2 2 2 3 3" xfId="24155" xr:uid="{00000000-0005-0000-0000-0000495B0000}"/>
    <cellStyle name="Normal 2 3 6 2 2 2 4" xfId="10706" xr:uid="{00000000-0005-0000-0000-00004A5B0000}"/>
    <cellStyle name="Normal 2 3 6 2 2 2 4 2" xfId="27002" xr:uid="{00000000-0005-0000-0000-00004B5B0000}"/>
    <cellStyle name="Normal 2 3 6 2 2 2 5" xfId="18856" xr:uid="{00000000-0005-0000-0000-00004C5B0000}"/>
    <cellStyle name="Normal 2 3 6 2 2 3" xfId="3831" xr:uid="{00000000-0005-0000-0000-00004D5B0000}"/>
    <cellStyle name="Normal 2 3 6 2 2 3 2" xfId="11977" xr:uid="{00000000-0005-0000-0000-00004E5B0000}"/>
    <cellStyle name="Normal 2 3 6 2 2 3 2 2" xfId="28273" xr:uid="{00000000-0005-0000-0000-00004F5B0000}"/>
    <cellStyle name="Normal 2 3 6 2 2 3 3" xfId="20127" xr:uid="{00000000-0005-0000-0000-0000505B0000}"/>
    <cellStyle name="Normal 2 3 6 2 2 4" xfId="6449" xr:uid="{00000000-0005-0000-0000-0000515B0000}"/>
    <cellStyle name="Normal 2 3 6 2 2 4 2" xfId="14595" xr:uid="{00000000-0005-0000-0000-0000525B0000}"/>
    <cellStyle name="Normal 2 3 6 2 2 4 2 2" xfId="30891" xr:uid="{00000000-0005-0000-0000-0000535B0000}"/>
    <cellStyle name="Normal 2 3 6 2 2 4 3" xfId="22745" xr:uid="{00000000-0005-0000-0000-0000545B0000}"/>
    <cellStyle name="Normal 2 3 6 2 2 5" xfId="9296" xr:uid="{00000000-0005-0000-0000-0000555B0000}"/>
    <cellStyle name="Normal 2 3 6 2 2 5 2" xfId="25592" xr:uid="{00000000-0005-0000-0000-0000565B0000}"/>
    <cellStyle name="Normal 2 3 6 2 2 6" xfId="17446" xr:uid="{00000000-0005-0000-0000-0000575B0000}"/>
    <cellStyle name="Normal 2 3 6 2 3" xfId="1855" xr:uid="{00000000-0005-0000-0000-0000585B0000}"/>
    <cellStyle name="Normal 2 3 6 2 3 2" xfId="4440" xr:uid="{00000000-0005-0000-0000-0000595B0000}"/>
    <cellStyle name="Normal 2 3 6 2 3 2 2" xfId="12586" xr:uid="{00000000-0005-0000-0000-00005A5B0000}"/>
    <cellStyle name="Normal 2 3 6 2 3 2 2 2" xfId="28882" xr:uid="{00000000-0005-0000-0000-00005B5B0000}"/>
    <cellStyle name="Normal 2 3 6 2 3 2 3" xfId="20736" xr:uid="{00000000-0005-0000-0000-00005C5B0000}"/>
    <cellStyle name="Normal 2 3 6 2 3 3" xfId="7154" xr:uid="{00000000-0005-0000-0000-00005D5B0000}"/>
    <cellStyle name="Normal 2 3 6 2 3 3 2" xfId="15300" xr:uid="{00000000-0005-0000-0000-00005E5B0000}"/>
    <cellStyle name="Normal 2 3 6 2 3 3 2 2" xfId="31596" xr:uid="{00000000-0005-0000-0000-00005F5B0000}"/>
    <cellStyle name="Normal 2 3 6 2 3 3 3" xfId="23450" xr:uid="{00000000-0005-0000-0000-0000605B0000}"/>
    <cellStyle name="Normal 2 3 6 2 3 4" xfId="10001" xr:uid="{00000000-0005-0000-0000-0000615B0000}"/>
    <cellStyle name="Normal 2 3 6 2 3 4 2" xfId="26297" xr:uid="{00000000-0005-0000-0000-0000625B0000}"/>
    <cellStyle name="Normal 2 3 6 2 3 5" xfId="18151" xr:uid="{00000000-0005-0000-0000-0000635B0000}"/>
    <cellStyle name="Normal 2 3 6 2 4" xfId="3222" xr:uid="{00000000-0005-0000-0000-0000645B0000}"/>
    <cellStyle name="Normal 2 3 6 2 4 2" xfId="11368" xr:uid="{00000000-0005-0000-0000-0000655B0000}"/>
    <cellStyle name="Normal 2 3 6 2 4 2 2" xfId="27664" xr:uid="{00000000-0005-0000-0000-0000665B0000}"/>
    <cellStyle name="Normal 2 3 6 2 4 3" xfId="19518" xr:uid="{00000000-0005-0000-0000-0000675B0000}"/>
    <cellStyle name="Normal 2 3 6 2 5" xfId="5744" xr:uid="{00000000-0005-0000-0000-0000685B0000}"/>
    <cellStyle name="Normal 2 3 6 2 5 2" xfId="13890" xr:uid="{00000000-0005-0000-0000-0000695B0000}"/>
    <cellStyle name="Normal 2 3 6 2 5 2 2" xfId="30186" xr:uid="{00000000-0005-0000-0000-00006A5B0000}"/>
    <cellStyle name="Normal 2 3 6 2 5 3" xfId="22040" xr:uid="{00000000-0005-0000-0000-00006B5B0000}"/>
    <cellStyle name="Normal 2 3 6 2 6" xfId="8591" xr:uid="{00000000-0005-0000-0000-00006C5B0000}"/>
    <cellStyle name="Normal 2 3 6 2 6 2" xfId="24887" xr:uid="{00000000-0005-0000-0000-00006D5B0000}"/>
    <cellStyle name="Normal 2 3 6 2 7" xfId="16741" xr:uid="{00000000-0005-0000-0000-00006E5B0000}"/>
    <cellStyle name="Normal 2 3 6 3" xfId="806" xr:uid="{00000000-0005-0000-0000-00006F5B0000}"/>
    <cellStyle name="Normal 2 3 6 3 2" xfId="2216" xr:uid="{00000000-0005-0000-0000-0000705B0000}"/>
    <cellStyle name="Normal 2 3 6 3 2 2" xfId="4753" xr:uid="{00000000-0005-0000-0000-0000715B0000}"/>
    <cellStyle name="Normal 2 3 6 3 2 2 2" xfId="12899" xr:uid="{00000000-0005-0000-0000-0000725B0000}"/>
    <cellStyle name="Normal 2 3 6 3 2 2 2 2" xfId="29195" xr:uid="{00000000-0005-0000-0000-0000735B0000}"/>
    <cellStyle name="Normal 2 3 6 3 2 2 3" xfId="21049" xr:uid="{00000000-0005-0000-0000-0000745B0000}"/>
    <cellStyle name="Normal 2 3 6 3 2 3" xfId="7515" xr:uid="{00000000-0005-0000-0000-0000755B0000}"/>
    <cellStyle name="Normal 2 3 6 3 2 3 2" xfId="15661" xr:uid="{00000000-0005-0000-0000-0000765B0000}"/>
    <cellStyle name="Normal 2 3 6 3 2 3 2 2" xfId="31957" xr:uid="{00000000-0005-0000-0000-0000775B0000}"/>
    <cellStyle name="Normal 2 3 6 3 2 3 3" xfId="23811" xr:uid="{00000000-0005-0000-0000-0000785B0000}"/>
    <cellStyle name="Normal 2 3 6 3 2 4" xfId="10362" xr:uid="{00000000-0005-0000-0000-0000795B0000}"/>
    <cellStyle name="Normal 2 3 6 3 2 4 2" xfId="26658" xr:uid="{00000000-0005-0000-0000-00007A5B0000}"/>
    <cellStyle name="Normal 2 3 6 3 2 5" xfId="18512" xr:uid="{00000000-0005-0000-0000-00007B5B0000}"/>
    <cellStyle name="Normal 2 3 6 3 3" xfId="3535" xr:uid="{00000000-0005-0000-0000-00007C5B0000}"/>
    <cellStyle name="Normal 2 3 6 3 3 2" xfId="11681" xr:uid="{00000000-0005-0000-0000-00007D5B0000}"/>
    <cellStyle name="Normal 2 3 6 3 3 2 2" xfId="27977" xr:uid="{00000000-0005-0000-0000-00007E5B0000}"/>
    <cellStyle name="Normal 2 3 6 3 3 3" xfId="19831" xr:uid="{00000000-0005-0000-0000-00007F5B0000}"/>
    <cellStyle name="Normal 2 3 6 3 4" xfId="6105" xr:uid="{00000000-0005-0000-0000-0000805B0000}"/>
    <cellStyle name="Normal 2 3 6 3 4 2" xfId="14251" xr:uid="{00000000-0005-0000-0000-0000815B0000}"/>
    <cellStyle name="Normal 2 3 6 3 4 2 2" xfId="30547" xr:uid="{00000000-0005-0000-0000-0000825B0000}"/>
    <cellStyle name="Normal 2 3 6 3 4 3" xfId="22401" xr:uid="{00000000-0005-0000-0000-0000835B0000}"/>
    <cellStyle name="Normal 2 3 6 3 5" xfId="8952" xr:uid="{00000000-0005-0000-0000-0000845B0000}"/>
    <cellStyle name="Normal 2 3 6 3 5 2" xfId="25248" xr:uid="{00000000-0005-0000-0000-0000855B0000}"/>
    <cellStyle name="Normal 2 3 6 3 6" xfId="17102" xr:uid="{00000000-0005-0000-0000-0000865B0000}"/>
    <cellStyle name="Normal 2 3 6 4" xfId="1511" xr:uid="{00000000-0005-0000-0000-0000875B0000}"/>
    <cellStyle name="Normal 2 3 6 4 2" xfId="4144" xr:uid="{00000000-0005-0000-0000-0000885B0000}"/>
    <cellStyle name="Normal 2 3 6 4 2 2" xfId="12290" xr:uid="{00000000-0005-0000-0000-0000895B0000}"/>
    <cellStyle name="Normal 2 3 6 4 2 2 2" xfId="28586" xr:uid="{00000000-0005-0000-0000-00008A5B0000}"/>
    <cellStyle name="Normal 2 3 6 4 2 3" xfId="20440" xr:uid="{00000000-0005-0000-0000-00008B5B0000}"/>
    <cellStyle name="Normal 2 3 6 4 3" xfId="6810" xr:uid="{00000000-0005-0000-0000-00008C5B0000}"/>
    <cellStyle name="Normal 2 3 6 4 3 2" xfId="14956" xr:uid="{00000000-0005-0000-0000-00008D5B0000}"/>
    <cellStyle name="Normal 2 3 6 4 3 2 2" xfId="31252" xr:uid="{00000000-0005-0000-0000-00008E5B0000}"/>
    <cellStyle name="Normal 2 3 6 4 3 3" xfId="23106" xr:uid="{00000000-0005-0000-0000-00008F5B0000}"/>
    <cellStyle name="Normal 2 3 6 4 4" xfId="9657" xr:uid="{00000000-0005-0000-0000-0000905B0000}"/>
    <cellStyle name="Normal 2 3 6 4 4 2" xfId="25953" xr:uid="{00000000-0005-0000-0000-0000915B0000}"/>
    <cellStyle name="Normal 2 3 6 4 5" xfId="17807" xr:uid="{00000000-0005-0000-0000-0000925B0000}"/>
    <cellStyle name="Normal 2 3 6 5" xfId="2926" xr:uid="{00000000-0005-0000-0000-0000935B0000}"/>
    <cellStyle name="Normal 2 3 6 5 2" xfId="11072" xr:uid="{00000000-0005-0000-0000-0000945B0000}"/>
    <cellStyle name="Normal 2 3 6 5 2 2" xfId="27368" xr:uid="{00000000-0005-0000-0000-0000955B0000}"/>
    <cellStyle name="Normal 2 3 6 5 3" xfId="19222" xr:uid="{00000000-0005-0000-0000-0000965B0000}"/>
    <cellStyle name="Normal 2 3 6 6" xfId="5400" xr:uid="{00000000-0005-0000-0000-0000975B0000}"/>
    <cellStyle name="Normal 2 3 6 6 2" xfId="13546" xr:uid="{00000000-0005-0000-0000-0000985B0000}"/>
    <cellStyle name="Normal 2 3 6 6 2 2" xfId="29842" xr:uid="{00000000-0005-0000-0000-0000995B0000}"/>
    <cellStyle name="Normal 2 3 6 6 3" xfId="21696" xr:uid="{00000000-0005-0000-0000-00009A5B0000}"/>
    <cellStyle name="Normal 2 3 6 7" xfId="8247" xr:uid="{00000000-0005-0000-0000-00009B5B0000}"/>
    <cellStyle name="Normal 2 3 6 7 2" xfId="24543" xr:uid="{00000000-0005-0000-0000-00009C5B0000}"/>
    <cellStyle name="Normal 2 3 6 8" xfId="16397" xr:uid="{00000000-0005-0000-0000-00009D5B0000}"/>
    <cellStyle name="Normal 2 3 7" xfId="189" xr:uid="{00000000-0005-0000-0000-00009E5B0000}"/>
    <cellStyle name="Normal 2 3 7 2" xfId="533" xr:uid="{00000000-0005-0000-0000-00009F5B0000}"/>
    <cellStyle name="Normal 2 3 7 2 2" xfId="1239" xr:uid="{00000000-0005-0000-0000-0000A05B0000}"/>
    <cellStyle name="Normal 2 3 7 2 2 2" xfId="2649" xr:uid="{00000000-0005-0000-0000-0000A15B0000}"/>
    <cellStyle name="Normal 2 3 7 2 2 2 2" xfId="5123" xr:uid="{00000000-0005-0000-0000-0000A25B0000}"/>
    <cellStyle name="Normal 2 3 7 2 2 2 2 2" xfId="13269" xr:uid="{00000000-0005-0000-0000-0000A35B0000}"/>
    <cellStyle name="Normal 2 3 7 2 2 2 2 2 2" xfId="29565" xr:uid="{00000000-0005-0000-0000-0000A45B0000}"/>
    <cellStyle name="Normal 2 3 7 2 2 2 2 3" xfId="21419" xr:uid="{00000000-0005-0000-0000-0000A55B0000}"/>
    <cellStyle name="Normal 2 3 7 2 2 2 3" xfId="7948" xr:uid="{00000000-0005-0000-0000-0000A65B0000}"/>
    <cellStyle name="Normal 2 3 7 2 2 2 3 2" xfId="16094" xr:uid="{00000000-0005-0000-0000-0000A75B0000}"/>
    <cellStyle name="Normal 2 3 7 2 2 2 3 2 2" xfId="32390" xr:uid="{00000000-0005-0000-0000-0000A85B0000}"/>
    <cellStyle name="Normal 2 3 7 2 2 2 3 3" xfId="24244" xr:uid="{00000000-0005-0000-0000-0000A95B0000}"/>
    <cellStyle name="Normal 2 3 7 2 2 2 4" xfId="10795" xr:uid="{00000000-0005-0000-0000-0000AA5B0000}"/>
    <cellStyle name="Normal 2 3 7 2 2 2 4 2" xfId="27091" xr:uid="{00000000-0005-0000-0000-0000AB5B0000}"/>
    <cellStyle name="Normal 2 3 7 2 2 2 5" xfId="18945" xr:uid="{00000000-0005-0000-0000-0000AC5B0000}"/>
    <cellStyle name="Normal 2 3 7 2 2 3" xfId="3905" xr:uid="{00000000-0005-0000-0000-0000AD5B0000}"/>
    <cellStyle name="Normal 2 3 7 2 2 3 2" xfId="12051" xr:uid="{00000000-0005-0000-0000-0000AE5B0000}"/>
    <cellStyle name="Normal 2 3 7 2 2 3 2 2" xfId="28347" xr:uid="{00000000-0005-0000-0000-0000AF5B0000}"/>
    <cellStyle name="Normal 2 3 7 2 2 3 3" xfId="20201" xr:uid="{00000000-0005-0000-0000-0000B05B0000}"/>
    <cellStyle name="Normal 2 3 7 2 2 4" xfId="6538" xr:uid="{00000000-0005-0000-0000-0000B15B0000}"/>
    <cellStyle name="Normal 2 3 7 2 2 4 2" xfId="14684" xr:uid="{00000000-0005-0000-0000-0000B25B0000}"/>
    <cellStyle name="Normal 2 3 7 2 2 4 2 2" xfId="30980" xr:uid="{00000000-0005-0000-0000-0000B35B0000}"/>
    <cellStyle name="Normal 2 3 7 2 2 4 3" xfId="22834" xr:uid="{00000000-0005-0000-0000-0000B45B0000}"/>
    <cellStyle name="Normal 2 3 7 2 2 5" xfId="9385" xr:uid="{00000000-0005-0000-0000-0000B55B0000}"/>
    <cellStyle name="Normal 2 3 7 2 2 5 2" xfId="25681" xr:uid="{00000000-0005-0000-0000-0000B65B0000}"/>
    <cellStyle name="Normal 2 3 7 2 2 6" xfId="17535" xr:uid="{00000000-0005-0000-0000-0000B75B0000}"/>
    <cellStyle name="Normal 2 3 7 2 3" xfId="1944" xr:uid="{00000000-0005-0000-0000-0000B85B0000}"/>
    <cellStyle name="Normal 2 3 7 2 3 2" xfId="4514" xr:uid="{00000000-0005-0000-0000-0000B95B0000}"/>
    <cellStyle name="Normal 2 3 7 2 3 2 2" xfId="12660" xr:uid="{00000000-0005-0000-0000-0000BA5B0000}"/>
    <cellStyle name="Normal 2 3 7 2 3 2 2 2" xfId="28956" xr:uid="{00000000-0005-0000-0000-0000BB5B0000}"/>
    <cellStyle name="Normal 2 3 7 2 3 2 3" xfId="20810" xr:uid="{00000000-0005-0000-0000-0000BC5B0000}"/>
    <cellStyle name="Normal 2 3 7 2 3 3" xfId="7243" xr:uid="{00000000-0005-0000-0000-0000BD5B0000}"/>
    <cellStyle name="Normal 2 3 7 2 3 3 2" xfId="15389" xr:uid="{00000000-0005-0000-0000-0000BE5B0000}"/>
    <cellStyle name="Normal 2 3 7 2 3 3 2 2" xfId="31685" xr:uid="{00000000-0005-0000-0000-0000BF5B0000}"/>
    <cellStyle name="Normal 2 3 7 2 3 3 3" xfId="23539" xr:uid="{00000000-0005-0000-0000-0000C05B0000}"/>
    <cellStyle name="Normal 2 3 7 2 3 4" xfId="10090" xr:uid="{00000000-0005-0000-0000-0000C15B0000}"/>
    <cellStyle name="Normal 2 3 7 2 3 4 2" xfId="26386" xr:uid="{00000000-0005-0000-0000-0000C25B0000}"/>
    <cellStyle name="Normal 2 3 7 2 3 5" xfId="18240" xr:uid="{00000000-0005-0000-0000-0000C35B0000}"/>
    <cellStyle name="Normal 2 3 7 2 4" xfId="3296" xr:uid="{00000000-0005-0000-0000-0000C45B0000}"/>
    <cellStyle name="Normal 2 3 7 2 4 2" xfId="11442" xr:uid="{00000000-0005-0000-0000-0000C55B0000}"/>
    <cellStyle name="Normal 2 3 7 2 4 2 2" xfId="27738" xr:uid="{00000000-0005-0000-0000-0000C65B0000}"/>
    <cellStyle name="Normal 2 3 7 2 4 3" xfId="19592" xr:uid="{00000000-0005-0000-0000-0000C75B0000}"/>
    <cellStyle name="Normal 2 3 7 2 5" xfId="5833" xr:uid="{00000000-0005-0000-0000-0000C85B0000}"/>
    <cellStyle name="Normal 2 3 7 2 5 2" xfId="13979" xr:uid="{00000000-0005-0000-0000-0000C95B0000}"/>
    <cellStyle name="Normal 2 3 7 2 5 2 2" xfId="30275" xr:uid="{00000000-0005-0000-0000-0000CA5B0000}"/>
    <cellStyle name="Normal 2 3 7 2 5 3" xfId="22129" xr:uid="{00000000-0005-0000-0000-0000CB5B0000}"/>
    <cellStyle name="Normal 2 3 7 2 6" xfId="8680" xr:uid="{00000000-0005-0000-0000-0000CC5B0000}"/>
    <cellStyle name="Normal 2 3 7 2 6 2" xfId="24976" xr:uid="{00000000-0005-0000-0000-0000CD5B0000}"/>
    <cellStyle name="Normal 2 3 7 2 7" xfId="16830" xr:uid="{00000000-0005-0000-0000-0000CE5B0000}"/>
    <cellStyle name="Normal 2 3 7 3" xfId="895" xr:uid="{00000000-0005-0000-0000-0000CF5B0000}"/>
    <cellStyle name="Normal 2 3 7 3 2" xfId="2305" xr:uid="{00000000-0005-0000-0000-0000D05B0000}"/>
    <cellStyle name="Normal 2 3 7 3 2 2" xfId="4827" xr:uid="{00000000-0005-0000-0000-0000D15B0000}"/>
    <cellStyle name="Normal 2 3 7 3 2 2 2" xfId="12973" xr:uid="{00000000-0005-0000-0000-0000D25B0000}"/>
    <cellStyle name="Normal 2 3 7 3 2 2 2 2" xfId="29269" xr:uid="{00000000-0005-0000-0000-0000D35B0000}"/>
    <cellStyle name="Normal 2 3 7 3 2 2 3" xfId="21123" xr:uid="{00000000-0005-0000-0000-0000D45B0000}"/>
    <cellStyle name="Normal 2 3 7 3 2 3" xfId="7604" xr:uid="{00000000-0005-0000-0000-0000D55B0000}"/>
    <cellStyle name="Normal 2 3 7 3 2 3 2" xfId="15750" xr:uid="{00000000-0005-0000-0000-0000D65B0000}"/>
    <cellStyle name="Normal 2 3 7 3 2 3 2 2" xfId="32046" xr:uid="{00000000-0005-0000-0000-0000D75B0000}"/>
    <cellStyle name="Normal 2 3 7 3 2 3 3" xfId="23900" xr:uid="{00000000-0005-0000-0000-0000D85B0000}"/>
    <cellStyle name="Normal 2 3 7 3 2 4" xfId="10451" xr:uid="{00000000-0005-0000-0000-0000D95B0000}"/>
    <cellStyle name="Normal 2 3 7 3 2 4 2" xfId="26747" xr:uid="{00000000-0005-0000-0000-0000DA5B0000}"/>
    <cellStyle name="Normal 2 3 7 3 2 5" xfId="18601" xr:uid="{00000000-0005-0000-0000-0000DB5B0000}"/>
    <cellStyle name="Normal 2 3 7 3 3" xfId="3609" xr:uid="{00000000-0005-0000-0000-0000DC5B0000}"/>
    <cellStyle name="Normal 2 3 7 3 3 2" xfId="11755" xr:uid="{00000000-0005-0000-0000-0000DD5B0000}"/>
    <cellStyle name="Normal 2 3 7 3 3 2 2" xfId="28051" xr:uid="{00000000-0005-0000-0000-0000DE5B0000}"/>
    <cellStyle name="Normal 2 3 7 3 3 3" xfId="19905" xr:uid="{00000000-0005-0000-0000-0000DF5B0000}"/>
    <cellStyle name="Normal 2 3 7 3 4" xfId="6194" xr:uid="{00000000-0005-0000-0000-0000E05B0000}"/>
    <cellStyle name="Normal 2 3 7 3 4 2" xfId="14340" xr:uid="{00000000-0005-0000-0000-0000E15B0000}"/>
    <cellStyle name="Normal 2 3 7 3 4 2 2" xfId="30636" xr:uid="{00000000-0005-0000-0000-0000E25B0000}"/>
    <cellStyle name="Normal 2 3 7 3 4 3" xfId="22490" xr:uid="{00000000-0005-0000-0000-0000E35B0000}"/>
    <cellStyle name="Normal 2 3 7 3 5" xfId="9041" xr:uid="{00000000-0005-0000-0000-0000E45B0000}"/>
    <cellStyle name="Normal 2 3 7 3 5 2" xfId="25337" xr:uid="{00000000-0005-0000-0000-0000E55B0000}"/>
    <cellStyle name="Normal 2 3 7 3 6" xfId="17191" xr:uid="{00000000-0005-0000-0000-0000E65B0000}"/>
    <cellStyle name="Normal 2 3 7 4" xfId="1600" xr:uid="{00000000-0005-0000-0000-0000E75B0000}"/>
    <cellStyle name="Normal 2 3 7 4 2" xfId="4218" xr:uid="{00000000-0005-0000-0000-0000E85B0000}"/>
    <cellStyle name="Normal 2 3 7 4 2 2" xfId="12364" xr:uid="{00000000-0005-0000-0000-0000E95B0000}"/>
    <cellStyle name="Normal 2 3 7 4 2 2 2" xfId="28660" xr:uid="{00000000-0005-0000-0000-0000EA5B0000}"/>
    <cellStyle name="Normal 2 3 7 4 2 3" xfId="20514" xr:uid="{00000000-0005-0000-0000-0000EB5B0000}"/>
    <cellStyle name="Normal 2 3 7 4 3" xfId="6899" xr:uid="{00000000-0005-0000-0000-0000EC5B0000}"/>
    <cellStyle name="Normal 2 3 7 4 3 2" xfId="15045" xr:uid="{00000000-0005-0000-0000-0000ED5B0000}"/>
    <cellStyle name="Normal 2 3 7 4 3 2 2" xfId="31341" xr:uid="{00000000-0005-0000-0000-0000EE5B0000}"/>
    <cellStyle name="Normal 2 3 7 4 3 3" xfId="23195" xr:uid="{00000000-0005-0000-0000-0000EF5B0000}"/>
    <cellStyle name="Normal 2 3 7 4 4" xfId="9746" xr:uid="{00000000-0005-0000-0000-0000F05B0000}"/>
    <cellStyle name="Normal 2 3 7 4 4 2" xfId="26042" xr:uid="{00000000-0005-0000-0000-0000F15B0000}"/>
    <cellStyle name="Normal 2 3 7 4 5" xfId="17896" xr:uid="{00000000-0005-0000-0000-0000F25B0000}"/>
    <cellStyle name="Normal 2 3 7 5" xfId="3000" xr:uid="{00000000-0005-0000-0000-0000F35B0000}"/>
    <cellStyle name="Normal 2 3 7 5 2" xfId="11146" xr:uid="{00000000-0005-0000-0000-0000F45B0000}"/>
    <cellStyle name="Normal 2 3 7 5 2 2" xfId="27442" xr:uid="{00000000-0005-0000-0000-0000F55B0000}"/>
    <cellStyle name="Normal 2 3 7 5 3" xfId="19296" xr:uid="{00000000-0005-0000-0000-0000F65B0000}"/>
    <cellStyle name="Normal 2 3 7 6" xfId="5489" xr:uid="{00000000-0005-0000-0000-0000F75B0000}"/>
    <cellStyle name="Normal 2 3 7 6 2" xfId="13635" xr:uid="{00000000-0005-0000-0000-0000F85B0000}"/>
    <cellStyle name="Normal 2 3 7 6 2 2" xfId="29931" xr:uid="{00000000-0005-0000-0000-0000F95B0000}"/>
    <cellStyle name="Normal 2 3 7 6 3" xfId="21785" xr:uid="{00000000-0005-0000-0000-0000FA5B0000}"/>
    <cellStyle name="Normal 2 3 7 7" xfId="8336" xr:uid="{00000000-0005-0000-0000-0000FB5B0000}"/>
    <cellStyle name="Normal 2 3 7 7 2" xfId="24632" xr:uid="{00000000-0005-0000-0000-0000FC5B0000}"/>
    <cellStyle name="Normal 2 3 7 8" xfId="16486" xr:uid="{00000000-0005-0000-0000-0000FD5B0000}"/>
    <cellStyle name="Normal 2 3 8" xfId="264" xr:uid="{00000000-0005-0000-0000-0000FE5B0000}"/>
    <cellStyle name="Normal 2 3 8 2" xfId="608" xr:uid="{00000000-0005-0000-0000-0000FF5B0000}"/>
    <cellStyle name="Normal 2 3 8 2 2" xfId="1314" xr:uid="{00000000-0005-0000-0000-0000005C0000}"/>
    <cellStyle name="Normal 2 3 8 2 2 2" xfId="2724" xr:uid="{00000000-0005-0000-0000-0000015C0000}"/>
    <cellStyle name="Normal 2 3 8 2 2 2 2" xfId="5197" xr:uid="{00000000-0005-0000-0000-0000025C0000}"/>
    <cellStyle name="Normal 2 3 8 2 2 2 2 2" xfId="13343" xr:uid="{00000000-0005-0000-0000-0000035C0000}"/>
    <cellStyle name="Normal 2 3 8 2 2 2 2 2 2" xfId="29639" xr:uid="{00000000-0005-0000-0000-0000045C0000}"/>
    <cellStyle name="Normal 2 3 8 2 2 2 2 3" xfId="21493" xr:uid="{00000000-0005-0000-0000-0000055C0000}"/>
    <cellStyle name="Normal 2 3 8 2 2 2 3" xfId="8023" xr:uid="{00000000-0005-0000-0000-0000065C0000}"/>
    <cellStyle name="Normal 2 3 8 2 2 2 3 2" xfId="16169" xr:uid="{00000000-0005-0000-0000-0000075C0000}"/>
    <cellStyle name="Normal 2 3 8 2 2 2 3 2 2" xfId="32465" xr:uid="{00000000-0005-0000-0000-0000085C0000}"/>
    <cellStyle name="Normal 2 3 8 2 2 2 3 3" xfId="24319" xr:uid="{00000000-0005-0000-0000-0000095C0000}"/>
    <cellStyle name="Normal 2 3 8 2 2 2 4" xfId="10870" xr:uid="{00000000-0005-0000-0000-00000A5C0000}"/>
    <cellStyle name="Normal 2 3 8 2 2 2 4 2" xfId="27166" xr:uid="{00000000-0005-0000-0000-00000B5C0000}"/>
    <cellStyle name="Normal 2 3 8 2 2 2 5" xfId="19020" xr:uid="{00000000-0005-0000-0000-00000C5C0000}"/>
    <cellStyle name="Normal 2 3 8 2 2 3" xfId="3979" xr:uid="{00000000-0005-0000-0000-00000D5C0000}"/>
    <cellStyle name="Normal 2 3 8 2 2 3 2" xfId="12125" xr:uid="{00000000-0005-0000-0000-00000E5C0000}"/>
    <cellStyle name="Normal 2 3 8 2 2 3 2 2" xfId="28421" xr:uid="{00000000-0005-0000-0000-00000F5C0000}"/>
    <cellStyle name="Normal 2 3 8 2 2 3 3" xfId="20275" xr:uid="{00000000-0005-0000-0000-0000105C0000}"/>
    <cellStyle name="Normal 2 3 8 2 2 4" xfId="6613" xr:uid="{00000000-0005-0000-0000-0000115C0000}"/>
    <cellStyle name="Normal 2 3 8 2 2 4 2" xfId="14759" xr:uid="{00000000-0005-0000-0000-0000125C0000}"/>
    <cellStyle name="Normal 2 3 8 2 2 4 2 2" xfId="31055" xr:uid="{00000000-0005-0000-0000-0000135C0000}"/>
    <cellStyle name="Normal 2 3 8 2 2 4 3" xfId="22909" xr:uid="{00000000-0005-0000-0000-0000145C0000}"/>
    <cellStyle name="Normal 2 3 8 2 2 5" xfId="9460" xr:uid="{00000000-0005-0000-0000-0000155C0000}"/>
    <cellStyle name="Normal 2 3 8 2 2 5 2" xfId="25756" xr:uid="{00000000-0005-0000-0000-0000165C0000}"/>
    <cellStyle name="Normal 2 3 8 2 2 6" xfId="17610" xr:uid="{00000000-0005-0000-0000-0000175C0000}"/>
    <cellStyle name="Normal 2 3 8 2 3" xfId="2019" xr:uid="{00000000-0005-0000-0000-0000185C0000}"/>
    <cellStyle name="Normal 2 3 8 2 3 2" xfId="4588" xr:uid="{00000000-0005-0000-0000-0000195C0000}"/>
    <cellStyle name="Normal 2 3 8 2 3 2 2" xfId="12734" xr:uid="{00000000-0005-0000-0000-00001A5C0000}"/>
    <cellStyle name="Normal 2 3 8 2 3 2 2 2" xfId="29030" xr:uid="{00000000-0005-0000-0000-00001B5C0000}"/>
    <cellStyle name="Normal 2 3 8 2 3 2 3" xfId="20884" xr:uid="{00000000-0005-0000-0000-00001C5C0000}"/>
    <cellStyle name="Normal 2 3 8 2 3 3" xfId="7318" xr:uid="{00000000-0005-0000-0000-00001D5C0000}"/>
    <cellStyle name="Normal 2 3 8 2 3 3 2" xfId="15464" xr:uid="{00000000-0005-0000-0000-00001E5C0000}"/>
    <cellStyle name="Normal 2 3 8 2 3 3 2 2" xfId="31760" xr:uid="{00000000-0005-0000-0000-00001F5C0000}"/>
    <cellStyle name="Normal 2 3 8 2 3 3 3" xfId="23614" xr:uid="{00000000-0005-0000-0000-0000205C0000}"/>
    <cellStyle name="Normal 2 3 8 2 3 4" xfId="10165" xr:uid="{00000000-0005-0000-0000-0000215C0000}"/>
    <cellStyle name="Normal 2 3 8 2 3 4 2" xfId="26461" xr:uid="{00000000-0005-0000-0000-0000225C0000}"/>
    <cellStyle name="Normal 2 3 8 2 3 5" xfId="18315" xr:uid="{00000000-0005-0000-0000-0000235C0000}"/>
    <cellStyle name="Normal 2 3 8 2 4" xfId="3370" xr:uid="{00000000-0005-0000-0000-0000245C0000}"/>
    <cellStyle name="Normal 2 3 8 2 4 2" xfId="11516" xr:uid="{00000000-0005-0000-0000-0000255C0000}"/>
    <cellStyle name="Normal 2 3 8 2 4 2 2" xfId="27812" xr:uid="{00000000-0005-0000-0000-0000265C0000}"/>
    <cellStyle name="Normal 2 3 8 2 4 3" xfId="19666" xr:uid="{00000000-0005-0000-0000-0000275C0000}"/>
    <cellStyle name="Normal 2 3 8 2 5" xfId="5908" xr:uid="{00000000-0005-0000-0000-0000285C0000}"/>
    <cellStyle name="Normal 2 3 8 2 5 2" xfId="14054" xr:uid="{00000000-0005-0000-0000-0000295C0000}"/>
    <cellStyle name="Normal 2 3 8 2 5 2 2" xfId="30350" xr:uid="{00000000-0005-0000-0000-00002A5C0000}"/>
    <cellStyle name="Normal 2 3 8 2 5 3" xfId="22204" xr:uid="{00000000-0005-0000-0000-00002B5C0000}"/>
    <cellStyle name="Normal 2 3 8 2 6" xfId="8755" xr:uid="{00000000-0005-0000-0000-00002C5C0000}"/>
    <cellStyle name="Normal 2 3 8 2 6 2" xfId="25051" xr:uid="{00000000-0005-0000-0000-00002D5C0000}"/>
    <cellStyle name="Normal 2 3 8 2 7" xfId="16905" xr:uid="{00000000-0005-0000-0000-00002E5C0000}"/>
    <cellStyle name="Normal 2 3 8 3" xfId="970" xr:uid="{00000000-0005-0000-0000-00002F5C0000}"/>
    <cellStyle name="Normal 2 3 8 3 2" xfId="2380" xr:uid="{00000000-0005-0000-0000-0000305C0000}"/>
    <cellStyle name="Normal 2 3 8 3 2 2" xfId="4901" xr:uid="{00000000-0005-0000-0000-0000315C0000}"/>
    <cellStyle name="Normal 2 3 8 3 2 2 2" xfId="13047" xr:uid="{00000000-0005-0000-0000-0000325C0000}"/>
    <cellStyle name="Normal 2 3 8 3 2 2 2 2" xfId="29343" xr:uid="{00000000-0005-0000-0000-0000335C0000}"/>
    <cellStyle name="Normal 2 3 8 3 2 2 3" xfId="21197" xr:uid="{00000000-0005-0000-0000-0000345C0000}"/>
    <cellStyle name="Normal 2 3 8 3 2 3" xfId="7679" xr:uid="{00000000-0005-0000-0000-0000355C0000}"/>
    <cellStyle name="Normal 2 3 8 3 2 3 2" xfId="15825" xr:uid="{00000000-0005-0000-0000-0000365C0000}"/>
    <cellStyle name="Normal 2 3 8 3 2 3 2 2" xfId="32121" xr:uid="{00000000-0005-0000-0000-0000375C0000}"/>
    <cellStyle name="Normal 2 3 8 3 2 3 3" xfId="23975" xr:uid="{00000000-0005-0000-0000-0000385C0000}"/>
    <cellStyle name="Normal 2 3 8 3 2 4" xfId="10526" xr:uid="{00000000-0005-0000-0000-0000395C0000}"/>
    <cellStyle name="Normal 2 3 8 3 2 4 2" xfId="26822" xr:uid="{00000000-0005-0000-0000-00003A5C0000}"/>
    <cellStyle name="Normal 2 3 8 3 2 5" xfId="18676" xr:uid="{00000000-0005-0000-0000-00003B5C0000}"/>
    <cellStyle name="Normal 2 3 8 3 3" xfId="3683" xr:uid="{00000000-0005-0000-0000-00003C5C0000}"/>
    <cellStyle name="Normal 2 3 8 3 3 2" xfId="11829" xr:uid="{00000000-0005-0000-0000-00003D5C0000}"/>
    <cellStyle name="Normal 2 3 8 3 3 2 2" xfId="28125" xr:uid="{00000000-0005-0000-0000-00003E5C0000}"/>
    <cellStyle name="Normal 2 3 8 3 3 3" xfId="19979" xr:uid="{00000000-0005-0000-0000-00003F5C0000}"/>
    <cellStyle name="Normal 2 3 8 3 4" xfId="6269" xr:uid="{00000000-0005-0000-0000-0000405C0000}"/>
    <cellStyle name="Normal 2 3 8 3 4 2" xfId="14415" xr:uid="{00000000-0005-0000-0000-0000415C0000}"/>
    <cellStyle name="Normal 2 3 8 3 4 2 2" xfId="30711" xr:uid="{00000000-0005-0000-0000-0000425C0000}"/>
    <cellStyle name="Normal 2 3 8 3 4 3" xfId="22565" xr:uid="{00000000-0005-0000-0000-0000435C0000}"/>
    <cellStyle name="Normal 2 3 8 3 5" xfId="9116" xr:uid="{00000000-0005-0000-0000-0000445C0000}"/>
    <cellStyle name="Normal 2 3 8 3 5 2" xfId="25412" xr:uid="{00000000-0005-0000-0000-0000455C0000}"/>
    <cellStyle name="Normal 2 3 8 3 6" xfId="17266" xr:uid="{00000000-0005-0000-0000-0000465C0000}"/>
    <cellStyle name="Normal 2 3 8 4" xfId="1675" xr:uid="{00000000-0005-0000-0000-0000475C0000}"/>
    <cellStyle name="Normal 2 3 8 4 2" xfId="4292" xr:uid="{00000000-0005-0000-0000-0000485C0000}"/>
    <cellStyle name="Normal 2 3 8 4 2 2" xfId="12438" xr:uid="{00000000-0005-0000-0000-0000495C0000}"/>
    <cellStyle name="Normal 2 3 8 4 2 2 2" xfId="28734" xr:uid="{00000000-0005-0000-0000-00004A5C0000}"/>
    <cellStyle name="Normal 2 3 8 4 2 3" xfId="20588" xr:uid="{00000000-0005-0000-0000-00004B5C0000}"/>
    <cellStyle name="Normal 2 3 8 4 3" xfId="6974" xr:uid="{00000000-0005-0000-0000-00004C5C0000}"/>
    <cellStyle name="Normal 2 3 8 4 3 2" xfId="15120" xr:uid="{00000000-0005-0000-0000-00004D5C0000}"/>
    <cellStyle name="Normal 2 3 8 4 3 2 2" xfId="31416" xr:uid="{00000000-0005-0000-0000-00004E5C0000}"/>
    <cellStyle name="Normal 2 3 8 4 3 3" xfId="23270" xr:uid="{00000000-0005-0000-0000-00004F5C0000}"/>
    <cellStyle name="Normal 2 3 8 4 4" xfId="9821" xr:uid="{00000000-0005-0000-0000-0000505C0000}"/>
    <cellStyle name="Normal 2 3 8 4 4 2" xfId="26117" xr:uid="{00000000-0005-0000-0000-0000515C0000}"/>
    <cellStyle name="Normal 2 3 8 4 5" xfId="17971" xr:uid="{00000000-0005-0000-0000-0000525C0000}"/>
    <cellStyle name="Normal 2 3 8 5" xfId="3074" xr:uid="{00000000-0005-0000-0000-0000535C0000}"/>
    <cellStyle name="Normal 2 3 8 5 2" xfId="11220" xr:uid="{00000000-0005-0000-0000-0000545C0000}"/>
    <cellStyle name="Normal 2 3 8 5 2 2" xfId="27516" xr:uid="{00000000-0005-0000-0000-0000555C0000}"/>
    <cellStyle name="Normal 2 3 8 5 3" xfId="19370" xr:uid="{00000000-0005-0000-0000-0000565C0000}"/>
    <cellStyle name="Normal 2 3 8 6" xfId="5564" xr:uid="{00000000-0005-0000-0000-0000575C0000}"/>
    <cellStyle name="Normal 2 3 8 6 2" xfId="13710" xr:uid="{00000000-0005-0000-0000-0000585C0000}"/>
    <cellStyle name="Normal 2 3 8 6 2 2" xfId="30006" xr:uid="{00000000-0005-0000-0000-0000595C0000}"/>
    <cellStyle name="Normal 2 3 8 6 3" xfId="21860" xr:uid="{00000000-0005-0000-0000-00005A5C0000}"/>
    <cellStyle name="Normal 2 3 8 7" xfId="8411" xr:uid="{00000000-0005-0000-0000-00005B5C0000}"/>
    <cellStyle name="Normal 2 3 8 7 2" xfId="24707" xr:uid="{00000000-0005-0000-0000-00005C5C0000}"/>
    <cellStyle name="Normal 2 3 8 8" xfId="16561" xr:uid="{00000000-0005-0000-0000-00005D5C0000}"/>
    <cellStyle name="Normal 2 3 9" xfId="354" xr:uid="{00000000-0005-0000-0000-00005E5C0000}"/>
    <cellStyle name="Normal 2 3 9 2" xfId="1060" xr:uid="{00000000-0005-0000-0000-00005F5C0000}"/>
    <cellStyle name="Normal 2 3 9 2 2" xfId="2470" xr:uid="{00000000-0005-0000-0000-0000605C0000}"/>
    <cellStyle name="Normal 2 3 9 2 2 2" xfId="4975" xr:uid="{00000000-0005-0000-0000-0000615C0000}"/>
    <cellStyle name="Normal 2 3 9 2 2 2 2" xfId="13121" xr:uid="{00000000-0005-0000-0000-0000625C0000}"/>
    <cellStyle name="Normal 2 3 9 2 2 2 2 2" xfId="29417" xr:uid="{00000000-0005-0000-0000-0000635C0000}"/>
    <cellStyle name="Normal 2 3 9 2 2 2 3" xfId="21271" xr:uid="{00000000-0005-0000-0000-0000645C0000}"/>
    <cellStyle name="Normal 2 3 9 2 2 3" xfId="7769" xr:uid="{00000000-0005-0000-0000-0000655C0000}"/>
    <cellStyle name="Normal 2 3 9 2 2 3 2" xfId="15915" xr:uid="{00000000-0005-0000-0000-0000665C0000}"/>
    <cellStyle name="Normal 2 3 9 2 2 3 2 2" xfId="32211" xr:uid="{00000000-0005-0000-0000-0000675C0000}"/>
    <cellStyle name="Normal 2 3 9 2 2 3 3" xfId="24065" xr:uid="{00000000-0005-0000-0000-0000685C0000}"/>
    <cellStyle name="Normal 2 3 9 2 2 4" xfId="10616" xr:uid="{00000000-0005-0000-0000-0000695C0000}"/>
    <cellStyle name="Normal 2 3 9 2 2 4 2" xfId="26912" xr:uid="{00000000-0005-0000-0000-00006A5C0000}"/>
    <cellStyle name="Normal 2 3 9 2 2 5" xfId="18766" xr:uid="{00000000-0005-0000-0000-00006B5C0000}"/>
    <cellStyle name="Normal 2 3 9 2 3" xfId="3757" xr:uid="{00000000-0005-0000-0000-00006C5C0000}"/>
    <cellStyle name="Normal 2 3 9 2 3 2" xfId="11903" xr:uid="{00000000-0005-0000-0000-00006D5C0000}"/>
    <cellStyle name="Normal 2 3 9 2 3 2 2" xfId="28199" xr:uid="{00000000-0005-0000-0000-00006E5C0000}"/>
    <cellStyle name="Normal 2 3 9 2 3 3" xfId="20053" xr:uid="{00000000-0005-0000-0000-00006F5C0000}"/>
    <cellStyle name="Normal 2 3 9 2 4" xfId="6359" xr:uid="{00000000-0005-0000-0000-0000705C0000}"/>
    <cellStyle name="Normal 2 3 9 2 4 2" xfId="14505" xr:uid="{00000000-0005-0000-0000-0000715C0000}"/>
    <cellStyle name="Normal 2 3 9 2 4 2 2" xfId="30801" xr:uid="{00000000-0005-0000-0000-0000725C0000}"/>
    <cellStyle name="Normal 2 3 9 2 4 3" xfId="22655" xr:uid="{00000000-0005-0000-0000-0000735C0000}"/>
    <cellStyle name="Normal 2 3 9 2 5" xfId="9206" xr:uid="{00000000-0005-0000-0000-0000745C0000}"/>
    <cellStyle name="Normal 2 3 9 2 5 2" xfId="25502" xr:uid="{00000000-0005-0000-0000-0000755C0000}"/>
    <cellStyle name="Normal 2 3 9 2 6" xfId="17356" xr:uid="{00000000-0005-0000-0000-0000765C0000}"/>
    <cellStyle name="Normal 2 3 9 3" xfId="1765" xr:uid="{00000000-0005-0000-0000-0000775C0000}"/>
    <cellStyle name="Normal 2 3 9 3 2" xfId="4366" xr:uid="{00000000-0005-0000-0000-0000785C0000}"/>
    <cellStyle name="Normal 2 3 9 3 2 2" xfId="12512" xr:uid="{00000000-0005-0000-0000-0000795C0000}"/>
    <cellStyle name="Normal 2 3 9 3 2 2 2" xfId="28808" xr:uid="{00000000-0005-0000-0000-00007A5C0000}"/>
    <cellStyle name="Normal 2 3 9 3 2 3" xfId="20662" xr:uid="{00000000-0005-0000-0000-00007B5C0000}"/>
    <cellStyle name="Normal 2 3 9 3 3" xfId="7064" xr:uid="{00000000-0005-0000-0000-00007C5C0000}"/>
    <cellStyle name="Normal 2 3 9 3 3 2" xfId="15210" xr:uid="{00000000-0005-0000-0000-00007D5C0000}"/>
    <cellStyle name="Normal 2 3 9 3 3 2 2" xfId="31506" xr:uid="{00000000-0005-0000-0000-00007E5C0000}"/>
    <cellStyle name="Normal 2 3 9 3 3 3" xfId="23360" xr:uid="{00000000-0005-0000-0000-00007F5C0000}"/>
    <cellStyle name="Normal 2 3 9 3 4" xfId="9911" xr:uid="{00000000-0005-0000-0000-0000805C0000}"/>
    <cellStyle name="Normal 2 3 9 3 4 2" xfId="26207" xr:uid="{00000000-0005-0000-0000-0000815C0000}"/>
    <cellStyle name="Normal 2 3 9 3 5" xfId="18061" xr:uid="{00000000-0005-0000-0000-0000825C0000}"/>
    <cellStyle name="Normal 2 3 9 4" xfId="3148" xr:uid="{00000000-0005-0000-0000-0000835C0000}"/>
    <cellStyle name="Normal 2 3 9 4 2" xfId="11294" xr:uid="{00000000-0005-0000-0000-0000845C0000}"/>
    <cellStyle name="Normal 2 3 9 4 2 2" xfId="27590" xr:uid="{00000000-0005-0000-0000-0000855C0000}"/>
    <cellStyle name="Normal 2 3 9 4 3" xfId="19444" xr:uid="{00000000-0005-0000-0000-0000865C0000}"/>
    <cellStyle name="Normal 2 3 9 5" xfId="5654" xr:uid="{00000000-0005-0000-0000-0000875C0000}"/>
    <cellStyle name="Normal 2 3 9 5 2" xfId="13800" xr:uid="{00000000-0005-0000-0000-0000885C0000}"/>
    <cellStyle name="Normal 2 3 9 5 2 2" xfId="30096" xr:uid="{00000000-0005-0000-0000-0000895C0000}"/>
    <cellStyle name="Normal 2 3 9 5 3" xfId="21950" xr:uid="{00000000-0005-0000-0000-00008A5C0000}"/>
    <cellStyle name="Normal 2 3 9 6" xfId="8501" xr:uid="{00000000-0005-0000-0000-00008B5C0000}"/>
    <cellStyle name="Normal 2 3 9 6 2" xfId="24797" xr:uid="{00000000-0005-0000-0000-00008C5C0000}"/>
    <cellStyle name="Normal 2 3 9 7" xfId="16651" xr:uid="{00000000-0005-0000-0000-00008D5C0000}"/>
    <cellStyle name="Normal 2 4" xfId="9" xr:uid="{00000000-0005-0000-0000-00008E5C0000}"/>
    <cellStyle name="Normal 2 4 10" xfId="1422" xr:uid="{00000000-0005-0000-0000-00008F5C0000}"/>
    <cellStyle name="Normal 2 4 10 2" xfId="4071" xr:uid="{00000000-0005-0000-0000-0000905C0000}"/>
    <cellStyle name="Normal 2 4 10 2 2" xfId="12217" xr:uid="{00000000-0005-0000-0000-0000915C0000}"/>
    <cellStyle name="Normal 2 4 10 2 2 2" xfId="28513" xr:uid="{00000000-0005-0000-0000-0000925C0000}"/>
    <cellStyle name="Normal 2 4 10 2 3" xfId="20367" xr:uid="{00000000-0005-0000-0000-0000935C0000}"/>
    <cellStyle name="Normal 2 4 10 3" xfId="6721" xr:uid="{00000000-0005-0000-0000-0000945C0000}"/>
    <cellStyle name="Normal 2 4 10 3 2" xfId="14867" xr:uid="{00000000-0005-0000-0000-0000955C0000}"/>
    <cellStyle name="Normal 2 4 10 3 2 2" xfId="31163" xr:uid="{00000000-0005-0000-0000-0000965C0000}"/>
    <cellStyle name="Normal 2 4 10 3 3" xfId="23017" xr:uid="{00000000-0005-0000-0000-0000975C0000}"/>
    <cellStyle name="Normal 2 4 10 4" xfId="9568" xr:uid="{00000000-0005-0000-0000-0000985C0000}"/>
    <cellStyle name="Normal 2 4 10 4 2" xfId="25864" xr:uid="{00000000-0005-0000-0000-0000995C0000}"/>
    <cellStyle name="Normal 2 4 10 5" xfId="17718" xr:uid="{00000000-0005-0000-0000-00009A5C0000}"/>
    <cellStyle name="Normal 2 4 11" xfId="2853" xr:uid="{00000000-0005-0000-0000-00009B5C0000}"/>
    <cellStyle name="Normal 2 4 11 2" xfId="10999" xr:uid="{00000000-0005-0000-0000-00009C5C0000}"/>
    <cellStyle name="Normal 2 4 11 2 2" xfId="27295" xr:uid="{00000000-0005-0000-0000-00009D5C0000}"/>
    <cellStyle name="Normal 2 4 11 3" xfId="19149" xr:uid="{00000000-0005-0000-0000-00009E5C0000}"/>
    <cellStyle name="Normal 2 4 12" xfId="5311" xr:uid="{00000000-0005-0000-0000-00009F5C0000}"/>
    <cellStyle name="Normal 2 4 12 2" xfId="13457" xr:uid="{00000000-0005-0000-0000-0000A05C0000}"/>
    <cellStyle name="Normal 2 4 12 2 2" xfId="29753" xr:uid="{00000000-0005-0000-0000-0000A15C0000}"/>
    <cellStyle name="Normal 2 4 12 3" xfId="21607" xr:uid="{00000000-0005-0000-0000-0000A25C0000}"/>
    <cellStyle name="Normal 2 4 13" xfId="8158" xr:uid="{00000000-0005-0000-0000-0000A35C0000}"/>
    <cellStyle name="Normal 2 4 13 2" xfId="24454" xr:uid="{00000000-0005-0000-0000-0000A45C0000}"/>
    <cellStyle name="Normal 2 4 14" xfId="16308" xr:uid="{00000000-0005-0000-0000-0000A55C0000}"/>
    <cellStyle name="Normal 2 4 2" xfId="22" xr:uid="{00000000-0005-0000-0000-0000A65C0000}"/>
    <cellStyle name="Normal 2 4 2 10" xfId="2862" xr:uid="{00000000-0005-0000-0000-0000A75C0000}"/>
    <cellStyle name="Normal 2 4 2 10 2" xfId="11008" xr:uid="{00000000-0005-0000-0000-0000A85C0000}"/>
    <cellStyle name="Normal 2 4 2 10 2 2" xfId="27304" xr:uid="{00000000-0005-0000-0000-0000A95C0000}"/>
    <cellStyle name="Normal 2 4 2 10 3" xfId="19158" xr:uid="{00000000-0005-0000-0000-0000AA5C0000}"/>
    <cellStyle name="Normal 2 4 2 11" xfId="5322" xr:uid="{00000000-0005-0000-0000-0000AB5C0000}"/>
    <cellStyle name="Normal 2 4 2 11 2" xfId="13468" xr:uid="{00000000-0005-0000-0000-0000AC5C0000}"/>
    <cellStyle name="Normal 2 4 2 11 2 2" xfId="29764" xr:uid="{00000000-0005-0000-0000-0000AD5C0000}"/>
    <cellStyle name="Normal 2 4 2 11 3" xfId="21618" xr:uid="{00000000-0005-0000-0000-0000AE5C0000}"/>
    <cellStyle name="Normal 2 4 2 12" xfId="8169" xr:uid="{00000000-0005-0000-0000-0000AF5C0000}"/>
    <cellStyle name="Normal 2 4 2 12 2" xfId="24465" xr:uid="{00000000-0005-0000-0000-0000B05C0000}"/>
    <cellStyle name="Normal 2 4 2 13" xfId="16319" xr:uid="{00000000-0005-0000-0000-0000B15C0000}"/>
    <cellStyle name="Normal 2 4 2 2" xfId="44" xr:uid="{00000000-0005-0000-0000-0000B25C0000}"/>
    <cellStyle name="Normal 2 4 2 2 10" xfId="5344" xr:uid="{00000000-0005-0000-0000-0000B35C0000}"/>
    <cellStyle name="Normal 2 4 2 2 10 2" xfId="13490" xr:uid="{00000000-0005-0000-0000-0000B45C0000}"/>
    <cellStyle name="Normal 2 4 2 2 10 2 2" xfId="29786" xr:uid="{00000000-0005-0000-0000-0000B55C0000}"/>
    <cellStyle name="Normal 2 4 2 2 10 3" xfId="21640" xr:uid="{00000000-0005-0000-0000-0000B65C0000}"/>
    <cellStyle name="Normal 2 4 2 2 11" xfId="8191" xr:uid="{00000000-0005-0000-0000-0000B75C0000}"/>
    <cellStyle name="Normal 2 4 2 2 11 2" xfId="24487" xr:uid="{00000000-0005-0000-0000-0000B85C0000}"/>
    <cellStyle name="Normal 2 4 2 2 12" xfId="16341" xr:uid="{00000000-0005-0000-0000-0000B95C0000}"/>
    <cellStyle name="Normal 2 4 2 2 2" xfId="88" xr:uid="{00000000-0005-0000-0000-0000BA5C0000}"/>
    <cellStyle name="Normal 2 4 2 2 2 10" xfId="8235" xr:uid="{00000000-0005-0000-0000-0000BB5C0000}"/>
    <cellStyle name="Normal 2 4 2 2 2 10 2" xfId="24531" xr:uid="{00000000-0005-0000-0000-0000BC5C0000}"/>
    <cellStyle name="Normal 2 4 2 2 2 11" xfId="16385" xr:uid="{00000000-0005-0000-0000-0000BD5C0000}"/>
    <cellStyle name="Normal 2 4 2 2 2 2" xfId="178" xr:uid="{00000000-0005-0000-0000-0000BE5C0000}"/>
    <cellStyle name="Normal 2 4 2 2 2 2 2" xfId="522" xr:uid="{00000000-0005-0000-0000-0000BF5C0000}"/>
    <cellStyle name="Normal 2 4 2 2 2 2 2 2" xfId="1228" xr:uid="{00000000-0005-0000-0000-0000C05C0000}"/>
    <cellStyle name="Normal 2 4 2 2 2 2 2 2 2" xfId="2638" xr:uid="{00000000-0005-0000-0000-0000C15C0000}"/>
    <cellStyle name="Normal 2 4 2 2 2 2 2 2 2 2" xfId="5113" xr:uid="{00000000-0005-0000-0000-0000C25C0000}"/>
    <cellStyle name="Normal 2 4 2 2 2 2 2 2 2 2 2" xfId="13259" xr:uid="{00000000-0005-0000-0000-0000C35C0000}"/>
    <cellStyle name="Normal 2 4 2 2 2 2 2 2 2 2 2 2" xfId="29555" xr:uid="{00000000-0005-0000-0000-0000C45C0000}"/>
    <cellStyle name="Normal 2 4 2 2 2 2 2 2 2 2 3" xfId="21409" xr:uid="{00000000-0005-0000-0000-0000C55C0000}"/>
    <cellStyle name="Normal 2 4 2 2 2 2 2 2 2 3" xfId="7937" xr:uid="{00000000-0005-0000-0000-0000C65C0000}"/>
    <cellStyle name="Normal 2 4 2 2 2 2 2 2 2 3 2" xfId="16083" xr:uid="{00000000-0005-0000-0000-0000C75C0000}"/>
    <cellStyle name="Normal 2 4 2 2 2 2 2 2 2 3 2 2" xfId="32379" xr:uid="{00000000-0005-0000-0000-0000C85C0000}"/>
    <cellStyle name="Normal 2 4 2 2 2 2 2 2 2 3 3" xfId="24233" xr:uid="{00000000-0005-0000-0000-0000C95C0000}"/>
    <cellStyle name="Normal 2 4 2 2 2 2 2 2 2 4" xfId="10784" xr:uid="{00000000-0005-0000-0000-0000CA5C0000}"/>
    <cellStyle name="Normal 2 4 2 2 2 2 2 2 2 4 2" xfId="27080" xr:uid="{00000000-0005-0000-0000-0000CB5C0000}"/>
    <cellStyle name="Normal 2 4 2 2 2 2 2 2 2 5" xfId="18934" xr:uid="{00000000-0005-0000-0000-0000CC5C0000}"/>
    <cellStyle name="Normal 2 4 2 2 2 2 2 2 3" xfId="3895" xr:uid="{00000000-0005-0000-0000-0000CD5C0000}"/>
    <cellStyle name="Normal 2 4 2 2 2 2 2 2 3 2" xfId="12041" xr:uid="{00000000-0005-0000-0000-0000CE5C0000}"/>
    <cellStyle name="Normal 2 4 2 2 2 2 2 2 3 2 2" xfId="28337" xr:uid="{00000000-0005-0000-0000-0000CF5C0000}"/>
    <cellStyle name="Normal 2 4 2 2 2 2 2 2 3 3" xfId="20191" xr:uid="{00000000-0005-0000-0000-0000D05C0000}"/>
    <cellStyle name="Normal 2 4 2 2 2 2 2 2 4" xfId="6527" xr:uid="{00000000-0005-0000-0000-0000D15C0000}"/>
    <cellStyle name="Normal 2 4 2 2 2 2 2 2 4 2" xfId="14673" xr:uid="{00000000-0005-0000-0000-0000D25C0000}"/>
    <cellStyle name="Normal 2 4 2 2 2 2 2 2 4 2 2" xfId="30969" xr:uid="{00000000-0005-0000-0000-0000D35C0000}"/>
    <cellStyle name="Normal 2 4 2 2 2 2 2 2 4 3" xfId="22823" xr:uid="{00000000-0005-0000-0000-0000D45C0000}"/>
    <cellStyle name="Normal 2 4 2 2 2 2 2 2 5" xfId="9374" xr:uid="{00000000-0005-0000-0000-0000D55C0000}"/>
    <cellStyle name="Normal 2 4 2 2 2 2 2 2 5 2" xfId="25670" xr:uid="{00000000-0005-0000-0000-0000D65C0000}"/>
    <cellStyle name="Normal 2 4 2 2 2 2 2 2 6" xfId="17524" xr:uid="{00000000-0005-0000-0000-0000D75C0000}"/>
    <cellStyle name="Normal 2 4 2 2 2 2 2 3" xfId="1933" xr:uid="{00000000-0005-0000-0000-0000D85C0000}"/>
    <cellStyle name="Normal 2 4 2 2 2 2 2 3 2" xfId="4504" xr:uid="{00000000-0005-0000-0000-0000D95C0000}"/>
    <cellStyle name="Normal 2 4 2 2 2 2 2 3 2 2" xfId="12650" xr:uid="{00000000-0005-0000-0000-0000DA5C0000}"/>
    <cellStyle name="Normal 2 4 2 2 2 2 2 3 2 2 2" xfId="28946" xr:uid="{00000000-0005-0000-0000-0000DB5C0000}"/>
    <cellStyle name="Normal 2 4 2 2 2 2 2 3 2 3" xfId="20800" xr:uid="{00000000-0005-0000-0000-0000DC5C0000}"/>
    <cellStyle name="Normal 2 4 2 2 2 2 2 3 3" xfId="7232" xr:uid="{00000000-0005-0000-0000-0000DD5C0000}"/>
    <cellStyle name="Normal 2 4 2 2 2 2 2 3 3 2" xfId="15378" xr:uid="{00000000-0005-0000-0000-0000DE5C0000}"/>
    <cellStyle name="Normal 2 4 2 2 2 2 2 3 3 2 2" xfId="31674" xr:uid="{00000000-0005-0000-0000-0000DF5C0000}"/>
    <cellStyle name="Normal 2 4 2 2 2 2 2 3 3 3" xfId="23528" xr:uid="{00000000-0005-0000-0000-0000E05C0000}"/>
    <cellStyle name="Normal 2 4 2 2 2 2 2 3 4" xfId="10079" xr:uid="{00000000-0005-0000-0000-0000E15C0000}"/>
    <cellStyle name="Normal 2 4 2 2 2 2 2 3 4 2" xfId="26375" xr:uid="{00000000-0005-0000-0000-0000E25C0000}"/>
    <cellStyle name="Normal 2 4 2 2 2 2 2 3 5" xfId="18229" xr:uid="{00000000-0005-0000-0000-0000E35C0000}"/>
    <cellStyle name="Normal 2 4 2 2 2 2 2 4" xfId="3286" xr:uid="{00000000-0005-0000-0000-0000E45C0000}"/>
    <cellStyle name="Normal 2 4 2 2 2 2 2 4 2" xfId="11432" xr:uid="{00000000-0005-0000-0000-0000E55C0000}"/>
    <cellStyle name="Normal 2 4 2 2 2 2 2 4 2 2" xfId="27728" xr:uid="{00000000-0005-0000-0000-0000E65C0000}"/>
    <cellStyle name="Normal 2 4 2 2 2 2 2 4 3" xfId="19582" xr:uid="{00000000-0005-0000-0000-0000E75C0000}"/>
    <cellStyle name="Normal 2 4 2 2 2 2 2 5" xfId="5822" xr:uid="{00000000-0005-0000-0000-0000E85C0000}"/>
    <cellStyle name="Normal 2 4 2 2 2 2 2 5 2" xfId="13968" xr:uid="{00000000-0005-0000-0000-0000E95C0000}"/>
    <cellStyle name="Normal 2 4 2 2 2 2 2 5 2 2" xfId="30264" xr:uid="{00000000-0005-0000-0000-0000EA5C0000}"/>
    <cellStyle name="Normal 2 4 2 2 2 2 2 5 3" xfId="22118" xr:uid="{00000000-0005-0000-0000-0000EB5C0000}"/>
    <cellStyle name="Normal 2 4 2 2 2 2 2 6" xfId="8669" xr:uid="{00000000-0005-0000-0000-0000EC5C0000}"/>
    <cellStyle name="Normal 2 4 2 2 2 2 2 6 2" xfId="24965" xr:uid="{00000000-0005-0000-0000-0000ED5C0000}"/>
    <cellStyle name="Normal 2 4 2 2 2 2 2 7" xfId="16819" xr:uid="{00000000-0005-0000-0000-0000EE5C0000}"/>
    <cellStyle name="Normal 2 4 2 2 2 2 3" xfId="884" xr:uid="{00000000-0005-0000-0000-0000EF5C0000}"/>
    <cellStyle name="Normal 2 4 2 2 2 2 3 2" xfId="2294" xr:uid="{00000000-0005-0000-0000-0000F05C0000}"/>
    <cellStyle name="Normal 2 4 2 2 2 2 3 2 2" xfId="4817" xr:uid="{00000000-0005-0000-0000-0000F15C0000}"/>
    <cellStyle name="Normal 2 4 2 2 2 2 3 2 2 2" xfId="12963" xr:uid="{00000000-0005-0000-0000-0000F25C0000}"/>
    <cellStyle name="Normal 2 4 2 2 2 2 3 2 2 2 2" xfId="29259" xr:uid="{00000000-0005-0000-0000-0000F35C0000}"/>
    <cellStyle name="Normal 2 4 2 2 2 2 3 2 2 3" xfId="21113" xr:uid="{00000000-0005-0000-0000-0000F45C0000}"/>
    <cellStyle name="Normal 2 4 2 2 2 2 3 2 3" xfId="7593" xr:uid="{00000000-0005-0000-0000-0000F55C0000}"/>
    <cellStyle name="Normal 2 4 2 2 2 2 3 2 3 2" xfId="15739" xr:uid="{00000000-0005-0000-0000-0000F65C0000}"/>
    <cellStyle name="Normal 2 4 2 2 2 2 3 2 3 2 2" xfId="32035" xr:uid="{00000000-0005-0000-0000-0000F75C0000}"/>
    <cellStyle name="Normal 2 4 2 2 2 2 3 2 3 3" xfId="23889" xr:uid="{00000000-0005-0000-0000-0000F85C0000}"/>
    <cellStyle name="Normal 2 4 2 2 2 2 3 2 4" xfId="10440" xr:uid="{00000000-0005-0000-0000-0000F95C0000}"/>
    <cellStyle name="Normal 2 4 2 2 2 2 3 2 4 2" xfId="26736" xr:uid="{00000000-0005-0000-0000-0000FA5C0000}"/>
    <cellStyle name="Normal 2 4 2 2 2 2 3 2 5" xfId="18590" xr:uid="{00000000-0005-0000-0000-0000FB5C0000}"/>
    <cellStyle name="Normal 2 4 2 2 2 2 3 3" xfId="3599" xr:uid="{00000000-0005-0000-0000-0000FC5C0000}"/>
    <cellStyle name="Normal 2 4 2 2 2 2 3 3 2" xfId="11745" xr:uid="{00000000-0005-0000-0000-0000FD5C0000}"/>
    <cellStyle name="Normal 2 4 2 2 2 2 3 3 2 2" xfId="28041" xr:uid="{00000000-0005-0000-0000-0000FE5C0000}"/>
    <cellStyle name="Normal 2 4 2 2 2 2 3 3 3" xfId="19895" xr:uid="{00000000-0005-0000-0000-0000FF5C0000}"/>
    <cellStyle name="Normal 2 4 2 2 2 2 3 4" xfId="6183" xr:uid="{00000000-0005-0000-0000-0000005D0000}"/>
    <cellStyle name="Normal 2 4 2 2 2 2 3 4 2" xfId="14329" xr:uid="{00000000-0005-0000-0000-0000015D0000}"/>
    <cellStyle name="Normal 2 4 2 2 2 2 3 4 2 2" xfId="30625" xr:uid="{00000000-0005-0000-0000-0000025D0000}"/>
    <cellStyle name="Normal 2 4 2 2 2 2 3 4 3" xfId="22479" xr:uid="{00000000-0005-0000-0000-0000035D0000}"/>
    <cellStyle name="Normal 2 4 2 2 2 2 3 5" xfId="9030" xr:uid="{00000000-0005-0000-0000-0000045D0000}"/>
    <cellStyle name="Normal 2 4 2 2 2 2 3 5 2" xfId="25326" xr:uid="{00000000-0005-0000-0000-0000055D0000}"/>
    <cellStyle name="Normal 2 4 2 2 2 2 3 6" xfId="17180" xr:uid="{00000000-0005-0000-0000-0000065D0000}"/>
    <cellStyle name="Normal 2 4 2 2 2 2 4" xfId="1589" xr:uid="{00000000-0005-0000-0000-0000075D0000}"/>
    <cellStyle name="Normal 2 4 2 2 2 2 4 2" xfId="4208" xr:uid="{00000000-0005-0000-0000-0000085D0000}"/>
    <cellStyle name="Normal 2 4 2 2 2 2 4 2 2" xfId="12354" xr:uid="{00000000-0005-0000-0000-0000095D0000}"/>
    <cellStyle name="Normal 2 4 2 2 2 2 4 2 2 2" xfId="28650" xr:uid="{00000000-0005-0000-0000-00000A5D0000}"/>
    <cellStyle name="Normal 2 4 2 2 2 2 4 2 3" xfId="20504" xr:uid="{00000000-0005-0000-0000-00000B5D0000}"/>
    <cellStyle name="Normal 2 4 2 2 2 2 4 3" xfId="6888" xr:uid="{00000000-0005-0000-0000-00000C5D0000}"/>
    <cellStyle name="Normal 2 4 2 2 2 2 4 3 2" xfId="15034" xr:uid="{00000000-0005-0000-0000-00000D5D0000}"/>
    <cellStyle name="Normal 2 4 2 2 2 2 4 3 2 2" xfId="31330" xr:uid="{00000000-0005-0000-0000-00000E5D0000}"/>
    <cellStyle name="Normal 2 4 2 2 2 2 4 3 3" xfId="23184" xr:uid="{00000000-0005-0000-0000-00000F5D0000}"/>
    <cellStyle name="Normal 2 4 2 2 2 2 4 4" xfId="9735" xr:uid="{00000000-0005-0000-0000-0000105D0000}"/>
    <cellStyle name="Normal 2 4 2 2 2 2 4 4 2" xfId="26031" xr:uid="{00000000-0005-0000-0000-0000115D0000}"/>
    <cellStyle name="Normal 2 4 2 2 2 2 4 5" xfId="17885" xr:uid="{00000000-0005-0000-0000-0000125D0000}"/>
    <cellStyle name="Normal 2 4 2 2 2 2 5" xfId="2990" xr:uid="{00000000-0005-0000-0000-0000135D0000}"/>
    <cellStyle name="Normal 2 4 2 2 2 2 5 2" xfId="11136" xr:uid="{00000000-0005-0000-0000-0000145D0000}"/>
    <cellStyle name="Normal 2 4 2 2 2 2 5 2 2" xfId="27432" xr:uid="{00000000-0005-0000-0000-0000155D0000}"/>
    <cellStyle name="Normal 2 4 2 2 2 2 5 3" xfId="19286" xr:uid="{00000000-0005-0000-0000-0000165D0000}"/>
    <cellStyle name="Normal 2 4 2 2 2 2 6" xfId="5478" xr:uid="{00000000-0005-0000-0000-0000175D0000}"/>
    <cellStyle name="Normal 2 4 2 2 2 2 6 2" xfId="13624" xr:uid="{00000000-0005-0000-0000-0000185D0000}"/>
    <cellStyle name="Normal 2 4 2 2 2 2 6 2 2" xfId="29920" xr:uid="{00000000-0005-0000-0000-0000195D0000}"/>
    <cellStyle name="Normal 2 4 2 2 2 2 6 3" xfId="21774" xr:uid="{00000000-0005-0000-0000-00001A5D0000}"/>
    <cellStyle name="Normal 2 4 2 2 2 2 7" xfId="8325" xr:uid="{00000000-0005-0000-0000-00001B5D0000}"/>
    <cellStyle name="Normal 2 4 2 2 2 2 7 2" xfId="24621" xr:uid="{00000000-0005-0000-0000-00001C5D0000}"/>
    <cellStyle name="Normal 2 4 2 2 2 2 8" xfId="16475" xr:uid="{00000000-0005-0000-0000-00001D5D0000}"/>
    <cellStyle name="Normal 2 4 2 2 2 3" xfId="253" xr:uid="{00000000-0005-0000-0000-00001E5D0000}"/>
    <cellStyle name="Normal 2 4 2 2 2 3 2" xfId="597" xr:uid="{00000000-0005-0000-0000-00001F5D0000}"/>
    <cellStyle name="Normal 2 4 2 2 2 3 2 2" xfId="1303" xr:uid="{00000000-0005-0000-0000-0000205D0000}"/>
    <cellStyle name="Normal 2 4 2 2 2 3 2 2 2" xfId="2713" xr:uid="{00000000-0005-0000-0000-0000215D0000}"/>
    <cellStyle name="Normal 2 4 2 2 2 3 2 2 2 2" xfId="5187" xr:uid="{00000000-0005-0000-0000-0000225D0000}"/>
    <cellStyle name="Normal 2 4 2 2 2 3 2 2 2 2 2" xfId="13333" xr:uid="{00000000-0005-0000-0000-0000235D0000}"/>
    <cellStyle name="Normal 2 4 2 2 2 3 2 2 2 2 2 2" xfId="29629" xr:uid="{00000000-0005-0000-0000-0000245D0000}"/>
    <cellStyle name="Normal 2 4 2 2 2 3 2 2 2 2 3" xfId="21483" xr:uid="{00000000-0005-0000-0000-0000255D0000}"/>
    <cellStyle name="Normal 2 4 2 2 2 3 2 2 2 3" xfId="8012" xr:uid="{00000000-0005-0000-0000-0000265D0000}"/>
    <cellStyle name="Normal 2 4 2 2 2 3 2 2 2 3 2" xfId="16158" xr:uid="{00000000-0005-0000-0000-0000275D0000}"/>
    <cellStyle name="Normal 2 4 2 2 2 3 2 2 2 3 2 2" xfId="32454" xr:uid="{00000000-0005-0000-0000-0000285D0000}"/>
    <cellStyle name="Normal 2 4 2 2 2 3 2 2 2 3 3" xfId="24308" xr:uid="{00000000-0005-0000-0000-0000295D0000}"/>
    <cellStyle name="Normal 2 4 2 2 2 3 2 2 2 4" xfId="10859" xr:uid="{00000000-0005-0000-0000-00002A5D0000}"/>
    <cellStyle name="Normal 2 4 2 2 2 3 2 2 2 4 2" xfId="27155" xr:uid="{00000000-0005-0000-0000-00002B5D0000}"/>
    <cellStyle name="Normal 2 4 2 2 2 3 2 2 2 5" xfId="19009" xr:uid="{00000000-0005-0000-0000-00002C5D0000}"/>
    <cellStyle name="Normal 2 4 2 2 2 3 2 2 3" xfId="3969" xr:uid="{00000000-0005-0000-0000-00002D5D0000}"/>
    <cellStyle name="Normal 2 4 2 2 2 3 2 2 3 2" xfId="12115" xr:uid="{00000000-0005-0000-0000-00002E5D0000}"/>
    <cellStyle name="Normal 2 4 2 2 2 3 2 2 3 2 2" xfId="28411" xr:uid="{00000000-0005-0000-0000-00002F5D0000}"/>
    <cellStyle name="Normal 2 4 2 2 2 3 2 2 3 3" xfId="20265" xr:uid="{00000000-0005-0000-0000-0000305D0000}"/>
    <cellStyle name="Normal 2 4 2 2 2 3 2 2 4" xfId="6602" xr:uid="{00000000-0005-0000-0000-0000315D0000}"/>
    <cellStyle name="Normal 2 4 2 2 2 3 2 2 4 2" xfId="14748" xr:uid="{00000000-0005-0000-0000-0000325D0000}"/>
    <cellStyle name="Normal 2 4 2 2 2 3 2 2 4 2 2" xfId="31044" xr:uid="{00000000-0005-0000-0000-0000335D0000}"/>
    <cellStyle name="Normal 2 4 2 2 2 3 2 2 4 3" xfId="22898" xr:uid="{00000000-0005-0000-0000-0000345D0000}"/>
    <cellStyle name="Normal 2 4 2 2 2 3 2 2 5" xfId="9449" xr:uid="{00000000-0005-0000-0000-0000355D0000}"/>
    <cellStyle name="Normal 2 4 2 2 2 3 2 2 5 2" xfId="25745" xr:uid="{00000000-0005-0000-0000-0000365D0000}"/>
    <cellStyle name="Normal 2 4 2 2 2 3 2 2 6" xfId="17599" xr:uid="{00000000-0005-0000-0000-0000375D0000}"/>
    <cellStyle name="Normal 2 4 2 2 2 3 2 3" xfId="2008" xr:uid="{00000000-0005-0000-0000-0000385D0000}"/>
    <cellStyle name="Normal 2 4 2 2 2 3 2 3 2" xfId="4578" xr:uid="{00000000-0005-0000-0000-0000395D0000}"/>
    <cellStyle name="Normal 2 4 2 2 2 3 2 3 2 2" xfId="12724" xr:uid="{00000000-0005-0000-0000-00003A5D0000}"/>
    <cellStyle name="Normal 2 4 2 2 2 3 2 3 2 2 2" xfId="29020" xr:uid="{00000000-0005-0000-0000-00003B5D0000}"/>
    <cellStyle name="Normal 2 4 2 2 2 3 2 3 2 3" xfId="20874" xr:uid="{00000000-0005-0000-0000-00003C5D0000}"/>
    <cellStyle name="Normal 2 4 2 2 2 3 2 3 3" xfId="7307" xr:uid="{00000000-0005-0000-0000-00003D5D0000}"/>
    <cellStyle name="Normal 2 4 2 2 2 3 2 3 3 2" xfId="15453" xr:uid="{00000000-0005-0000-0000-00003E5D0000}"/>
    <cellStyle name="Normal 2 4 2 2 2 3 2 3 3 2 2" xfId="31749" xr:uid="{00000000-0005-0000-0000-00003F5D0000}"/>
    <cellStyle name="Normal 2 4 2 2 2 3 2 3 3 3" xfId="23603" xr:uid="{00000000-0005-0000-0000-0000405D0000}"/>
    <cellStyle name="Normal 2 4 2 2 2 3 2 3 4" xfId="10154" xr:uid="{00000000-0005-0000-0000-0000415D0000}"/>
    <cellStyle name="Normal 2 4 2 2 2 3 2 3 4 2" xfId="26450" xr:uid="{00000000-0005-0000-0000-0000425D0000}"/>
    <cellStyle name="Normal 2 4 2 2 2 3 2 3 5" xfId="18304" xr:uid="{00000000-0005-0000-0000-0000435D0000}"/>
    <cellStyle name="Normal 2 4 2 2 2 3 2 4" xfId="3360" xr:uid="{00000000-0005-0000-0000-0000445D0000}"/>
    <cellStyle name="Normal 2 4 2 2 2 3 2 4 2" xfId="11506" xr:uid="{00000000-0005-0000-0000-0000455D0000}"/>
    <cellStyle name="Normal 2 4 2 2 2 3 2 4 2 2" xfId="27802" xr:uid="{00000000-0005-0000-0000-0000465D0000}"/>
    <cellStyle name="Normal 2 4 2 2 2 3 2 4 3" xfId="19656" xr:uid="{00000000-0005-0000-0000-0000475D0000}"/>
    <cellStyle name="Normal 2 4 2 2 2 3 2 5" xfId="5897" xr:uid="{00000000-0005-0000-0000-0000485D0000}"/>
    <cellStyle name="Normal 2 4 2 2 2 3 2 5 2" xfId="14043" xr:uid="{00000000-0005-0000-0000-0000495D0000}"/>
    <cellStyle name="Normal 2 4 2 2 2 3 2 5 2 2" xfId="30339" xr:uid="{00000000-0005-0000-0000-00004A5D0000}"/>
    <cellStyle name="Normal 2 4 2 2 2 3 2 5 3" xfId="22193" xr:uid="{00000000-0005-0000-0000-00004B5D0000}"/>
    <cellStyle name="Normal 2 4 2 2 2 3 2 6" xfId="8744" xr:uid="{00000000-0005-0000-0000-00004C5D0000}"/>
    <cellStyle name="Normal 2 4 2 2 2 3 2 6 2" xfId="25040" xr:uid="{00000000-0005-0000-0000-00004D5D0000}"/>
    <cellStyle name="Normal 2 4 2 2 2 3 2 7" xfId="16894" xr:uid="{00000000-0005-0000-0000-00004E5D0000}"/>
    <cellStyle name="Normal 2 4 2 2 2 3 3" xfId="959" xr:uid="{00000000-0005-0000-0000-00004F5D0000}"/>
    <cellStyle name="Normal 2 4 2 2 2 3 3 2" xfId="2369" xr:uid="{00000000-0005-0000-0000-0000505D0000}"/>
    <cellStyle name="Normal 2 4 2 2 2 3 3 2 2" xfId="4891" xr:uid="{00000000-0005-0000-0000-0000515D0000}"/>
    <cellStyle name="Normal 2 4 2 2 2 3 3 2 2 2" xfId="13037" xr:uid="{00000000-0005-0000-0000-0000525D0000}"/>
    <cellStyle name="Normal 2 4 2 2 2 3 3 2 2 2 2" xfId="29333" xr:uid="{00000000-0005-0000-0000-0000535D0000}"/>
    <cellStyle name="Normal 2 4 2 2 2 3 3 2 2 3" xfId="21187" xr:uid="{00000000-0005-0000-0000-0000545D0000}"/>
    <cellStyle name="Normal 2 4 2 2 2 3 3 2 3" xfId="7668" xr:uid="{00000000-0005-0000-0000-0000555D0000}"/>
    <cellStyle name="Normal 2 4 2 2 2 3 3 2 3 2" xfId="15814" xr:uid="{00000000-0005-0000-0000-0000565D0000}"/>
    <cellStyle name="Normal 2 4 2 2 2 3 3 2 3 2 2" xfId="32110" xr:uid="{00000000-0005-0000-0000-0000575D0000}"/>
    <cellStyle name="Normal 2 4 2 2 2 3 3 2 3 3" xfId="23964" xr:uid="{00000000-0005-0000-0000-0000585D0000}"/>
    <cellStyle name="Normal 2 4 2 2 2 3 3 2 4" xfId="10515" xr:uid="{00000000-0005-0000-0000-0000595D0000}"/>
    <cellStyle name="Normal 2 4 2 2 2 3 3 2 4 2" xfId="26811" xr:uid="{00000000-0005-0000-0000-00005A5D0000}"/>
    <cellStyle name="Normal 2 4 2 2 2 3 3 2 5" xfId="18665" xr:uid="{00000000-0005-0000-0000-00005B5D0000}"/>
    <cellStyle name="Normal 2 4 2 2 2 3 3 3" xfId="3673" xr:uid="{00000000-0005-0000-0000-00005C5D0000}"/>
    <cellStyle name="Normal 2 4 2 2 2 3 3 3 2" xfId="11819" xr:uid="{00000000-0005-0000-0000-00005D5D0000}"/>
    <cellStyle name="Normal 2 4 2 2 2 3 3 3 2 2" xfId="28115" xr:uid="{00000000-0005-0000-0000-00005E5D0000}"/>
    <cellStyle name="Normal 2 4 2 2 2 3 3 3 3" xfId="19969" xr:uid="{00000000-0005-0000-0000-00005F5D0000}"/>
    <cellStyle name="Normal 2 4 2 2 2 3 3 4" xfId="6258" xr:uid="{00000000-0005-0000-0000-0000605D0000}"/>
    <cellStyle name="Normal 2 4 2 2 2 3 3 4 2" xfId="14404" xr:uid="{00000000-0005-0000-0000-0000615D0000}"/>
    <cellStyle name="Normal 2 4 2 2 2 3 3 4 2 2" xfId="30700" xr:uid="{00000000-0005-0000-0000-0000625D0000}"/>
    <cellStyle name="Normal 2 4 2 2 2 3 3 4 3" xfId="22554" xr:uid="{00000000-0005-0000-0000-0000635D0000}"/>
    <cellStyle name="Normal 2 4 2 2 2 3 3 5" xfId="9105" xr:uid="{00000000-0005-0000-0000-0000645D0000}"/>
    <cellStyle name="Normal 2 4 2 2 2 3 3 5 2" xfId="25401" xr:uid="{00000000-0005-0000-0000-0000655D0000}"/>
    <cellStyle name="Normal 2 4 2 2 2 3 3 6" xfId="17255" xr:uid="{00000000-0005-0000-0000-0000665D0000}"/>
    <cellStyle name="Normal 2 4 2 2 2 3 4" xfId="1664" xr:uid="{00000000-0005-0000-0000-0000675D0000}"/>
    <cellStyle name="Normal 2 4 2 2 2 3 4 2" xfId="4282" xr:uid="{00000000-0005-0000-0000-0000685D0000}"/>
    <cellStyle name="Normal 2 4 2 2 2 3 4 2 2" xfId="12428" xr:uid="{00000000-0005-0000-0000-0000695D0000}"/>
    <cellStyle name="Normal 2 4 2 2 2 3 4 2 2 2" xfId="28724" xr:uid="{00000000-0005-0000-0000-00006A5D0000}"/>
    <cellStyle name="Normal 2 4 2 2 2 3 4 2 3" xfId="20578" xr:uid="{00000000-0005-0000-0000-00006B5D0000}"/>
    <cellStyle name="Normal 2 4 2 2 2 3 4 3" xfId="6963" xr:uid="{00000000-0005-0000-0000-00006C5D0000}"/>
    <cellStyle name="Normal 2 4 2 2 2 3 4 3 2" xfId="15109" xr:uid="{00000000-0005-0000-0000-00006D5D0000}"/>
    <cellStyle name="Normal 2 4 2 2 2 3 4 3 2 2" xfId="31405" xr:uid="{00000000-0005-0000-0000-00006E5D0000}"/>
    <cellStyle name="Normal 2 4 2 2 2 3 4 3 3" xfId="23259" xr:uid="{00000000-0005-0000-0000-00006F5D0000}"/>
    <cellStyle name="Normal 2 4 2 2 2 3 4 4" xfId="9810" xr:uid="{00000000-0005-0000-0000-0000705D0000}"/>
    <cellStyle name="Normal 2 4 2 2 2 3 4 4 2" xfId="26106" xr:uid="{00000000-0005-0000-0000-0000715D0000}"/>
    <cellStyle name="Normal 2 4 2 2 2 3 4 5" xfId="17960" xr:uid="{00000000-0005-0000-0000-0000725D0000}"/>
    <cellStyle name="Normal 2 4 2 2 2 3 5" xfId="3064" xr:uid="{00000000-0005-0000-0000-0000735D0000}"/>
    <cellStyle name="Normal 2 4 2 2 2 3 5 2" xfId="11210" xr:uid="{00000000-0005-0000-0000-0000745D0000}"/>
    <cellStyle name="Normal 2 4 2 2 2 3 5 2 2" xfId="27506" xr:uid="{00000000-0005-0000-0000-0000755D0000}"/>
    <cellStyle name="Normal 2 4 2 2 2 3 5 3" xfId="19360" xr:uid="{00000000-0005-0000-0000-0000765D0000}"/>
    <cellStyle name="Normal 2 4 2 2 2 3 6" xfId="5553" xr:uid="{00000000-0005-0000-0000-0000775D0000}"/>
    <cellStyle name="Normal 2 4 2 2 2 3 6 2" xfId="13699" xr:uid="{00000000-0005-0000-0000-0000785D0000}"/>
    <cellStyle name="Normal 2 4 2 2 2 3 6 2 2" xfId="29995" xr:uid="{00000000-0005-0000-0000-0000795D0000}"/>
    <cellStyle name="Normal 2 4 2 2 2 3 6 3" xfId="21849" xr:uid="{00000000-0005-0000-0000-00007A5D0000}"/>
    <cellStyle name="Normal 2 4 2 2 2 3 7" xfId="8400" xr:uid="{00000000-0005-0000-0000-00007B5D0000}"/>
    <cellStyle name="Normal 2 4 2 2 2 3 7 2" xfId="24696" xr:uid="{00000000-0005-0000-0000-00007C5D0000}"/>
    <cellStyle name="Normal 2 4 2 2 2 3 8" xfId="16550" xr:uid="{00000000-0005-0000-0000-00007D5D0000}"/>
    <cellStyle name="Normal 2 4 2 2 2 4" xfId="342" xr:uid="{00000000-0005-0000-0000-00007E5D0000}"/>
    <cellStyle name="Normal 2 4 2 2 2 4 2" xfId="686" xr:uid="{00000000-0005-0000-0000-00007F5D0000}"/>
    <cellStyle name="Normal 2 4 2 2 2 4 2 2" xfId="1392" xr:uid="{00000000-0005-0000-0000-0000805D0000}"/>
    <cellStyle name="Normal 2 4 2 2 2 4 2 2 2" xfId="2802" xr:uid="{00000000-0005-0000-0000-0000815D0000}"/>
    <cellStyle name="Normal 2 4 2 2 2 4 2 2 2 2" xfId="5261" xr:uid="{00000000-0005-0000-0000-0000825D0000}"/>
    <cellStyle name="Normal 2 4 2 2 2 4 2 2 2 2 2" xfId="13407" xr:uid="{00000000-0005-0000-0000-0000835D0000}"/>
    <cellStyle name="Normal 2 4 2 2 2 4 2 2 2 2 2 2" xfId="29703" xr:uid="{00000000-0005-0000-0000-0000845D0000}"/>
    <cellStyle name="Normal 2 4 2 2 2 4 2 2 2 2 3" xfId="21557" xr:uid="{00000000-0005-0000-0000-0000855D0000}"/>
    <cellStyle name="Normal 2 4 2 2 2 4 2 2 2 3" xfId="8101" xr:uid="{00000000-0005-0000-0000-0000865D0000}"/>
    <cellStyle name="Normal 2 4 2 2 2 4 2 2 2 3 2" xfId="16247" xr:uid="{00000000-0005-0000-0000-0000875D0000}"/>
    <cellStyle name="Normal 2 4 2 2 2 4 2 2 2 3 2 2" xfId="32543" xr:uid="{00000000-0005-0000-0000-0000885D0000}"/>
    <cellStyle name="Normal 2 4 2 2 2 4 2 2 2 3 3" xfId="24397" xr:uid="{00000000-0005-0000-0000-0000895D0000}"/>
    <cellStyle name="Normal 2 4 2 2 2 4 2 2 2 4" xfId="10948" xr:uid="{00000000-0005-0000-0000-00008A5D0000}"/>
    <cellStyle name="Normal 2 4 2 2 2 4 2 2 2 4 2" xfId="27244" xr:uid="{00000000-0005-0000-0000-00008B5D0000}"/>
    <cellStyle name="Normal 2 4 2 2 2 4 2 2 2 5" xfId="19098" xr:uid="{00000000-0005-0000-0000-00008C5D0000}"/>
    <cellStyle name="Normal 2 4 2 2 2 4 2 2 3" xfId="4043" xr:uid="{00000000-0005-0000-0000-00008D5D0000}"/>
    <cellStyle name="Normal 2 4 2 2 2 4 2 2 3 2" xfId="12189" xr:uid="{00000000-0005-0000-0000-00008E5D0000}"/>
    <cellStyle name="Normal 2 4 2 2 2 4 2 2 3 2 2" xfId="28485" xr:uid="{00000000-0005-0000-0000-00008F5D0000}"/>
    <cellStyle name="Normal 2 4 2 2 2 4 2 2 3 3" xfId="20339" xr:uid="{00000000-0005-0000-0000-0000905D0000}"/>
    <cellStyle name="Normal 2 4 2 2 2 4 2 2 4" xfId="6691" xr:uid="{00000000-0005-0000-0000-0000915D0000}"/>
    <cellStyle name="Normal 2 4 2 2 2 4 2 2 4 2" xfId="14837" xr:uid="{00000000-0005-0000-0000-0000925D0000}"/>
    <cellStyle name="Normal 2 4 2 2 2 4 2 2 4 2 2" xfId="31133" xr:uid="{00000000-0005-0000-0000-0000935D0000}"/>
    <cellStyle name="Normal 2 4 2 2 2 4 2 2 4 3" xfId="22987" xr:uid="{00000000-0005-0000-0000-0000945D0000}"/>
    <cellStyle name="Normal 2 4 2 2 2 4 2 2 5" xfId="9538" xr:uid="{00000000-0005-0000-0000-0000955D0000}"/>
    <cellStyle name="Normal 2 4 2 2 2 4 2 2 5 2" xfId="25834" xr:uid="{00000000-0005-0000-0000-0000965D0000}"/>
    <cellStyle name="Normal 2 4 2 2 2 4 2 2 6" xfId="17688" xr:uid="{00000000-0005-0000-0000-0000975D0000}"/>
    <cellStyle name="Normal 2 4 2 2 2 4 2 3" xfId="2097" xr:uid="{00000000-0005-0000-0000-0000985D0000}"/>
    <cellStyle name="Normal 2 4 2 2 2 4 2 3 2" xfId="4652" xr:uid="{00000000-0005-0000-0000-0000995D0000}"/>
    <cellStyle name="Normal 2 4 2 2 2 4 2 3 2 2" xfId="12798" xr:uid="{00000000-0005-0000-0000-00009A5D0000}"/>
    <cellStyle name="Normal 2 4 2 2 2 4 2 3 2 2 2" xfId="29094" xr:uid="{00000000-0005-0000-0000-00009B5D0000}"/>
    <cellStyle name="Normal 2 4 2 2 2 4 2 3 2 3" xfId="20948" xr:uid="{00000000-0005-0000-0000-00009C5D0000}"/>
    <cellStyle name="Normal 2 4 2 2 2 4 2 3 3" xfId="7396" xr:uid="{00000000-0005-0000-0000-00009D5D0000}"/>
    <cellStyle name="Normal 2 4 2 2 2 4 2 3 3 2" xfId="15542" xr:uid="{00000000-0005-0000-0000-00009E5D0000}"/>
    <cellStyle name="Normal 2 4 2 2 2 4 2 3 3 2 2" xfId="31838" xr:uid="{00000000-0005-0000-0000-00009F5D0000}"/>
    <cellStyle name="Normal 2 4 2 2 2 4 2 3 3 3" xfId="23692" xr:uid="{00000000-0005-0000-0000-0000A05D0000}"/>
    <cellStyle name="Normal 2 4 2 2 2 4 2 3 4" xfId="10243" xr:uid="{00000000-0005-0000-0000-0000A15D0000}"/>
    <cellStyle name="Normal 2 4 2 2 2 4 2 3 4 2" xfId="26539" xr:uid="{00000000-0005-0000-0000-0000A25D0000}"/>
    <cellStyle name="Normal 2 4 2 2 2 4 2 3 5" xfId="18393" xr:uid="{00000000-0005-0000-0000-0000A35D0000}"/>
    <cellStyle name="Normal 2 4 2 2 2 4 2 4" xfId="3434" xr:uid="{00000000-0005-0000-0000-0000A45D0000}"/>
    <cellStyle name="Normal 2 4 2 2 2 4 2 4 2" xfId="11580" xr:uid="{00000000-0005-0000-0000-0000A55D0000}"/>
    <cellStyle name="Normal 2 4 2 2 2 4 2 4 2 2" xfId="27876" xr:uid="{00000000-0005-0000-0000-0000A65D0000}"/>
    <cellStyle name="Normal 2 4 2 2 2 4 2 4 3" xfId="19730" xr:uid="{00000000-0005-0000-0000-0000A75D0000}"/>
    <cellStyle name="Normal 2 4 2 2 2 4 2 5" xfId="5986" xr:uid="{00000000-0005-0000-0000-0000A85D0000}"/>
    <cellStyle name="Normal 2 4 2 2 2 4 2 5 2" xfId="14132" xr:uid="{00000000-0005-0000-0000-0000A95D0000}"/>
    <cellStyle name="Normal 2 4 2 2 2 4 2 5 2 2" xfId="30428" xr:uid="{00000000-0005-0000-0000-0000AA5D0000}"/>
    <cellStyle name="Normal 2 4 2 2 2 4 2 5 3" xfId="22282" xr:uid="{00000000-0005-0000-0000-0000AB5D0000}"/>
    <cellStyle name="Normal 2 4 2 2 2 4 2 6" xfId="8833" xr:uid="{00000000-0005-0000-0000-0000AC5D0000}"/>
    <cellStyle name="Normal 2 4 2 2 2 4 2 6 2" xfId="25129" xr:uid="{00000000-0005-0000-0000-0000AD5D0000}"/>
    <cellStyle name="Normal 2 4 2 2 2 4 2 7" xfId="16983" xr:uid="{00000000-0005-0000-0000-0000AE5D0000}"/>
    <cellStyle name="Normal 2 4 2 2 2 4 3" xfId="1048" xr:uid="{00000000-0005-0000-0000-0000AF5D0000}"/>
    <cellStyle name="Normal 2 4 2 2 2 4 3 2" xfId="2458" xr:uid="{00000000-0005-0000-0000-0000B05D0000}"/>
    <cellStyle name="Normal 2 4 2 2 2 4 3 2 2" xfId="4965" xr:uid="{00000000-0005-0000-0000-0000B15D0000}"/>
    <cellStyle name="Normal 2 4 2 2 2 4 3 2 2 2" xfId="13111" xr:uid="{00000000-0005-0000-0000-0000B25D0000}"/>
    <cellStyle name="Normal 2 4 2 2 2 4 3 2 2 2 2" xfId="29407" xr:uid="{00000000-0005-0000-0000-0000B35D0000}"/>
    <cellStyle name="Normal 2 4 2 2 2 4 3 2 2 3" xfId="21261" xr:uid="{00000000-0005-0000-0000-0000B45D0000}"/>
    <cellStyle name="Normal 2 4 2 2 2 4 3 2 3" xfId="7757" xr:uid="{00000000-0005-0000-0000-0000B55D0000}"/>
    <cellStyle name="Normal 2 4 2 2 2 4 3 2 3 2" xfId="15903" xr:uid="{00000000-0005-0000-0000-0000B65D0000}"/>
    <cellStyle name="Normal 2 4 2 2 2 4 3 2 3 2 2" xfId="32199" xr:uid="{00000000-0005-0000-0000-0000B75D0000}"/>
    <cellStyle name="Normal 2 4 2 2 2 4 3 2 3 3" xfId="24053" xr:uid="{00000000-0005-0000-0000-0000B85D0000}"/>
    <cellStyle name="Normal 2 4 2 2 2 4 3 2 4" xfId="10604" xr:uid="{00000000-0005-0000-0000-0000B95D0000}"/>
    <cellStyle name="Normal 2 4 2 2 2 4 3 2 4 2" xfId="26900" xr:uid="{00000000-0005-0000-0000-0000BA5D0000}"/>
    <cellStyle name="Normal 2 4 2 2 2 4 3 2 5" xfId="18754" xr:uid="{00000000-0005-0000-0000-0000BB5D0000}"/>
    <cellStyle name="Normal 2 4 2 2 2 4 3 3" xfId="3747" xr:uid="{00000000-0005-0000-0000-0000BC5D0000}"/>
    <cellStyle name="Normal 2 4 2 2 2 4 3 3 2" xfId="11893" xr:uid="{00000000-0005-0000-0000-0000BD5D0000}"/>
    <cellStyle name="Normal 2 4 2 2 2 4 3 3 2 2" xfId="28189" xr:uid="{00000000-0005-0000-0000-0000BE5D0000}"/>
    <cellStyle name="Normal 2 4 2 2 2 4 3 3 3" xfId="20043" xr:uid="{00000000-0005-0000-0000-0000BF5D0000}"/>
    <cellStyle name="Normal 2 4 2 2 2 4 3 4" xfId="6347" xr:uid="{00000000-0005-0000-0000-0000C05D0000}"/>
    <cellStyle name="Normal 2 4 2 2 2 4 3 4 2" xfId="14493" xr:uid="{00000000-0005-0000-0000-0000C15D0000}"/>
    <cellStyle name="Normal 2 4 2 2 2 4 3 4 2 2" xfId="30789" xr:uid="{00000000-0005-0000-0000-0000C25D0000}"/>
    <cellStyle name="Normal 2 4 2 2 2 4 3 4 3" xfId="22643" xr:uid="{00000000-0005-0000-0000-0000C35D0000}"/>
    <cellStyle name="Normal 2 4 2 2 2 4 3 5" xfId="9194" xr:uid="{00000000-0005-0000-0000-0000C45D0000}"/>
    <cellStyle name="Normal 2 4 2 2 2 4 3 5 2" xfId="25490" xr:uid="{00000000-0005-0000-0000-0000C55D0000}"/>
    <cellStyle name="Normal 2 4 2 2 2 4 3 6" xfId="17344" xr:uid="{00000000-0005-0000-0000-0000C65D0000}"/>
    <cellStyle name="Normal 2 4 2 2 2 4 4" xfId="1753" xr:uid="{00000000-0005-0000-0000-0000C75D0000}"/>
    <cellStyle name="Normal 2 4 2 2 2 4 4 2" xfId="4356" xr:uid="{00000000-0005-0000-0000-0000C85D0000}"/>
    <cellStyle name="Normal 2 4 2 2 2 4 4 2 2" xfId="12502" xr:uid="{00000000-0005-0000-0000-0000C95D0000}"/>
    <cellStyle name="Normal 2 4 2 2 2 4 4 2 2 2" xfId="28798" xr:uid="{00000000-0005-0000-0000-0000CA5D0000}"/>
    <cellStyle name="Normal 2 4 2 2 2 4 4 2 3" xfId="20652" xr:uid="{00000000-0005-0000-0000-0000CB5D0000}"/>
    <cellStyle name="Normal 2 4 2 2 2 4 4 3" xfId="7052" xr:uid="{00000000-0005-0000-0000-0000CC5D0000}"/>
    <cellStyle name="Normal 2 4 2 2 2 4 4 3 2" xfId="15198" xr:uid="{00000000-0005-0000-0000-0000CD5D0000}"/>
    <cellStyle name="Normal 2 4 2 2 2 4 4 3 2 2" xfId="31494" xr:uid="{00000000-0005-0000-0000-0000CE5D0000}"/>
    <cellStyle name="Normal 2 4 2 2 2 4 4 3 3" xfId="23348" xr:uid="{00000000-0005-0000-0000-0000CF5D0000}"/>
    <cellStyle name="Normal 2 4 2 2 2 4 4 4" xfId="9899" xr:uid="{00000000-0005-0000-0000-0000D05D0000}"/>
    <cellStyle name="Normal 2 4 2 2 2 4 4 4 2" xfId="26195" xr:uid="{00000000-0005-0000-0000-0000D15D0000}"/>
    <cellStyle name="Normal 2 4 2 2 2 4 4 5" xfId="18049" xr:uid="{00000000-0005-0000-0000-0000D25D0000}"/>
    <cellStyle name="Normal 2 4 2 2 2 4 5" xfId="3138" xr:uid="{00000000-0005-0000-0000-0000D35D0000}"/>
    <cellStyle name="Normal 2 4 2 2 2 4 5 2" xfId="11284" xr:uid="{00000000-0005-0000-0000-0000D45D0000}"/>
    <cellStyle name="Normal 2 4 2 2 2 4 5 2 2" xfId="27580" xr:uid="{00000000-0005-0000-0000-0000D55D0000}"/>
    <cellStyle name="Normal 2 4 2 2 2 4 5 3" xfId="19434" xr:uid="{00000000-0005-0000-0000-0000D65D0000}"/>
    <cellStyle name="Normal 2 4 2 2 2 4 6" xfId="5642" xr:uid="{00000000-0005-0000-0000-0000D75D0000}"/>
    <cellStyle name="Normal 2 4 2 2 2 4 6 2" xfId="13788" xr:uid="{00000000-0005-0000-0000-0000D85D0000}"/>
    <cellStyle name="Normal 2 4 2 2 2 4 6 2 2" xfId="30084" xr:uid="{00000000-0005-0000-0000-0000D95D0000}"/>
    <cellStyle name="Normal 2 4 2 2 2 4 6 3" xfId="21938" xr:uid="{00000000-0005-0000-0000-0000DA5D0000}"/>
    <cellStyle name="Normal 2 4 2 2 2 4 7" xfId="8489" xr:uid="{00000000-0005-0000-0000-0000DB5D0000}"/>
    <cellStyle name="Normal 2 4 2 2 2 4 7 2" xfId="24785" xr:uid="{00000000-0005-0000-0000-0000DC5D0000}"/>
    <cellStyle name="Normal 2 4 2 2 2 4 8" xfId="16639" xr:uid="{00000000-0005-0000-0000-0000DD5D0000}"/>
    <cellStyle name="Normal 2 4 2 2 2 5" xfId="432" xr:uid="{00000000-0005-0000-0000-0000DE5D0000}"/>
    <cellStyle name="Normal 2 4 2 2 2 5 2" xfId="1138" xr:uid="{00000000-0005-0000-0000-0000DF5D0000}"/>
    <cellStyle name="Normal 2 4 2 2 2 5 2 2" xfId="2548" xr:uid="{00000000-0005-0000-0000-0000E05D0000}"/>
    <cellStyle name="Normal 2 4 2 2 2 5 2 2 2" xfId="5039" xr:uid="{00000000-0005-0000-0000-0000E15D0000}"/>
    <cellStyle name="Normal 2 4 2 2 2 5 2 2 2 2" xfId="13185" xr:uid="{00000000-0005-0000-0000-0000E25D0000}"/>
    <cellStyle name="Normal 2 4 2 2 2 5 2 2 2 2 2" xfId="29481" xr:uid="{00000000-0005-0000-0000-0000E35D0000}"/>
    <cellStyle name="Normal 2 4 2 2 2 5 2 2 2 3" xfId="21335" xr:uid="{00000000-0005-0000-0000-0000E45D0000}"/>
    <cellStyle name="Normal 2 4 2 2 2 5 2 2 3" xfId="7847" xr:uid="{00000000-0005-0000-0000-0000E55D0000}"/>
    <cellStyle name="Normal 2 4 2 2 2 5 2 2 3 2" xfId="15993" xr:uid="{00000000-0005-0000-0000-0000E65D0000}"/>
    <cellStyle name="Normal 2 4 2 2 2 5 2 2 3 2 2" xfId="32289" xr:uid="{00000000-0005-0000-0000-0000E75D0000}"/>
    <cellStyle name="Normal 2 4 2 2 2 5 2 2 3 3" xfId="24143" xr:uid="{00000000-0005-0000-0000-0000E85D0000}"/>
    <cellStyle name="Normal 2 4 2 2 2 5 2 2 4" xfId="10694" xr:uid="{00000000-0005-0000-0000-0000E95D0000}"/>
    <cellStyle name="Normal 2 4 2 2 2 5 2 2 4 2" xfId="26990" xr:uid="{00000000-0005-0000-0000-0000EA5D0000}"/>
    <cellStyle name="Normal 2 4 2 2 2 5 2 2 5" xfId="18844" xr:uid="{00000000-0005-0000-0000-0000EB5D0000}"/>
    <cellStyle name="Normal 2 4 2 2 2 5 2 3" xfId="3821" xr:uid="{00000000-0005-0000-0000-0000EC5D0000}"/>
    <cellStyle name="Normal 2 4 2 2 2 5 2 3 2" xfId="11967" xr:uid="{00000000-0005-0000-0000-0000ED5D0000}"/>
    <cellStyle name="Normal 2 4 2 2 2 5 2 3 2 2" xfId="28263" xr:uid="{00000000-0005-0000-0000-0000EE5D0000}"/>
    <cellStyle name="Normal 2 4 2 2 2 5 2 3 3" xfId="20117" xr:uid="{00000000-0005-0000-0000-0000EF5D0000}"/>
    <cellStyle name="Normal 2 4 2 2 2 5 2 4" xfId="6437" xr:uid="{00000000-0005-0000-0000-0000F05D0000}"/>
    <cellStyle name="Normal 2 4 2 2 2 5 2 4 2" xfId="14583" xr:uid="{00000000-0005-0000-0000-0000F15D0000}"/>
    <cellStyle name="Normal 2 4 2 2 2 5 2 4 2 2" xfId="30879" xr:uid="{00000000-0005-0000-0000-0000F25D0000}"/>
    <cellStyle name="Normal 2 4 2 2 2 5 2 4 3" xfId="22733" xr:uid="{00000000-0005-0000-0000-0000F35D0000}"/>
    <cellStyle name="Normal 2 4 2 2 2 5 2 5" xfId="9284" xr:uid="{00000000-0005-0000-0000-0000F45D0000}"/>
    <cellStyle name="Normal 2 4 2 2 2 5 2 5 2" xfId="25580" xr:uid="{00000000-0005-0000-0000-0000F55D0000}"/>
    <cellStyle name="Normal 2 4 2 2 2 5 2 6" xfId="17434" xr:uid="{00000000-0005-0000-0000-0000F65D0000}"/>
    <cellStyle name="Normal 2 4 2 2 2 5 3" xfId="1843" xr:uid="{00000000-0005-0000-0000-0000F75D0000}"/>
    <cellStyle name="Normal 2 4 2 2 2 5 3 2" xfId="4430" xr:uid="{00000000-0005-0000-0000-0000F85D0000}"/>
    <cellStyle name="Normal 2 4 2 2 2 5 3 2 2" xfId="12576" xr:uid="{00000000-0005-0000-0000-0000F95D0000}"/>
    <cellStyle name="Normal 2 4 2 2 2 5 3 2 2 2" xfId="28872" xr:uid="{00000000-0005-0000-0000-0000FA5D0000}"/>
    <cellStyle name="Normal 2 4 2 2 2 5 3 2 3" xfId="20726" xr:uid="{00000000-0005-0000-0000-0000FB5D0000}"/>
    <cellStyle name="Normal 2 4 2 2 2 5 3 3" xfId="7142" xr:uid="{00000000-0005-0000-0000-0000FC5D0000}"/>
    <cellStyle name="Normal 2 4 2 2 2 5 3 3 2" xfId="15288" xr:uid="{00000000-0005-0000-0000-0000FD5D0000}"/>
    <cellStyle name="Normal 2 4 2 2 2 5 3 3 2 2" xfId="31584" xr:uid="{00000000-0005-0000-0000-0000FE5D0000}"/>
    <cellStyle name="Normal 2 4 2 2 2 5 3 3 3" xfId="23438" xr:uid="{00000000-0005-0000-0000-0000FF5D0000}"/>
    <cellStyle name="Normal 2 4 2 2 2 5 3 4" xfId="9989" xr:uid="{00000000-0005-0000-0000-0000005E0000}"/>
    <cellStyle name="Normal 2 4 2 2 2 5 3 4 2" xfId="26285" xr:uid="{00000000-0005-0000-0000-0000015E0000}"/>
    <cellStyle name="Normal 2 4 2 2 2 5 3 5" xfId="18139" xr:uid="{00000000-0005-0000-0000-0000025E0000}"/>
    <cellStyle name="Normal 2 4 2 2 2 5 4" xfId="3212" xr:uid="{00000000-0005-0000-0000-0000035E0000}"/>
    <cellStyle name="Normal 2 4 2 2 2 5 4 2" xfId="11358" xr:uid="{00000000-0005-0000-0000-0000045E0000}"/>
    <cellStyle name="Normal 2 4 2 2 2 5 4 2 2" xfId="27654" xr:uid="{00000000-0005-0000-0000-0000055E0000}"/>
    <cellStyle name="Normal 2 4 2 2 2 5 4 3" xfId="19508" xr:uid="{00000000-0005-0000-0000-0000065E0000}"/>
    <cellStyle name="Normal 2 4 2 2 2 5 5" xfId="5732" xr:uid="{00000000-0005-0000-0000-0000075E0000}"/>
    <cellStyle name="Normal 2 4 2 2 2 5 5 2" xfId="13878" xr:uid="{00000000-0005-0000-0000-0000085E0000}"/>
    <cellStyle name="Normal 2 4 2 2 2 5 5 2 2" xfId="30174" xr:uid="{00000000-0005-0000-0000-0000095E0000}"/>
    <cellStyle name="Normal 2 4 2 2 2 5 5 3" xfId="22028" xr:uid="{00000000-0005-0000-0000-00000A5E0000}"/>
    <cellStyle name="Normal 2 4 2 2 2 5 6" xfId="8579" xr:uid="{00000000-0005-0000-0000-00000B5E0000}"/>
    <cellStyle name="Normal 2 4 2 2 2 5 6 2" xfId="24875" xr:uid="{00000000-0005-0000-0000-00000C5E0000}"/>
    <cellStyle name="Normal 2 4 2 2 2 5 7" xfId="16729" xr:uid="{00000000-0005-0000-0000-00000D5E0000}"/>
    <cellStyle name="Normal 2 4 2 2 2 6" xfId="794" xr:uid="{00000000-0005-0000-0000-00000E5E0000}"/>
    <cellStyle name="Normal 2 4 2 2 2 6 2" xfId="2204" xr:uid="{00000000-0005-0000-0000-00000F5E0000}"/>
    <cellStyle name="Normal 2 4 2 2 2 6 2 2" xfId="4743" xr:uid="{00000000-0005-0000-0000-0000105E0000}"/>
    <cellStyle name="Normal 2 4 2 2 2 6 2 2 2" xfId="12889" xr:uid="{00000000-0005-0000-0000-0000115E0000}"/>
    <cellStyle name="Normal 2 4 2 2 2 6 2 2 2 2" xfId="29185" xr:uid="{00000000-0005-0000-0000-0000125E0000}"/>
    <cellStyle name="Normal 2 4 2 2 2 6 2 2 3" xfId="21039" xr:uid="{00000000-0005-0000-0000-0000135E0000}"/>
    <cellStyle name="Normal 2 4 2 2 2 6 2 3" xfId="7503" xr:uid="{00000000-0005-0000-0000-0000145E0000}"/>
    <cellStyle name="Normal 2 4 2 2 2 6 2 3 2" xfId="15649" xr:uid="{00000000-0005-0000-0000-0000155E0000}"/>
    <cellStyle name="Normal 2 4 2 2 2 6 2 3 2 2" xfId="31945" xr:uid="{00000000-0005-0000-0000-0000165E0000}"/>
    <cellStyle name="Normal 2 4 2 2 2 6 2 3 3" xfId="23799" xr:uid="{00000000-0005-0000-0000-0000175E0000}"/>
    <cellStyle name="Normal 2 4 2 2 2 6 2 4" xfId="10350" xr:uid="{00000000-0005-0000-0000-0000185E0000}"/>
    <cellStyle name="Normal 2 4 2 2 2 6 2 4 2" xfId="26646" xr:uid="{00000000-0005-0000-0000-0000195E0000}"/>
    <cellStyle name="Normal 2 4 2 2 2 6 2 5" xfId="18500" xr:uid="{00000000-0005-0000-0000-00001A5E0000}"/>
    <cellStyle name="Normal 2 4 2 2 2 6 3" xfId="3525" xr:uid="{00000000-0005-0000-0000-00001B5E0000}"/>
    <cellStyle name="Normal 2 4 2 2 2 6 3 2" xfId="11671" xr:uid="{00000000-0005-0000-0000-00001C5E0000}"/>
    <cellStyle name="Normal 2 4 2 2 2 6 3 2 2" xfId="27967" xr:uid="{00000000-0005-0000-0000-00001D5E0000}"/>
    <cellStyle name="Normal 2 4 2 2 2 6 3 3" xfId="19821" xr:uid="{00000000-0005-0000-0000-00001E5E0000}"/>
    <cellStyle name="Normal 2 4 2 2 2 6 4" xfId="6093" xr:uid="{00000000-0005-0000-0000-00001F5E0000}"/>
    <cellStyle name="Normal 2 4 2 2 2 6 4 2" xfId="14239" xr:uid="{00000000-0005-0000-0000-0000205E0000}"/>
    <cellStyle name="Normal 2 4 2 2 2 6 4 2 2" xfId="30535" xr:uid="{00000000-0005-0000-0000-0000215E0000}"/>
    <cellStyle name="Normal 2 4 2 2 2 6 4 3" xfId="22389" xr:uid="{00000000-0005-0000-0000-0000225E0000}"/>
    <cellStyle name="Normal 2 4 2 2 2 6 5" xfId="8940" xr:uid="{00000000-0005-0000-0000-0000235E0000}"/>
    <cellStyle name="Normal 2 4 2 2 2 6 5 2" xfId="25236" xr:uid="{00000000-0005-0000-0000-0000245E0000}"/>
    <cellStyle name="Normal 2 4 2 2 2 6 6" xfId="17090" xr:uid="{00000000-0005-0000-0000-0000255E0000}"/>
    <cellStyle name="Normal 2 4 2 2 2 7" xfId="1499" xr:uid="{00000000-0005-0000-0000-0000265E0000}"/>
    <cellStyle name="Normal 2 4 2 2 2 7 2" xfId="4134" xr:uid="{00000000-0005-0000-0000-0000275E0000}"/>
    <cellStyle name="Normal 2 4 2 2 2 7 2 2" xfId="12280" xr:uid="{00000000-0005-0000-0000-0000285E0000}"/>
    <cellStyle name="Normal 2 4 2 2 2 7 2 2 2" xfId="28576" xr:uid="{00000000-0005-0000-0000-0000295E0000}"/>
    <cellStyle name="Normal 2 4 2 2 2 7 2 3" xfId="20430" xr:uid="{00000000-0005-0000-0000-00002A5E0000}"/>
    <cellStyle name="Normal 2 4 2 2 2 7 3" xfId="6798" xr:uid="{00000000-0005-0000-0000-00002B5E0000}"/>
    <cellStyle name="Normal 2 4 2 2 2 7 3 2" xfId="14944" xr:uid="{00000000-0005-0000-0000-00002C5E0000}"/>
    <cellStyle name="Normal 2 4 2 2 2 7 3 2 2" xfId="31240" xr:uid="{00000000-0005-0000-0000-00002D5E0000}"/>
    <cellStyle name="Normal 2 4 2 2 2 7 3 3" xfId="23094" xr:uid="{00000000-0005-0000-0000-00002E5E0000}"/>
    <cellStyle name="Normal 2 4 2 2 2 7 4" xfId="9645" xr:uid="{00000000-0005-0000-0000-00002F5E0000}"/>
    <cellStyle name="Normal 2 4 2 2 2 7 4 2" xfId="25941" xr:uid="{00000000-0005-0000-0000-0000305E0000}"/>
    <cellStyle name="Normal 2 4 2 2 2 7 5" xfId="17795" xr:uid="{00000000-0005-0000-0000-0000315E0000}"/>
    <cellStyle name="Normal 2 4 2 2 2 8" xfId="2916" xr:uid="{00000000-0005-0000-0000-0000325E0000}"/>
    <cellStyle name="Normal 2 4 2 2 2 8 2" xfId="11062" xr:uid="{00000000-0005-0000-0000-0000335E0000}"/>
    <cellStyle name="Normal 2 4 2 2 2 8 2 2" xfId="27358" xr:uid="{00000000-0005-0000-0000-0000345E0000}"/>
    <cellStyle name="Normal 2 4 2 2 2 8 3" xfId="19212" xr:uid="{00000000-0005-0000-0000-0000355E0000}"/>
    <cellStyle name="Normal 2 4 2 2 2 9" xfId="5388" xr:uid="{00000000-0005-0000-0000-0000365E0000}"/>
    <cellStyle name="Normal 2 4 2 2 2 9 2" xfId="13534" xr:uid="{00000000-0005-0000-0000-0000375E0000}"/>
    <cellStyle name="Normal 2 4 2 2 2 9 2 2" xfId="29830" xr:uid="{00000000-0005-0000-0000-0000385E0000}"/>
    <cellStyle name="Normal 2 4 2 2 2 9 3" xfId="21684" xr:uid="{00000000-0005-0000-0000-0000395E0000}"/>
    <cellStyle name="Normal 2 4 2 2 3" xfId="134" xr:uid="{00000000-0005-0000-0000-00003A5E0000}"/>
    <cellStyle name="Normal 2 4 2 2 3 2" xfId="478" xr:uid="{00000000-0005-0000-0000-00003B5E0000}"/>
    <cellStyle name="Normal 2 4 2 2 3 2 2" xfId="1184" xr:uid="{00000000-0005-0000-0000-00003C5E0000}"/>
    <cellStyle name="Normal 2 4 2 2 3 2 2 2" xfId="2594" xr:uid="{00000000-0005-0000-0000-00003D5E0000}"/>
    <cellStyle name="Normal 2 4 2 2 3 2 2 2 2" xfId="5077" xr:uid="{00000000-0005-0000-0000-00003E5E0000}"/>
    <cellStyle name="Normal 2 4 2 2 3 2 2 2 2 2" xfId="13223" xr:uid="{00000000-0005-0000-0000-00003F5E0000}"/>
    <cellStyle name="Normal 2 4 2 2 3 2 2 2 2 2 2" xfId="29519" xr:uid="{00000000-0005-0000-0000-0000405E0000}"/>
    <cellStyle name="Normal 2 4 2 2 3 2 2 2 2 3" xfId="21373" xr:uid="{00000000-0005-0000-0000-0000415E0000}"/>
    <cellStyle name="Normal 2 4 2 2 3 2 2 2 3" xfId="7893" xr:uid="{00000000-0005-0000-0000-0000425E0000}"/>
    <cellStyle name="Normal 2 4 2 2 3 2 2 2 3 2" xfId="16039" xr:uid="{00000000-0005-0000-0000-0000435E0000}"/>
    <cellStyle name="Normal 2 4 2 2 3 2 2 2 3 2 2" xfId="32335" xr:uid="{00000000-0005-0000-0000-0000445E0000}"/>
    <cellStyle name="Normal 2 4 2 2 3 2 2 2 3 3" xfId="24189" xr:uid="{00000000-0005-0000-0000-0000455E0000}"/>
    <cellStyle name="Normal 2 4 2 2 3 2 2 2 4" xfId="10740" xr:uid="{00000000-0005-0000-0000-0000465E0000}"/>
    <cellStyle name="Normal 2 4 2 2 3 2 2 2 4 2" xfId="27036" xr:uid="{00000000-0005-0000-0000-0000475E0000}"/>
    <cellStyle name="Normal 2 4 2 2 3 2 2 2 5" xfId="18890" xr:uid="{00000000-0005-0000-0000-0000485E0000}"/>
    <cellStyle name="Normal 2 4 2 2 3 2 2 3" xfId="3859" xr:uid="{00000000-0005-0000-0000-0000495E0000}"/>
    <cellStyle name="Normal 2 4 2 2 3 2 2 3 2" xfId="12005" xr:uid="{00000000-0005-0000-0000-00004A5E0000}"/>
    <cellStyle name="Normal 2 4 2 2 3 2 2 3 2 2" xfId="28301" xr:uid="{00000000-0005-0000-0000-00004B5E0000}"/>
    <cellStyle name="Normal 2 4 2 2 3 2 2 3 3" xfId="20155" xr:uid="{00000000-0005-0000-0000-00004C5E0000}"/>
    <cellStyle name="Normal 2 4 2 2 3 2 2 4" xfId="6483" xr:uid="{00000000-0005-0000-0000-00004D5E0000}"/>
    <cellStyle name="Normal 2 4 2 2 3 2 2 4 2" xfId="14629" xr:uid="{00000000-0005-0000-0000-00004E5E0000}"/>
    <cellStyle name="Normal 2 4 2 2 3 2 2 4 2 2" xfId="30925" xr:uid="{00000000-0005-0000-0000-00004F5E0000}"/>
    <cellStyle name="Normal 2 4 2 2 3 2 2 4 3" xfId="22779" xr:uid="{00000000-0005-0000-0000-0000505E0000}"/>
    <cellStyle name="Normal 2 4 2 2 3 2 2 5" xfId="9330" xr:uid="{00000000-0005-0000-0000-0000515E0000}"/>
    <cellStyle name="Normal 2 4 2 2 3 2 2 5 2" xfId="25626" xr:uid="{00000000-0005-0000-0000-0000525E0000}"/>
    <cellStyle name="Normal 2 4 2 2 3 2 2 6" xfId="17480" xr:uid="{00000000-0005-0000-0000-0000535E0000}"/>
    <cellStyle name="Normal 2 4 2 2 3 2 3" xfId="1889" xr:uid="{00000000-0005-0000-0000-0000545E0000}"/>
    <cellStyle name="Normal 2 4 2 2 3 2 3 2" xfId="4468" xr:uid="{00000000-0005-0000-0000-0000555E0000}"/>
    <cellStyle name="Normal 2 4 2 2 3 2 3 2 2" xfId="12614" xr:uid="{00000000-0005-0000-0000-0000565E0000}"/>
    <cellStyle name="Normal 2 4 2 2 3 2 3 2 2 2" xfId="28910" xr:uid="{00000000-0005-0000-0000-0000575E0000}"/>
    <cellStyle name="Normal 2 4 2 2 3 2 3 2 3" xfId="20764" xr:uid="{00000000-0005-0000-0000-0000585E0000}"/>
    <cellStyle name="Normal 2 4 2 2 3 2 3 3" xfId="7188" xr:uid="{00000000-0005-0000-0000-0000595E0000}"/>
    <cellStyle name="Normal 2 4 2 2 3 2 3 3 2" xfId="15334" xr:uid="{00000000-0005-0000-0000-00005A5E0000}"/>
    <cellStyle name="Normal 2 4 2 2 3 2 3 3 2 2" xfId="31630" xr:uid="{00000000-0005-0000-0000-00005B5E0000}"/>
    <cellStyle name="Normal 2 4 2 2 3 2 3 3 3" xfId="23484" xr:uid="{00000000-0005-0000-0000-00005C5E0000}"/>
    <cellStyle name="Normal 2 4 2 2 3 2 3 4" xfId="10035" xr:uid="{00000000-0005-0000-0000-00005D5E0000}"/>
    <cellStyle name="Normal 2 4 2 2 3 2 3 4 2" xfId="26331" xr:uid="{00000000-0005-0000-0000-00005E5E0000}"/>
    <cellStyle name="Normal 2 4 2 2 3 2 3 5" xfId="18185" xr:uid="{00000000-0005-0000-0000-00005F5E0000}"/>
    <cellStyle name="Normal 2 4 2 2 3 2 4" xfId="3250" xr:uid="{00000000-0005-0000-0000-0000605E0000}"/>
    <cellStyle name="Normal 2 4 2 2 3 2 4 2" xfId="11396" xr:uid="{00000000-0005-0000-0000-0000615E0000}"/>
    <cellStyle name="Normal 2 4 2 2 3 2 4 2 2" xfId="27692" xr:uid="{00000000-0005-0000-0000-0000625E0000}"/>
    <cellStyle name="Normal 2 4 2 2 3 2 4 3" xfId="19546" xr:uid="{00000000-0005-0000-0000-0000635E0000}"/>
    <cellStyle name="Normal 2 4 2 2 3 2 5" xfId="5778" xr:uid="{00000000-0005-0000-0000-0000645E0000}"/>
    <cellStyle name="Normal 2 4 2 2 3 2 5 2" xfId="13924" xr:uid="{00000000-0005-0000-0000-0000655E0000}"/>
    <cellStyle name="Normal 2 4 2 2 3 2 5 2 2" xfId="30220" xr:uid="{00000000-0005-0000-0000-0000665E0000}"/>
    <cellStyle name="Normal 2 4 2 2 3 2 5 3" xfId="22074" xr:uid="{00000000-0005-0000-0000-0000675E0000}"/>
    <cellStyle name="Normal 2 4 2 2 3 2 6" xfId="8625" xr:uid="{00000000-0005-0000-0000-0000685E0000}"/>
    <cellStyle name="Normal 2 4 2 2 3 2 6 2" xfId="24921" xr:uid="{00000000-0005-0000-0000-0000695E0000}"/>
    <cellStyle name="Normal 2 4 2 2 3 2 7" xfId="16775" xr:uid="{00000000-0005-0000-0000-00006A5E0000}"/>
    <cellStyle name="Normal 2 4 2 2 3 3" xfId="840" xr:uid="{00000000-0005-0000-0000-00006B5E0000}"/>
    <cellStyle name="Normal 2 4 2 2 3 3 2" xfId="2250" xr:uid="{00000000-0005-0000-0000-00006C5E0000}"/>
    <cellStyle name="Normal 2 4 2 2 3 3 2 2" xfId="4781" xr:uid="{00000000-0005-0000-0000-00006D5E0000}"/>
    <cellStyle name="Normal 2 4 2 2 3 3 2 2 2" xfId="12927" xr:uid="{00000000-0005-0000-0000-00006E5E0000}"/>
    <cellStyle name="Normal 2 4 2 2 3 3 2 2 2 2" xfId="29223" xr:uid="{00000000-0005-0000-0000-00006F5E0000}"/>
    <cellStyle name="Normal 2 4 2 2 3 3 2 2 3" xfId="21077" xr:uid="{00000000-0005-0000-0000-0000705E0000}"/>
    <cellStyle name="Normal 2 4 2 2 3 3 2 3" xfId="7549" xr:uid="{00000000-0005-0000-0000-0000715E0000}"/>
    <cellStyle name="Normal 2 4 2 2 3 3 2 3 2" xfId="15695" xr:uid="{00000000-0005-0000-0000-0000725E0000}"/>
    <cellStyle name="Normal 2 4 2 2 3 3 2 3 2 2" xfId="31991" xr:uid="{00000000-0005-0000-0000-0000735E0000}"/>
    <cellStyle name="Normal 2 4 2 2 3 3 2 3 3" xfId="23845" xr:uid="{00000000-0005-0000-0000-0000745E0000}"/>
    <cellStyle name="Normal 2 4 2 2 3 3 2 4" xfId="10396" xr:uid="{00000000-0005-0000-0000-0000755E0000}"/>
    <cellStyle name="Normal 2 4 2 2 3 3 2 4 2" xfId="26692" xr:uid="{00000000-0005-0000-0000-0000765E0000}"/>
    <cellStyle name="Normal 2 4 2 2 3 3 2 5" xfId="18546" xr:uid="{00000000-0005-0000-0000-0000775E0000}"/>
    <cellStyle name="Normal 2 4 2 2 3 3 3" xfId="3563" xr:uid="{00000000-0005-0000-0000-0000785E0000}"/>
    <cellStyle name="Normal 2 4 2 2 3 3 3 2" xfId="11709" xr:uid="{00000000-0005-0000-0000-0000795E0000}"/>
    <cellStyle name="Normal 2 4 2 2 3 3 3 2 2" xfId="28005" xr:uid="{00000000-0005-0000-0000-00007A5E0000}"/>
    <cellStyle name="Normal 2 4 2 2 3 3 3 3" xfId="19859" xr:uid="{00000000-0005-0000-0000-00007B5E0000}"/>
    <cellStyle name="Normal 2 4 2 2 3 3 4" xfId="6139" xr:uid="{00000000-0005-0000-0000-00007C5E0000}"/>
    <cellStyle name="Normal 2 4 2 2 3 3 4 2" xfId="14285" xr:uid="{00000000-0005-0000-0000-00007D5E0000}"/>
    <cellStyle name="Normal 2 4 2 2 3 3 4 2 2" xfId="30581" xr:uid="{00000000-0005-0000-0000-00007E5E0000}"/>
    <cellStyle name="Normal 2 4 2 2 3 3 4 3" xfId="22435" xr:uid="{00000000-0005-0000-0000-00007F5E0000}"/>
    <cellStyle name="Normal 2 4 2 2 3 3 5" xfId="8986" xr:uid="{00000000-0005-0000-0000-0000805E0000}"/>
    <cellStyle name="Normal 2 4 2 2 3 3 5 2" xfId="25282" xr:uid="{00000000-0005-0000-0000-0000815E0000}"/>
    <cellStyle name="Normal 2 4 2 2 3 3 6" xfId="17136" xr:uid="{00000000-0005-0000-0000-0000825E0000}"/>
    <cellStyle name="Normal 2 4 2 2 3 4" xfId="1545" xr:uid="{00000000-0005-0000-0000-0000835E0000}"/>
    <cellStyle name="Normal 2 4 2 2 3 4 2" xfId="4172" xr:uid="{00000000-0005-0000-0000-0000845E0000}"/>
    <cellStyle name="Normal 2 4 2 2 3 4 2 2" xfId="12318" xr:uid="{00000000-0005-0000-0000-0000855E0000}"/>
    <cellStyle name="Normal 2 4 2 2 3 4 2 2 2" xfId="28614" xr:uid="{00000000-0005-0000-0000-0000865E0000}"/>
    <cellStyle name="Normal 2 4 2 2 3 4 2 3" xfId="20468" xr:uid="{00000000-0005-0000-0000-0000875E0000}"/>
    <cellStyle name="Normal 2 4 2 2 3 4 3" xfId="6844" xr:uid="{00000000-0005-0000-0000-0000885E0000}"/>
    <cellStyle name="Normal 2 4 2 2 3 4 3 2" xfId="14990" xr:uid="{00000000-0005-0000-0000-0000895E0000}"/>
    <cellStyle name="Normal 2 4 2 2 3 4 3 2 2" xfId="31286" xr:uid="{00000000-0005-0000-0000-00008A5E0000}"/>
    <cellStyle name="Normal 2 4 2 2 3 4 3 3" xfId="23140" xr:uid="{00000000-0005-0000-0000-00008B5E0000}"/>
    <cellStyle name="Normal 2 4 2 2 3 4 4" xfId="9691" xr:uid="{00000000-0005-0000-0000-00008C5E0000}"/>
    <cellStyle name="Normal 2 4 2 2 3 4 4 2" xfId="25987" xr:uid="{00000000-0005-0000-0000-00008D5E0000}"/>
    <cellStyle name="Normal 2 4 2 2 3 4 5" xfId="17841" xr:uid="{00000000-0005-0000-0000-00008E5E0000}"/>
    <cellStyle name="Normal 2 4 2 2 3 5" xfId="2954" xr:uid="{00000000-0005-0000-0000-00008F5E0000}"/>
    <cellStyle name="Normal 2 4 2 2 3 5 2" xfId="11100" xr:uid="{00000000-0005-0000-0000-0000905E0000}"/>
    <cellStyle name="Normal 2 4 2 2 3 5 2 2" xfId="27396" xr:uid="{00000000-0005-0000-0000-0000915E0000}"/>
    <cellStyle name="Normal 2 4 2 2 3 5 3" xfId="19250" xr:uid="{00000000-0005-0000-0000-0000925E0000}"/>
    <cellStyle name="Normal 2 4 2 2 3 6" xfId="5434" xr:uid="{00000000-0005-0000-0000-0000935E0000}"/>
    <cellStyle name="Normal 2 4 2 2 3 6 2" xfId="13580" xr:uid="{00000000-0005-0000-0000-0000945E0000}"/>
    <cellStyle name="Normal 2 4 2 2 3 6 2 2" xfId="29876" xr:uid="{00000000-0005-0000-0000-0000955E0000}"/>
    <cellStyle name="Normal 2 4 2 2 3 6 3" xfId="21730" xr:uid="{00000000-0005-0000-0000-0000965E0000}"/>
    <cellStyle name="Normal 2 4 2 2 3 7" xfId="8281" xr:uid="{00000000-0005-0000-0000-0000975E0000}"/>
    <cellStyle name="Normal 2 4 2 2 3 7 2" xfId="24577" xr:uid="{00000000-0005-0000-0000-0000985E0000}"/>
    <cellStyle name="Normal 2 4 2 2 3 8" xfId="16431" xr:uid="{00000000-0005-0000-0000-0000995E0000}"/>
    <cellStyle name="Normal 2 4 2 2 4" xfId="217" xr:uid="{00000000-0005-0000-0000-00009A5E0000}"/>
    <cellStyle name="Normal 2 4 2 2 4 2" xfId="561" xr:uid="{00000000-0005-0000-0000-00009B5E0000}"/>
    <cellStyle name="Normal 2 4 2 2 4 2 2" xfId="1267" xr:uid="{00000000-0005-0000-0000-00009C5E0000}"/>
    <cellStyle name="Normal 2 4 2 2 4 2 2 2" xfId="2677" xr:uid="{00000000-0005-0000-0000-00009D5E0000}"/>
    <cellStyle name="Normal 2 4 2 2 4 2 2 2 2" xfId="5151" xr:uid="{00000000-0005-0000-0000-00009E5E0000}"/>
    <cellStyle name="Normal 2 4 2 2 4 2 2 2 2 2" xfId="13297" xr:uid="{00000000-0005-0000-0000-00009F5E0000}"/>
    <cellStyle name="Normal 2 4 2 2 4 2 2 2 2 2 2" xfId="29593" xr:uid="{00000000-0005-0000-0000-0000A05E0000}"/>
    <cellStyle name="Normal 2 4 2 2 4 2 2 2 2 3" xfId="21447" xr:uid="{00000000-0005-0000-0000-0000A15E0000}"/>
    <cellStyle name="Normal 2 4 2 2 4 2 2 2 3" xfId="7976" xr:uid="{00000000-0005-0000-0000-0000A25E0000}"/>
    <cellStyle name="Normal 2 4 2 2 4 2 2 2 3 2" xfId="16122" xr:uid="{00000000-0005-0000-0000-0000A35E0000}"/>
    <cellStyle name="Normal 2 4 2 2 4 2 2 2 3 2 2" xfId="32418" xr:uid="{00000000-0005-0000-0000-0000A45E0000}"/>
    <cellStyle name="Normal 2 4 2 2 4 2 2 2 3 3" xfId="24272" xr:uid="{00000000-0005-0000-0000-0000A55E0000}"/>
    <cellStyle name="Normal 2 4 2 2 4 2 2 2 4" xfId="10823" xr:uid="{00000000-0005-0000-0000-0000A65E0000}"/>
    <cellStyle name="Normal 2 4 2 2 4 2 2 2 4 2" xfId="27119" xr:uid="{00000000-0005-0000-0000-0000A75E0000}"/>
    <cellStyle name="Normal 2 4 2 2 4 2 2 2 5" xfId="18973" xr:uid="{00000000-0005-0000-0000-0000A85E0000}"/>
    <cellStyle name="Normal 2 4 2 2 4 2 2 3" xfId="3933" xr:uid="{00000000-0005-0000-0000-0000A95E0000}"/>
    <cellStyle name="Normal 2 4 2 2 4 2 2 3 2" xfId="12079" xr:uid="{00000000-0005-0000-0000-0000AA5E0000}"/>
    <cellStyle name="Normal 2 4 2 2 4 2 2 3 2 2" xfId="28375" xr:uid="{00000000-0005-0000-0000-0000AB5E0000}"/>
    <cellStyle name="Normal 2 4 2 2 4 2 2 3 3" xfId="20229" xr:uid="{00000000-0005-0000-0000-0000AC5E0000}"/>
    <cellStyle name="Normal 2 4 2 2 4 2 2 4" xfId="6566" xr:uid="{00000000-0005-0000-0000-0000AD5E0000}"/>
    <cellStyle name="Normal 2 4 2 2 4 2 2 4 2" xfId="14712" xr:uid="{00000000-0005-0000-0000-0000AE5E0000}"/>
    <cellStyle name="Normal 2 4 2 2 4 2 2 4 2 2" xfId="31008" xr:uid="{00000000-0005-0000-0000-0000AF5E0000}"/>
    <cellStyle name="Normal 2 4 2 2 4 2 2 4 3" xfId="22862" xr:uid="{00000000-0005-0000-0000-0000B05E0000}"/>
    <cellStyle name="Normal 2 4 2 2 4 2 2 5" xfId="9413" xr:uid="{00000000-0005-0000-0000-0000B15E0000}"/>
    <cellStyle name="Normal 2 4 2 2 4 2 2 5 2" xfId="25709" xr:uid="{00000000-0005-0000-0000-0000B25E0000}"/>
    <cellStyle name="Normal 2 4 2 2 4 2 2 6" xfId="17563" xr:uid="{00000000-0005-0000-0000-0000B35E0000}"/>
    <cellStyle name="Normal 2 4 2 2 4 2 3" xfId="1972" xr:uid="{00000000-0005-0000-0000-0000B45E0000}"/>
    <cellStyle name="Normal 2 4 2 2 4 2 3 2" xfId="4542" xr:uid="{00000000-0005-0000-0000-0000B55E0000}"/>
    <cellStyle name="Normal 2 4 2 2 4 2 3 2 2" xfId="12688" xr:uid="{00000000-0005-0000-0000-0000B65E0000}"/>
    <cellStyle name="Normal 2 4 2 2 4 2 3 2 2 2" xfId="28984" xr:uid="{00000000-0005-0000-0000-0000B75E0000}"/>
    <cellStyle name="Normal 2 4 2 2 4 2 3 2 3" xfId="20838" xr:uid="{00000000-0005-0000-0000-0000B85E0000}"/>
    <cellStyle name="Normal 2 4 2 2 4 2 3 3" xfId="7271" xr:uid="{00000000-0005-0000-0000-0000B95E0000}"/>
    <cellStyle name="Normal 2 4 2 2 4 2 3 3 2" xfId="15417" xr:uid="{00000000-0005-0000-0000-0000BA5E0000}"/>
    <cellStyle name="Normal 2 4 2 2 4 2 3 3 2 2" xfId="31713" xr:uid="{00000000-0005-0000-0000-0000BB5E0000}"/>
    <cellStyle name="Normal 2 4 2 2 4 2 3 3 3" xfId="23567" xr:uid="{00000000-0005-0000-0000-0000BC5E0000}"/>
    <cellStyle name="Normal 2 4 2 2 4 2 3 4" xfId="10118" xr:uid="{00000000-0005-0000-0000-0000BD5E0000}"/>
    <cellStyle name="Normal 2 4 2 2 4 2 3 4 2" xfId="26414" xr:uid="{00000000-0005-0000-0000-0000BE5E0000}"/>
    <cellStyle name="Normal 2 4 2 2 4 2 3 5" xfId="18268" xr:uid="{00000000-0005-0000-0000-0000BF5E0000}"/>
    <cellStyle name="Normal 2 4 2 2 4 2 4" xfId="3324" xr:uid="{00000000-0005-0000-0000-0000C05E0000}"/>
    <cellStyle name="Normal 2 4 2 2 4 2 4 2" xfId="11470" xr:uid="{00000000-0005-0000-0000-0000C15E0000}"/>
    <cellStyle name="Normal 2 4 2 2 4 2 4 2 2" xfId="27766" xr:uid="{00000000-0005-0000-0000-0000C25E0000}"/>
    <cellStyle name="Normal 2 4 2 2 4 2 4 3" xfId="19620" xr:uid="{00000000-0005-0000-0000-0000C35E0000}"/>
    <cellStyle name="Normal 2 4 2 2 4 2 5" xfId="5861" xr:uid="{00000000-0005-0000-0000-0000C45E0000}"/>
    <cellStyle name="Normal 2 4 2 2 4 2 5 2" xfId="14007" xr:uid="{00000000-0005-0000-0000-0000C55E0000}"/>
    <cellStyle name="Normal 2 4 2 2 4 2 5 2 2" xfId="30303" xr:uid="{00000000-0005-0000-0000-0000C65E0000}"/>
    <cellStyle name="Normal 2 4 2 2 4 2 5 3" xfId="22157" xr:uid="{00000000-0005-0000-0000-0000C75E0000}"/>
    <cellStyle name="Normal 2 4 2 2 4 2 6" xfId="8708" xr:uid="{00000000-0005-0000-0000-0000C85E0000}"/>
    <cellStyle name="Normal 2 4 2 2 4 2 6 2" xfId="25004" xr:uid="{00000000-0005-0000-0000-0000C95E0000}"/>
    <cellStyle name="Normal 2 4 2 2 4 2 7" xfId="16858" xr:uid="{00000000-0005-0000-0000-0000CA5E0000}"/>
    <cellStyle name="Normal 2 4 2 2 4 3" xfId="923" xr:uid="{00000000-0005-0000-0000-0000CB5E0000}"/>
    <cellStyle name="Normal 2 4 2 2 4 3 2" xfId="2333" xr:uid="{00000000-0005-0000-0000-0000CC5E0000}"/>
    <cellStyle name="Normal 2 4 2 2 4 3 2 2" xfId="4855" xr:uid="{00000000-0005-0000-0000-0000CD5E0000}"/>
    <cellStyle name="Normal 2 4 2 2 4 3 2 2 2" xfId="13001" xr:uid="{00000000-0005-0000-0000-0000CE5E0000}"/>
    <cellStyle name="Normal 2 4 2 2 4 3 2 2 2 2" xfId="29297" xr:uid="{00000000-0005-0000-0000-0000CF5E0000}"/>
    <cellStyle name="Normal 2 4 2 2 4 3 2 2 3" xfId="21151" xr:uid="{00000000-0005-0000-0000-0000D05E0000}"/>
    <cellStyle name="Normal 2 4 2 2 4 3 2 3" xfId="7632" xr:uid="{00000000-0005-0000-0000-0000D15E0000}"/>
    <cellStyle name="Normal 2 4 2 2 4 3 2 3 2" xfId="15778" xr:uid="{00000000-0005-0000-0000-0000D25E0000}"/>
    <cellStyle name="Normal 2 4 2 2 4 3 2 3 2 2" xfId="32074" xr:uid="{00000000-0005-0000-0000-0000D35E0000}"/>
    <cellStyle name="Normal 2 4 2 2 4 3 2 3 3" xfId="23928" xr:uid="{00000000-0005-0000-0000-0000D45E0000}"/>
    <cellStyle name="Normal 2 4 2 2 4 3 2 4" xfId="10479" xr:uid="{00000000-0005-0000-0000-0000D55E0000}"/>
    <cellStyle name="Normal 2 4 2 2 4 3 2 4 2" xfId="26775" xr:uid="{00000000-0005-0000-0000-0000D65E0000}"/>
    <cellStyle name="Normal 2 4 2 2 4 3 2 5" xfId="18629" xr:uid="{00000000-0005-0000-0000-0000D75E0000}"/>
    <cellStyle name="Normal 2 4 2 2 4 3 3" xfId="3637" xr:uid="{00000000-0005-0000-0000-0000D85E0000}"/>
    <cellStyle name="Normal 2 4 2 2 4 3 3 2" xfId="11783" xr:uid="{00000000-0005-0000-0000-0000D95E0000}"/>
    <cellStyle name="Normal 2 4 2 2 4 3 3 2 2" xfId="28079" xr:uid="{00000000-0005-0000-0000-0000DA5E0000}"/>
    <cellStyle name="Normal 2 4 2 2 4 3 3 3" xfId="19933" xr:uid="{00000000-0005-0000-0000-0000DB5E0000}"/>
    <cellStyle name="Normal 2 4 2 2 4 3 4" xfId="6222" xr:uid="{00000000-0005-0000-0000-0000DC5E0000}"/>
    <cellStyle name="Normal 2 4 2 2 4 3 4 2" xfId="14368" xr:uid="{00000000-0005-0000-0000-0000DD5E0000}"/>
    <cellStyle name="Normal 2 4 2 2 4 3 4 2 2" xfId="30664" xr:uid="{00000000-0005-0000-0000-0000DE5E0000}"/>
    <cellStyle name="Normal 2 4 2 2 4 3 4 3" xfId="22518" xr:uid="{00000000-0005-0000-0000-0000DF5E0000}"/>
    <cellStyle name="Normal 2 4 2 2 4 3 5" xfId="9069" xr:uid="{00000000-0005-0000-0000-0000E05E0000}"/>
    <cellStyle name="Normal 2 4 2 2 4 3 5 2" xfId="25365" xr:uid="{00000000-0005-0000-0000-0000E15E0000}"/>
    <cellStyle name="Normal 2 4 2 2 4 3 6" xfId="17219" xr:uid="{00000000-0005-0000-0000-0000E25E0000}"/>
    <cellStyle name="Normal 2 4 2 2 4 4" xfId="1628" xr:uid="{00000000-0005-0000-0000-0000E35E0000}"/>
    <cellStyle name="Normal 2 4 2 2 4 4 2" xfId="4246" xr:uid="{00000000-0005-0000-0000-0000E45E0000}"/>
    <cellStyle name="Normal 2 4 2 2 4 4 2 2" xfId="12392" xr:uid="{00000000-0005-0000-0000-0000E55E0000}"/>
    <cellStyle name="Normal 2 4 2 2 4 4 2 2 2" xfId="28688" xr:uid="{00000000-0005-0000-0000-0000E65E0000}"/>
    <cellStyle name="Normal 2 4 2 2 4 4 2 3" xfId="20542" xr:uid="{00000000-0005-0000-0000-0000E75E0000}"/>
    <cellStyle name="Normal 2 4 2 2 4 4 3" xfId="6927" xr:uid="{00000000-0005-0000-0000-0000E85E0000}"/>
    <cellStyle name="Normal 2 4 2 2 4 4 3 2" xfId="15073" xr:uid="{00000000-0005-0000-0000-0000E95E0000}"/>
    <cellStyle name="Normal 2 4 2 2 4 4 3 2 2" xfId="31369" xr:uid="{00000000-0005-0000-0000-0000EA5E0000}"/>
    <cellStyle name="Normal 2 4 2 2 4 4 3 3" xfId="23223" xr:uid="{00000000-0005-0000-0000-0000EB5E0000}"/>
    <cellStyle name="Normal 2 4 2 2 4 4 4" xfId="9774" xr:uid="{00000000-0005-0000-0000-0000EC5E0000}"/>
    <cellStyle name="Normal 2 4 2 2 4 4 4 2" xfId="26070" xr:uid="{00000000-0005-0000-0000-0000ED5E0000}"/>
    <cellStyle name="Normal 2 4 2 2 4 4 5" xfId="17924" xr:uid="{00000000-0005-0000-0000-0000EE5E0000}"/>
    <cellStyle name="Normal 2 4 2 2 4 5" xfId="3028" xr:uid="{00000000-0005-0000-0000-0000EF5E0000}"/>
    <cellStyle name="Normal 2 4 2 2 4 5 2" xfId="11174" xr:uid="{00000000-0005-0000-0000-0000F05E0000}"/>
    <cellStyle name="Normal 2 4 2 2 4 5 2 2" xfId="27470" xr:uid="{00000000-0005-0000-0000-0000F15E0000}"/>
    <cellStyle name="Normal 2 4 2 2 4 5 3" xfId="19324" xr:uid="{00000000-0005-0000-0000-0000F25E0000}"/>
    <cellStyle name="Normal 2 4 2 2 4 6" xfId="5517" xr:uid="{00000000-0005-0000-0000-0000F35E0000}"/>
    <cellStyle name="Normal 2 4 2 2 4 6 2" xfId="13663" xr:uid="{00000000-0005-0000-0000-0000F45E0000}"/>
    <cellStyle name="Normal 2 4 2 2 4 6 2 2" xfId="29959" xr:uid="{00000000-0005-0000-0000-0000F55E0000}"/>
    <cellStyle name="Normal 2 4 2 2 4 6 3" xfId="21813" xr:uid="{00000000-0005-0000-0000-0000F65E0000}"/>
    <cellStyle name="Normal 2 4 2 2 4 7" xfId="8364" xr:uid="{00000000-0005-0000-0000-0000F75E0000}"/>
    <cellStyle name="Normal 2 4 2 2 4 7 2" xfId="24660" xr:uid="{00000000-0005-0000-0000-0000F85E0000}"/>
    <cellStyle name="Normal 2 4 2 2 4 8" xfId="16514" xr:uid="{00000000-0005-0000-0000-0000F95E0000}"/>
    <cellStyle name="Normal 2 4 2 2 5" xfId="298" xr:uid="{00000000-0005-0000-0000-0000FA5E0000}"/>
    <cellStyle name="Normal 2 4 2 2 5 2" xfId="642" xr:uid="{00000000-0005-0000-0000-0000FB5E0000}"/>
    <cellStyle name="Normal 2 4 2 2 5 2 2" xfId="1348" xr:uid="{00000000-0005-0000-0000-0000FC5E0000}"/>
    <cellStyle name="Normal 2 4 2 2 5 2 2 2" xfId="2758" xr:uid="{00000000-0005-0000-0000-0000FD5E0000}"/>
    <cellStyle name="Normal 2 4 2 2 5 2 2 2 2" xfId="5225" xr:uid="{00000000-0005-0000-0000-0000FE5E0000}"/>
    <cellStyle name="Normal 2 4 2 2 5 2 2 2 2 2" xfId="13371" xr:uid="{00000000-0005-0000-0000-0000FF5E0000}"/>
    <cellStyle name="Normal 2 4 2 2 5 2 2 2 2 2 2" xfId="29667" xr:uid="{00000000-0005-0000-0000-0000005F0000}"/>
    <cellStyle name="Normal 2 4 2 2 5 2 2 2 2 3" xfId="21521" xr:uid="{00000000-0005-0000-0000-0000015F0000}"/>
    <cellStyle name="Normal 2 4 2 2 5 2 2 2 3" xfId="8057" xr:uid="{00000000-0005-0000-0000-0000025F0000}"/>
    <cellStyle name="Normal 2 4 2 2 5 2 2 2 3 2" xfId="16203" xr:uid="{00000000-0005-0000-0000-0000035F0000}"/>
    <cellStyle name="Normal 2 4 2 2 5 2 2 2 3 2 2" xfId="32499" xr:uid="{00000000-0005-0000-0000-0000045F0000}"/>
    <cellStyle name="Normal 2 4 2 2 5 2 2 2 3 3" xfId="24353" xr:uid="{00000000-0005-0000-0000-0000055F0000}"/>
    <cellStyle name="Normal 2 4 2 2 5 2 2 2 4" xfId="10904" xr:uid="{00000000-0005-0000-0000-0000065F0000}"/>
    <cellStyle name="Normal 2 4 2 2 5 2 2 2 4 2" xfId="27200" xr:uid="{00000000-0005-0000-0000-0000075F0000}"/>
    <cellStyle name="Normal 2 4 2 2 5 2 2 2 5" xfId="19054" xr:uid="{00000000-0005-0000-0000-0000085F0000}"/>
    <cellStyle name="Normal 2 4 2 2 5 2 2 3" xfId="4007" xr:uid="{00000000-0005-0000-0000-0000095F0000}"/>
    <cellStyle name="Normal 2 4 2 2 5 2 2 3 2" xfId="12153" xr:uid="{00000000-0005-0000-0000-00000A5F0000}"/>
    <cellStyle name="Normal 2 4 2 2 5 2 2 3 2 2" xfId="28449" xr:uid="{00000000-0005-0000-0000-00000B5F0000}"/>
    <cellStyle name="Normal 2 4 2 2 5 2 2 3 3" xfId="20303" xr:uid="{00000000-0005-0000-0000-00000C5F0000}"/>
    <cellStyle name="Normal 2 4 2 2 5 2 2 4" xfId="6647" xr:uid="{00000000-0005-0000-0000-00000D5F0000}"/>
    <cellStyle name="Normal 2 4 2 2 5 2 2 4 2" xfId="14793" xr:uid="{00000000-0005-0000-0000-00000E5F0000}"/>
    <cellStyle name="Normal 2 4 2 2 5 2 2 4 2 2" xfId="31089" xr:uid="{00000000-0005-0000-0000-00000F5F0000}"/>
    <cellStyle name="Normal 2 4 2 2 5 2 2 4 3" xfId="22943" xr:uid="{00000000-0005-0000-0000-0000105F0000}"/>
    <cellStyle name="Normal 2 4 2 2 5 2 2 5" xfId="9494" xr:uid="{00000000-0005-0000-0000-0000115F0000}"/>
    <cellStyle name="Normal 2 4 2 2 5 2 2 5 2" xfId="25790" xr:uid="{00000000-0005-0000-0000-0000125F0000}"/>
    <cellStyle name="Normal 2 4 2 2 5 2 2 6" xfId="17644" xr:uid="{00000000-0005-0000-0000-0000135F0000}"/>
    <cellStyle name="Normal 2 4 2 2 5 2 3" xfId="2053" xr:uid="{00000000-0005-0000-0000-0000145F0000}"/>
    <cellStyle name="Normal 2 4 2 2 5 2 3 2" xfId="4616" xr:uid="{00000000-0005-0000-0000-0000155F0000}"/>
    <cellStyle name="Normal 2 4 2 2 5 2 3 2 2" xfId="12762" xr:uid="{00000000-0005-0000-0000-0000165F0000}"/>
    <cellStyle name="Normal 2 4 2 2 5 2 3 2 2 2" xfId="29058" xr:uid="{00000000-0005-0000-0000-0000175F0000}"/>
    <cellStyle name="Normal 2 4 2 2 5 2 3 2 3" xfId="20912" xr:uid="{00000000-0005-0000-0000-0000185F0000}"/>
    <cellStyle name="Normal 2 4 2 2 5 2 3 3" xfId="7352" xr:uid="{00000000-0005-0000-0000-0000195F0000}"/>
    <cellStyle name="Normal 2 4 2 2 5 2 3 3 2" xfId="15498" xr:uid="{00000000-0005-0000-0000-00001A5F0000}"/>
    <cellStyle name="Normal 2 4 2 2 5 2 3 3 2 2" xfId="31794" xr:uid="{00000000-0005-0000-0000-00001B5F0000}"/>
    <cellStyle name="Normal 2 4 2 2 5 2 3 3 3" xfId="23648" xr:uid="{00000000-0005-0000-0000-00001C5F0000}"/>
    <cellStyle name="Normal 2 4 2 2 5 2 3 4" xfId="10199" xr:uid="{00000000-0005-0000-0000-00001D5F0000}"/>
    <cellStyle name="Normal 2 4 2 2 5 2 3 4 2" xfId="26495" xr:uid="{00000000-0005-0000-0000-00001E5F0000}"/>
    <cellStyle name="Normal 2 4 2 2 5 2 3 5" xfId="18349" xr:uid="{00000000-0005-0000-0000-00001F5F0000}"/>
    <cellStyle name="Normal 2 4 2 2 5 2 4" xfId="3398" xr:uid="{00000000-0005-0000-0000-0000205F0000}"/>
    <cellStyle name="Normal 2 4 2 2 5 2 4 2" xfId="11544" xr:uid="{00000000-0005-0000-0000-0000215F0000}"/>
    <cellStyle name="Normal 2 4 2 2 5 2 4 2 2" xfId="27840" xr:uid="{00000000-0005-0000-0000-0000225F0000}"/>
    <cellStyle name="Normal 2 4 2 2 5 2 4 3" xfId="19694" xr:uid="{00000000-0005-0000-0000-0000235F0000}"/>
    <cellStyle name="Normal 2 4 2 2 5 2 5" xfId="5942" xr:uid="{00000000-0005-0000-0000-0000245F0000}"/>
    <cellStyle name="Normal 2 4 2 2 5 2 5 2" xfId="14088" xr:uid="{00000000-0005-0000-0000-0000255F0000}"/>
    <cellStyle name="Normal 2 4 2 2 5 2 5 2 2" xfId="30384" xr:uid="{00000000-0005-0000-0000-0000265F0000}"/>
    <cellStyle name="Normal 2 4 2 2 5 2 5 3" xfId="22238" xr:uid="{00000000-0005-0000-0000-0000275F0000}"/>
    <cellStyle name="Normal 2 4 2 2 5 2 6" xfId="8789" xr:uid="{00000000-0005-0000-0000-0000285F0000}"/>
    <cellStyle name="Normal 2 4 2 2 5 2 6 2" xfId="25085" xr:uid="{00000000-0005-0000-0000-0000295F0000}"/>
    <cellStyle name="Normal 2 4 2 2 5 2 7" xfId="16939" xr:uid="{00000000-0005-0000-0000-00002A5F0000}"/>
    <cellStyle name="Normal 2 4 2 2 5 3" xfId="1004" xr:uid="{00000000-0005-0000-0000-00002B5F0000}"/>
    <cellStyle name="Normal 2 4 2 2 5 3 2" xfId="2414" xr:uid="{00000000-0005-0000-0000-00002C5F0000}"/>
    <cellStyle name="Normal 2 4 2 2 5 3 2 2" xfId="4929" xr:uid="{00000000-0005-0000-0000-00002D5F0000}"/>
    <cellStyle name="Normal 2 4 2 2 5 3 2 2 2" xfId="13075" xr:uid="{00000000-0005-0000-0000-00002E5F0000}"/>
    <cellStyle name="Normal 2 4 2 2 5 3 2 2 2 2" xfId="29371" xr:uid="{00000000-0005-0000-0000-00002F5F0000}"/>
    <cellStyle name="Normal 2 4 2 2 5 3 2 2 3" xfId="21225" xr:uid="{00000000-0005-0000-0000-0000305F0000}"/>
    <cellStyle name="Normal 2 4 2 2 5 3 2 3" xfId="7713" xr:uid="{00000000-0005-0000-0000-0000315F0000}"/>
    <cellStyle name="Normal 2 4 2 2 5 3 2 3 2" xfId="15859" xr:uid="{00000000-0005-0000-0000-0000325F0000}"/>
    <cellStyle name="Normal 2 4 2 2 5 3 2 3 2 2" xfId="32155" xr:uid="{00000000-0005-0000-0000-0000335F0000}"/>
    <cellStyle name="Normal 2 4 2 2 5 3 2 3 3" xfId="24009" xr:uid="{00000000-0005-0000-0000-0000345F0000}"/>
    <cellStyle name="Normal 2 4 2 2 5 3 2 4" xfId="10560" xr:uid="{00000000-0005-0000-0000-0000355F0000}"/>
    <cellStyle name="Normal 2 4 2 2 5 3 2 4 2" xfId="26856" xr:uid="{00000000-0005-0000-0000-0000365F0000}"/>
    <cellStyle name="Normal 2 4 2 2 5 3 2 5" xfId="18710" xr:uid="{00000000-0005-0000-0000-0000375F0000}"/>
    <cellStyle name="Normal 2 4 2 2 5 3 3" xfId="3711" xr:uid="{00000000-0005-0000-0000-0000385F0000}"/>
    <cellStyle name="Normal 2 4 2 2 5 3 3 2" xfId="11857" xr:uid="{00000000-0005-0000-0000-0000395F0000}"/>
    <cellStyle name="Normal 2 4 2 2 5 3 3 2 2" xfId="28153" xr:uid="{00000000-0005-0000-0000-00003A5F0000}"/>
    <cellStyle name="Normal 2 4 2 2 5 3 3 3" xfId="20007" xr:uid="{00000000-0005-0000-0000-00003B5F0000}"/>
    <cellStyle name="Normal 2 4 2 2 5 3 4" xfId="6303" xr:uid="{00000000-0005-0000-0000-00003C5F0000}"/>
    <cellStyle name="Normal 2 4 2 2 5 3 4 2" xfId="14449" xr:uid="{00000000-0005-0000-0000-00003D5F0000}"/>
    <cellStyle name="Normal 2 4 2 2 5 3 4 2 2" xfId="30745" xr:uid="{00000000-0005-0000-0000-00003E5F0000}"/>
    <cellStyle name="Normal 2 4 2 2 5 3 4 3" xfId="22599" xr:uid="{00000000-0005-0000-0000-00003F5F0000}"/>
    <cellStyle name="Normal 2 4 2 2 5 3 5" xfId="9150" xr:uid="{00000000-0005-0000-0000-0000405F0000}"/>
    <cellStyle name="Normal 2 4 2 2 5 3 5 2" xfId="25446" xr:uid="{00000000-0005-0000-0000-0000415F0000}"/>
    <cellStyle name="Normal 2 4 2 2 5 3 6" xfId="17300" xr:uid="{00000000-0005-0000-0000-0000425F0000}"/>
    <cellStyle name="Normal 2 4 2 2 5 4" xfId="1709" xr:uid="{00000000-0005-0000-0000-0000435F0000}"/>
    <cellStyle name="Normal 2 4 2 2 5 4 2" xfId="4320" xr:uid="{00000000-0005-0000-0000-0000445F0000}"/>
    <cellStyle name="Normal 2 4 2 2 5 4 2 2" xfId="12466" xr:uid="{00000000-0005-0000-0000-0000455F0000}"/>
    <cellStyle name="Normal 2 4 2 2 5 4 2 2 2" xfId="28762" xr:uid="{00000000-0005-0000-0000-0000465F0000}"/>
    <cellStyle name="Normal 2 4 2 2 5 4 2 3" xfId="20616" xr:uid="{00000000-0005-0000-0000-0000475F0000}"/>
    <cellStyle name="Normal 2 4 2 2 5 4 3" xfId="7008" xr:uid="{00000000-0005-0000-0000-0000485F0000}"/>
    <cellStyle name="Normal 2 4 2 2 5 4 3 2" xfId="15154" xr:uid="{00000000-0005-0000-0000-0000495F0000}"/>
    <cellStyle name="Normal 2 4 2 2 5 4 3 2 2" xfId="31450" xr:uid="{00000000-0005-0000-0000-00004A5F0000}"/>
    <cellStyle name="Normal 2 4 2 2 5 4 3 3" xfId="23304" xr:uid="{00000000-0005-0000-0000-00004B5F0000}"/>
    <cellStyle name="Normal 2 4 2 2 5 4 4" xfId="9855" xr:uid="{00000000-0005-0000-0000-00004C5F0000}"/>
    <cellStyle name="Normal 2 4 2 2 5 4 4 2" xfId="26151" xr:uid="{00000000-0005-0000-0000-00004D5F0000}"/>
    <cellStyle name="Normal 2 4 2 2 5 4 5" xfId="18005" xr:uid="{00000000-0005-0000-0000-00004E5F0000}"/>
    <cellStyle name="Normal 2 4 2 2 5 5" xfId="3102" xr:uid="{00000000-0005-0000-0000-00004F5F0000}"/>
    <cellStyle name="Normal 2 4 2 2 5 5 2" xfId="11248" xr:uid="{00000000-0005-0000-0000-0000505F0000}"/>
    <cellStyle name="Normal 2 4 2 2 5 5 2 2" xfId="27544" xr:uid="{00000000-0005-0000-0000-0000515F0000}"/>
    <cellStyle name="Normal 2 4 2 2 5 5 3" xfId="19398" xr:uid="{00000000-0005-0000-0000-0000525F0000}"/>
    <cellStyle name="Normal 2 4 2 2 5 6" xfId="5598" xr:uid="{00000000-0005-0000-0000-0000535F0000}"/>
    <cellStyle name="Normal 2 4 2 2 5 6 2" xfId="13744" xr:uid="{00000000-0005-0000-0000-0000545F0000}"/>
    <cellStyle name="Normal 2 4 2 2 5 6 2 2" xfId="30040" xr:uid="{00000000-0005-0000-0000-0000555F0000}"/>
    <cellStyle name="Normal 2 4 2 2 5 6 3" xfId="21894" xr:uid="{00000000-0005-0000-0000-0000565F0000}"/>
    <cellStyle name="Normal 2 4 2 2 5 7" xfId="8445" xr:uid="{00000000-0005-0000-0000-0000575F0000}"/>
    <cellStyle name="Normal 2 4 2 2 5 7 2" xfId="24741" xr:uid="{00000000-0005-0000-0000-0000585F0000}"/>
    <cellStyle name="Normal 2 4 2 2 5 8" xfId="16595" xr:uid="{00000000-0005-0000-0000-0000595F0000}"/>
    <cellStyle name="Normal 2 4 2 2 6" xfId="388" xr:uid="{00000000-0005-0000-0000-00005A5F0000}"/>
    <cellStyle name="Normal 2 4 2 2 6 2" xfId="1094" xr:uid="{00000000-0005-0000-0000-00005B5F0000}"/>
    <cellStyle name="Normal 2 4 2 2 6 2 2" xfId="2504" xr:uid="{00000000-0005-0000-0000-00005C5F0000}"/>
    <cellStyle name="Normal 2 4 2 2 6 2 2 2" xfId="5003" xr:uid="{00000000-0005-0000-0000-00005D5F0000}"/>
    <cellStyle name="Normal 2 4 2 2 6 2 2 2 2" xfId="13149" xr:uid="{00000000-0005-0000-0000-00005E5F0000}"/>
    <cellStyle name="Normal 2 4 2 2 6 2 2 2 2 2" xfId="29445" xr:uid="{00000000-0005-0000-0000-00005F5F0000}"/>
    <cellStyle name="Normal 2 4 2 2 6 2 2 2 3" xfId="21299" xr:uid="{00000000-0005-0000-0000-0000605F0000}"/>
    <cellStyle name="Normal 2 4 2 2 6 2 2 3" xfId="7803" xr:uid="{00000000-0005-0000-0000-0000615F0000}"/>
    <cellStyle name="Normal 2 4 2 2 6 2 2 3 2" xfId="15949" xr:uid="{00000000-0005-0000-0000-0000625F0000}"/>
    <cellStyle name="Normal 2 4 2 2 6 2 2 3 2 2" xfId="32245" xr:uid="{00000000-0005-0000-0000-0000635F0000}"/>
    <cellStyle name="Normal 2 4 2 2 6 2 2 3 3" xfId="24099" xr:uid="{00000000-0005-0000-0000-0000645F0000}"/>
    <cellStyle name="Normal 2 4 2 2 6 2 2 4" xfId="10650" xr:uid="{00000000-0005-0000-0000-0000655F0000}"/>
    <cellStyle name="Normal 2 4 2 2 6 2 2 4 2" xfId="26946" xr:uid="{00000000-0005-0000-0000-0000665F0000}"/>
    <cellStyle name="Normal 2 4 2 2 6 2 2 5" xfId="18800" xr:uid="{00000000-0005-0000-0000-0000675F0000}"/>
    <cellStyle name="Normal 2 4 2 2 6 2 3" xfId="3785" xr:uid="{00000000-0005-0000-0000-0000685F0000}"/>
    <cellStyle name="Normal 2 4 2 2 6 2 3 2" xfId="11931" xr:uid="{00000000-0005-0000-0000-0000695F0000}"/>
    <cellStyle name="Normal 2 4 2 2 6 2 3 2 2" xfId="28227" xr:uid="{00000000-0005-0000-0000-00006A5F0000}"/>
    <cellStyle name="Normal 2 4 2 2 6 2 3 3" xfId="20081" xr:uid="{00000000-0005-0000-0000-00006B5F0000}"/>
    <cellStyle name="Normal 2 4 2 2 6 2 4" xfId="6393" xr:uid="{00000000-0005-0000-0000-00006C5F0000}"/>
    <cellStyle name="Normal 2 4 2 2 6 2 4 2" xfId="14539" xr:uid="{00000000-0005-0000-0000-00006D5F0000}"/>
    <cellStyle name="Normal 2 4 2 2 6 2 4 2 2" xfId="30835" xr:uid="{00000000-0005-0000-0000-00006E5F0000}"/>
    <cellStyle name="Normal 2 4 2 2 6 2 4 3" xfId="22689" xr:uid="{00000000-0005-0000-0000-00006F5F0000}"/>
    <cellStyle name="Normal 2 4 2 2 6 2 5" xfId="9240" xr:uid="{00000000-0005-0000-0000-0000705F0000}"/>
    <cellStyle name="Normal 2 4 2 2 6 2 5 2" xfId="25536" xr:uid="{00000000-0005-0000-0000-0000715F0000}"/>
    <cellStyle name="Normal 2 4 2 2 6 2 6" xfId="17390" xr:uid="{00000000-0005-0000-0000-0000725F0000}"/>
    <cellStyle name="Normal 2 4 2 2 6 3" xfId="1799" xr:uid="{00000000-0005-0000-0000-0000735F0000}"/>
    <cellStyle name="Normal 2 4 2 2 6 3 2" xfId="4394" xr:uid="{00000000-0005-0000-0000-0000745F0000}"/>
    <cellStyle name="Normal 2 4 2 2 6 3 2 2" xfId="12540" xr:uid="{00000000-0005-0000-0000-0000755F0000}"/>
    <cellStyle name="Normal 2 4 2 2 6 3 2 2 2" xfId="28836" xr:uid="{00000000-0005-0000-0000-0000765F0000}"/>
    <cellStyle name="Normal 2 4 2 2 6 3 2 3" xfId="20690" xr:uid="{00000000-0005-0000-0000-0000775F0000}"/>
    <cellStyle name="Normal 2 4 2 2 6 3 3" xfId="7098" xr:uid="{00000000-0005-0000-0000-0000785F0000}"/>
    <cellStyle name="Normal 2 4 2 2 6 3 3 2" xfId="15244" xr:uid="{00000000-0005-0000-0000-0000795F0000}"/>
    <cellStyle name="Normal 2 4 2 2 6 3 3 2 2" xfId="31540" xr:uid="{00000000-0005-0000-0000-00007A5F0000}"/>
    <cellStyle name="Normal 2 4 2 2 6 3 3 3" xfId="23394" xr:uid="{00000000-0005-0000-0000-00007B5F0000}"/>
    <cellStyle name="Normal 2 4 2 2 6 3 4" xfId="9945" xr:uid="{00000000-0005-0000-0000-00007C5F0000}"/>
    <cellStyle name="Normal 2 4 2 2 6 3 4 2" xfId="26241" xr:uid="{00000000-0005-0000-0000-00007D5F0000}"/>
    <cellStyle name="Normal 2 4 2 2 6 3 5" xfId="18095" xr:uid="{00000000-0005-0000-0000-00007E5F0000}"/>
    <cellStyle name="Normal 2 4 2 2 6 4" xfId="3176" xr:uid="{00000000-0005-0000-0000-00007F5F0000}"/>
    <cellStyle name="Normal 2 4 2 2 6 4 2" xfId="11322" xr:uid="{00000000-0005-0000-0000-0000805F0000}"/>
    <cellStyle name="Normal 2 4 2 2 6 4 2 2" xfId="27618" xr:uid="{00000000-0005-0000-0000-0000815F0000}"/>
    <cellStyle name="Normal 2 4 2 2 6 4 3" xfId="19472" xr:uid="{00000000-0005-0000-0000-0000825F0000}"/>
    <cellStyle name="Normal 2 4 2 2 6 5" xfId="5688" xr:uid="{00000000-0005-0000-0000-0000835F0000}"/>
    <cellStyle name="Normal 2 4 2 2 6 5 2" xfId="13834" xr:uid="{00000000-0005-0000-0000-0000845F0000}"/>
    <cellStyle name="Normal 2 4 2 2 6 5 2 2" xfId="30130" xr:uid="{00000000-0005-0000-0000-0000855F0000}"/>
    <cellStyle name="Normal 2 4 2 2 6 5 3" xfId="21984" xr:uid="{00000000-0005-0000-0000-0000865F0000}"/>
    <cellStyle name="Normal 2 4 2 2 6 6" xfId="8535" xr:uid="{00000000-0005-0000-0000-0000875F0000}"/>
    <cellStyle name="Normal 2 4 2 2 6 6 2" xfId="24831" xr:uid="{00000000-0005-0000-0000-0000885F0000}"/>
    <cellStyle name="Normal 2 4 2 2 6 7" xfId="16685" xr:uid="{00000000-0005-0000-0000-0000895F0000}"/>
    <cellStyle name="Normal 2 4 2 2 7" xfId="750" xr:uid="{00000000-0005-0000-0000-00008A5F0000}"/>
    <cellStyle name="Normal 2 4 2 2 7 2" xfId="2160" xr:uid="{00000000-0005-0000-0000-00008B5F0000}"/>
    <cellStyle name="Normal 2 4 2 2 7 2 2" xfId="4707" xr:uid="{00000000-0005-0000-0000-00008C5F0000}"/>
    <cellStyle name="Normal 2 4 2 2 7 2 2 2" xfId="12853" xr:uid="{00000000-0005-0000-0000-00008D5F0000}"/>
    <cellStyle name="Normal 2 4 2 2 7 2 2 2 2" xfId="29149" xr:uid="{00000000-0005-0000-0000-00008E5F0000}"/>
    <cellStyle name="Normal 2 4 2 2 7 2 2 3" xfId="21003" xr:uid="{00000000-0005-0000-0000-00008F5F0000}"/>
    <cellStyle name="Normal 2 4 2 2 7 2 3" xfId="7459" xr:uid="{00000000-0005-0000-0000-0000905F0000}"/>
    <cellStyle name="Normal 2 4 2 2 7 2 3 2" xfId="15605" xr:uid="{00000000-0005-0000-0000-0000915F0000}"/>
    <cellStyle name="Normal 2 4 2 2 7 2 3 2 2" xfId="31901" xr:uid="{00000000-0005-0000-0000-0000925F0000}"/>
    <cellStyle name="Normal 2 4 2 2 7 2 3 3" xfId="23755" xr:uid="{00000000-0005-0000-0000-0000935F0000}"/>
    <cellStyle name="Normal 2 4 2 2 7 2 4" xfId="10306" xr:uid="{00000000-0005-0000-0000-0000945F0000}"/>
    <cellStyle name="Normal 2 4 2 2 7 2 4 2" xfId="26602" xr:uid="{00000000-0005-0000-0000-0000955F0000}"/>
    <cellStyle name="Normal 2 4 2 2 7 2 5" xfId="18456" xr:uid="{00000000-0005-0000-0000-0000965F0000}"/>
    <cellStyle name="Normal 2 4 2 2 7 3" xfId="3489" xr:uid="{00000000-0005-0000-0000-0000975F0000}"/>
    <cellStyle name="Normal 2 4 2 2 7 3 2" xfId="11635" xr:uid="{00000000-0005-0000-0000-0000985F0000}"/>
    <cellStyle name="Normal 2 4 2 2 7 3 2 2" xfId="27931" xr:uid="{00000000-0005-0000-0000-0000995F0000}"/>
    <cellStyle name="Normal 2 4 2 2 7 3 3" xfId="19785" xr:uid="{00000000-0005-0000-0000-00009A5F0000}"/>
    <cellStyle name="Normal 2 4 2 2 7 4" xfId="6049" xr:uid="{00000000-0005-0000-0000-00009B5F0000}"/>
    <cellStyle name="Normal 2 4 2 2 7 4 2" xfId="14195" xr:uid="{00000000-0005-0000-0000-00009C5F0000}"/>
    <cellStyle name="Normal 2 4 2 2 7 4 2 2" xfId="30491" xr:uid="{00000000-0005-0000-0000-00009D5F0000}"/>
    <cellStyle name="Normal 2 4 2 2 7 4 3" xfId="22345" xr:uid="{00000000-0005-0000-0000-00009E5F0000}"/>
    <cellStyle name="Normal 2 4 2 2 7 5" xfId="8896" xr:uid="{00000000-0005-0000-0000-00009F5F0000}"/>
    <cellStyle name="Normal 2 4 2 2 7 5 2" xfId="25192" xr:uid="{00000000-0005-0000-0000-0000A05F0000}"/>
    <cellStyle name="Normal 2 4 2 2 7 6" xfId="17046" xr:uid="{00000000-0005-0000-0000-0000A15F0000}"/>
    <cellStyle name="Normal 2 4 2 2 8" xfId="1455" xr:uid="{00000000-0005-0000-0000-0000A25F0000}"/>
    <cellStyle name="Normal 2 4 2 2 8 2" xfId="4098" xr:uid="{00000000-0005-0000-0000-0000A35F0000}"/>
    <cellStyle name="Normal 2 4 2 2 8 2 2" xfId="12244" xr:uid="{00000000-0005-0000-0000-0000A45F0000}"/>
    <cellStyle name="Normal 2 4 2 2 8 2 2 2" xfId="28540" xr:uid="{00000000-0005-0000-0000-0000A55F0000}"/>
    <cellStyle name="Normal 2 4 2 2 8 2 3" xfId="20394" xr:uid="{00000000-0005-0000-0000-0000A65F0000}"/>
    <cellStyle name="Normal 2 4 2 2 8 3" xfId="6754" xr:uid="{00000000-0005-0000-0000-0000A75F0000}"/>
    <cellStyle name="Normal 2 4 2 2 8 3 2" xfId="14900" xr:uid="{00000000-0005-0000-0000-0000A85F0000}"/>
    <cellStyle name="Normal 2 4 2 2 8 3 2 2" xfId="31196" xr:uid="{00000000-0005-0000-0000-0000A95F0000}"/>
    <cellStyle name="Normal 2 4 2 2 8 3 3" xfId="23050" xr:uid="{00000000-0005-0000-0000-0000AA5F0000}"/>
    <cellStyle name="Normal 2 4 2 2 8 4" xfId="9601" xr:uid="{00000000-0005-0000-0000-0000AB5F0000}"/>
    <cellStyle name="Normal 2 4 2 2 8 4 2" xfId="25897" xr:uid="{00000000-0005-0000-0000-0000AC5F0000}"/>
    <cellStyle name="Normal 2 4 2 2 8 5" xfId="17751" xr:uid="{00000000-0005-0000-0000-0000AD5F0000}"/>
    <cellStyle name="Normal 2 4 2 2 9" xfId="2880" xr:uid="{00000000-0005-0000-0000-0000AE5F0000}"/>
    <cellStyle name="Normal 2 4 2 2 9 2" xfId="11026" xr:uid="{00000000-0005-0000-0000-0000AF5F0000}"/>
    <cellStyle name="Normal 2 4 2 2 9 2 2" xfId="27322" xr:uid="{00000000-0005-0000-0000-0000B05F0000}"/>
    <cellStyle name="Normal 2 4 2 2 9 3" xfId="19176" xr:uid="{00000000-0005-0000-0000-0000B15F0000}"/>
    <cellStyle name="Normal 2 4 2 3" xfId="66" xr:uid="{00000000-0005-0000-0000-0000B25F0000}"/>
    <cellStyle name="Normal 2 4 2 3 10" xfId="8213" xr:uid="{00000000-0005-0000-0000-0000B35F0000}"/>
    <cellStyle name="Normal 2 4 2 3 10 2" xfId="24509" xr:uid="{00000000-0005-0000-0000-0000B45F0000}"/>
    <cellStyle name="Normal 2 4 2 3 11" xfId="16363" xr:uid="{00000000-0005-0000-0000-0000B55F0000}"/>
    <cellStyle name="Normal 2 4 2 3 2" xfId="156" xr:uid="{00000000-0005-0000-0000-0000B65F0000}"/>
    <cellStyle name="Normal 2 4 2 3 2 2" xfId="500" xr:uid="{00000000-0005-0000-0000-0000B75F0000}"/>
    <cellStyle name="Normal 2 4 2 3 2 2 2" xfId="1206" xr:uid="{00000000-0005-0000-0000-0000B85F0000}"/>
    <cellStyle name="Normal 2 4 2 3 2 2 2 2" xfId="2616" xr:uid="{00000000-0005-0000-0000-0000B95F0000}"/>
    <cellStyle name="Normal 2 4 2 3 2 2 2 2 2" xfId="5095" xr:uid="{00000000-0005-0000-0000-0000BA5F0000}"/>
    <cellStyle name="Normal 2 4 2 3 2 2 2 2 2 2" xfId="13241" xr:uid="{00000000-0005-0000-0000-0000BB5F0000}"/>
    <cellStyle name="Normal 2 4 2 3 2 2 2 2 2 2 2" xfId="29537" xr:uid="{00000000-0005-0000-0000-0000BC5F0000}"/>
    <cellStyle name="Normal 2 4 2 3 2 2 2 2 2 3" xfId="21391" xr:uid="{00000000-0005-0000-0000-0000BD5F0000}"/>
    <cellStyle name="Normal 2 4 2 3 2 2 2 2 3" xfId="7915" xr:uid="{00000000-0005-0000-0000-0000BE5F0000}"/>
    <cellStyle name="Normal 2 4 2 3 2 2 2 2 3 2" xfId="16061" xr:uid="{00000000-0005-0000-0000-0000BF5F0000}"/>
    <cellStyle name="Normal 2 4 2 3 2 2 2 2 3 2 2" xfId="32357" xr:uid="{00000000-0005-0000-0000-0000C05F0000}"/>
    <cellStyle name="Normal 2 4 2 3 2 2 2 2 3 3" xfId="24211" xr:uid="{00000000-0005-0000-0000-0000C15F0000}"/>
    <cellStyle name="Normal 2 4 2 3 2 2 2 2 4" xfId="10762" xr:uid="{00000000-0005-0000-0000-0000C25F0000}"/>
    <cellStyle name="Normal 2 4 2 3 2 2 2 2 4 2" xfId="27058" xr:uid="{00000000-0005-0000-0000-0000C35F0000}"/>
    <cellStyle name="Normal 2 4 2 3 2 2 2 2 5" xfId="18912" xr:uid="{00000000-0005-0000-0000-0000C45F0000}"/>
    <cellStyle name="Normal 2 4 2 3 2 2 2 3" xfId="3877" xr:uid="{00000000-0005-0000-0000-0000C55F0000}"/>
    <cellStyle name="Normal 2 4 2 3 2 2 2 3 2" xfId="12023" xr:uid="{00000000-0005-0000-0000-0000C65F0000}"/>
    <cellStyle name="Normal 2 4 2 3 2 2 2 3 2 2" xfId="28319" xr:uid="{00000000-0005-0000-0000-0000C75F0000}"/>
    <cellStyle name="Normal 2 4 2 3 2 2 2 3 3" xfId="20173" xr:uid="{00000000-0005-0000-0000-0000C85F0000}"/>
    <cellStyle name="Normal 2 4 2 3 2 2 2 4" xfId="6505" xr:uid="{00000000-0005-0000-0000-0000C95F0000}"/>
    <cellStyle name="Normal 2 4 2 3 2 2 2 4 2" xfId="14651" xr:uid="{00000000-0005-0000-0000-0000CA5F0000}"/>
    <cellStyle name="Normal 2 4 2 3 2 2 2 4 2 2" xfId="30947" xr:uid="{00000000-0005-0000-0000-0000CB5F0000}"/>
    <cellStyle name="Normal 2 4 2 3 2 2 2 4 3" xfId="22801" xr:uid="{00000000-0005-0000-0000-0000CC5F0000}"/>
    <cellStyle name="Normal 2 4 2 3 2 2 2 5" xfId="9352" xr:uid="{00000000-0005-0000-0000-0000CD5F0000}"/>
    <cellStyle name="Normal 2 4 2 3 2 2 2 5 2" xfId="25648" xr:uid="{00000000-0005-0000-0000-0000CE5F0000}"/>
    <cellStyle name="Normal 2 4 2 3 2 2 2 6" xfId="17502" xr:uid="{00000000-0005-0000-0000-0000CF5F0000}"/>
    <cellStyle name="Normal 2 4 2 3 2 2 3" xfId="1911" xr:uid="{00000000-0005-0000-0000-0000D05F0000}"/>
    <cellStyle name="Normal 2 4 2 3 2 2 3 2" xfId="4486" xr:uid="{00000000-0005-0000-0000-0000D15F0000}"/>
    <cellStyle name="Normal 2 4 2 3 2 2 3 2 2" xfId="12632" xr:uid="{00000000-0005-0000-0000-0000D25F0000}"/>
    <cellStyle name="Normal 2 4 2 3 2 2 3 2 2 2" xfId="28928" xr:uid="{00000000-0005-0000-0000-0000D35F0000}"/>
    <cellStyle name="Normal 2 4 2 3 2 2 3 2 3" xfId="20782" xr:uid="{00000000-0005-0000-0000-0000D45F0000}"/>
    <cellStyle name="Normal 2 4 2 3 2 2 3 3" xfId="7210" xr:uid="{00000000-0005-0000-0000-0000D55F0000}"/>
    <cellStyle name="Normal 2 4 2 3 2 2 3 3 2" xfId="15356" xr:uid="{00000000-0005-0000-0000-0000D65F0000}"/>
    <cellStyle name="Normal 2 4 2 3 2 2 3 3 2 2" xfId="31652" xr:uid="{00000000-0005-0000-0000-0000D75F0000}"/>
    <cellStyle name="Normal 2 4 2 3 2 2 3 3 3" xfId="23506" xr:uid="{00000000-0005-0000-0000-0000D85F0000}"/>
    <cellStyle name="Normal 2 4 2 3 2 2 3 4" xfId="10057" xr:uid="{00000000-0005-0000-0000-0000D95F0000}"/>
    <cellStyle name="Normal 2 4 2 3 2 2 3 4 2" xfId="26353" xr:uid="{00000000-0005-0000-0000-0000DA5F0000}"/>
    <cellStyle name="Normal 2 4 2 3 2 2 3 5" xfId="18207" xr:uid="{00000000-0005-0000-0000-0000DB5F0000}"/>
    <cellStyle name="Normal 2 4 2 3 2 2 4" xfId="3268" xr:uid="{00000000-0005-0000-0000-0000DC5F0000}"/>
    <cellStyle name="Normal 2 4 2 3 2 2 4 2" xfId="11414" xr:uid="{00000000-0005-0000-0000-0000DD5F0000}"/>
    <cellStyle name="Normal 2 4 2 3 2 2 4 2 2" xfId="27710" xr:uid="{00000000-0005-0000-0000-0000DE5F0000}"/>
    <cellStyle name="Normal 2 4 2 3 2 2 4 3" xfId="19564" xr:uid="{00000000-0005-0000-0000-0000DF5F0000}"/>
    <cellStyle name="Normal 2 4 2 3 2 2 5" xfId="5800" xr:uid="{00000000-0005-0000-0000-0000E05F0000}"/>
    <cellStyle name="Normal 2 4 2 3 2 2 5 2" xfId="13946" xr:uid="{00000000-0005-0000-0000-0000E15F0000}"/>
    <cellStyle name="Normal 2 4 2 3 2 2 5 2 2" xfId="30242" xr:uid="{00000000-0005-0000-0000-0000E25F0000}"/>
    <cellStyle name="Normal 2 4 2 3 2 2 5 3" xfId="22096" xr:uid="{00000000-0005-0000-0000-0000E35F0000}"/>
    <cellStyle name="Normal 2 4 2 3 2 2 6" xfId="8647" xr:uid="{00000000-0005-0000-0000-0000E45F0000}"/>
    <cellStyle name="Normal 2 4 2 3 2 2 6 2" xfId="24943" xr:uid="{00000000-0005-0000-0000-0000E55F0000}"/>
    <cellStyle name="Normal 2 4 2 3 2 2 7" xfId="16797" xr:uid="{00000000-0005-0000-0000-0000E65F0000}"/>
    <cellStyle name="Normal 2 4 2 3 2 3" xfId="862" xr:uid="{00000000-0005-0000-0000-0000E75F0000}"/>
    <cellStyle name="Normal 2 4 2 3 2 3 2" xfId="2272" xr:uid="{00000000-0005-0000-0000-0000E85F0000}"/>
    <cellStyle name="Normal 2 4 2 3 2 3 2 2" xfId="4799" xr:uid="{00000000-0005-0000-0000-0000E95F0000}"/>
    <cellStyle name="Normal 2 4 2 3 2 3 2 2 2" xfId="12945" xr:uid="{00000000-0005-0000-0000-0000EA5F0000}"/>
    <cellStyle name="Normal 2 4 2 3 2 3 2 2 2 2" xfId="29241" xr:uid="{00000000-0005-0000-0000-0000EB5F0000}"/>
    <cellStyle name="Normal 2 4 2 3 2 3 2 2 3" xfId="21095" xr:uid="{00000000-0005-0000-0000-0000EC5F0000}"/>
    <cellStyle name="Normal 2 4 2 3 2 3 2 3" xfId="7571" xr:uid="{00000000-0005-0000-0000-0000ED5F0000}"/>
    <cellStyle name="Normal 2 4 2 3 2 3 2 3 2" xfId="15717" xr:uid="{00000000-0005-0000-0000-0000EE5F0000}"/>
    <cellStyle name="Normal 2 4 2 3 2 3 2 3 2 2" xfId="32013" xr:uid="{00000000-0005-0000-0000-0000EF5F0000}"/>
    <cellStyle name="Normal 2 4 2 3 2 3 2 3 3" xfId="23867" xr:uid="{00000000-0005-0000-0000-0000F05F0000}"/>
    <cellStyle name="Normal 2 4 2 3 2 3 2 4" xfId="10418" xr:uid="{00000000-0005-0000-0000-0000F15F0000}"/>
    <cellStyle name="Normal 2 4 2 3 2 3 2 4 2" xfId="26714" xr:uid="{00000000-0005-0000-0000-0000F25F0000}"/>
    <cellStyle name="Normal 2 4 2 3 2 3 2 5" xfId="18568" xr:uid="{00000000-0005-0000-0000-0000F35F0000}"/>
    <cellStyle name="Normal 2 4 2 3 2 3 3" xfId="3581" xr:uid="{00000000-0005-0000-0000-0000F45F0000}"/>
    <cellStyle name="Normal 2 4 2 3 2 3 3 2" xfId="11727" xr:uid="{00000000-0005-0000-0000-0000F55F0000}"/>
    <cellStyle name="Normal 2 4 2 3 2 3 3 2 2" xfId="28023" xr:uid="{00000000-0005-0000-0000-0000F65F0000}"/>
    <cellStyle name="Normal 2 4 2 3 2 3 3 3" xfId="19877" xr:uid="{00000000-0005-0000-0000-0000F75F0000}"/>
    <cellStyle name="Normal 2 4 2 3 2 3 4" xfId="6161" xr:uid="{00000000-0005-0000-0000-0000F85F0000}"/>
    <cellStyle name="Normal 2 4 2 3 2 3 4 2" xfId="14307" xr:uid="{00000000-0005-0000-0000-0000F95F0000}"/>
    <cellStyle name="Normal 2 4 2 3 2 3 4 2 2" xfId="30603" xr:uid="{00000000-0005-0000-0000-0000FA5F0000}"/>
    <cellStyle name="Normal 2 4 2 3 2 3 4 3" xfId="22457" xr:uid="{00000000-0005-0000-0000-0000FB5F0000}"/>
    <cellStyle name="Normal 2 4 2 3 2 3 5" xfId="9008" xr:uid="{00000000-0005-0000-0000-0000FC5F0000}"/>
    <cellStyle name="Normal 2 4 2 3 2 3 5 2" xfId="25304" xr:uid="{00000000-0005-0000-0000-0000FD5F0000}"/>
    <cellStyle name="Normal 2 4 2 3 2 3 6" xfId="17158" xr:uid="{00000000-0005-0000-0000-0000FE5F0000}"/>
    <cellStyle name="Normal 2 4 2 3 2 4" xfId="1567" xr:uid="{00000000-0005-0000-0000-0000FF5F0000}"/>
    <cellStyle name="Normal 2 4 2 3 2 4 2" xfId="4190" xr:uid="{00000000-0005-0000-0000-000000600000}"/>
    <cellStyle name="Normal 2 4 2 3 2 4 2 2" xfId="12336" xr:uid="{00000000-0005-0000-0000-000001600000}"/>
    <cellStyle name="Normal 2 4 2 3 2 4 2 2 2" xfId="28632" xr:uid="{00000000-0005-0000-0000-000002600000}"/>
    <cellStyle name="Normal 2 4 2 3 2 4 2 3" xfId="20486" xr:uid="{00000000-0005-0000-0000-000003600000}"/>
    <cellStyle name="Normal 2 4 2 3 2 4 3" xfId="6866" xr:uid="{00000000-0005-0000-0000-000004600000}"/>
    <cellStyle name="Normal 2 4 2 3 2 4 3 2" xfId="15012" xr:uid="{00000000-0005-0000-0000-000005600000}"/>
    <cellStyle name="Normal 2 4 2 3 2 4 3 2 2" xfId="31308" xr:uid="{00000000-0005-0000-0000-000006600000}"/>
    <cellStyle name="Normal 2 4 2 3 2 4 3 3" xfId="23162" xr:uid="{00000000-0005-0000-0000-000007600000}"/>
    <cellStyle name="Normal 2 4 2 3 2 4 4" xfId="9713" xr:uid="{00000000-0005-0000-0000-000008600000}"/>
    <cellStyle name="Normal 2 4 2 3 2 4 4 2" xfId="26009" xr:uid="{00000000-0005-0000-0000-000009600000}"/>
    <cellStyle name="Normal 2 4 2 3 2 4 5" xfId="17863" xr:uid="{00000000-0005-0000-0000-00000A600000}"/>
    <cellStyle name="Normal 2 4 2 3 2 5" xfId="2972" xr:uid="{00000000-0005-0000-0000-00000B600000}"/>
    <cellStyle name="Normal 2 4 2 3 2 5 2" xfId="11118" xr:uid="{00000000-0005-0000-0000-00000C600000}"/>
    <cellStyle name="Normal 2 4 2 3 2 5 2 2" xfId="27414" xr:uid="{00000000-0005-0000-0000-00000D600000}"/>
    <cellStyle name="Normal 2 4 2 3 2 5 3" xfId="19268" xr:uid="{00000000-0005-0000-0000-00000E600000}"/>
    <cellStyle name="Normal 2 4 2 3 2 6" xfId="5456" xr:uid="{00000000-0005-0000-0000-00000F600000}"/>
    <cellStyle name="Normal 2 4 2 3 2 6 2" xfId="13602" xr:uid="{00000000-0005-0000-0000-000010600000}"/>
    <cellStyle name="Normal 2 4 2 3 2 6 2 2" xfId="29898" xr:uid="{00000000-0005-0000-0000-000011600000}"/>
    <cellStyle name="Normal 2 4 2 3 2 6 3" xfId="21752" xr:uid="{00000000-0005-0000-0000-000012600000}"/>
    <cellStyle name="Normal 2 4 2 3 2 7" xfId="8303" xr:uid="{00000000-0005-0000-0000-000013600000}"/>
    <cellStyle name="Normal 2 4 2 3 2 7 2" xfId="24599" xr:uid="{00000000-0005-0000-0000-000014600000}"/>
    <cellStyle name="Normal 2 4 2 3 2 8" xfId="16453" xr:uid="{00000000-0005-0000-0000-000015600000}"/>
    <cellStyle name="Normal 2 4 2 3 3" xfId="235" xr:uid="{00000000-0005-0000-0000-000016600000}"/>
    <cellStyle name="Normal 2 4 2 3 3 2" xfId="579" xr:uid="{00000000-0005-0000-0000-000017600000}"/>
    <cellStyle name="Normal 2 4 2 3 3 2 2" xfId="1285" xr:uid="{00000000-0005-0000-0000-000018600000}"/>
    <cellStyle name="Normal 2 4 2 3 3 2 2 2" xfId="2695" xr:uid="{00000000-0005-0000-0000-000019600000}"/>
    <cellStyle name="Normal 2 4 2 3 3 2 2 2 2" xfId="5169" xr:uid="{00000000-0005-0000-0000-00001A600000}"/>
    <cellStyle name="Normal 2 4 2 3 3 2 2 2 2 2" xfId="13315" xr:uid="{00000000-0005-0000-0000-00001B600000}"/>
    <cellStyle name="Normal 2 4 2 3 3 2 2 2 2 2 2" xfId="29611" xr:uid="{00000000-0005-0000-0000-00001C600000}"/>
    <cellStyle name="Normal 2 4 2 3 3 2 2 2 2 3" xfId="21465" xr:uid="{00000000-0005-0000-0000-00001D600000}"/>
    <cellStyle name="Normal 2 4 2 3 3 2 2 2 3" xfId="7994" xr:uid="{00000000-0005-0000-0000-00001E600000}"/>
    <cellStyle name="Normal 2 4 2 3 3 2 2 2 3 2" xfId="16140" xr:uid="{00000000-0005-0000-0000-00001F600000}"/>
    <cellStyle name="Normal 2 4 2 3 3 2 2 2 3 2 2" xfId="32436" xr:uid="{00000000-0005-0000-0000-000020600000}"/>
    <cellStyle name="Normal 2 4 2 3 3 2 2 2 3 3" xfId="24290" xr:uid="{00000000-0005-0000-0000-000021600000}"/>
    <cellStyle name="Normal 2 4 2 3 3 2 2 2 4" xfId="10841" xr:uid="{00000000-0005-0000-0000-000022600000}"/>
    <cellStyle name="Normal 2 4 2 3 3 2 2 2 4 2" xfId="27137" xr:uid="{00000000-0005-0000-0000-000023600000}"/>
    <cellStyle name="Normal 2 4 2 3 3 2 2 2 5" xfId="18991" xr:uid="{00000000-0005-0000-0000-000024600000}"/>
    <cellStyle name="Normal 2 4 2 3 3 2 2 3" xfId="3951" xr:uid="{00000000-0005-0000-0000-000025600000}"/>
    <cellStyle name="Normal 2 4 2 3 3 2 2 3 2" xfId="12097" xr:uid="{00000000-0005-0000-0000-000026600000}"/>
    <cellStyle name="Normal 2 4 2 3 3 2 2 3 2 2" xfId="28393" xr:uid="{00000000-0005-0000-0000-000027600000}"/>
    <cellStyle name="Normal 2 4 2 3 3 2 2 3 3" xfId="20247" xr:uid="{00000000-0005-0000-0000-000028600000}"/>
    <cellStyle name="Normal 2 4 2 3 3 2 2 4" xfId="6584" xr:uid="{00000000-0005-0000-0000-000029600000}"/>
    <cellStyle name="Normal 2 4 2 3 3 2 2 4 2" xfId="14730" xr:uid="{00000000-0005-0000-0000-00002A600000}"/>
    <cellStyle name="Normal 2 4 2 3 3 2 2 4 2 2" xfId="31026" xr:uid="{00000000-0005-0000-0000-00002B600000}"/>
    <cellStyle name="Normal 2 4 2 3 3 2 2 4 3" xfId="22880" xr:uid="{00000000-0005-0000-0000-00002C600000}"/>
    <cellStyle name="Normal 2 4 2 3 3 2 2 5" xfId="9431" xr:uid="{00000000-0005-0000-0000-00002D600000}"/>
    <cellStyle name="Normal 2 4 2 3 3 2 2 5 2" xfId="25727" xr:uid="{00000000-0005-0000-0000-00002E600000}"/>
    <cellStyle name="Normal 2 4 2 3 3 2 2 6" xfId="17581" xr:uid="{00000000-0005-0000-0000-00002F600000}"/>
    <cellStyle name="Normal 2 4 2 3 3 2 3" xfId="1990" xr:uid="{00000000-0005-0000-0000-000030600000}"/>
    <cellStyle name="Normal 2 4 2 3 3 2 3 2" xfId="4560" xr:uid="{00000000-0005-0000-0000-000031600000}"/>
    <cellStyle name="Normal 2 4 2 3 3 2 3 2 2" xfId="12706" xr:uid="{00000000-0005-0000-0000-000032600000}"/>
    <cellStyle name="Normal 2 4 2 3 3 2 3 2 2 2" xfId="29002" xr:uid="{00000000-0005-0000-0000-000033600000}"/>
    <cellStyle name="Normal 2 4 2 3 3 2 3 2 3" xfId="20856" xr:uid="{00000000-0005-0000-0000-000034600000}"/>
    <cellStyle name="Normal 2 4 2 3 3 2 3 3" xfId="7289" xr:uid="{00000000-0005-0000-0000-000035600000}"/>
    <cellStyle name="Normal 2 4 2 3 3 2 3 3 2" xfId="15435" xr:uid="{00000000-0005-0000-0000-000036600000}"/>
    <cellStyle name="Normal 2 4 2 3 3 2 3 3 2 2" xfId="31731" xr:uid="{00000000-0005-0000-0000-000037600000}"/>
    <cellStyle name="Normal 2 4 2 3 3 2 3 3 3" xfId="23585" xr:uid="{00000000-0005-0000-0000-000038600000}"/>
    <cellStyle name="Normal 2 4 2 3 3 2 3 4" xfId="10136" xr:uid="{00000000-0005-0000-0000-000039600000}"/>
    <cellStyle name="Normal 2 4 2 3 3 2 3 4 2" xfId="26432" xr:uid="{00000000-0005-0000-0000-00003A600000}"/>
    <cellStyle name="Normal 2 4 2 3 3 2 3 5" xfId="18286" xr:uid="{00000000-0005-0000-0000-00003B600000}"/>
    <cellStyle name="Normal 2 4 2 3 3 2 4" xfId="3342" xr:uid="{00000000-0005-0000-0000-00003C600000}"/>
    <cellStyle name="Normal 2 4 2 3 3 2 4 2" xfId="11488" xr:uid="{00000000-0005-0000-0000-00003D600000}"/>
    <cellStyle name="Normal 2 4 2 3 3 2 4 2 2" xfId="27784" xr:uid="{00000000-0005-0000-0000-00003E600000}"/>
    <cellStyle name="Normal 2 4 2 3 3 2 4 3" xfId="19638" xr:uid="{00000000-0005-0000-0000-00003F600000}"/>
    <cellStyle name="Normal 2 4 2 3 3 2 5" xfId="5879" xr:uid="{00000000-0005-0000-0000-000040600000}"/>
    <cellStyle name="Normal 2 4 2 3 3 2 5 2" xfId="14025" xr:uid="{00000000-0005-0000-0000-000041600000}"/>
    <cellStyle name="Normal 2 4 2 3 3 2 5 2 2" xfId="30321" xr:uid="{00000000-0005-0000-0000-000042600000}"/>
    <cellStyle name="Normal 2 4 2 3 3 2 5 3" xfId="22175" xr:uid="{00000000-0005-0000-0000-000043600000}"/>
    <cellStyle name="Normal 2 4 2 3 3 2 6" xfId="8726" xr:uid="{00000000-0005-0000-0000-000044600000}"/>
    <cellStyle name="Normal 2 4 2 3 3 2 6 2" xfId="25022" xr:uid="{00000000-0005-0000-0000-000045600000}"/>
    <cellStyle name="Normal 2 4 2 3 3 2 7" xfId="16876" xr:uid="{00000000-0005-0000-0000-000046600000}"/>
    <cellStyle name="Normal 2 4 2 3 3 3" xfId="941" xr:uid="{00000000-0005-0000-0000-000047600000}"/>
    <cellStyle name="Normal 2 4 2 3 3 3 2" xfId="2351" xr:uid="{00000000-0005-0000-0000-000048600000}"/>
    <cellStyle name="Normal 2 4 2 3 3 3 2 2" xfId="4873" xr:uid="{00000000-0005-0000-0000-000049600000}"/>
    <cellStyle name="Normal 2 4 2 3 3 3 2 2 2" xfId="13019" xr:uid="{00000000-0005-0000-0000-00004A600000}"/>
    <cellStyle name="Normal 2 4 2 3 3 3 2 2 2 2" xfId="29315" xr:uid="{00000000-0005-0000-0000-00004B600000}"/>
    <cellStyle name="Normal 2 4 2 3 3 3 2 2 3" xfId="21169" xr:uid="{00000000-0005-0000-0000-00004C600000}"/>
    <cellStyle name="Normal 2 4 2 3 3 3 2 3" xfId="7650" xr:uid="{00000000-0005-0000-0000-00004D600000}"/>
    <cellStyle name="Normal 2 4 2 3 3 3 2 3 2" xfId="15796" xr:uid="{00000000-0005-0000-0000-00004E600000}"/>
    <cellStyle name="Normal 2 4 2 3 3 3 2 3 2 2" xfId="32092" xr:uid="{00000000-0005-0000-0000-00004F600000}"/>
    <cellStyle name="Normal 2 4 2 3 3 3 2 3 3" xfId="23946" xr:uid="{00000000-0005-0000-0000-000050600000}"/>
    <cellStyle name="Normal 2 4 2 3 3 3 2 4" xfId="10497" xr:uid="{00000000-0005-0000-0000-000051600000}"/>
    <cellStyle name="Normal 2 4 2 3 3 3 2 4 2" xfId="26793" xr:uid="{00000000-0005-0000-0000-000052600000}"/>
    <cellStyle name="Normal 2 4 2 3 3 3 2 5" xfId="18647" xr:uid="{00000000-0005-0000-0000-000053600000}"/>
    <cellStyle name="Normal 2 4 2 3 3 3 3" xfId="3655" xr:uid="{00000000-0005-0000-0000-000054600000}"/>
    <cellStyle name="Normal 2 4 2 3 3 3 3 2" xfId="11801" xr:uid="{00000000-0005-0000-0000-000055600000}"/>
    <cellStyle name="Normal 2 4 2 3 3 3 3 2 2" xfId="28097" xr:uid="{00000000-0005-0000-0000-000056600000}"/>
    <cellStyle name="Normal 2 4 2 3 3 3 3 3" xfId="19951" xr:uid="{00000000-0005-0000-0000-000057600000}"/>
    <cellStyle name="Normal 2 4 2 3 3 3 4" xfId="6240" xr:uid="{00000000-0005-0000-0000-000058600000}"/>
    <cellStyle name="Normal 2 4 2 3 3 3 4 2" xfId="14386" xr:uid="{00000000-0005-0000-0000-000059600000}"/>
    <cellStyle name="Normal 2 4 2 3 3 3 4 2 2" xfId="30682" xr:uid="{00000000-0005-0000-0000-00005A600000}"/>
    <cellStyle name="Normal 2 4 2 3 3 3 4 3" xfId="22536" xr:uid="{00000000-0005-0000-0000-00005B600000}"/>
    <cellStyle name="Normal 2 4 2 3 3 3 5" xfId="9087" xr:uid="{00000000-0005-0000-0000-00005C600000}"/>
    <cellStyle name="Normal 2 4 2 3 3 3 5 2" xfId="25383" xr:uid="{00000000-0005-0000-0000-00005D600000}"/>
    <cellStyle name="Normal 2 4 2 3 3 3 6" xfId="17237" xr:uid="{00000000-0005-0000-0000-00005E600000}"/>
    <cellStyle name="Normal 2 4 2 3 3 4" xfId="1646" xr:uid="{00000000-0005-0000-0000-00005F600000}"/>
    <cellStyle name="Normal 2 4 2 3 3 4 2" xfId="4264" xr:uid="{00000000-0005-0000-0000-000060600000}"/>
    <cellStyle name="Normal 2 4 2 3 3 4 2 2" xfId="12410" xr:uid="{00000000-0005-0000-0000-000061600000}"/>
    <cellStyle name="Normal 2 4 2 3 3 4 2 2 2" xfId="28706" xr:uid="{00000000-0005-0000-0000-000062600000}"/>
    <cellStyle name="Normal 2 4 2 3 3 4 2 3" xfId="20560" xr:uid="{00000000-0005-0000-0000-000063600000}"/>
    <cellStyle name="Normal 2 4 2 3 3 4 3" xfId="6945" xr:uid="{00000000-0005-0000-0000-000064600000}"/>
    <cellStyle name="Normal 2 4 2 3 3 4 3 2" xfId="15091" xr:uid="{00000000-0005-0000-0000-000065600000}"/>
    <cellStyle name="Normal 2 4 2 3 3 4 3 2 2" xfId="31387" xr:uid="{00000000-0005-0000-0000-000066600000}"/>
    <cellStyle name="Normal 2 4 2 3 3 4 3 3" xfId="23241" xr:uid="{00000000-0005-0000-0000-000067600000}"/>
    <cellStyle name="Normal 2 4 2 3 3 4 4" xfId="9792" xr:uid="{00000000-0005-0000-0000-000068600000}"/>
    <cellStyle name="Normal 2 4 2 3 3 4 4 2" xfId="26088" xr:uid="{00000000-0005-0000-0000-000069600000}"/>
    <cellStyle name="Normal 2 4 2 3 3 4 5" xfId="17942" xr:uid="{00000000-0005-0000-0000-00006A600000}"/>
    <cellStyle name="Normal 2 4 2 3 3 5" xfId="3046" xr:uid="{00000000-0005-0000-0000-00006B600000}"/>
    <cellStyle name="Normal 2 4 2 3 3 5 2" xfId="11192" xr:uid="{00000000-0005-0000-0000-00006C600000}"/>
    <cellStyle name="Normal 2 4 2 3 3 5 2 2" xfId="27488" xr:uid="{00000000-0005-0000-0000-00006D600000}"/>
    <cellStyle name="Normal 2 4 2 3 3 5 3" xfId="19342" xr:uid="{00000000-0005-0000-0000-00006E600000}"/>
    <cellStyle name="Normal 2 4 2 3 3 6" xfId="5535" xr:uid="{00000000-0005-0000-0000-00006F600000}"/>
    <cellStyle name="Normal 2 4 2 3 3 6 2" xfId="13681" xr:uid="{00000000-0005-0000-0000-000070600000}"/>
    <cellStyle name="Normal 2 4 2 3 3 6 2 2" xfId="29977" xr:uid="{00000000-0005-0000-0000-000071600000}"/>
    <cellStyle name="Normal 2 4 2 3 3 6 3" xfId="21831" xr:uid="{00000000-0005-0000-0000-000072600000}"/>
    <cellStyle name="Normal 2 4 2 3 3 7" xfId="8382" xr:uid="{00000000-0005-0000-0000-000073600000}"/>
    <cellStyle name="Normal 2 4 2 3 3 7 2" xfId="24678" xr:uid="{00000000-0005-0000-0000-000074600000}"/>
    <cellStyle name="Normal 2 4 2 3 3 8" xfId="16532" xr:uid="{00000000-0005-0000-0000-000075600000}"/>
    <cellStyle name="Normal 2 4 2 3 4" xfId="320" xr:uid="{00000000-0005-0000-0000-000076600000}"/>
    <cellStyle name="Normal 2 4 2 3 4 2" xfId="664" xr:uid="{00000000-0005-0000-0000-000077600000}"/>
    <cellStyle name="Normal 2 4 2 3 4 2 2" xfId="1370" xr:uid="{00000000-0005-0000-0000-000078600000}"/>
    <cellStyle name="Normal 2 4 2 3 4 2 2 2" xfId="2780" xr:uid="{00000000-0005-0000-0000-000079600000}"/>
    <cellStyle name="Normal 2 4 2 3 4 2 2 2 2" xfId="5243" xr:uid="{00000000-0005-0000-0000-00007A600000}"/>
    <cellStyle name="Normal 2 4 2 3 4 2 2 2 2 2" xfId="13389" xr:uid="{00000000-0005-0000-0000-00007B600000}"/>
    <cellStyle name="Normal 2 4 2 3 4 2 2 2 2 2 2" xfId="29685" xr:uid="{00000000-0005-0000-0000-00007C600000}"/>
    <cellStyle name="Normal 2 4 2 3 4 2 2 2 2 3" xfId="21539" xr:uid="{00000000-0005-0000-0000-00007D600000}"/>
    <cellStyle name="Normal 2 4 2 3 4 2 2 2 3" xfId="8079" xr:uid="{00000000-0005-0000-0000-00007E600000}"/>
    <cellStyle name="Normal 2 4 2 3 4 2 2 2 3 2" xfId="16225" xr:uid="{00000000-0005-0000-0000-00007F600000}"/>
    <cellStyle name="Normal 2 4 2 3 4 2 2 2 3 2 2" xfId="32521" xr:uid="{00000000-0005-0000-0000-000080600000}"/>
    <cellStyle name="Normal 2 4 2 3 4 2 2 2 3 3" xfId="24375" xr:uid="{00000000-0005-0000-0000-000081600000}"/>
    <cellStyle name="Normal 2 4 2 3 4 2 2 2 4" xfId="10926" xr:uid="{00000000-0005-0000-0000-000082600000}"/>
    <cellStyle name="Normal 2 4 2 3 4 2 2 2 4 2" xfId="27222" xr:uid="{00000000-0005-0000-0000-000083600000}"/>
    <cellStyle name="Normal 2 4 2 3 4 2 2 2 5" xfId="19076" xr:uid="{00000000-0005-0000-0000-000084600000}"/>
    <cellStyle name="Normal 2 4 2 3 4 2 2 3" xfId="4025" xr:uid="{00000000-0005-0000-0000-000085600000}"/>
    <cellStyle name="Normal 2 4 2 3 4 2 2 3 2" xfId="12171" xr:uid="{00000000-0005-0000-0000-000086600000}"/>
    <cellStyle name="Normal 2 4 2 3 4 2 2 3 2 2" xfId="28467" xr:uid="{00000000-0005-0000-0000-000087600000}"/>
    <cellStyle name="Normal 2 4 2 3 4 2 2 3 3" xfId="20321" xr:uid="{00000000-0005-0000-0000-000088600000}"/>
    <cellStyle name="Normal 2 4 2 3 4 2 2 4" xfId="6669" xr:uid="{00000000-0005-0000-0000-000089600000}"/>
    <cellStyle name="Normal 2 4 2 3 4 2 2 4 2" xfId="14815" xr:uid="{00000000-0005-0000-0000-00008A600000}"/>
    <cellStyle name="Normal 2 4 2 3 4 2 2 4 2 2" xfId="31111" xr:uid="{00000000-0005-0000-0000-00008B600000}"/>
    <cellStyle name="Normal 2 4 2 3 4 2 2 4 3" xfId="22965" xr:uid="{00000000-0005-0000-0000-00008C600000}"/>
    <cellStyle name="Normal 2 4 2 3 4 2 2 5" xfId="9516" xr:uid="{00000000-0005-0000-0000-00008D600000}"/>
    <cellStyle name="Normal 2 4 2 3 4 2 2 5 2" xfId="25812" xr:uid="{00000000-0005-0000-0000-00008E600000}"/>
    <cellStyle name="Normal 2 4 2 3 4 2 2 6" xfId="17666" xr:uid="{00000000-0005-0000-0000-00008F600000}"/>
    <cellStyle name="Normal 2 4 2 3 4 2 3" xfId="2075" xr:uid="{00000000-0005-0000-0000-000090600000}"/>
    <cellStyle name="Normal 2 4 2 3 4 2 3 2" xfId="4634" xr:uid="{00000000-0005-0000-0000-000091600000}"/>
    <cellStyle name="Normal 2 4 2 3 4 2 3 2 2" xfId="12780" xr:uid="{00000000-0005-0000-0000-000092600000}"/>
    <cellStyle name="Normal 2 4 2 3 4 2 3 2 2 2" xfId="29076" xr:uid="{00000000-0005-0000-0000-000093600000}"/>
    <cellStyle name="Normal 2 4 2 3 4 2 3 2 3" xfId="20930" xr:uid="{00000000-0005-0000-0000-000094600000}"/>
    <cellStyle name="Normal 2 4 2 3 4 2 3 3" xfId="7374" xr:uid="{00000000-0005-0000-0000-000095600000}"/>
    <cellStyle name="Normal 2 4 2 3 4 2 3 3 2" xfId="15520" xr:uid="{00000000-0005-0000-0000-000096600000}"/>
    <cellStyle name="Normal 2 4 2 3 4 2 3 3 2 2" xfId="31816" xr:uid="{00000000-0005-0000-0000-000097600000}"/>
    <cellStyle name="Normal 2 4 2 3 4 2 3 3 3" xfId="23670" xr:uid="{00000000-0005-0000-0000-000098600000}"/>
    <cellStyle name="Normal 2 4 2 3 4 2 3 4" xfId="10221" xr:uid="{00000000-0005-0000-0000-000099600000}"/>
    <cellStyle name="Normal 2 4 2 3 4 2 3 4 2" xfId="26517" xr:uid="{00000000-0005-0000-0000-00009A600000}"/>
    <cellStyle name="Normal 2 4 2 3 4 2 3 5" xfId="18371" xr:uid="{00000000-0005-0000-0000-00009B600000}"/>
    <cellStyle name="Normal 2 4 2 3 4 2 4" xfId="3416" xr:uid="{00000000-0005-0000-0000-00009C600000}"/>
    <cellStyle name="Normal 2 4 2 3 4 2 4 2" xfId="11562" xr:uid="{00000000-0005-0000-0000-00009D600000}"/>
    <cellStyle name="Normal 2 4 2 3 4 2 4 2 2" xfId="27858" xr:uid="{00000000-0005-0000-0000-00009E600000}"/>
    <cellStyle name="Normal 2 4 2 3 4 2 4 3" xfId="19712" xr:uid="{00000000-0005-0000-0000-00009F600000}"/>
    <cellStyle name="Normal 2 4 2 3 4 2 5" xfId="5964" xr:uid="{00000000-0005-0000-0000-0000A0600000}"/>
    <cellStyle name="Normal 2 4 2 3 4 2 5 2" xfId="14110" xr:uid="{00000000-0005-0000-0000-0000A1600000}"/>
    <cellStyle name="Normal 2 4 2 3 4 2 5 2 2" xfId="30406" xr:uid="{00000000-0005-0000-0000-0000A2600000}"/>
    <cellStyle name="Normal 2 4 2 3 4 2 5 3" xfId="22260" xr:uid="{00000000-0005-0000-0000-0000A3600000}"/>
    <cellStyle name="Normal 2 4 2 3 4 2 6" xfId="8811" xr:uid="{00000000-0005-0000-0000-0000A4600000}"/>
    <cellStyle name="Normal 2 4 2 3 4 2 6 2" xfId="25107" xr:uid="{00000000-0005-0000-0000-0000A5600000}"/>
    <cellStyle name="Normal 2 4 2 3 4 2 7" xfId="16961" xr:uid="{00000000-0005-0000-0000-0000A6600000}"/>
    <cellStyle name="Normal 2 4 2 3 4 3" xfId="1026" xr:uid="{00000000-0005-0000-0000-0000A7600000}"/>
    <cellStyle name="Normal 2 4 2 3 4 3 2" xfId="2436" xr:uid="{00000000-0005-0000-0000-0000A8600000}"/>
    <cellStyle name="Normal 2 4 2 3 4 3 2 2" xfId="4947" xr:uid="{00000000-0005-0000-0000-0000A9600000}"/>
    <cellStyle name="Normal 2 4 2 3 4 3 2 2 2" xfId="13093" xr:uid="{00000000-0005-0000-0000-0000AA600000}"/>
    <cellStyle name="Normal 2 4 2 3 4 3 2 2 2 2" xfId="29389" xr:uid="{00000000-0005-0000-0000-0000AB600000}"/>
    <cellStyle name="Normal 2 4 2 3 4 3 2 2 3" xfId="21243" xr:uid="{00000000-0005-0000-0000-0000AC600000}"/>
    <cellStyle name="Normal 2 4 2 3 4 3 2 3" xfId="7735" xr:uid="{00000000-0005-0000-0000-0000AD600000}"/>
    <cellStyle name="Normal 2 4 2 3 4 3 2 3 2" xfId="15881" xr:uid="{00000000-0005-0000-0000-0000AE600000}"/>
    <cellStyle name="Normal 2 4 2 3 4 3 2 3 2 2" xfId="32177" xr:uid="{00000000-0005-0000-0000-0000AF600000}"/>
    <cellStyle name="Normal 2 4 2 3 4 3 2 3 3" xfId="24031" xr:uid="{00000000-0005-0000-0000-0000B0600000}"/>
    <cellStyle name="Normal 2 4 2 3 4 3 2 4" xfId="10582" xr:uid="{00000000-0005-0000-0000-0000B1600000}"/>
    <cellStyle name="Normal 2 4 2 3 4 3 2 4 2" xfId="26878" xr:uid="{00000000-0005-0000-0000-0000B2600000}"/>
    <cellStyle name="Normal 2 4 2 3 4 3 2 5" xfId="18732" xr:uid="{00000000-0005-0000-0000-0000B3600000}"/>
    <cellStyle name="Normal 2 4 2 3 4 3 3" xfId="3729" xr:uid="{00000000-0005-0000-0000-0000B4600000}"/>
    <cellStyle name="Normal 2 4 2 3 4 3 3 2" xfId="11875" xr:uid="{00000000-0005-0000-0000-0000B5600000}"/>
    <cellStyle name="Normal 2 4 2 3 4 3 3 2 2" xfId="28171" xr:uid="{00000000-0005-0000-0000-0000B6600000}"/>
    <cellStyle name="Normal 2 4 2 3 4 3 3 3" xfId="20025" xr:uid="{00000000-0005-0000-0000-0000B7600000}"/>
    <cellStyle name="Normal 2 4 2 3 4 3 4" xfId="6325" xr:uid="{00000000-0005-0000-0000-0000B8600000}"/>
    <cellStyle name="Normal 2 4 2 3 4 3 4 2" xfId="14471" xr:uid="{00000000-0005-0000-0000-0000B9600000}"/>
    <cellStyle name="Normal 2 4 2 3 4 3 4 2 2" xfId="30767" xr:uid="{00000000-0005-0000-0000-0000BA600000}"/>
    <cellStyle name="Normal 2 4 2 3 4 3 4 3" xfId="22621" xr:uid="{00000000-0005-0000-0000-0000BB600000}"/>
    <cellStyle name="Normal 2 4 2 3 4 3 5" xfId="9172" xr:uid="{00000000-0005-0000-0000-0000BC600000}"/>
    <cellStyle name="Normal 2 4 2 3 4 3 5 2" xfId="25468" xr:uid="{00000000-0005-0000-0000-0000BD600000}"/>
    <cellStyle name="Normal 2 4 2 3 4 3 6" xfId="17322" xr:uid="{00000000-0005-0000-0000-0000BE600000}"/>
    <cellStyle name="Normal 2 4 2 3 4 4" xfId="1731" xr:uid="{00000000-0005-0000-0000-0000BF600000}"/>
    <cellStyle name="Normal 2 4 2 3 4 4 2" xfId="4338" xr:uid="{00000000-0005-0000-0000-0000C0600000}"/>
    <cellStyle name="Normal 2 4 2 3 4 4 2 2" xfId="12484" xr:uid="{00000000-0005-0000-0000-0000C1600000}"/>
    <cellStyle name="Normal 2 4 2 3 4 4 2 2 2" xfId="28780" xr:uid="{00000000-0005-0000-0000-0000C2600000}"/>
    <cellStyle name="Normal 2 4 2 3 4 4 2 3" xfId="20634" xr:uid="{00000000-0005-0000-0000-0000C3600000}"/>
    <cellStyle name="Normal 2 4 2 3 4 4 3" xfId="7030" xr:uid="{00000000-0005-0000-0000-0000C4600000}"/>
    <cellStyle name="Normal 2 4 2 3 4 4 3 2" xfId="15176" xr:uid="{00000000-0005-0000-0000-0000C5600000}"/>
    <cellStyle name="Normal 2 4 2 3 4 4 3 2 2" xfId="31472" xr:uid="{00000000-0005-0000-0000-0000C6600000}"/>
    <cellStyle name="Normal 2 4 2 3 4 4 3 3" xfId="23326" xr:uid="{00000000-0005-0000-0000-0000C7600000}"/>
    <cellStyle name="Normal 2 4 2 3 4 4 4" xfId="9877" xr:uid="{00000000-0005-0000-0000-0000C8600000}"/>
    <cellStyle name="Normal 2 4 2 3 4 4 4 2" xfId="26173" xr:uid="{00000000-0005-0000-0000-0000C9600000}"/>
    <cellStyle name="Normal 2 4 2 3 4 4 5" xfId="18027" xr:uid="{00000000-0005-0000-0000-0000CA600000}"/>
    <cellStyle name="Normal 2 4 2 3 4 5" xfId="3120" xr:uid="{00000000-0005-0000-0000-0000CB600000}"/>
    <cellStyle name="Normal 2 4 2 3 4 5 2" xfId="11266" xr:uid="{00000000-0005-0000-0000-0000CC600000}"/>
    <cellStyle name="Normal 2 4 2 3 4 5 2 2" xfId="27562" xr:uid="{00000000-0005-0000-0000-0000CD600000}"/>
    <cellStyle name="Normal 2 4 2 3 4 5 3" xfId="19416" xr:uid="{00000000-0005-0000-0000-0000CE600000}"/>
    <cellStyle name="Normal 2 4 2 3 4 6" xfId="5620" xr:uid="{00000000-0005-0000-0000-0000CF600000}"/>
    <cellStyle name="Normal 2 4 2 3 4 6 2" xfId="13766" xr:uid="{00000000-0005-0000-0000-0000D0600000}"/>
    <cellStyle name="Normal 2 4 2 3 4 6 2 2" xfId="30062" xr:uid="{00000000-0005-0000-0000-0000D1600000}"/>
    <cellStyle name="Normal 2 4 2 3 4 6 3" xfId="21916" xr:uid="{00000000-0005-0000-0000-0000D2600000}"/>
    <cellStyle name="Normal 2 4 2 3 4 7" xfId="8467" xr:uid="{00000000-0005-0000-0000-0000D3600000}"/>
    <cellStyle name="Normal 2 4 2 3 4 7 2" xfId="24763" xr:uid="{00000000-0005-0000-0000-0000D4600000}"/>
    <cellStyle name="Normal 2 4 2 3 4 8" xfId="16617" xr:uid="{00000000-0005-0000-0000-0000D5600000}"/>
    <cellStyle name="Normal 2 4 2 3 5" xfId="410" xr:uid="{00000000-0005-0000-0000-0000D6600000}"/>
    <cellStyle name="Normal 2 4 2 3 5 2" xfId="1116" xr:uid="{00000000-0005-0000-0000-0000D7600000}"/>
    <cellStyle name="Normal 2 4 2 3 5 2 2" xfId="2526" xr:uid="{00000000-0005-0000-0000-0000D8600000}"/>
    <cellStyle name="Normal 2 4 2 3 5 2 2 2" xfId="5021" xr:uid="{00000000-0005-0000-0000-0000D9600000}"/>
    <cellStyle name="Normal 2 4 2 3 5 2 2 2 2" xfId="13167" xr:uid="{00000000-0005-0000-0000-0000DA600000}"/>
    <cellStyle name="Normal 2 4 2 3 5 2 2 2 2 2" xfId="29463" xr:uid="{00000000-0005-0000-0000-0000DB600000}"/>
    <cellStyle name="Normal 2 4 2 3 5 2 2 2 3" xfId="21317" xr:uid="{00000000-0005-0000-0000-0000DC600000}"/>
    <cellStyle name="Normal 2 4 2 3 5 2 2 3" xfId="7825" xr:uid="{00000000-0005-0000-0000-0000DD600000}"/>
    <cellStyle name="Normal 2 4 2 3 5 2 2 3 2" xfId="15971" xr:uid="{00000000-0005-0000-0000-0000DE600000}"/>
    <cellStyle name="Normal 2 4 2 3 5 2 2 3 2 2" xfId="32267" xr:uid="{00000000-0005-0000-0000-0000DF600000}"/>
    <cellStyle name="Normal 2 4 2 3 5 2 2 3 3" xfId="24121" xr:uid="{00000000-0005-0000-0000-0000E0600000}"/>
    <cellStyle name="Normal 2 4 2 3 5 2 2 4" xfId="10672" xr:uid="{00000000-0005-0000-0000-0000E1600000}"/>
    <cellStyle name="Normal 2 4 2 3 5 2 2 4 2" xfId="26968" xr:uid="{00000000-0005-0000-0000-0000E2600000}"/>
    <cellStyle name="Normal 2 4 2 3 5 2 2 5" xfId="18822" xr:uid="{00000000-0005-0000-0000-0000E3600000}"/>
    <cellStyle name="Normal 2 4 2 3 5 2 3" xfId="3803" xr:uid="{00000000-0005-0000-0000-0000E4600000}"/>
    <cellStyle name="Normal 2 4 2 3 5 2 3 2" xfId="11949" xr:uid="{00000000-0005-0000-0000-0000E5600000}"/>
    <cellStyle name="Normal 2 4 2 3 5 2 3 2 2" xfId="28245" xr:uid="{00000000-0005-0000-0000-0000E6600000}"/>
    <cellStyle name="Normal 2 4 2 3 5 2 3 3" xfId="20099" xr:uid="{00000000-0005-0000-0000-0000E7600000}"/>
    <cellStyle name="Normal 2 4 2 3 5 2 4" xfId="6415" xr:uid="{00000000-0005-0000-0000-0000E8600000}"/>
    <cellStyle name="Normal 2 4 2 3 5 2 4 2" xfId="14561" xr:uid="{00000000-0005-0000-0000-0000E9600000}"/>
    <cellStyle name="Normal 2 4 2 3 5 2 4 2 2" xfId="30857" xr:uid="{00000000-0005-0000-0000-0000EA600000}"/>
    <cellStyle name="Normal 2 4 2 3 5 2 4 3" xfId="22711" xr:uid="{00000000-0005-0000-0000-0000EB600000}"/>
    <cellStyle name="Normal 2 4 2 3 5 2 5" xfId="9262" xr:uid="{00000000-0005-0000-0000-0000EC600000}"/>
    <cellStyle name="Normal 2 4 2 3 5 2 5 2" xfId="25558" xr:uid="{00000000-0005-0000-0000-0000ED600000}"/>
    <cellStyle name="Normal 2 4 2 3 5 2 6" xfId="17412" xr:uid="{00000000-0005-0000-0000-0000EE600000}"/>
    <cellStyle name="Normal 2 4 2 3 5 3" xfId="1821" xr:uid="{00000000-0005-0000-0000-0000EF600000}"/>
    <cellStyle name="Normal 2 4 2 3 5 3 2" xfId="4412" xr:uid="{00000000-0005-0000-0000-0000F0600000}"/>
    <cellStyle name="Normal 2 4 2 3 5 3 2 2" xfId="12558" xr:uid="{00000000-0005-0000-0000-0000F1600000}"/>
    <cellStyle name="Normal 2 4 2 3 5 3 2 2 2" xfId="28854" xr:uid="{00000000-0005-0000-0000-0000F2600000}"/>
    <cellStyle name="Normal 2 4 2 3 5 3 2 3" xfId="20708" xr:uid="{00000000-0005-0000-0000-0000F3600000}"/>
    <cellStyle name="Normal 2 4 2 3 5 3 3" xfId="7120" xr:uid="{00000000-0005-0000-0000-0000F4600000}"/>
    <cellStyle name="Normal 2 4 2 3 5 3 3 2" xfId="15266" xr:uid="{00000000-0005-0000-0000-0000F5600000}"/>
    <cellStyle name="Normal 2 4 2 3 5 3 3 2 2" xfId="31562" xr:uid="{00000000-0005-0000-0000-0000F6600000}"/>
    <cellStyle name="Normal 2 4 2 3 5 3 3 3" xfId="23416" xr:uid="{00000000-0005-0000-0000-0000F7600000}"/>
    <cellStyle name="Normal 2 4 2 3 5 3 4" xfId="9967" xr:uid="{00000000-0005-0000-0000-0000F8600000}"/>
    <cellStyle name="Normal 2 4 2 3 5 3 4 2" xfId="26263" xr:uid="{00000000-0005-0000-0000-0000F9600000}"/>
    <cellStyle name="Normal 2 4 2 3 5 3 5" xfId="18117" xr:uid="{00000000-0005-0000-0000-0000FA600000}"/>
    <cellStyle name="Normal 2 4 2 3 5 4" xfId="3194" xr:uid="{00000000-0005-0000-0000-0000FB600000}"/>
    <cellStyle name="Normal 2 4 2 3 5 4 2" xfId="11340" xr:uid="{00000000-0005-0000-0000-0000FC600000}"/>
    <cellStyle name="Normal 2 4 2 3 5 4 2 2" xfId="27636" xr:uid="{00000000-0005-0000-0000-0000FD600000}"/>
    <cellStyle name="Normal 2 4 2 3 5 4 3" xfId="19490" xr:uid="{00000000-0005-0000-0000-0000FE600000}"/>
    <cellStyle name="Normal 2 4 2 3 5 5" xfId="5710" xr:uid="{00000000-0005-0000-0000-0000FF600000}"/>
    <cellStyle name="Normal 2 4 2 3 5 5 2" xfId="13856" xr:uid="{00000000-0005-0000-0000-000000610000}"/>
    <cellStyle name="Normal 2 4 2 3 5 5 2 2" xfId="30152" xr:uid="{00000000-0005-0000-0000-000001610000}"/>
    <cellStyle name="Normal 2 4 2 3 5 5 3" xfId="22006" xr:uid="{00000000-0005-0000-0000-000002610000}"/>
    <cellStyle name="Normal 2 4 2 3 5 6" xfId="8557" xr:uid="{00000000-0005-0000-0000-000003610000}"/>
    <cellStyle name="Normal 2 4 2 3 5 6 2" xfId="24853" xr:uid="{00000000-0005-0000-0000-000004610000}"/>
    <cellStyle name="Normal 2 4 2 3 5 7" xfId="16707" xr:uid="{00000000-0005-0000-0000-000005610000}"/>
    <cellStyle name="Normal 2 4 2 3 6" xfId="772" xr:uid="{00000000-0005-0000-0000-000006610000}"/>
    <cellStyle name="Normal 2 4 2 3 6 2" xfId="2182" xr:uid="{00000000-0005-0000-0000-000007610000}"/>
    <cellStyle name="Normal 2 4 2 3 6 2 2" xfId="4725" xr:uid="{00000000-0005-0000-0000-000008610000}"/>
    <cellStyle name="Normal 2 4 2 3 6 2 2 2" xfId="12871" xr:uid="{00000000-0005-0000-0000-000009610000}"/>
    <cellStyle name="Normal 2 4 2 3 6 2 2 2 2" xfId="29167" xr:uid="{00000000-0005-0000-0000-00000A610000}"/>
    <cellStyle name="Normal 2 4 2 3 6 2 2 3" xfId="21021" xr:uid="{00000000-0005-0000-0000-00000B610000}"/>
    <cellStyle name="Normal 2 4 2 3 6 2 3" xfId="7481" xr:uid="{00000000-0005-0000-0000-00000C610000}"/>
    <cellStyle name="Normal 2 4 2 3 6 2 3 2" xfId="15627" xr:uid="{00000000-0005-0000-0000-00000D610000}"/>
    <cellStyle name="Normal 2 4 2 3 6 2 3 2 2" xfId="31923" xr:uid="{00000000-0005-0000-0000-00000E610000}"/>
    <cellStyle name="Normal 2 4 2 3 6 2 3 3" xfId="23777" xr:uid="{00000000-0005-0000-0000-00000F610000}"/>
    <cellStyle name="Normal 2 4 2 3 6 2 4" xfId="10328" xr:uid="{00000000-0005-0000-0000-000010610000}"/>
    <cellStyle name="Normal 2 4 2 3 6 2 4 2" xfId="26624" xr:uid="{00000000-0005-0000-0000-000011610000}"/>
    <cellStyle name="Normal 2 4 2 3 6 2 5" xfId="18478" xr:uid="{00000000-0005-0000-0000-000012610000}"/>
    <cellStyle name="Normal 2 4 2 3 6 3" xfId="3507" xr:uid="{00000000-0005-0000-0000-000013610000}"/>
    <cellStyle name="Normal 2 4 2 3 6 3 2" xfId="11653" xr:uid="{00000000-0005-0000-0000-000014610000}"/>
    <cellStyle name="Normal 2 4 2 3 6 3 2 2" xfId="27949" xr:uid="{00000000-0005-0000-0000-000015610000}"/>
    <cellStyle name="Normal 2 4 2 3 6 3 3" xfId="19803" xr:uid="{00000000-0005-0000-0000-000016610000}"/>
    <cellStyle name="Normal 2 4 2 3 6 4" xfId="6071" xr:uid="{00000000-0005-0000-0000-000017610000}"/>
    <cellStyle name="Normal 2 4 2 3 6 4 2" xfId="14217" xr:uid="{00000000-0005-0000-0000-000018610000}"/>
    <cellStyle name="Normal 2 4 2 3 6 4 2 2" xfId="30513" xr:uid="{00000000-0005-0000-0000-000019610000}"/>
    <cellStyle name="Normal 2 4 2 3 6 4 3" xfId="22367" xr:uid="{00000000-0005-0000-0000-00001A610000}"/>
    <cellStyle name="Normal 2 4 2 3 6 5" xfId="8918" xr:uid="{00000000-0005-0000-0000-00001B610000}"/>
    <cellStyle name="Normal 2 4 2 3 6 5 2" xfId="25214" xr:uid="{00000000-0005-0000-0000-00001C610000}"/>
    <cellStyle name="Normal 2 4 2 3 6 6" xfId="17068" xr:uid="{00000000-0005-0000-0000-00001D610000}"/>
    <cellStyle name="Normal 2 4 2 3 7" xfId="1477" xr:uid="{00000000-0005-0000-0000-00001E610000}"/>
    <cellStyle name="Normal 2 4 2 3 7 2" xfId="4116" xr:uid="{00000000-0005-0000-0000-00001F610000}"/>
    <cellStyle name="Normal 2 4 2 3 7 2 2" xfId="12262" xr:uid="{00000000-0005-0000-0000-000020610000}"/>
    <cellStyle name="Normal 2 4 2 3 7 2 2 2" xfId="28558" xr:uid="{00000000-0005-0000-0000-000021610000}"/>
    <cellStyle name="Normal 2 4 2 3 7 2 3" xfId="20412" xr:uid="{00000000-0005-0000-0000-000022610000}"/>
    <cellStyle name="Normal 2 4 2 3 7 3" xfId="6776" xr:uid="{00000000-0005-0000-0000-000023610000}"/>
    <cellStyle name="Normal 2 4 2 3 7 3 2" xfId="14922" xr:uid="{00000000-0005-0000-0000-000024610000}"/>
    <cellStyle name="Normal 2 4 2 3 7 3 2 2" xfId="31218" xr:uid="{00000000-0005-0000-0000-000025610000}"/>
    <cellStyle name="Normal 2 4 2 3 7 3 3" xfId="23072" xr:uid="{00000000-0005-0000-0000-000026610000}"/>
    <cellStyle name="Normal 2 4 2 3 7 4" xfId="9623" xr:uid="{00000000-0005-0000-0000-000027610000}"/>
    <cellStyle name="Normal 2 4 2 3 7 4 2" xfId="25919" xr:uid="{00000000-0005-0000-0000-000028610000}"/>
    <cellStyle name="Normal 2 4 2 3 7 5" xfId="17773" xr:uid="{00000000-0005-0000-0000-000029610000}"/>
    <cellStyle name="Normal 2 4 2 3 8" xfId="2898" xr:uid="{00000000-0005-0000-0000-00002A610000}"/>
    <cellStyle name="Normal 2 4 2 3 8 2" xfId="11044" xr:uid="{00000000-0005-0000-0000-00002B610000}"/>
    <cellStyle name="Normal 2 4 2 3 8 2 2" xfId="27340" xr:uid="{00000000-0005-0000-0000-00002C610000}"/>
    <cellStyle name="Normal 2 4 2 3 8 3" xfId="19194" xr:uid="{00000000-0005-0000-0000-00002D610000}"/>
    <cellStyle name="Normal 2 4 2 3 9" xfId="5366" xr:uid="{00000000-0005-0000-0000-00002E610000}"/>
    <cellStyle name="Normal 2 4 2 3 9 2" xfId="13512" xr:uid="{00000000-0005-0000-0000-00002F610000}"/>
    <cellStyle name="Normal 2 4 2 3 9 2 2" xfId="29808" xr:uid="{00000000-0005-0000-0000-000030610000}"/>
    <cellStyle name="Normal 2 4 2 3 9 3" xfId="21662" xr:uid="{00000000-0005-0000-0000-000031610000}"/>
    <cellStyle name="Normal 2 4 2 4" xfId="112" xr:uid="{00000000-0005-0000-0000-000032610000}"/>
    <cellStyle name="Normal 2 4 2 4 2" xfId="456" xr:uid="{00000000-0005-0000-0000-000033610000}"/>
    <cellStyle name="Normal 2 4 2 4 2 2" xfId="1162" xr:uid="{00000000-0005-0000-0000-000034610000}"/>
    <cellStyle name="Normal 2 4 2 4 2 2 2" xfId="2572" xr:uid="{00000000-0005-0000-0000-000035610000}"/>
    <cellStyle name="Normal 2 4 2 4 2 2 2 2" xfId="5059" xr:uid="{00000000-0005-0000-0000-000036610000}"/>
    <cellStyle name="Normal 2 4 2 4 2 2 2 2 2" xfId="13205" xr:uid="{00000000-0005-0000-0000-000037610000}"/>
    <cellStyle name="Normal 2 4 2 4 2 2 2 2 2 2" xfId="29501" xr:uid="{00000000-0005-0000-0000-000038610000}"/>
    <cellStyle name="Normal 2 4 2 4 2 2 2 2 3" xfId="21355" xr:uid="{00000000-0005-0000-0000-000039610000}"/>
    <cellStyle name="Normal 2 4 2 4 2 2 2 3" xfId="7871" xr:uid="{00000000-0005-0000-0000-00003A610000}"/>
    <cellStyle name="Normal 2 4 2 4 2 2 2 3 2" xfId="16017" xr:uid="{00000000-0005-0000-0000-00003B610000}"/>
    <cellStyle name="Normal 2 4 2 4 2 2 2 3 2 2" xfId="32313" xr:uid="{00000000-0005-0000-0000-00003C610000}"/>
    <cellStyle name="Normal 2 4 2 4 2 2 2 3 3" xfId="24167" xr:uid="{00000000-0005-0000-0000-00003D610000}"/>
    <cellStyle name="Normal 2 4 2 4 2 2 2 4" xfId="10718" xr:uid="{00000000-0005-0000-0000-00003E610000}"/>
    <cellStyle name="Normal 2 4 2 4 2 2 2 4 2" xfId="27014" xr:uid="{00000000-0005-0000-0000-00003F610000}"/>
    <cellStyle name="Normal 2 4 2 4 2 2 2 5" xfId="18868" xr:uid="{00000000-0005-0000-0000-000040610000}"/>
    <cellStyle name="Normal 2 4 2 4 2 2 3" xfId="3841" xr:uid="{00000000-0005-0000-0000-000041610000}"/>
    <cellStyle name="Normal 2 4 2 4 2 2 3 2" xfId="11987" xr:uid="{00000000-0005-0000-0000-000042610000}"/>
    <cellStyle name="Normal 2 4 2 4 2 2 3 2 2" xfId="28283" xr:uid="{00000000-0005-0000-0000-000043610000}"/>
    <cellStyle name="Normal 2 4 2 4 2 2 3 3" xfId="20137" xr:uid="{00000000-0005-0000-0000-000044610000}"/>
    <cellStyle name="Normal 2 4 2 4 2 2 4" xfId="6461" xr:uid="{00000000-0005-0000-0000-000045610000}"/>
    <cellStyle name="Normal 2 4 2 4 2 2 4 2" xfId="14607" xr:uid="{00000000-0005-0000-0000-000046610000}"/>
    <cellStyle name="Normal 2 4 2 4 2 2 4 2 2" xfId="30903" xr:uid="{00000000-0005-0000-0000-000047610000}"/>
    <cellStyle name="Normal 2 4 2 4 2 2 4 3" xfId="22757" xr:uid="{00000000-0005-0000-0000-000048610000}"/>
    <cellStyle name="Normal 2 4 2 4 2 2 5" xfId="9308" xr:uid="{00000000-0005-0000-0000-000049610000}"/>
    <cellStyle name="Normal 2 4 2 4 2 2 5 2" xfId="25604" xr:uid="{00000000-0005-0000-0000-00004A610000}"/>
    <cellStyle name="Normal 2 4 2 4 2 2 6" xfId="17458" xr:uid="{00000000-0005-0000-0000-00004B610000}"/>
    <cellStyle name="Normal 2 4 2 4 2 3" xfId="1867" xr:uid="{00000000-0005-0000-0000-00004C610000}"/>
    <cellStyle name="Normal 2 4 2 4 2 3 2" xfId="4450" xr:uid="{00000000-0005-0000-0000-00004D610000}"/>
    <cellStyle name="Normal 2 4 2 4 2 3 2 2" xfId="12596" xr:uid="{00000000-0005-0000-0000-00004E610000}"/>
    <cellStyle name="Normal 2 4 2 4 2 3 2 2 2" xfId="28892" xr:uid="{00000000-0005-0000-0000-00004F610000}"/>
    <cellStyle name="Normal 2 4 2 4 2 3 2 3" xfId="20746" xr:uid="{00000000-0005-0000-0000-000050610000}"/>
    <cellStyle name="Normal 2 4 2 4 2 3 3" xfId="7166" xr:uid="{00000000-0005-0000-0000-000051610000}"/>
    <cellStyle name="Normal 2 4 2 4 2 3 3 2" xfId="15312" xr:uid="{00000000-0005-0000-0000-000052610000}"/>
    <cellStyle name="Normal 2 4 2 4 2 3 3 2 2" xfId="31608" xr:uid="{00000000-0005-0000-0000-000053610000}"/>
    <cellStyle name="Normal 2 4 2 4 2 3 3 3" xfId="23462" xr:uid="{00000000-0005-0000-0000-000054610000}"/>
    <cellStyle name="Normal 2 4 2 4 2 3 4" xfId="10013" xr:uid="{00000000-0005-0000-0000-000055610000}"/>
    <cellStyle name="Normal 2 4 2 4 2 3 4 2" xfId="26309" xr:uid="{00000000-0005-0000-0000-000056610000}"/>
    <cellStyle name="Normal 2 4 2 4 2 3 5" xfId="18163" xr:uid="{00000000-0005-0000-0000-000057610000}"/>
    <cellStyle name="Normal 2 4 2 4 2 4" xfId="3232" xr:uid="{00000000-0005-0000-0000-000058610000}"/>
    <cellStyle name="Normal 2 4 2 4 2 4 2" xfId="11378" xr:uid="{00000000-0005-0000-0000-000059610000}"/>
    <cellStyle name="Normal 2 4 2 4 2 4 2 2" xfId="27674" xr:uid="{00000000-0005-0000-0000-00005A610000}"/>
    <cellStyle name="Normal 2 4 2 4 2 4 3" xfId="19528" xr:uid="{00000000-0005-0000-0000-00005B610000}"/>
    <cellStyle name="Normal 2 4 2 4 2 5" xfId="5756" xr:uid="{00000000-0005-0000-0000-00005C610000}"/>
    <cellStyle name="Normal 2 4 2 4 2 5 2" xfId="13902" xr:uid="{00000000-0005-0000-0000-00005D610000}"/>
    <cellStyle name="Normal 2 4 2 4 2 5 2 2" xfId="30198" xr:uid="{00000000-0005-0000-0000-00005E610000}"/>
    <cellStyle name="Normal 2 4 2 4 2 5 3" xfId="22052" xr:uid="{00000000-0005-0000-0000-00005F610000}"/>
    <cellStyle name="Normal 2 4 2 4 2 6" xfId="8603" xr:uid="{00000000-0005-0000-0000-000060610000}"/>
    <cellStyle name="Normal 2 4 2 4 2 6 2" xfId="24899" xr:uid="{00000000-0005-0000-0000-000061610000}"/>
    <cellStyle name="Normal 2 4 2 4 2 7" xfId="16753" xr:uid="{00000000-0005-0000-0000-000062610000}"/>
    <cellStyle name="Normal 2 4 2 4 3" xfId="818" xr:uid="{00000000-0005-0000-0000-000063610000}"/>
    <cellStyle name="Normal 2 4 2 4 3 2" xfId="2228" xr:uid="{00000000-0005-0000-0000-000064610000}"/>
    <cellStyle name="Normal 2 4 2 4 3 2 2" xfId="4763" xr:uid="{00000000-0005-0000-0000-000065610000}"/>
    <cellStyle name="Normal 2 4 2 4 3 2 2 2" xfId="12909" xr:uid="{00000000-0005-0000-0000-000066610000}"/>
    <cellStyle name="Normal 2 4 2 4 3 2 2 2 2" xfId="29205" xr:uid="{00000000-0005-0000-0000-000067610000}"/>
    <cellStyle name="Normal 2 4 2 4 3 2 2 3" xfId="21059" xr:uid="{00000000-0005-0000-0000-000068610000}"/>
    <cellStyle name="Normal 2 4 2 4 3 2 3" xfId="7527" xr:uid="{00000000-0005-0000-0000-000069610000}"/>
    <cellStyle name="Normal 2 4 2 4 3 2 3 2" xfId="15673" xr:uid="{00000000-0005-0000-0000-00006A610000}"/>
    <cellStyle name="Normal 2 4 2 4 3 2 3 2 2" xfId="31969" xr:uid="{00000000-0005-0000-0000-00006B610000}"/>
    <cellStyle name="Normal 2 4 2 4 3 2 3 3" xfId="23823" xr:uid="{00000000-0005-0000-0000-00006C610000}"/>
    <cellStyle name="Normal 2 4 2 4 3 2 4" xfId="10374" xr:uid="{00000000-0005-0000-0000-00006D610000}"/>
    <cellStyle name="Normal 2 4 2 4 3 2 4 2" xfId="26670" xr:uid="{00000000-0005-0000-0000-00006E610000}"/>
    <cellStyle name="Normal 2 4 2 4 3 2 5" xfId="18524" xr:uid="{00000000-0005-0000-0000-00006F610000}"/>
    <cellStyle name="Normal 2 4 2 4 3 3" xfId="3545" xr:uid="{00000000-0005-0000-0000-000070610000}"/>
    <cellStyle name="Normal 2 4 2 4 3 3 2" xfId="11691" xr:uid="{00000000-0005-0000-0000-000071610000}"/>
    <cellStyle name="Normal 2 4 2 4 3 3 2 2" xfId="27987" xr:uid="{00000000-0005-0000-0000-000072610000}"/>
    <cellStyle name="Normal 2 4 2 4 3 3 3" xfId="19841" xr:uid="{00000000-0005-0000-0000-000073610000}"/>
    <cellStyle name="Normal 2 4 2 4 3 4" xfId="6117" xr:uid="{00000000-0005-0000-0000-000074610000}"/>
    <cellStyle name="Normal 2 4 2 4 3 4 2" xfId="14263" xr:uid="{00000000-0005-0000-0000-000075610000}"/>
    <cellStyle name="Normal 2 4 2 4 3 4 2 2" xfId="30559" xr:uid="{00000000-0005-0000-0000-000076610000}"/>
    <cellStyle name="Normal 2 4 2 4 3 4 3" xfId="22413" xr:uid="{00000000-0005-0000-0000-000077610000}"/>
    <cellStyle name="Normal 2 4 2 4 3 5" xfId="8964" xr:uid="{00000000-0005-0000-0000-000078610000}"/>
    <cellStyle name="Normal 2 4 2 4 3 5 2" xfId="25260" xr:uid="{00000000-0005-0000-0000-000079610000}"/>
    <cellStyle name="Normal 2 4 2 4 3 6" xfId="17114" xr:uid="{00000000-0005-0000-0000-00007A610000}"/>
    <cellStyle name="Normal 2 4 2 4 4" xfId="1523" xr:uid="{00000000-0005-0000-0000-00007B610000}"/>
    <cellStyle name="Normal 2 4 2 4 4 2" xfId="4154" xr:uid="{00000000-0005-0000-0000-00007C610000}"/>
    <cellStyle name="Normal 2 4 2 4 4 2 2" xfId="12300" xr:uid="{00000000-0005-0000-0000-00007D610000}"/>
    <cellStyle name="Normal 2 4 2 4 4 2 2 2" xfId="28596" xr:uid="{00000000-0005-0000-0000-00007E610000}"/>
    <cellStyle name="Normal 2 4 2 4 4 2 3" xfId="20450" xr:uid="{00000000-0005-0000-0000-00007F610000}"/>
    <cellStyle name="Normal 2 4 2 4 4 3" xfId="6822" xr:uid="{00000000-0005-0000-0000-000080610000}"/>
    <cellStyle name="Normal 2 4 2 4 4 3 2" xfId="14968" xr:uid="{00000000-0005-0000-0000-000081610000}"/>
    <cellStyle name="Normal 2 4 2 4 4 3 2 2" xfId="31264" xr:uid="{00000000-0005-0000-0000-000082610000}"/>
    <cellStyle name="Normal 2 4 2 4 4 3 3" xfId="23118" xr:uid="{00000000-0005-0000-0000-000083610000}"/>
    <cellStyle name="Normal 2 4 2 4 4 4" xfId="9669" xr:uid="{00000000-0005-0000-0000-000084610000}"/>
    <cellStyle name="Normal 2 4 2 4 4 4 2" xfId="25965" xr:uid="{00000000-0005-0000-0000-000085610000}"/>
    <cellStyle name="Normal 2 4 2 4 4 5" xfId="17819" xr:uid="{00000000-0005-0000-0000-000086610000}"/>
    <cellStyle name="Normal 2 4 2 4 5" xfId="2936" xr:uid="{00000000-0005-0000-0000-000087610000}"/>
    <cellStyle name="Normal 2 4 2 4 5 2" xfId="11082" xr:uid="{00000000-0005-0000-0000-000088610000}"/>
    <cellStyle name="Normal 2 4 2 4 5 2 2" xfId="27378" xr:uid="{00000000-0005-0000-0000-000089610000}"/>
    <cellStyle name="Normal 2 4 2 4 5 3" xfId="19232" xr:uid="{00000000-0005-0000-0000-00008A610000}"/>
    <cellStyle name="Normal 2 4 2 4 6" xfId="5412" xr:uid="{00000000-0005-0000-0000-00008B610000}"/>
    <cellStyle name="Normal 2 4 2 4 6 2" xfId="13558" xr:uid="{00000000-0005-0000-0000-00008C610000}"/>
    <cellStyle name="Normal 2 4 2 4 6 2 2" xfId="29854" xr:uid="{00000000-0005-0000-0000-00008D610000}"/>
    <cellStyle name="Normal 2 4 2 4 6 3" xfId="21708" xr:uid="{00000000-0005-0000-0000-00008E610000}"/>
    <cellStyle name="Normal 2 4 2 4 7" xfId="8259" xr:uid="{00000000-0005-0000-0000-00008F610000}"/>
    <cellStyle name="Normal 2 4 2 4 7 2" xfId="24555" xr:uid="{00000000-0005-0000-0000-000090610000}"/>
    <cellStyle name="Normal 2 4 2 4 8" xfId="16409" xr:uid="{00000000-0005-0000-0000-000091610000}"/>
    <cellStyle name="Normal 2 4 2 5" xfId="199" xr:uid="{00000000-0005-0000-0000-000092610000}"/>
    <cellStyle name="Normal 2 4 2 5 2" xfId="543" xr:uid="{00000000-0005-0000-0000-000093610000}"/>
    <cellStyle name="Normal 2 4 2 5 2 2" xfId="1249" xr:uid="{00000000-0005-0000-0000-000094610000}"/>
    <cellStyle name="Normal 2 4 2 5 2 2 2" xfId="2659" xr:uid="{00000000-0005-0000-0000-000095610000}"/>
    <cellStyle name="Normal 2 4 2 5 2 2 2 2" xfId="5133" xr:uid="{00000000-0005-0000-0000-000096610000}"/>
    <cellStyle name="Normal 2 4 2 5 2 2 2 2 2" xfId="13279" xr:uid="{00000000-0005-0000-0000-000097610000}"/>
    <cellStyle name="Normal 2 4 2 5 2 2 2 2 2 2" xfId="29575" xr:uid="{00000000-0005-0000-0000-000098610000}"/>
    <cellStyle name="Normal 2 4 2 5 2 2 2 2 3" xfId="21429" xr:uid="{00000000-0005-0000-0000-000099610000}"/>
    <cellStyle name="Normal 2 4 2 5 2 2 2 3" xfId="7958" xr:uid="{00000000-0005-0000-0000-00009A610000}"/>
    <cellStyle name="Normal 2 4 2 5 2 2 2 3 2" xfId="16104" xr:uid="{00000000-0005-0000-0000-00009B610000}"/>
    <cellStyle name="Normal 2 4 2 5 2 2 2 3 2 2" xfId="32400" xr:uid="{00000000-0005-0000-0000-00009C610000}"/>
    <cellStyle name="Normal 2 4 2 5 2 2 2 3 3" xfId="24254" xr:uid="{00000000-0005-0000-0000-00009D610000}"/>
    <cellStyle name="Normal 2 4 2 5 2 2 2 4" xfId="10805" xr:uid="{00000000-0005-0000-0000-00009E610000}"/>
    <cellStyle name="Normal 2 4 2 5 2 2 2 4 2" xfId="27101" xr:uid="{00000000-0005-0000-0000-00009F610000}"/>
    <cellStyle name="Normal 2 4 2 5 2 2 2 5" xfId="18955" xr:uid="{00000000-0005-0000-0000-0000A0610000}"/>
    <cellStyle name="Normal 2 4 2 5 2 2 3" xfId="3915" xr:uid="{00000000-0005-0000-0000-0000A1610000}"/>
    <cellStyle name="Normal 2 4 2 5 2 2 3 2" xfId="12061" xr:uid="{00000000-0005-0000-0000-0000A2610000}"/>
    <cellStyle name="Normal 2 4 2 5 2 2 3 2 2" xfId="28357" xr:uid="{00000000-0005-0000-0000-0000A3610000}"/>
    <cellStyle name="Normal 2 4 2 5 2 2 3 3" xfId="20211" xr:uid="{00000000-0005-0000-0000-0000A4610000}"/>
    <cellStyle name="Normal 2 4 2 5 2 2 4" xfId="6548" xr:uid="{00000000-0005-0000-0000-0000A5610000}"/>
    <cellStyle name="Normal 2 4 2 5 2 2 4 2" xfId="14694" xr:uid="{00000000-0005-0000-0000-0000A6610000}"/>
    <cellStyle name="Normal 2 4 2 5 2 2 4 2 2" xfId="30990" xr:uid="{00000000-0005-0000-0000-0000A7610000}"/>
    <cellStyle name="Normal 2 4 2 5 2 2 4 3" xfId="22844" xr:uid="{00000000-0005-0000-0000-0000A8610000}"/>
    <cellStyle name="Normal 2 4 2 5 2 2 5" xfId="9395" xr:uid="{00000000-0005-0000-0000-0000A9610000}"/>
    <cellStyle name="Normal 2 4 2 5 2 2 5 2" xfId="25691" xr:uid="{00000000-0005-0000-0000-0000AA610000}"/>
    <cellStyle name="Normal 2 4 2 5 2 2 6" xfId="17545" xr:uid="{00000000-0005-0000-0000-0000AB610000}"/>
    <cellStyle name="Normal 2 4 2 5 2 3" xfId="1954" xr:uid="{00000000-0005-0000-0000-0000AC610000}"/>
    <cellStyle name="Normal 2 4 2 5 2 3 2" xfId="4524" xr:uid="{00000000-0005-0000-0000-0000AD610000}"/>
    <cellStyle name="Normal 2 4 2 5 2 3 2 2" xfId="12670" xr:uid="{00000000-0005-0000-0000-0000AE610000}"/>
    <cellStyle name="Normal 2 4 2 5 2 3 2 2 2" xfId="28966" xr:uid="{00000000-0005-0000-0000-0000AF610000}"/>
    <cellStyle name="Normal 2 4 2 5 2 3 2 3" xfId="20820" xr:uid="{00000000-0005-0000-0000-0000B0610000}"/>
    <cellStyle name="Normal 2 4 2 5 2 3 3" xfId="7253" xr:uid="{00000000-0005-0000-0000-0000B1610000}"/>
    <cellStyle name="Normal 2 4 2 5 2 3 3 2" xfId="15399" xr:uid="{00000000-0005-0000-0000-0000B2610000}"/>
    <cellStyle name="Normal 2 4 2 5 2 3 3 2 2" xfId="31695" xr:uid="{00000000-0005-0000-0000-0000B3610000}"/>
    <cellStyle name="Normal 2 4 2 5 2 3 3 3" xfId="23549" xr:uid="{00000000-0005-0000-0000-0000B4610000}"/>
    <cellStyle name="Normal 2 4 2 5 2 3 4" xfId="10100" xr:uid="{00000000-0005-0000-0000-0000B5610000}"/>
    <cellStyle name="Normal 2 4 2 5 2 3 4 2" xfId="26396" xr:uid="{00000000-0005-0000-0000-0000B6610000}"/>
    <cellStyle name="Normal 2 4 2 5 2 3 5" xfId="18250" xr:uid="{00000000-0005-0000-0000-0000B7610000}"/>
    <cellStyle name="Normal 2 4 2 5 2 4" xfId="3306" xr:uid="{00000000-0005-0000-0000-0000B8610000}"/>
    <cellStyle name="Normal 2 4 2 5 2 4 2" xfId="11452" xr:uid="{00000000-0005-0000-0000-0000B9610000}"/>
    <cellStyle name="Normal 2 4 2 5 2 4 2 2" xfId="27748" xr:uid="{00000000-0005-0000-0000-0000BA610000}"/>
    <cellStyle name="Normal 2 4 2 5 2 4 3" xfId="19602" xr:uid="{00000000-0005-0000-0000-0000BB610000}"/>
    <cellStyle name="Normal 2 4 2 5 2 5" xfId="5843" xr:uid="{00000000-0005-0000-0000-0000BC610000}"/>
    <cellStyle name="Normal 2 4 2 5 2 5 2" xfId="13989" xr:uid="{00000000-0005-0000-0000-0000BD610000}"/>
    <cellStyle name="Normal 2 4 2 5 2 5 2 2" xfId="30285" xr:uid="{00000000-0005-0000-0000-0000BE610000}"/>
    <cellStyle name="Normal 2 4 2 5 2 5 3" xfId="22139" xr:uid="{00000000-0005-0000-0000-0000BF610000}"/>
    <cellStyle name="Normal 2 4 2 5 2 6" xfId="8690" xr:uid="{00000000-0005-0000-0000-0000C0610000}"/>
    <cellStyle name="Normal 2 4 2 5 2 6 2" xfId="24986" xr:uid="{00000000-0005-0000-0000-0000C1610000}"/>
    <cellStyle name="Normal 2 4 2 5 2 7" xfId="16840" xr:uid="{00000000-0005-0000-0000-0000C2610000}"/>
    <cellStyle name="Normal 2 4 2 5 3" xfId="905" xr:uid="{00000000-0005-0000-0000-0000C3610000}"/>
    <cellStyle name="Normal 2 4 2 5 3 2" xfId="2315" xr:uid="{00000000-0005-0000-0000-0000C4610000}"/>
    <cellStyle name="Normal 2 4 2 5 3 2 2" xfId="4837" xr:uid="{00000000-0005-0000-0000-0000C5610000}"/>
    <cellStyle name="Normal 2 4 2 5 3 2 2 2" xfId="12983" xr:uid="{00000000-0005-0000-0000-0000C6610000}"/>
    <cellStyle name="Normal 2 4 2 5 3 2 2 2 2" xfId="29279" xr:uid="{00000000-0005-0000-0000-0000C7610000}"/>
    <cellStyle name="Normal 2 4 2 5 3 2 2 3" xfId="21133" xr:uid="{00000000-0005-0000-0000-0000C8610000}"/>
    <cellStyle name="Normal 2 4 2 5 3 2 3" xfId="7614" xr:uid="{00000000-0005-0000-0000-0000C9610000}"/>
    <cellStyle name="Normal 2 4 2 5 3 2 3 2" xfId="15760" xr:uid="{00000000-0005-0000-0000-0000CA610000}"/>
    <cellStyle name="Normal 2 4 2 5 3 2 3 2 2" xfId="32056" xr:uid="{00000000-0005-0000-0000-0000CB610000}"/>
    <cellStyle name="Normal 2 4 2 5 3 2 3 3" xfId="23910" xr:uid="{00000000-0005-0000-0000-0000CC610000}"/>
    <cellStyle name="Normal 2 4 2 5 3 2 4" xfId="10461" xr:uid="{00000000-0005-0000-0000-0000CD610000}"/>
    <cellStyle name="Normal 2 4 2 5 3 2 4 2" xfId="26757" xr:uid="{00000000-0005-0000-0000-0000CE610000}"/>
    <cellStyle name="Normal 2 4 2 5 3 2 5" xfId="18611" xr:uid="{00000000-0005-0000-0000-0000CF610000}"/>
    <cellStyle name="Normal 2 4 2 5 3 3" xfId="3619" xr:uid="{00000000-0005-0000-0000-0000D0610000}"/>
    <cellStyle name="Normal 2 4 2 5 3 3 2" xfId="11765" xr:uid="{00000000-0005-0000-0000-0000D1610000}"/>
    <cellStyle name="Normal 2 4 2 5 3 3 2 2" xfId="28061" xr:uid="{00000000-0005-0000-0000-0000D2610000}"/>
    <cellStyle name="Normal 2 4 2 5 3 3 3" xfId="19915" xr:uid="{00000000-0005-0000-0000-0000D3610000}"/>
    <cellStyle name="Normal 2 4 2 5 3 4" xfId="6204" xr:uid="{00000000-0005-0000-0000-0000D4610000}"/>
    <cellStyle name="Normal 2 4 2 5 3 4 2" xfId="14350" xr:uid="{00000000-0005-0000-0000-0000D5610000}"/>
    <cellStyle name="Normal 2 4 2 5 3 4 2 2" xfId="30646" xr:uid="{00000000-0005-0000-0000-0000D6610000}"/>
    <cellStyle name="Normal 2 4 2 5 3 4 3" xfId="22500" xr:uid="{00000000-0005-0000-0000-0000D7610000}"/>
    <cellStyle name="Normal 2 4 2 5 3 5" xfId="9051" xr:uid="{00000000-0005-0000-0000-0000D8610000}"/>
    <cellStyle name="Normal 2 4 2 5 3 5 2" xfId="25347" xr:uid="{00000000-0005-0000-0000-0000D9610000}"/>
    <cellStyle name="Normal 2 4 2 5 3 6" xfId="17201" xr:uid="{00000000-0005-0000-0000-0000DA610000}"/>
    <cellStyle name="Normal 2 4 2 5 4" xfId="1610" xr:uid="{00000000-0005-0000-0000-0000DB610000}"/>
    <cellStyle name="Normal 2 4 2 5 4 2" xfId="4228" xr:uid="{00000000-0005-0000-0000-0000DC610000}"/>
    <cellStyle name="Normal 2 4 2 5 4 2 2" xfId="12374" xr:uid="{00000000-0005-0000-0000-0000DD610000}"/>
    <cellStyle name="Normal 2 4 2 5 4 2 2 2" xfId="28670" xr:uid="{00000000-0005-0000-0000-0000DE610000}"/>
    <cellStyle name="Normal 2 4 2 5 4 2 3" xfId="20524" xr:uid="{00000000-0005-0000-0000-0000DF610000}"/>
    <cellStyle name="Normal 2 4 2 5 4 3" xfId="6909" xr:uid="{00000000-0005-0000-0000-0000E0610000}"/>
    <cellStyle name="Normal 2 4 2 5 4 3 2" xfId="15055" xr:uid="{00000000-0005-0000-0000-0000E1610000}"/>
    <cellStyle name="Normal 2 4 2 5 4 3 2 2" xfId="31351" xr:uid="{00000000-0005-0000-0000-0000E2610000}"/>
    <cellStyle name="Normal 2 4 2 5 4 3 3" xfId="23205" xr:uid="{00000000-0005-0000-0000-0000E3610000}"/>
    <cellStyle name="Normal 2 4 2 5 4 4" xfId="9756" xr:uid="{00000000-0005-0000-0000-0000E4610000}"/>
    <cellStyle name="Normal 2 4 2 5 4 4 2" xfId="26052" xr:uid="{00000000-0005-0000-0000-0000E5610000}"/>
    <cellStyle name="Normal 2 4 2 5 4 5" xfId="17906" xr:uid="{00000000-0005-0000-0000-0000E6610000}"/>
    <cellStyle name="Normal 2 4 2 5 5" xfId="3010" xr:uid="{00000000-0005-0000-0000-0000E7610000}"/>
    <cellStyle name="Normal 2 4 2 5 5 2" xfId="11156" xr:uid="{00000000-0005-0000-0000-0000E8610000}"/>
    <cellStyle name="Normal 2 4 2 5 5 2 2" xfId="27452" xr:uid="{00000000-0005-0000-0000-0000E9610000}"/>
    <cellStyle name="Normal 2 4 2 5 5 3" xfId="19306" xr:uid="{00000000-0005-0000-0000-0000EA610000}"/>
    <cellStyle name="Normal 2 4 2 5 6" xfId="5499" xr:uid="{00000000-0005-0000-0000-0000EB610000}"/>
    <cellStyle name="Normal 2 4 2 5 6 2" xfId="13645" xr:uid="{00000000-0005-0000-0000-0000EC610000}"/>
    <cellStyle name="Normal 2 4 2 5 6 2 2" xfId="29941" xr:uid="{00000000-0005-0000-0000-0000ED610000}"/>
    <cellStyle name="Normal 2 4 2 5 6 3" xfId="21795" xr:uid="{00000000-0005-0000-0000-0000EE610000}"/>
    <cellStyle name="Normal 2 4 2 5 7" xfId="8346" xr:uid="{00000000-0005-0000-0000-0000EF610000}"/>
    <cellStyle name="Normal 2 4 2 5 7 2" xfId="24642" xr:uid="{00000000-0005-0000-0000-0000F0610000}"/>
    <cellStyle name="Normal 2 4 2 5 8" xfId="16496" xr:uid="{00000000-0005-0000-0000-0000F1610000}"/>
    <cellStyle name="Normal 2 4 2 6" xfId="276" xr:uid="{00000000-0005-0000-0000-0000F2610000}"/>
    <cellStyle name="Normal 2 4 2 6 2" xfId="620" xr:uid="{00000000-0005-0000-0000-0000F3610000}"/>
    <cellStyle name="Normal 2 4 2 6 2 2" xfId="1326" xr:uid="{00000000-0005-0000-0000-0000F4610000}"/>
    <cellStyle name="Normal 2 4 2 6 2 2 2" xfId="2736" xr:uid="{00000000-0005-0000-0000-0000F5610000}"/>
    <cellStyle name="Normal 2 4 2 6 2 2 2 2" xfId="5207" xr:uid="{00000000-0005-0000-0000-0000F6610000}"/>
    <cellStyle name="Normal 2 4 2 6 2 2 2 2 2" xfId="13353" xr:uid="{00000000-0005-0000-0000-0000F7610000}"/>
    <cellStyle name="Normal 2 4 2 6 2 2 2 2 2 2" xfId="29649" xr:uid="{00000000-0005-0000-0000-0000F8610000}"/>
    <cellStyle name="Normal 2 4 2 6 2 2 2 2 3" xfId="21503" xr:uid="{00000000-0005-0000-0000-0000F9610000}"/>
    <cellStyle name="Normal 2 4 2 6 2 2 2 3" xfId="8035" xr:uid="{00000000-0005-0000-0000-0000FA610000}"/>
    <cellStyle name="Normal 2 4 2 6 2 2 2 3 2" xfId="16181" xr:uid="{00000000-0005-0000-0000-0000FB610000}"/>
    <cellStyle name="Normal 2 4 2 6 2 2 2 3 2 2" xfId="32477" xr:uid="{00000000-0005-0000-0000-0000FC610000}"/>
    <cellStyle name="Normal 2 4 2 6 2 2 2 3 3" xfId="24331" xr:uid="{00000000-0005-0000-0000-0000FD610000}"/>
    <cellStyle name="Normal 2 4 2 6 2 2 2 4" xfId="10882" xr:uid="{00000000-0005-0000-0000-0000FE610000}"/>
    <cellStyle name="Normal 2 4 2 6 2 2 2 4 2" xfId="27178" xr:uid="{00000000-0005-0000-0000-0000FF610000}"/>
    <cellStyle name="Normal 2 4 2 6 2 2 2 5" xfId="19032" xr:uid="{00000000-0005-0000-0000-000000620000}"/>
    <cellStyle name="Normal 2 4 2 6 2 2 3" xfId="3989" xr:uid="{00000000-0005-0000-0000-000001620000}"/>
    <cellStyle name="Normal 2 4 2 6 2 2 3 2" xfId="12135" xr:uid="{00000000-0005-0000-0000-000002620000}"/>
    <cellStyle name="Normal 2 4 2 6 2 2 3 2 2" xfId="28431" xr:uid="{00000000-0005-0000-0000-000003620000}"/>
    <cellStyle name="Normal 2 4 2 6 2 2 3 3" xfId="20285" xr:uid="{00000000-0005-0000-0000-000004620000}"/>
    <cellStyle name="Normal 2 4 2 6 2 2 4" xfId="6625" xr:uid="{00000000-0005-0000-0000-000005620000}"/>
    <cellStyle name="Normal 2 4 2 6 2 2 4 2" xfId="14771" xr:uid="{00000000-0005-0000-0000-000006620000}"/>
    <cellStyle name="Normal 2 4 2 6 2 2 4 2 2" xfId="31067" xr:uid="{00000000-0005-0000-0000-000007620000}"/>
    <cellStyle name="Normal 2 4 2 6 2 2 4 3" xfId="22921" xr:uid="{00000000-0005-0000-0000-000008620000}"/>
    <cellStyle name="Normal 2 4 2 6 2 2 5" xfId="9472" xr:uid="{00000000-0005-0000-0000-000009620000}"/>
    <cellStyle name="Normal 2 4 2 6 2 2 5 2" xfId="25768" xr:uid="{00000000-0005-0000-0000-00000A620000}"/>
    <cellStyle name="Normal 2 4 2 6 2 2 6" xfId="17622" xr:uid="{00000000-0005-0000-0000-00000B620000}"/>
    <cellStyle name="Normal 2 4 2 6 2 3" xfId="2031" xr:uid="{00000000-0005-0000-0000-00000C620000}"/>
    <cellStyle name="Normal 2 4 2 6 2 3 2" xfId="4598" xr:uid="{00000000-0005-0000-0000-00000D620000}"/>
    <cellStyle name="Normal 2 4 2 6 2 3 2 2" xfId="12744" xr:uid="{00000000-0005-0000-0000-00000E620000}"/>
    <cellStyle name="Normal 2 4 2 6 2 3 2 2 2" xfId="29040" xr:uid="{00000000-0005-0000-0000-00000F620000}"/>
    <cellStyle name="Normal 2 4 2 6 2 3 2 3" xfId="20894" xr:uid="{00000000-0005-0000-0000-000010620000}"/>
    <cellStyle name="Normal 2 4 2 6 2 3 3" xfId="7330" xr:uid="{00000000-0005-0000-0000-000011620000}"/>
    <cellStyle name="Normal 2 4 2 6 2 3 3 2" xfId="15476" xr:uid="{00000000-0005-0000-0000-000012620000}"/>
    <cellStyle name="Normal 2 4 2 6 2 3 3 2 2" xfId="31772" xr:uid="{00000000-0005-0000-0000-000013620000}"/>
    <cellStyle name="Normal 2 4 2 6 2 3 3 3" xfId="23626" xr:uid="{00000000-0005-0000-0000-000014620000}"/>
    <cellStyle name="Normal 2 4 2 6 2 3 4" xfId="10177" xr:uid="{00000000-0005-0000-0000-000015620000}"/>
    <cellStyle name="Normal 2 4 2 6 2 3 4 2" xfId="26473" xr:uid="{00000000-0005-0000-0000-000016620000}"/>
    <cellStyle name="Normal 2 4 2 6 2 3 5" xfId="18327" xr:uid="{00000000-0005-0000-0000-000017620000}"/>
    <cellStyle name="Normal 2 4 2 6 2 4" xfId="3380" xr:uid="{00000000-0005-0000-0000-000018620000}"/>
    <cellStyle name="Normal 2 4 2 6 2 4 2" xfId="11526" xr:uid="{00000000-0005-0000-0000-000019620000}"/>
    <cellStyle name="Normal 2 4 2 6 2 4 2 2" xfId="27822" xr:uid="{00000000-0005-0000-0000-00001A620000}"/>
    <cellStyle name="Normal 2 4 2 6 2 4 3" xfId="19676" xr:uid="{00000000-0005-0000-0000-00001B620000}"/>
    <cellStyle name="Normal 2 4 2 6 2 5" xfId="5920" xr:uid="{00000000-0005-0000-0000-00001C620000}"/>
    <cellStyle name="Normal 2 4 2 6 2 5 2" xfId="14066" xr:uid="{00000000-0005-0000-0000-00001D620000}"/>
    <cellStyle name="Normal 2 4 2 6 2 5 2 2" xfId="30362" xr:uid="{00000000-0005-0000-0000-00001E620000}"/>
    <cellStyle name="Normal 2 4 2 6 2 5 3" xfId="22216" xr:uid="{00000000-0005-0000-0000-00001F620000}"/>
    <cellStyle name="Normal 2 4 2 6 2 6" xfId="8767" xr:uid="{00000000-0005-0000-0000-000020620000}"/>
    <cellStyle name="Normal 2 4 2 6 2 6 2" xfId="25063" xr:uid="{00000000-0005-0000-0000-000021620000}"/>
    <cellStyle name="Normal 2 4 2 6 2 7" xfId="16917" xr:uid="{00000000-0005-0000-0000-000022620000}"/>
    <cellStyle name="Normal 2 4 2 6 3" xfId="982" xr:uid="{00000000-0005-0000-0000-000023620000}"/>
    <cellStyle name="Normal 2 4 2 6 3 2" xfId="2392" xr:uid="{00000000-0005-0000-0000-000024620000}"/>
    <cellStyle name="Normal 2 4 2 6 3 2 2" xfId="4911" xr:uid="{00000000-0005-0000-0000-000025620000}"/>
    <cellStyle name="Normal 2 4 2 6 3 2 2 2" xfId="13057" xr:uid="{00000000-0005-0000-0000-000026620000}"/>
    <cellStyle name="Normal 2 4 2 6 3 2 2 2 2" xfId="29353" xr:uid="{00000000-0005-0000-0000-000027620000}"/>
    <cellStyle name="Normal 2 4 2 6 3 2 2 3" xfId="21207" xr:uid="{00000000-0005-0000-0000-000028620000}"/>
    <cellStyle name="Normal 2 4 2 6 3 2 3" xfId="7691" xr:uid="{00000000-0005-0000-0000-000029620000}"/>
    <cellStyle name="Normal 2 4 2 6 3 2 3 2" xfId="15837" xr:uid="{00000000-0005-0000-0000-00002A620000}"/>
    <cellStyle name="Normal 2 4 2 6 3 2 3 2 2" xfId="32133" xr:uid="{00000000-0005-0000-0000-00002B620000}"/>
    <cellStyle name="Normal 2 4 2 6 3 2 3 3" xfId="23987" xr:uid="{00000000-0005-0000-0000-00002C620000}"/>
    <cellStyle name="Normal 2 4 2 6 3 2 4" xfId="10538" xr:uid="{00000000-0005-0000-0000-00002D620000}"/>
    <cellStyle name="Normal 2 4 2 6 3 2 4 2" xfId="26834" xr:uid="{00000000-0005-0000-0000-00002E620000}"/>
    <cellStyle name="Normal 2 4 2 6 3 2 5" xfId="18688" xr:uid="{00000000-0005-0000-0000-00002F620000}"/>
    <cellStyle name="Normal 2 4 2 6 3 3" xfId="3693" xr:uid="{00000000-0005-0000-0000-000030620000}"/>
    <cellStyle name="Normal 2 4 2 6 3 3 2" xfId="11839" xr:uid="{00000000-0005-0000-0000-000031620000}"/>
    <cellStyle name="Normal 2 4 2 6 3 3 2 2" xfId="28135" xr:uid="{00000000-0005-0000-0000-000032620000}"/>
    <cellStyle name="Normal 2 4 2 6 3 3 3" xfId="19989" xr:uid="{00000000-0005-0000-0000-000033620000}"/>
    <cellStyle name="Normal 2 4 2 6 3 4" xfId="6281" xr:uid="{00000000-0005-0000-0000-000034620000}"/>
    <cellStyle name="Normal 2 4 2 6 3 4 2" xfId="14427" xr:uid="{00000000-0005-0000-0000-000035620000}"/>
    <cellStyle name="Normal 2 4 2 6 3 4 2 2" xfId="30723" xr:uid="{00000000-0005-0000-0000-000036620000}"/>
    <cellStyle name="Normal 2 4 2 6 3 4 3" xfId="22577" xr:uid="{00000000-0005-0000-0000-000037620000}"/>
    <cellStyle name="Normal 2 4 2 6 3 5" xfId="9128" xr:uid="{00000000-0005-0000-0000-000038620000}"/>
    <cellStyle name="Normal 2 4 2 6 3 5 2" xfId="25424" xr:uid="{00000000-0005-0000-0000-000039620000}"/>
    <cellStyle name="Normal 2 4 2 6 3 6" xfId="17278" xr:uid="{00000000-0005-0000-0000-00003A620000}"/>
    <cellStyle name="Normal 2 4 2 6 4" xfId="1687" xr:uid="{00000000-0005-0000-0000-00003B620000}"/>
    <cellStyle name="Normal 2 4 2 6 4 2" xfId="4302" xr:uid="{00000000-0005-0000-0000-00003C620000}"/>
    <cellStyle name="Normal 2 4 2 6 4 2 2" xfId="12448" xr:uid="{00000000-0005-0000-0000-00003D620000}"/>
    <cellStyle name="Normal 2 4 2 6 4 2 2 2" xfId="28744" xr:uid="{00000000-0005-0000-0000-00003E620000}"/>
    <cellStyle name="Normal 2 4 2 6 4 2 3" xfId="20598" xr:uid="{00000000-0005-0000-0000-00003F620000}"/>
    <cellStyle name="Normal 2 4 2 6 4 3" xfId="6986" xr:uid="{00000000-0005-0000-0000-000040620000}"/>
    <cellStyle name="Normal 2 4 2 6 4 3 2" xfId="15132" xr:uid="{00000000-0005-0000-0000-000041620000}"/>
    <cellStyle name="Normal 2 4 2 6 4 3 2 2" xfId="31428" xr:uid="{00000000-0005-0000-0000-000042620000}"/>
    <cellStyle name="Normal 2 4 2 6 4 3 3" xfId="23282" xr:uid="{00000000-0005-0000-0000-000043620000}"/>
    <cellStyle name="Normal 2 4 2 6 4 4" xfId="9833" xr:uid="{00000000-0005-0000-0000-000044620000}"/>
    <cellStyle name="Normal 2 4 2 6 4 4 2" xfId="26129" xr:uid="{00000000-0005-0000-0000-000045620000}"/>
    <cellStyle name="Normal 2 4 2 6 4 5" xfId="17983" xr:uid="{00000000-0005-0000-0000-000046620000}"/>
    <cellStyle name="Normal 2 4 2 6 5" xfId="3084" xr:uid="{00000000-0005-0000-0000-000047620000}"/>
    <cellStyle name="Normal 2 4 2 6 5 2" xfId="11230" xr:uid="{00000000-0005-0000-0000-000048620000}"/>
    <cellStyle name="Normal 2 4 2 6 5 2 2" xfId="27526" xr:uid="{00000000-0005-0000-0000-000049620000}"/>
    <cellStyle name="Normal 2 4 2 6 5 3" xfId="19380" xr:uid="{00000000-0005-0000-0000-00004A620000}"/>
    <cellStyle name="Normal 2 4 2 6 6" xfId="5576" xr:uid="{00000000-0005-0000-0000-00004B620000}"/>
    <cellStyle name="Normal 2 4 2 6 6 2" xfId="13722" xr:uid="{00000000-0005-0000-0000-00004C620000}"/>
    <cellStyle name="Normal 2 4 2 6 6 2 2" xfId="30018" xr:uid="{00000000-0005-0000-0000-00004D620000}"/>
    <cellStyle name="Normal 2 4 2 6 6 3" xfId="21872" xr:uid="{00000000-0005-0000-0000-00004E620000}"/>
    <cellStyle name="Normal 2 4 2 6 7" xfId="8423" xr:uid="{00000000-0005-0000-0000-00004F620000}"/>
    <cellStyle name="Normal 2 4 2 6 7 2" xfId="24719" xr:uid="{00000000-0005-0000-0000-000050620000}"/>
    <cellStyle name="Normal 2 4 2 6 8" xfId="16573" xr:uid="{00000000-0005-0000-0000-000051620000}"/>
    <cellStyle name="Normal 2 4 2 7" xfId="366" xr:uid="{00000000-0005-0000-0000-000052620000}"/>
    <cellStyle name="Normal 2 4 2 7 2" xfId="1072" xr:uid="{00000000-0005-0000-0000-000053620000}"/>
    <cellStyle name="Normal 2 4 2 7 2 2" xfId="2482" xr:uid="{00000000-0005-0000-0000-000054620000}"/>
    <cellStyle name="Normal 2 4 2 7 2 2 2" xfId="4985" xr:uid="{00000000-0005-0000-0000-000055620000}"/>
    <cellStyle name="Normal 2 4 2 7 2 2 2 2" xfId="13131" xr:uid="{00000000-0005-0000-0000-000056620000}"/>
    <cellStyle name="Normal 2 4 2 7 2 2 2 2 2" xfId="29427" xr:uid="{00000000-0005-0000-0000-000057620000}"/>
    <cellStyle name="Normal 2 4 2 7 2 2 2 3" xfId="21281" xr:uid="{00000000-0005-0000-0000-000058620000}"/>
    <cellStyle name="Normal 2 4 2 7 2 2 3" xfId="7781" xr:uid="{00000000-0005-0000-0000-000059620000}"/>
    <cellStyle name="Normal 2 4 2 7 2 2 3 2" xfId="15927" xr:uid="{00000000-0005-0000-0000-00005A620000}"/>
    <cellStyle name="Normal 2 4 2 7 2 2 3 2 2" xfId="32223" xr:uid="{00000000-0005-0000-0000-00005B620000}"/>
    <cellStyle name="Normal 2 4 2 7 2 2 3 3" xfId="24077" xr:uid="{00000000-0005-0000-0000-00005C620000}"/>
    <cellStyle name="Normal 2 4 2 7 2 2 4" xfId="10628" xr:uid="{00000000-0005-0000-0000-00005D620000}"/>
    <cellStyle name="Normal 2 4 2 7 2 2 4 2" xfId="26924" xr:uid="{00000000-0005-0000-0000-00005E620000}"/>
    <cellStyle name="Normal 2 4 2 7 2 2 5" xfId="18778" xr:uid="{00000000-0005-0000-0000-00005F620000}"/>
    <cellStyle name="Normal 2 4 2 7 2 3" xfId="3767" xr:uid="{00000000-0005-0000-0000-000060620000}"/>
    <cellStyle name="Normal 2 4 2 7 2 3 2" xfId="11913" xr:uid="{00000000-0005-0000-0000-000061620000}"/>
    <cellStyle name="Normal 2 4 2 7 2 3 2 2" xfId="28209" xr:uid="{00000000-0005-0000-0000-000062620000}"/>
    <cellStyle name="Normal 2 4 2 7 2 3 3" xfId="20063" xr:uid="{00000000-0005-0000-0000-000063620000}"/>
    <cellStyle name="Normal 2 4 2 7 2 4" xfId="6371" xr:uid="{00000000-0005-0000-0000-000064620000}"/>
    <cellStyle name="Normal 2 4 2 7 2 4 2" xfId="14517" xr:uid="{00000000-0005-0000-0000-000065620000}"/>
    <cellStyle name="Normal 2 4 2 7 2 4 2 2" xfId="30813" xr:uid="{00000000-0005-0000-0000-000066620000}"/>
    <cellStyle name="Normal 2 4 2 7 2 4 3" xfId="22667" xr:uid="{00000000-0005-0000-0000-000067620000}"/>
    <cellStyle name="Normal 2 4 2 7 2 5" xfId="9218" xr:uid="{00000000-0005-0000-0000-000068620000}"/>
    <cellStyle name="Normal 2 4 2 7 2 5 2" xfId="25514" xr:uid="{00000000-0005-0000-0000-000069620000}"/>
    <cellStyle name="Normal 2 4 2 7 2 6" xfId="17368" xr:uid="{00000000-0005-0000-0000-00006A620000}"/>
    <cellStyle name="Normal 2 4 2 7 3" xfId="1777" xr:uid="{00000000-0005-0000-0000-00006B620000}"/>
    <cellStyle name="Normal 2 4 2 7 3 2" xfId="4376" xr:uid="{00000000-0005-0000-0000-00006C620000}"/>
    <cellStyle name="Normal 2 4 2 7 3 2 2" xfId="12522" xr:uid="{00000000-0005-0000-0000-00006D620000}"/>
    <cellStyle name="Normal 2 4 2 7 3 2 2 2" xfId="28818" xr:uid="{00000000-0005-0000-0000-00006E620000}"/>
    <cellStyle name="Normal 2 4 2 7 3 2 3" xfId="20672" xr:uid="{00000000-0005-0000-0000-00006F620000}"/>
    <cellStyle name="Normal 2 4 2 7 3 3" xfId="7076" xr:uid="{00000000-0005-0000-0000-000070620000}"/>
    <cellStyle name="Normal 2 4 2 7 3 3 2" xfId="15222" xr:uid="{00000000-0005-0000-0000-000071620000}"/>
    <cellStyle name="Normal 2 4 2 7 3 3 2 2" xfId="31518" xr:uid="{00000000-0005-0000-0000-000072620000}"/>
    <cellStyle name="Normal 2 4 2 7 3 3 3" xfId="23372" xr:uid="{00000000-0005-0000-0000-000073620000}"/>
    <cellStyle name="Normal 2 4 2 7 3 4" xfId="9923" xr:uid="{00000000-0005-0000-0000-000074620000}"/>
    <cellStyle name="Normal 2 4 2 7 3 4 2" xfId="26219" xr:uid="{00000000-0005-0000-0000-000075620000}"/>
    <cellStyle name="Normal 2 4 2 7 3 5" xfId="18073" xr:uid="{00000000-0005-0000-0000-000076620000}"/>
    <cellStyle name="Normal 2 4 2 7 4" xfId="3158" xr:uid="{00000000-0005-0000-0000-000077620000}"/>
    <cellStyle name="Normal 2 4 2 7 4 2" xfId="11304" xr:uid="{00000000-0005-0000-0000-000078620000}"/>
    <cellStyle name="Normal 2 4 2 7 4 2 2" xfId="27600" xr:uid="{00000000-0005-0000-0000-000079620000}"/>
    <cellStyle name="Normal 2 4 2 7 4 3" xfId="19454" xr:uid="{00000000-0005-0000-0000-00007A620000}"/>
    <cellStyle name="Normal 2 4 2 7 5" xfId="5666" xr:uid="{00000000-0005-0000-0000-00007B620000}"/>
    <cellStyle name="Normal 2 4 2 7 5 2" xfId="13812" xr:uid="{00000000-0005-0000-0000-00007C620000}"/>
    <cellStyle name="Normal 2 4 2 7 5 2 2" xfId="30108" xr:uid="{00000000-0005-0000-0000-00007D620000}"/>
    <cellStyle name="Normal 2 4 2 7 5 3" xfId="21962" xr:uid="{00000000-0005-0000-0000-00007E620000}"/>
    <cellStyle name="Normal 2 4 2 7 6" xfId="8513" xr:uid="{00000000-0005-0000-0000-00007F620000}"/>
    <cellStyle name="Normal 2 4 2 7 6 2" xfId="24809" xr:uid="{00000000-0005-0000-0000-000080620000}"/>
    <cellStyle name="Normal 2 4 2 7 7" xfId="16663" xr:uid="{00000000-0005-0000-0000-000081620000}"/>
    <cellStyle name="Normal 2 4 2 8" xfId="728" xr:uid="{00000000-0005-0000-0000-000082620000}"/>
    <cellStyle name="Normal 2 4 2 8 2" xfId="2138" xr:uid="{00000000-0005-0000-0000-000083620000}"/>
    <cellStyle name="Normal 2 4 2 8 2 2" xfId="4689" xr:uid="{00000000-0005-0000-0000-000084620000}"/>
    <cellStyle name="Normal 2 4 2 8 2 2 2" xfId="12835" xr:uid="{00000000-0005-0000-0000-000085620000}"/>
    <cellStyle name="Normal 2 4 2 8 2 2 2 2" xfId="29131" xr:uid="{00000000-0005-0000-0000-000086620000}"/>
    <cellStyle name="Normal 2 4 2 8 2 2 3" xfId="20985" xr:uid="{00000000-0005-0000-0000-000087620000}"/>
    <cellStyle name="Normal 2 4 2 8 2 3" xfId="7437" xr:uid="{00000000-0005-0000-0000-000088620000}"/>
    <cellStyle name="Normal 2 4 2 8 2 3 2" xfId="15583" xr:uid="{00000000-0005-0000-0000-000089620000}"/>
    <cellStyle name="Normal 2 4 2 8 2 3 2 2" xfId="31879" xr:uid="{00000000-0005-0000-0000-00008A620000}"/>
    <cellStyle name="Normal 2 4 2 8 2 3 3" xfId="23733" xr:uid="{00000000-0005-0000-0000-00008B620000}"/>
    <cellStyle name="Normal 2 4 2 8 2 4" xfId="10284" xr:uid="{00000000-0005-0000-0000-00008C620000}"/>
    <cellStyle name="Normal 2 4 2 8 2 4 2" xfId="26580" xr:uid="{00000000-0005-0000-0000-00008D620000}"/>
    <cellStyle name="Normal 2 4 2 8 2 5" xfId="18434" xr:uid="{00000000-0005-0000-0000-00008E620000}"/>
    <cellStyle name="Normal 2 4 2 8 3" xfId="3471" xr:uid="{00000000-0005-0000-0000-00008F620000}"/>
    <cellStyle name="Normal 2 4 2 8 3 2" xfId="11617" xr:uid="{00000000-0005-0000-0000-000090620000}"/>
    <cellStyle name="Normal 2 4 2 8 3 2 2" xfId="27913" xr:uid="{00000000-0005-0000-0000-000091620000}"/>
    <cellStyle name="Normal 2 4 2 8 3 3" xfId="19767" xr:uid="{00000000-0005-0000-0000-000092620000}"/>
    <cellStyle name="Normal 2 4 2 8 4" xfId="6027" xr:uid="{00000000-0005-0000-0000-000093620000}"/>
    <cellStyle name="Normal 2 4 2 8 4 2" xfId="14173" xr:uid="{00000000-0005-0000-0000-000094620000}"/>
    <cellStyle name="Normal 2 4 2 8 4 2 2" xfId="30469" xr:uid="{00000000-0005-0000-0000-000095620000}"/>
    <cellStyle name="Normal 2 4 2 8 4 3" xfId="22323" xr:uid="{00000000-0005-0000-0000-000096620000}"/>
    <cellStyle name="Normal 2 4 2 8 5" xfId="8874" xr:uid="{00000000-0005-0000-0000-000097620000}"/>
    <cellStyle name="Normal 2 4 2 8 5 2" xfId="25170" xr:uid="{00000000-0005-0000-0000-000098620000}"/>
    <cellStyle name="Normal 2 4 2 8 6" xfId="17024" xr:uid="{00000000-0005-0000-0000-000099620000}"/>
    <cellStyle name="Normal 2 4 2 9" xfId="1433" xr:uid="{00000000-0005-0000-0000-00009A620000}"/>
    <cellStyle name="Normal 2 4 2 9 2" xfId="4080" xr:uid="{00000000-0005-0000-0000-00009B620000}"/>
    <cellStyle name="Normal 2 4 2 9 2 2" xfId="12226" xr:uid="{00000000-0005-0000-0000-00009C620000}"/>
    <cellStyle name="Normal 2 4 2 9 2 2 2" xfId="28522" xr:uid="{00000000-0005-0000-0000-00009D620000}"/>
    <cellStyle name="Normal 2 4 2 9 2 3" xfId="20376" xr:uid="{00000000-0005-0000-0000-00009E620000}"/>
    <cellStyle name="Normal 2 4 2 9 3" xfId="6732" xr:uid="{00000000-0005-0000-0000-00009F620000}"/>
    <cellStyle name="Normal 2 4 2 9 3 2" xfId="14878" xr:uid="{00000000-0005-0000-0000-0000A0620000}"/>
    <cellStyle name="Normal 2 4 2 9 3 2 2" xfId="31174" xr:uid="{00000000-0005-0000-0000-0000A1620000}"/>
    <cellStyle name="Normal 2 4 2 9 3 3" xfId="23028" xr:uid="{00000000-0005-0000-0000-0000A2620000}"/>
    <cellStyle name="Normal 2 4 2 9 4" xfId="9579" xr:uid="{00000000-0005-0000-0000-0000A3620000}"/>
    <cellStyle name="Normal 2 4 2 9 4 2" xfId="25875" xr:uid="{00000000-0005-0000-0000-0000A4620000}"/>
    <cellStyle name="Normal 2 4 2 9 5" xfId="17729" xr:uid="{00000000-0005-0000-0000-0000A5620000}"/>
    <cellStyle name="Normal 2 4 3" xfId="33" xr:uid="{00000000-0005-0000-0000-0000A6620000}"/>
    <cellStyle name="Normal 2 4 3 10" xfId="5333" xr:uid="{00000000-0005-0000-0000-0000A7620000}"/>
    <cellStyle name="Normal 2 4 3 10 2" xfId="13479" xr:uid="{00000000-0005-0000-0000-0000A8620000}"/>
    <cellStyle name="Normal 2 4 3 10 2 2" xfId="29775" xr:uid="{00000000-0005-0000-0000-0000A9620000}"/>
    <cellStyle name="Normal 2 4 3 10 3" xfId="21629" xr:uid="{00000000-0005-0000-0000-0000AA620000}"/>
    <cellStyle name="Normal 2 4 3 11" xfId="8180" xr:uid="{00000000-0005-0000-0000-0000AB620000}"/>
    <cellStyle name="Normal 2 4 3 11 2" xfId="24476" xr:uid="{00000000-0005-0000-0000-0000AC620000}"/>
    <cellStyle name="Normal 2 4 3 12" xfId="16330" xr:uid="{00000000-0005-0000-0000-0000AD620000}"/>
    <cellStyle name="Normal 2 4 3 2" xfId="77" xr:uid="{00000000-0005-0000-0000-0000AE620000}"/>
    <cellStyle name="Normal 2 4 3 2 10" xfId="8224" xr:uid="{00000000-0005-0000-0000-0000AF620000}"/>
    <cellStyle name="Normal 2 4 3 2 10 2" xfId="24520" xr:uid="{00000000-0005-0000-0000-0000B0620000}"/>
    <cellStyle name="Normal 2 4 3 2 11" xfId="16374" xr:uid="{00000000-0005-0000-0000-0000B1620000}"/>
    <cellStyle name="Normal 2 4 3 2 2" xfId="167" xr:uid="{00000000-0005-0000-0000-0000B2620000}"/>
    <cellStyle name="Normal 2 4 3 2 2 2" xfId="511" xr:uid="{00000000-0005-0000-0000-0000B3620000}"/>
    <cellStyle name="Normal 2 4 3 2 2 2 2" xfId="1217" xr:uid="{00000000-0005-0000-0000-0000B4620000}"/>
    <cellStyle name="Normal 2 4 3 2 2 2 2 2" xfId="2627" xr:uid="{00000000-0005-0000-0000-0000B5620000}"/>
    <cellStyle name="Normal 2 4 3 2 2 2 2 2 2" xfId="5104" xr:uid="{00000000-0005-0000-0000-0000B6620000}"/>
    <cellStyle name="Normal 2 4 3 2 2 2 2 2 2 2" xfId="13250" xr:uid="{00000000-0005-0000-0000-0000B7620000}"/>
    <cellStyle name="Normal 2 4 3 2 2 2 2 2 2 2 2" xfId="29546" xr:uid="{00000000-0005-0000-0000-0000B8620000}"/>
    <cellStyle name="Normal 2 4 3 2 2 2 2 2 2 3" xfId="21400" xr:uid="{00000000-0005-0000-0000-0000B9620000}"/>
    <cellStyle name="Normal 2 4 3 2 2 2 2 2 3" xfId="7926" xr:uid="{00000000-0005-0000-0000-0000BA620000}"/>
    <cellStyle name="Normal 2 4 3 2 2 2 2 2 3 2" xfId="16072" xr:uid="{00000000-0005-0000-0000-0000BB620000}"/>
    <cellStyle name="Normal 2 4 3 2 2 2 2 2 3 2 2" xfId="32368" xr:uid="{00000000-0005-0000-0000-0000BC620000}"/>
    <cellStyle name="Normal 2 4 3 2 2 2 2 2 3 3" xfId="24222" xr:uid="{00000000-0005-0000-0000-0000BD620000}"/>
    <cellStyle name="Normal 2 4 3 2 2 2 2 2 4" xfId="10773" xr:uid="{00000000-0005-0000-0000-0000BE620000}"/>
    <cellStyle name="Normal 2 4 3 2 2 2 2 2 4 2" xfId="27069" xr:uid="{00000000-0005-0000-0000-0000BF620000}"/>
    <cellStyle name="Normal 2 4 3 2 2 2 2 2 5" xfId="18923" xr:uid="{00000000-0005-0000-0000-0000C0620000}"/>
    <cellStyle name="Normal 2 4 3 2 2 2 2 3" xfId="3886" xr:uid="{00000000-0005-0000-0000-0000C1620000}"/>
    <cellStyle name="Normal 2 4 3 2 2 2 2 3 2" xfId="12032" xr:uid="{00000000-0005-0000-0000-0000C2620000}"/>
    <cellStyle name="Normal 2 4 3 2 2 2 2 3 2 2" xfId="28328" xr:uid="{00000000-0005-0000-0000-0000C3620000}"/>
    <cellStyle name="Normal 2 4 3 2 2 2 2 3 3" xfId="20182" xr:uid="{00000000-0005-0000-0000-0000C4620000}"/>
    <cellStyle name="Normal 2 4 3 2 2 2 2 4" xfId="6516" xr:uid="{00000000-0005-0000-0000-0000C5620000}"/>
    <cellStyle name="Normal 2 4 3 2 2 2 2 4 2" xfId="14662" xr:uid="{00000000-0005-0000-0000-0000C6620000}"/>
    <cellStyle name="Normal 2 4 3 2 2 2 2 4 2 2" xfId="30958" xr:uid="{00000000-0005-0000-0000-0000C7620000}"/>
    <cellStyle name="Normal 2 4 3 2 2 2 2 4 3" xfId="22812" xr:uid="{00000000-0005-0000-0000-0000C8620000}"/>
    <cellStyle name="Normal 2 4 3 2 2 2 2 5" xfId="9363" xr:uid="{00000000-0005-0000-0000-0000C9620000}"/>
    <cellStyle name="Normal 2 4 3 2 2 2 2 5 2" xfId="25659" xr:uid="{00000000-0005-0000-0000-0000CA620000}"/>
    <cellStyle name="Normal 2 4 3 2 2 2 2 6" xfId="17513" xr:uid="{00000000-0005-0000-0000-0000CB620000}"/>
    <cellStyle name="Normal 2 4 3 2 2 2 3" xfId="1922" xr:uid="{00000000-0005-0000-0000-0000CC620000}"/>
    <cellStyle name="Normal 2 4 3 2 2 2 3 2" xfId="4495" xr:uid="{00000000-0005-0000-0000-0000CD620000}"/>
    <cellStyle name="Normal 2 4 3 2 2 2 3 2 2" xfId="12641" xr:uid="{00000000-0005-0000-0000-0000CE620000}"/>
    <cellStyle name="Normal 2 4 3 2 2 2 3 2 2 2" xfId="28937" xr:uid="{00000000-0005-0000-0000-0000CF620000}"/>
    <cellStyle name="Normal 2 4 3 2 2 2 3 2 3" xfId="20791" xr:uid="{00000000-0005-0000-0000-0000D0620000}"/>
    <cellStyle name="Normal 2 4 3 2 2 2 3 3" xfId="7221" xr:uid="{00000000-0005-0000-0000-0000D1620000}"/>
    <cellStyle name="Normal 2 4 3 2 2 2 3 3 2" xfId="15367" xr:uid="{00000000-0005-0000-0000-0000D2620000}"/>
    <cellStyle name="Normal 2 4 3 2 2 2 3 3 2 2" xfId="31663" xr:uid="{00000000-0005-0000-0000-0000D3620000}"/>
    <cellStyle name="Normal 2 4 3 2 2 2 3 3 3" xfId="23517" xr:uid="{00000000-0005-0000-0000-0000D4620000}"/>
    <cellStyle name="Normal 2 4 3 2 2 2 3 4" xfId="10068" xr:uid="{00000000-0005-0000-0000-0000D5620000}"/>
    <cellStyle name="Normal 2 4 3 2 2 2 3 4 2" xfId="26364" xr:uid="{00000000-0005-0000-0000-0000D6620000}"/>
    <cellStyle name="Normal 2 4 3 2 2 2 3 5" xfId="18218" xr:uid="{00000000-0005-0000-0000-0000D7620000}"/>
    <cellStyle name="Normal 2 4 3 2 2 2 4" xfId="3277" xr:uid="{00000000-0005-0000-0000-0000D8620000}"/>
    <cellStyle name="Normal 2 4 3 2 2 2 4 2" xfId="11423" xr:uid="{00000000-0005-0000-0000-0000D9620000}"/>
    <cellStyle name="Normal 2 4 3 2 2 2 4 2 2" xfId="27719" xr:uid="{00000000-0005-0000-0000-0000DA620000}"/>
    <cellStyle name="Normal 2 4 3 2 2 2 4 3" xfId="19573" xr:uid="{00000000-0005-0000-0000-0000DB620000}"/>
    <cellStyle name="Normal 2 4 3 2 2 2 5" xfId="5811" xr:uid="{00000000-0005-0000-0000-0000DC620000}"/>
    <cellStyle name="Normal 2 4 3 2 2 2 5 2" xfId="13957" xr:uid="{00000000-0005-0000-0000-0000DD620000}"/>
    <cellStyle name="Normal 2 4 3 2 2 2 5 2 2" xfId="30253" xr:uid="{00000000-0005-0000-0000-0000DE620000}"/>
    <cellStyle name="Normal 2 4 3 2 2 2 5 3" xfId="22107" xr:uid="{00000000-0005-0000-0000-0000DF620000}"/>
    <cellStyle name="Normal 2 4 3 2 2 2 6" xfId="8658" xr:uid="{00000000-0005-0000-0000-0000E0620000}"/>
    <cellStyle name="Normal 2 4 3 2 2 2 6 2" xfId="24954" xr:uid="{00000000-0005-0000-0000-0000E1620000}"/>
    <cellStyle name="Normal 2 4 3 2 2 2 7" xfId="16808" xr:uid="{00000000-0005-0000-0000-0000E2620000}"/>
    <cellStyle name="Normal 2 4 3 2 2 3" xfId="873" xr:uid="{00000000-0005-0000-0000-0000E3620000}"/>
    <cellStyle name="Normal 2 4 3 2 2 3 2" xfId="2283" xr:uid="{00000000-0005-0000-0000-0000E4620000}"/>
    <cellStyle name="Normal 2 4 3 2 2 3 2 2" xfId="4808" xr:uid="{00000000-0005-0000-0000-0000E5620000}"/>
    <cellStyle name="Normal 2 4 3 2 2 3 2 2 2" xfId="12954" xr:uid="{00000000-0005-0000-0000-0000E6620000}"/>
    <cellStyle name="Normal 2 4 3 2 2 3 2 2 2 2" xfId="29250" xr:uid="{00000000-0005-0000-0000-0000E7620000}"/>
    <cellStyle name="Normal 2 4 3 2 2 3 2 2 3" xfId="21104" xr:uid="{00000000-0005-0000-0000-0000E8620000}"/>
    <cellStyle name="Normal 2 4 3 2 2 3 2 3" xfId="7582" xr:uid="{00000000-0005-0000-0000-0000E9620000}"/>
    <cellStyle name="Normal 2 4 3 2 2 3 2 3 2" xfId="15728" xr:uid="{00000000-0005-0000-0000-0000EA620000}"/>
    <cellStyle name="Normal 2 4 3 2 2 3 2 3 2 2" xfId="32024" xr:uid="{00000000-0005-0000-0000-0000EB620000}"/>
    <cellStyle name="Normal 2 4 3 2 2 3 2 3 3" xfId="23878" xr:uid="{00000000-0005-0000-0000-0000EC620000}"/>
    <cellStyle name="Normal 2 4 3 2 2 3 2 4" xfId="10429" xr:uid="{00000000-0005-0000-0000-0000ED620000}"/>
    <cellStyle name="Normal 2 4 3 2 2 3 2 4 2" xfId="26725" xr:uid="{00000000-0005-0000-0000-0000EE620000}"/>
    <cellStyle name="Normal 2 4 3 2 2 3 2 5" xfId="18579" xr:uid="{00000000-0005-0000-0000-0000EF620000}"/>
    <cellStyle name="Normal 2 4 3 2 2 3 3" xfId="3590" xr:uid="{00000000-0005-0000-0000-0000F0620000}"/>
    <cellStyle name="Normal 2 4 3 2 2 3 3 2" xfId="11736" xr:uid="{00000000-0005-0000-0000-0000F1620000}"/>
    <cellStyle name="Normal 2 4 3 2 2 3 3 2 2" xfId="28032" xr:uid="{00000000-0005-0000-0000-0000F2620000}"/>
    <cellStyle name="Normal 2 4 3 2 2 3 3 3" xfId="19886" xr:uid="{00000000-0005-0000-0000-0000F3620000}"/>
    <cellStyle name="Normal 2 4 3 2 2 3 4" xfId="6172" xr:uid="{00000000-0005-0000-0000-0000F4620000}"/>
    <cellStyle name="Normal 2 4 3 2 2 3 4 2" xfId="14318" xr:uid="{00000000-0005-0000-0000-0000F5620000}"/>
    <cellStyle name="Normal 2 4 3 2 2 3 4 2 2" xfId="30614" xr:uid="{00000000-0005-0000-0000-0000F6620000}"/>
    <cellStyle name="Normal 2 4 3 2 2 3 4 3" xfId="22468" xr:uid="{00000000-0005-0000-0000-0000F7620000}"/>
    <cellStyle name="Normal 2 4 3 2 2 3 5" xfId="9019" xr:uid="{00000000-0005-0000-0000-0000F8620000}"/>
    <cellStyle name="Normal 2 4 3 2 2 3 5 2" xfId="25315" xr:uid="{00000000-0005-0000-0000-0000F9620000}"/>
    <cellStyle name="Normal 2 4 3 2 2 3 6" xfId="17169" xr:uid="{00000000-0005-0000-0000-0000FA620000}"/>
    <cellStyle name="Normal 2 4 3 2 2 4" xfId="1578" xr:uid="{00000000-0005-0000-0000-0000FB620000}"/>
    <cellStyle name="Normal 2 4 3 2 2 4 2" xfId="4199" xr:uid="{00000000-0005-0000-0000-0000FC620000}"/>
    <cellStyle name="Normal 2 4 3 2 2 4 2 2" xfId="12345" xr:uid="{00000000-0005-0000-0000-0000FD620000}"/>
    <cellStyle name="Normal 2 4 3 2 2 4 2 2 2" xfId="28641" xr:uid="{00000000-0005-0000-0000-0000FE620000}"/>
    <cellStyle name="Normal 2 4 3 2 2 4 2 3" xfId="20495" xr:uid="{00000000-0005-0000-0000-0000FF620000}"/>
    <cellStyle name="Normal 2 4 3 2 2 4 3" xfId="6877" xr:uid="{00000000-0005-0000-0000-000000630000}"/>
    <cellStyle name="Normal 2 4 3 2 2 4 3 2" xfId="15023" xr:uid="{00000000-0005-0000-0000-000001630000}"/>
    <cellStyle name="Normal 2 4 3 2 2 4 3 2 2" xfId="31319" xr:uid="{00000000-0005-0000-0000-000002630000}"/>
    <cellStyle name="Normal 2 4 3 2 2 4 3 3" xfId="23173" xr:uid="{00000000-0005-0000-0000-000003630000}"/>
    <cellStyle name="Normal 2 4 3 2 2 4 4" xfId="9724" xr:uid="{00000000-0005-0000-0000-000004630000}"/>
    <cellStyle name="Normal 2 4 3 2 2 4 4 2" xfId="26020" xr:uid="{00000000-0005-0000-0000-000005630000}"/>
    <cellStyle name="Normal 2 4 3 2 2 4 5" xfId="17874" xr:uid="{00000000-0005-0000-0000-000006630000}"/>
    <cellStyle name="Normal 2 4 3 2 2 5" xfId="2981" xr:uid="{00000000-0005-0000-0000-000007630000}"/>
    <cellStyle name="Normal 2 4 3 2 2 5 2" xfId="11127" xr:uid="{00000000-0005-0000-0000-000008630000}"/>
    <cellStyle name="Normal 2 4 3 2 2 5 2 2" xfId="27423" xr:uid="{00000000-0005-0000-0000-000009630000}"/>
    <cellStyle name="Normal 2 4 3 2 2 5 3" xfId="19277" xr:uid="{00000000-0005-0000-0000-00000A630000}"/>
    <cellStyle name="Normal 2 4 3 2 2 6" xfId="5467" xr:uid="{00000000-0005-0000-0000-00000B630000}"/>
    <cellStyle name="Normal 2 4 3 2 2 6 2" xfId="13613" xr:uid="{00000000-0005-0000-0000-00000C630000}"/>
    <cellStyle name="Normal 2 4 3 2 2 6 2 2" xfId="29909" xr:uid="{00000000-0005-0000-0000-00000D630000}"/>
    <cellStyle name="Normal 2 4 3 2 2 6 3" xfId="21763" xr:uid="{00000000-0005-0000-0000-00000E630000}"/>
    <cellStyle name="Normal 2 4 3 2 2 7" xfId="8314" xr:uid="{00000000-0005-0000-0000-00000F630000}"/>
    <cellStyle name="Normal 2 4 3 2 2 7 2" xfId="24610" xr:uid="{00000000-0005-0000-0000-000010630000}"/>
    <cellStyle name="Normal 2 4 3 2 2 8" xfId="16464" xr:uid="{00000000-0005-0000-0000-000011630000}"/>
    <cellStyle name="Normal 2 4 3 2 3" xfId="244" xr:uid="{00000000-0005-0000-0000-000012630000}"/>
    <cellStyle name="Normal 2 4 3 2 3 2" xfId="588" xr:uid="{00000000-0005-0000-0000-000013630000}"/>
    <cellStyle name="Normal 2 4 3 2 3 2 2" xfId="1294" xr:uid="{00000000-0005-0000-0000-000014630000}"/>
    <cellStyle name="Normal 2 4 3 2 3 2 2 2" xfId="2704" xr:uid="{00000000-0005-0000-0000-000015630000}"/>
    <cellStyle name="Normal 2 4 3 2 3 2 2 2 2" xfId="5178" xr:uid="{00000000-0005-0000-0000-000016630000}"/>
    <cellStyle name="Normal 2 4 3 2 3 2 2 2 2 2" xfId="13324" xr:uid="{00000000-0005-0000-0000-000017630000}"/>
    <cellStyle name="Normal 2 4 3 2 3 2 2 2 2 2 2" xfId="29620" xr:uid="{00000000-0005-0000-0000-000018630000}"/>
    <cellStyle name="Normal 2 4 3 2 3 2 2 2 2 3" xfId="21474" xr:uid="{00000000-0005-0000-0000-000019630000}"/>
    <cellStyle name="Normal 2 4 3 2 3 2 2 2 3" xfId="8003" xr:uid="{00000000-0005-0000-0000-00001A630000}"/>
    <cellStyle name="Normal 2 4 3 2 3 2 2 2 3 2" xfId="16149" xr:uid="{00000000-0005-0000-0000-00001B630000}"/>
    <cellStyle name="Normal 2 4 3 2 3 2 2 2 3 2 2" xfId="32445" xr:uid="{00000000-0005-0000-0000-00001C630000}"/>
    <cellStyle name="Normal 2 4 3 2 3 2 2 2 3 3" xfId="24299" xr:uid="{00000000-0005-0000-0000-00001D630000}"/>
    <cellStyle name="Normal 2 4 3 2 3 2 2 2 4" xfId="10850" xr:uid="{00000000-0005-0000-0000-00001E630000}"/>
    <cellStyle name="Normal 2 4 3 2 3 2 2 2 4 2" xfId="27146" xr:uid="{00000000-0005-0000-0000-00001F630000}"/>
    <cellStyle name="Normal 2 4 3 2 3 2 2 2 5" xfId="19000" xr:uid="{00000000-0005-0000-0000-000020630000}"/>
    <cellStyle name="Normal 2 4 3 2 3 2 2 3" xfId="3960" xr:uid="{00000000-0005-0000-0000-000021630000}"/>
    <cellStyle name="Normal 2 4 3 2 3 2 2 3 2" xfId="12106" xr:uid="{00000000-0005-0000-0000-000022630000}"/>
    <cellStyle name="Normal 2 4 3 2 3 2 2 3 2 2" xfId="28402" xr:uid="{00000000-0005-0000-0000-000023630000}"/>
    <cellStyle name="Normal 2 4 3 2 3 2 2 3 3" xfId="20256" xr:uid="{00000000-0005-0000-0000-000024630000}"/>
    <cellStyle name="Normal 2 4 3 2 3 2 2 4" xfId="6593" xr:uid="{00000000-0005-0000-0000-000025630000}"/>
    <cellStyle name="Normal 2 4 3 2 3 2 2 4 2" xfId="14739" xr:uid="{00000000-0005-0000-0000-000026630000}"/>
    <cellStyle name="Normal 2 4 3 2 3 2 2 4 2 2" xfId="31035" xr:uid="{00000000-0005-0000-0000-000027630000}"/>
    <cellStyle name="Normal 2 4 3 2 3 2 2 4 3" xfId="22889" xr:uid="{00000000-0005-0000-0000-000028630000}"/>
    <cellStyle name="Normal 2 4 3 2 3 2 2 5" xfId="9440" xr:uid="{00000000-0005-0000-0000-000029630000}"/>
    <cellStyle name="Normal 2 4 3 2 3 2 2 5 2" xfId="25736" xr:uid="{00000000-0005-0000-0000-00002A630000}"/>
    <cellStyle name="Normal 2 4 3 2 3 2 2 6" xfId="17590" xr:uid="{00000000-0005-0000-0000-00002B630000}"/>
    <cellStyle name="Normal 2 4 3 2 3 2 3" xfId="1999" xr:uid="{00000000-0005-0000-0000-00002C630000}"/>
    <cellStyle name="Normal 2 4 3 2 3 2 3 2" xfId="4569" xr:uid="{00000000-0005-0000-0000-00002D630000}"/>
    <cellStyle name="Normal 2 4 3 2 3 2 3 2 2" xfId="12715" xr:uid="{00000000-0005-0000-0000-00002E630000}"/>
    <cellStyle name="Normal 2 4 3 2 3 2 3 2 2 2" xfId="29011" xr:uid="{00000000-0005-0000-0000-00002F630000}"/>
    <cellStyle name="Normal 2 4 3 2 3 2 3 2 3" xfId="20865" xr:uid="{00000000-0005-0000-0000-000030630000}"/>
    <cellStyle name="Normal 2 4 3 2 3 2 3 3" xfId="7298" xr:uid="{00000000-0005-0000-0000-000031630000}"/>
    <cellStyle name="Normal 2 4 3 2 3 2 3 3 2" xfId="15444" xr:uid="{00000000-0005-0000-0000-000032630000}"/>
    <cellStyle name="Normal 2 4 3 2 3 2 3 3 2 2" xfId="31740" xr:uid="{00000000-0005-0000-0000-000033630000}"/>
    <cellStyle name="Normal 2 4 3 2 3 2 3 3 3" xfId="23594" xr:uid="{00000000-0005-0000-0000-000034630000}"/>
    <cellStyle name="Normal 2 4 3 2 3 2 3 4" xfId="10145" xr:uid="{00000000-0005-0000-0000-000035630000}"/>
    <cellStyle name="Normal 2 4 3 2 3 2 3 4 2" xfId="26441" xr:uid="{00000000-0005-0000-0000-000036630000}"/>
    <cellStyle name="Normal 2 4 3 2 3 2 3 5" xfId="18295" xr:uid="{00000000-0005-0000-0000-000037630000}"/>
    <cellStyle name="Normal 2 4 3 2 3 2 4" xfId="3351" xr:uid="{00000000-0005-0000-0000-000038630000}"/>
    <cellStyle name="Normal 2 4 3 2 3 2 4 2" xfId="11497" xr:uid="{00000000-0005-0000-0000-000039630000}"/>
    <cellStyle name="Normal 2 4 3 2 3 2 4 2 2" xfId="27793" xr:uid="{00000000-0005-0000-0000-00003A630000}"/>
    <cellStyle name="Normal 2 4 3 2 3 2 4 3" xfId="19647" xr:uid="{00000000-0005-0000-0000-00003B630000}"/>
    <cellStyle name="Normal 2 4 3 2 3 2 5" xfId="5888" xr:uid="{00000000-0005-0000-0000-00003C630000}"/>
    <cellStyle name="Normal 2 4 3 2 3 2 5 2" xfId="14034" xr:uid="{00000000-0005-0000-0000-00003D630000}"/>
    <cellStyle name="Normal 2 4 3 2 3 2 5 2 2" xfId="30330" xr:uid="{00000000-0005-0000-0000-00003E630000}"/>
    <cellStyle name="Normal 2 4 3 2 3 2 5 3" xfId="22184" xr:uid="{00000000-0005-0000-0000-00003F630000}"/>
    <cellStyle name="Normal 2 4 3 2 3 2 6" xfId="8735" xr:uid="{00000000-0005-0000-0000-000040630000}"/>
    <cellStyle name="Normal 2 4 3 2 3 2 6 2" xfId="25031" xr:uid="{00000000-0005-0000-0000-000041630000}"/>
    <cellStyle name="Normal 2 4 3 2 3 2 7" xfId="16885" xr:uid="{00000000-0005-0000-0000-000042630000}"/>
    <cellStyle name="Normal 2 4 3 2 3 3" xfId="950" xr:uid="{00000000-0005-0000-0000-000043630000}"/>
    <cellStyle name="Normal 2 4 3 2 3 3 2" xfId="2360" xr:uid="{00000000-0005-0000-0000-000044630000}"/>
    <cellStyle name="Normal 2 4 3 2 3 3 2 2" xfId="4882" xr:uid="{00000000-0005-0000-0000-000045630000}"/>
    <cellStyle name="Normal 2 4 3 2 3 3 2 2 2" xfId="13028" xr:uid="{00000000-0005-0000-0000-000046630000}"/>
    <cellStyle name="Normal 2 4 3 2 3 3 2 2 2 2" xfId="29324" xr:uid="{00000000-0005-0000-0000-000047630000}"/>
    <cellStyle name="Normal 2 4 3 2 3 3 2 2 3" xfId="21178" xr:uid="{00000000-0005-0000-0000-000048630000}"/>
    <cellStyle name="Normal 2 4 3 2 3 3 2 3" xfId="7659" xr:uid="{00000000-0005-0000-0000-000049630000}"/>
    <cellStyle name="Normal 2 4 3 2 3 3 2 3 2" xfId="15805" xr:uid="{00000000-0005-0000-0000-00004A630000}"/>
    <cellStyle name="Normal 2 4 3 2 3 3 2 3 2 2" xfId="32101" xr:uid="{00000000-0005-0000-0000-00004B630000}"/>
    <cellStyle name="Normal 2 4 3 2 3 3 2 3 3" xfId="23955" xr:uid="{00000000-0005-0000-0000-00004C630000}"/>
    <cellStyle name="Normal 2 4 3 2 3 3 2 4" xfId="10506" xr:uid="{00000000-0005-0000-0000-00004D630000}"/>
    <cellStyle name="Normal 2 4 3 2 3 3 2 4 2" xfId="26802" xr:uid="{00000000-0005-0000-0000-00004E630000}"/>
    <cellStyle name="Normal 2 4 3 2 3 3 2 5" xfId="18656" xr:uid="{00000000-0005-0000-0000-00004F630000}"/>
    <cellStyle name="Normal 2 4 3 2 3 3 3" xfId="3664" xr:uid="{00000000-0005-0000-0000-000050630000}"/>
    <cellStyle name="Normal 2 4 3 2 3 3 3 2" xfId="11810" xr:uid="{00000000-0005-0000-0000-000051630000}"/>
    <cellStyle name="Normal 2 4 3 2 3 3 3 2 2" xfId="28106" xr:uid="{00000000-0005-0000-0000-000052630000}"/>
    <cellStyle name="Normal 2 4 3 2 3 3 3 3" xfId="19960" xr:uid="{00000000-0005-0000-0000-000053630000}"/>
    <cellStyle name="Normal 2 4 3 2 3 3 4" xfId="6249" xr:uid="{00000000-0005-0000-0000-000054630000}"/>
    <cellStyle name="Normal 2 4 3 2 3 3 4 2" xfId="14395" xr:uid="{00000000-0005-0000-0000-000055630000}"/>
    <cellStyle name="Normal 2 4 3 2 3 3 4 2 2" xfId="30691" xr:uid="{00000000-0005-0000-0000-000056630000}"/>
    <cellStyle name="Normal 2 4 3 2 3 3 4 3" xfId="22545" xr:uid="{00000000-0005-0000-0000-000057630000}"/>
    <cellStyle name="Normal 2 4 3 2 3 3 5" xfId="9096" xr:uid="{00000000-0005-0000-0000-000058630000}"/>
    <cellStyle name="Normal 2 4 3 2 3 3 5 2" xfId="25392" xr:uid="{00000000-0005-0000-0000-000059630000}"/>
    <cellStyle name="Normal 2 4 3 2 3 3 6" xfId="17246" xr:uid="{00000000-0005-0000-0000-00005A630000}"/>
    <cellStyle name="Normal 2 4 3 2 3 4" xfId="1655" xr:uid="{00000000-0005-0000-0000-00005B630000}"/>
    <cellStyle name="Normal 2 4 3 2 3 4 2" xfId="4273" xr:uid="{00000000-0005-0000-0000-00005C630000}"/>
    <cellStyle name="Normal 2 4 3 2 3 4 2 2" xfId="12419" xr:uid="{00000000-0005-0000-0000-00005D630000}"/>
    <cellStyle name="Normal 2 4 3 2 3 4 2 2 2" xfId="28715" xr:uid="{00000000-0005-0000-0000-00005E630000}"/>
    <cellStyle name="Normal 2 4 3 2 3 4 2 3" xfId="20569" xr:uid="{00000000-0005-0000-0000-00005F630000}"/>
    <cellStyle name="Normal 2 4 3 2 3 4 3" xfId="6954" xr:uid="{00000000-0005-0000-0000-000060630000}"/>
    <cellStyle name="Normal 2 4 3 2 3 4 3 2" xfId="15100" xr:uid="{00000000-0005-0000-0000-000061630000}"/>
    <cellStyle name="Normal 2 4 3 2 3 4 3 2 2" xfId="31396" xr:uid="{00000000-0005-0000-0000-000062630000}"/>
    <cellStyle name="Normal 2 4 3 2 3 4 3 3" xfId="23250" xr:uid="{00000000-0005-0000-0000-000063630000}"/>
    <cellStyle name="Normal 2 4 3 2 3 4 4" xfId="9801" xr:uid="{00000000-0005-0000-0000-000064630000}"/>
    <cellStyle name="Normal 2 4 3 2 3 4 4 2" xfId="26097" xr:uid="{00000000-0005-0000-0000-000065630000}"/>
    <cellStyle name="Normal 2 4 3 2 3 4 5" xfId="17951" xr:uid="{00000000-0005-0000-0000-000066630000}"/>
    <cellStyle name="Normal 2 4 3 2 3 5" xfId="3055" xr:uid="{00000000-0005-0000-0000-000067630000}"/>
    <cellStyle name="Normal 2 4 3 2 3 5 2" xfId="11201" xr:uid="{00000000-0005-0000-0000-000068630000}"/>
    <cellStyle name="Normal 2 4 3 2 3 5 2 2" xfId="27497" xr:uid="{00000000-0005-0000-0000-000069630000}"/>
    <cellStyle name="Normal 2 4 3 2 3 5 3" xfId="19351" xr:uid="{00000000-0005-0000-0000-00006A630000}"/>
    <cellStyle name="Normal 2 4 3 2 3 6" xfId="5544" xr:uid="{00000000-0005-0000-0000-00006B630000}"/>
    <cellStyle name="Normal 2 4 3 2 3 6 2" xfId="13690" xr:uid="{00000000-0005-0000-0000-00006C630000}"/>
    <cellStyle name="Normal 2 4 3 2 3 6 2 2" xfId="29986" xr:uid="{00000000-0005-0000-0000-00006D630000}"/>
    <cellStyle name="Normal 2 4 3 2 3 6 3" xfId="21840" xr:uid="{00000000-0005-0000-0000-00006E630000}"/>
    <cellStyle name="Normal 2 4 3 2 3 7" xfId="8391" xr:uid="{00000000-0005-0000-0000-00006F630000}"/>
    <cellStyle name="Normal 2 4 3 2 3 7 2" xfId="24687" xr:uid="{00000000-0005-0000-0000-000070630000}"/>
    <cellStyle name="Normal 2 4 3 2 3 8" xfId="16541" xr:uid="{00000000-0005-0000-0000-000071630000}"/>
    <cellStyle name="Normal 2 4 3 2 4" xfId="331" xr:uid="{00000000-0005-0000-0000-000072630000}"/>
    <cellStyle name="Normal 2 4 3 2 4 2" xfId="675" xr:uid="{00000000-0005-0000-0000-000073630000}"/>
    <cellStyle name="Normal 2 4 3 2 4 2 2" xfId="1381" xr:uid="{00000000-0005-0000-0000-000074630000}"/>
    <cellStyle name="Normal 2 4 3 2 4 2 2 2" xfId="2791" xr:uid="{00000000-0005-0000-0000-000075630000}"/>
    <cellStyle name="Normal 2 4 3 2 4 2 2 2 2" xfId="5252" xr:uid="{00000000-0005-0000-0000-000076630000}"/>
    <cellStyle name="Normal 2 4 3 2 4 2 2 2 2 2" xfId="13398" xr:uid="{00000000-0005-0000-0000-000077630000}"/>
    <cellStyle name="Normal 2 4 3 2 4 2 2 2 2 2 2" xfId="29694" xr:uid="{00000000-0005-0000-0000-000078630000}"/>
    <cellStyle name="Normal 2 4 3 2 4 2 2 2 2 3" xfId="21548" xr:uid="{00000000-0005-0000-0000-000079630000}"/>
    <cellStyle name="Normal 2 4 3 2 4 2 2 2 3" xfId="8090" xr:uid="{00000000-0005-0000-0000-00007A630000}"/>
    <cellStyle name="Normal 2 4 3 2 4 2 2 2 3 2" xfId="16236" xr:uid="{00000000-0005-0000-0000-00007B630000}"/>
    <cellStyle name="Normal 2 4 3 2 4 2 2 2 3 2 2" xfId="32532" xr:uid="{00000000-0005-0000-0000-00007C630000}"/>
    <cellStyle name="Normal 2 4 3 2 4 2 2 2 3 3" xfId="24386" xr:uid="{00000000-0005-0000-0000-00007D630000}"/>
    <cellStyle name="Normal 2 4 3 2 4 2 2 2 4" xfId="10937" xr:uid="{00000000-0005-0000-0000-00007E630000}"/>
    <cellStyle name="Normal 2 4 3 2 4 2 2 2 4 2" xfId="27233" xr:uid="{00000000-0005-0000-0000-00007F630000}"/>
    <cellStyle name="Normal 2 4 3 2 4 2 2 2 5" xfId="19087" xr:uid="{00000000-0005-0000-0000-000080630000}"/>
    <cellStyle name="Normal 2 4 3 2 4 2 2 3" xfId="4034" xr:uid="{00000000-0005-0000-0000-000081630000}"/>
    <cellStyle name="Normal 2 4 3 2 4 2 2 3 2" xfId="12180" xr:uid="{00000000-0005-0000-0000-000082630000}"/>
    <cellStyle name="Normal 2 4 3 2 4 2 2 3 2 2" xfId="28476" xr:uid="{00000000-0005-0000-0000-000083630000}"/>
    <cellStyle name="Normal 2 4 3 2 4 2 2 3 3" xfId="20330" xr:uid="{00000000-0005-0000-0000-000084630000}"/>
    <cellStyle name="Normal 2 4 3 2 4 2 2 4" xfId="6680" xr:uid="{00000000-0005-0000-0000-000085630000}"/>
    <cellStyle name="Normal 2 4 3 2 4 2 2 4 2" xfId="14826" xr:uid="{00000000-0005-0000-0000-000086630000}"/>
    <cellStyle name="Normal 2 4 3 2 4 2 2 4 2 2" xfId="31122" xr:uid="{00000000-0005-0000-0000-000087630000}"/>
    <cellStyle name="Normal 2 4 3 2 4 2 2 4 3" xfId="22976" xr:uid="{00000000-0005-0000-0000-000088630000}"/>
    <cellStyle name="Normal 2 4 3 2 4 2 2 5" xfId="9527" xr:uid="{00000000-0005-0000-0000-000089630000}"/>
    <cellStyle name="Normal 2 4 3 2 4 2 2 5 2" xfId="25823" xr:uid="{00000000-0005-0000-0000-00008A630000}"/>
    <cellStyle name="Normal 2 4 3 2 4 2 2 6" xfId="17677" xr:uid="{00000000-0005-0000-0000-00008B630000}"/>
    <cellStyle name="Normal 2 4 3 2 4 2 3" xfId="2086" xr:uid="{00000000-0005-0000-0000-00008C630000}"/>
    <cellStyle name="Normal 2 4 3 2 4 2 3 2" xfId="4643" xr:uid="{00000000-0005-0000-0000-00008D630000}"/>
    <cellStyle name="Normal 2 4 3 2 4 2 3 2 2" xfId="12789" xr:uid="{00000000-0005-0000-0000-00008E630000}"/>
    <cellStyle name="Normal 2 4 3 2 4 2 3 2 2 2" xfId="29085" xr:uid="{00000000-0005-0000-0000-00008F630000}"/>
    <cellStyle name="Normal 2 4 3 2 4 2 3 2 3" xfId="20939" xr:uid="{00000000-0005-0000-0000-000090630000}"/>
    <cellStyle name="Normal 2 4 3 2 4 2 3 3" xfId="7385" xr:uid="{00000000-0005-0000-0000-000091630000}"/>
    <cellStyle name="Normal 2 4 3 2 4 2 3 3 2" xfId="15531" xr:uid="{00000000-0005-0000-0000-000092630000}"/>
    <cellStyle name="Normal 2 4 3 2 4 2 3 3 2 2" xfId="31827" xr:uid="{00000000-0005-0000-0000-000093630000}"/>
    <cellStyle name="Normal 2 4 3 2 4 2 3 3 3" xfId="23681" xr:uid="{00000000-0005-0000-0000-000094630000}"/>
    <cellStyle name="Normal 2 4 3 2 4 2 3 4" xfId="10232" xr:uid="{00000000-0005-0000-0000-000095630000}"/>
    <cellStyle name="Normal 2 4 3 2 4 2 3 4 2" xfId="26528" xr:uid="{00000000-0005-0000-0000-000096630000}"/>
    <cellStyle name="Normal 2 4 3 2 4 2 3 5" xfId="18382" xr:uid="{00000000-0005-0000-0000-000097630000}"/>
    <cellStyle name="Normal 2 4 3 2 4 2 4" xfId="3425" xr:uid="{00000000-0005-0000-0000-000098630000}"/>
    <cellStyle name="Normal 2 4 3 2 4 2 4 2" xfId="11571" xr:uid="{00000000-0005-0000-0000-000099630000}"/>
    <cellStyle name="Normal 2 4 3 2 4 2 4 2 2" xfId="27867" xr:uid="{00000000-0005-0000-0000-00009A630000}"/>
    <cellStyle name="Normal 2 4 3 2 4 2 4 3" xfId="19721" xr:uid="{00000000-0005-0000-0000-00009B630000}"/>
    <cellStyle name="Normal 2 4 3 2 4 2 5" xfId="5975" xr:uid="{00000000-0005-0000-0000-00009C630000}"/>
    <cellStyle name="Normal 2 4 3 2 4 2 5 2" xfId="14121" xr:uid="{00000000-0005-0000-0000-00009D630000}"/>
    <cellStyle name="Normal 2 4 3 2 4 2 5 2 2" xfId="30417" xr:uid="{00000000-0005-0000-0000-00009E630000}"/>
    <cellStyle name="Normal 2 4 3 2 4 2 5 3" xfId="22271" xr:uid="{00000000-0005-0000-0000-00009F630000}"/>
    <cellStyle name="Normal 2 4 3 2 4 2 6" xfId="8822" xr:uid="{00000000-0005-0000-0000-0000A0630000}"/>
    <cellStyle name="Normal 2 4 3 2 4 2 6 2" xfId="25118" xr:uid="{00000000-0005-0000-0000-0000A1630000}"/>
    <cellStyle name="Normal 2 4 3 2 4 2 7" xfId="16972" xr:uid="{00000000-0005-0000-0000-0000A2630000}"/>
    <cellStyle name="Normal 2 4 3 2 4 3" xfId="1037" xr:uid="{00000000-0005-0000-0000-0000A3630000}"/>
    <cellStyle name="Normal 2 4 3 2 4 3 2" xfId="2447" xr:uid="{00000000-0005-0000-0000-0000A4630000}"/>
    <cellStyle name="Normal 2 4 3 2 4 3 2 2" xfId="4956" xr:uid="{00000000-0005-0000-0000-0000A5630000}"/>
    <cellStyle name="Normal 2 4 3 2 4 3 2 2 2" xfId="13102" xr:uid="{00000000-0005-0000-0000-0000A6630000}"/>
    <cellStyle name="Normal 2 4 3 2 4 3 2 2 2 2" xfId="29398" xr:uid="{00000000-0005-0000-0000-0000A7630000}"/>
    <cellStyle name="Normal 2 4 3 2 4 3 2 2 3" xfId="21252" xr:uid="{00000000-0005-0000-0000-0000A8630000}"/>
    <cellStyle name="Normal 2 4 3 2 4 3 2 3" xfId="7746" xr:uid="{00000000-0005-0000-0000-0000A9630000}"/>
    <cellStyle name="Normal 2 4 3 2 4 3 2 3 2" xfId="15892" xr:uid="{00000000-0005-0000-0000-0000AA630000}"/>
    <cellStyle name="Normal 2 4 3 2 4 3 2 3 2 2" xfId="32188" xr:uid="{00000000-0005-0000-0000-0000AB630000}"/>
    <cellStyle name="Normal 2 4 3 2 4 3 2 3 3" xfId="24042" xr:uid="{00000000-0005-0000-0000-0000AC630000}"/>
    <cellStyle name="Normal 2 4 3 2 4 3 2 4" xfId="10593" xr:uid="{00000000-0005-0000-0000-0000AD630000}"/>
    <cellStyle name="Normal 2 4 3 2 4 3 2 4 2" xfId="26889" xr:uid="{00000000-0005-0000-0000-0000AE630000}"/>
    <cellStyle name="Normal 2 4 3 2 4 3 2 5" xfId="18743" xr:uid="{00000000-0005-0000-0000-0000AF630000}"/>
    <cellStyle name="Normal 2 4 3 2 4 3 3" xfId="3738" xr:uid="{00000000-0005-0000-0000-0000B0630000}"/>
    <cellStyle name="Normal 2 4 3 2 4 3 3 2" xfId="11884" xr:uid="{00000000-0005-0000-0000-0000B1630000}"/>
    <cellStyle name="Normal 2 4 3 2 4 3 3 2 2" xfId="28180" xr:uid="{00000000-0005-0000-0000-0000B2630000}"/>
    <cellStyle name="Normal 2 4 3 2 4 3 3 3" xfId="20034" xr:uid="{00000000-0005-0000-0000-0000B3630000}"/>
    <cellStyle name="Normal 2 4 3 2 4 3 4" xfId="6336" xr:uid="{00000000-0005-0000-0000-0000B4630000}"/>
    <cellStyle name="Normal 2 4 3 2 4 3 4 2" xfId="14482" xr:uid="{00000000-0005-0000-0000-0000B5630000}"/>
    <cellStyle name="Normal 2 4 3 2 4 3 4 2 2" xfId="30778" xr:uid="{00000000-0005-0000-0000-0000B6630000}"/>
    <cellStyle name="Normal 2 4 3 2 4 3 4 3" xfId="22632" xr:uid="{00000000-0005-0000-0000-0000B7630000}"/>
    <cellStyle name="Normal 2 4 3 2 4 3 5" xfId="9183" xr:uid="{00000000-0005-0000-0000-0000B8630000}"/>
    <cellStyle name="Normal 2 4 3 2 4 3 5 2" xfId="25479" xr:uid="{00000000-0005-0000-0000-0000B9630000}"/>
    <cellStyle name="Normal 2 4 3 2 4 3 6" xfId="17333" xr:uid="{00000000-0005-0000-0000-0000BA630000}"/>
    <cellStyle name="Normal 2 4 3 2 4 4" xfId="1742" xr:uid="{00000000-0005-0000-0000-0000BB630000}"/>
    <cellStyle name="Normal 2 4 3 2 4 4 2" xfId="4347" xr:uid="{00000000-0005-0000-0000-0000BC630000}"/>
    <cellStyle name="Normal 2 4 3 2 4 4 2 2" xfId="12493" xr:uid="{00000000-0005-0000-0000-0000BD630000}"/>
    <cellStyle name="Normal 2 4 3 2 4 4 2 2 2" xfId="28789" xr:uid="{00000000-0005-0000-0000-0000BE630000}"/>
    <cellStyle name="Normal 2 4 3 2 4 4 2 3" xfId="20643" xr:uid="{00000000-0005-0000-0000-0000BF630000}"/>
    <cellStyle name="Normal 2 4 3 2 4 4 3" xfId="7041" xr:uid="{00000000-0005-0000-0000-0000C0630000}"/>
    <cellStyle name="Normal 2 4 3 2 4 4 3 2" xfId="15187" xr:uid="{00000000-0005-0000-0000-0000C1630000}"/>
    <cellStyle name="Normal 2 4 3 2 4 4 3 2 2" xfId="31483" xr:uid="{00000000-0005-0000-0000-0000C2630000}"/>
    <cellStyle name="Normal 2 4 3 2 4 4 3 3" xfId="23337" xr:uid="{00000000-0005-0000-0000-0000C3630000}"/>
    <cellStyle name="Normal 2 4 3 2 4 4 4" xfId="9888" xr:uid="{00000000-0005-0000-0000-0000C4630000}"/>
    <cellStyle name="Normal 2 4 3 2 4 4 4 2" xfId="26184" xr:uid="{00000000-0005-0000-0000-0000C5630000}"/>
    <cellStyle name="Normal 2 4 3 2 4 4 5" xfId="18038" xr:uid="{00000000-0005-0000-0000-0000C6630000}"/>
    <cellStyle name="Normal 2 4 3 2 4 5" xfId="3129" xr:uid="{00000000-0005-0000-0000-0000C7630000}"/>
    <cellStyle name="Normal 2 4 3 2 4 5 2" xfId="11275" xr:uid="{00000000-0005-0000-0000-0000C8630000}"/>
    <cellStyle name="Normal 2 4 3 2 4 5 2 2" xfId="27571" xr:uid="{00000000-0005-0000-0000-0000C9630000}"/>
    <cellStyle name="Normal 2 4 3 2 4 5 3" xfId="19425" xr:uid="{00000000-0005-0000-0000-0000CA630000}"/>
    <cellStyle name="Normal 2 4 3 2 4 6" xfId="5631" xr:uid="{00000000-0005-0000-0000-0000CB630000}"/>
    <cellStyle name="Normal 2 4 3 2 4 6 2" xfId="13777" xr:uid="{00000000-0005-0000-0000-0000CC630000}"/>
    <cellStyle name="Normal 2 4 3 2 4 6 2 2" xfId="30073" xr:uid="{00000000-0005-0000-0000-0000CD630000}"/>
    <cellStyle name="Normal 2 4 3 2 4 6 3" xfId="21927" xr:uid="{00000000-0005-0000-0000-0000CE630000}"/>
    <cellStyle name="Normal 2 4 3 2 4 7" xfId="8478" xr:uid="{00000000-0005-0000-0000-0000CF630000}"/>
    <cellStyle name="Normal 2 4 3 2 4 7 2" xfId="24774" xr:uid="{00000000-0005-0000-0000-0000D0630000}"/>
    <cellStyle name="Normal 2 4 3 2 4 8" xfId="16628" xr:uid="{00000000-0005-0000-0000-0000D1630000}"/>
    <cellStyle name="Normal 2 4 3 2 5" xfId="421" xr:uid="{00000000-0005-0000-0000-0000D2630000}"/>
    <cellStyle name="Normal 2 4 3 2 5 2" xfId="1127" xr:uid="{00000000-0005-0000-0000-0000D3630000}"/>
    <cellStyle name="Normal 2 4 3 2 5 2 2" xfId="2537" xr:uid="{00000000-0005-0000-0000-0000D4630000}"/>
    <cellStyle name="Normal 2 4 3 2 5 2 2 2" xfId="5030" xr:uid="{00000000-0005-0000-0000-0000D5630000}"/>
    <cellStyle name="Normal 2 4 3 2 5 2 2 2 2" xfId="13176" xr:uid="{00000000-0005-0000-0000-0000D6630000}"/>
    <cellStyle name="Normal 2 4 3 2 5 2 2 2 2 2" xfId="29472" xr:uid="{00000000-0005-0000-0000-0000D7630000}"/>
    <cellStyle name="Normal 2 4 3 2 5 2 2 2 3" xfId="21326" xr:uid="{00000000-0005-0000-0000-0000D8630000}"/>
    <cellStyle name="Normal 2 4 3 2 5 2 2 3" xfId="7836" xr:uid="{00000000-0005-0000-0000-0000D9630000}"/>
    <cellStyle name="Normal 2 4 3 2 5 2 2 3 2" xfId="15982" xr:uid="{00000000-0005-0000-0000-0000DA630000}"/>
    <cellStyle name="Normal 2 4 3 2 5 2 2 3 2 2" xfId="32278" xr:uid="{00000000-0005-0000-0000-0000DB630000}"/>
    <cellStyle name="Normal 2 4 3 2 5 2 2 3 3" xfId="24132" xr:uid="{00000000-0005-0000-0000-0000DC630000}"/>
    <cellStyle name="Normal 2 4 3 2 5 2 2 4" xfId="10683" xr:uid="{00000000-0005-0000-0000-0000DD630000}"/>
    <cellStyle name="Normal 2 4 3 2 5 2 2 4 2" xfId="26979" xr:uid="{00000000-0005-0000-0000-0000DE630000}"/>
    <cellStyle name="Normal 2 4 3 2 5 2 2 5" xfId="18833" xr:uid="{00000000-0005-0000-0000-0000DF630000}"/>
    <cellStyle name="Normal 2 4 3 2 5 2 3" xfId="3812" xr:uid="{00000000-0005-0000-0000-0000E0630000}"/>
    <cellStyle name="Normal 2 4 3 2 5 2 3 2" xfId="11958" xr:uid="{00000000-0005-0000-0000-0000E1630000}"/>
    <cellStyle name="Normal 2 4 3 2 5 2 3 2 2" xfId="28254" xr:uid="{00000000-0005-0000-0000-0000E2630000}"/>
    <cellStyle name="Normal 2 4 3 2 5 2 3 3" xfId="20108" xr:uid="{00000000-0005-0000-0000-0000E3630000}"/>
    <cellStyle name="Normal 2 4 3 2 5 2 4" xfId="6426" xr:uid="{00000000-0005-0000-0000-0000E4630000}"/>
    <cellStyle name="Normal 2 4 3 2 5 2 4 2" xfId="14572" xr:uid="{00000000-0005-0000-0000-0000E5630000}"/>
    <cellStyle name="Normal 2 4 3 2 5 2 4 2 2" xfId="30868" xr:uid="{00000000-0005-0000-0000-0000E6630000}"/>
    <cellStyle name="Normal 2 4 3 2 5 2 4 3" xfId="22722" xr:uid="{00000000-0005-0000-0000-0000E7630000}"/>
    <cellStyle name="Normal 2 4 3 2 5 2 5" xfId="9273" xr:uid="{00000000-0005-0000-0000-0000E8630000}"/>
    <cellStyle name="Normal 2 4 3 2 5 2 5 2" xfId="25569" xr:uid="{00000000-0005-0000-0000-0000E9630000}"/>
    <cellStyle name="Normal 2 4 3 2 5 2 6" xfId="17423" xr:uid="{00000000-0005-0000-0000-0000EA630000}"/>
    <cellStyle name="Normal 2 4 3 2 5 3" xfId="1832" xr:uid="{00000000-0005-0000-0000-0000EB630000}"/>
    <cellStyle name="Normal 2 4 3 2 5 3 2" xfId="4421" xr:uid="{00000000-0005-0000-0000-0000EC630000}"/>
    <cellStyle name="Normal 2 4 3 2 5 3 2 2" xfId="12567" xr:uid="{00000000-0005-0000-0000-0000ED630000}"/>
    <cellStyle name="Normal 2 4 3 2 5 3 2 2 2" xfId="28863" xr:uid="{00000000-0005-0000-0000-0000EE630000}"/>
    <cellStyle name="Normal 2 4 3 2 5 3 2 3" xfId="20717" xr:uid="{00000000-0005-0000-0000-0000EF630000}"/>
    <cellStyle name="Normal 2 4 3 2 5 3 3" xfId="7131" xr:uid="{00000000-0005-0000-0000-0000F0630000}"/>
    <cellStyle name="Normal 2 4 3 2 5 3 3 2" xfId="15277" xr:uid="{00000000-0005-0000-0000-0000F1630000}"/>
    <cellStyle name="Normal 2 4 3 2 5 3 3 2 2" xfId="31573" xr:uid="{00000000-0005-0000-0000-0000F2630000}"/>
    <cellStyle name="Normal 2 4 3 2 5 3 3 3" xfId="23427" xr:uid="{00000000-0005-0000-0000-0000F3630000}"/>
    <cellStyle name="Normal 2 4 3 2 5 3 4" xfId="9978" xr:uid="{00000000-0005-0000-0000-0000F4630000}"/>
    <cellStyle name="Normal 2 4 3 2 5 3 4 2" xfId="26274" xr:uid="{00000000-0005-0000-0000-0000F5630000}"/>
    <cellStyle name="Normal 2 4 3 2 5 3 5" xfId="18128" xr:uid="{00000000-0005-0000-0000-0000F6630000}"/>
    <cellStyle name="Normal 2 4 3 2 5 4" xfId="3203" xr:uid="{00000000-0005-0000-0000-0000F7630000}"/>
    <cellStyle name="Normal 2 4 3 2 5 4 2" xfId="11349" xr:uid="{00000000-0005-0000-0000-0000F8630000}"/>
    <cellStyle name="Normal 2 4 3 2 5 4 2 2" xfId="27645" xr:uid="{00000000-0005-0000-0000-0000F9630000}"/>
    <cellStyle name="Normal 2 4 3 2 5 4 3" xfId="19499" xr:uid="{00000000-0005-0000-0000-0000FA630000}"/>
    <cellStyle name="Normal 2 4 3 2 5 5" xfId="5721" xr:uid="{00000000-0005-0000-0000-0000FB630000}"/>
    <cellStyle name="Normal 2 4 3 2 5 5 2" xfId="13867" xr:uid="{00000000-0005-0000-0000-0000FC630000}"/>
    <cellStyle name="Normal 2 4 3 2 5 5 2 2" xfId="30163" xr:uid="{00000000-0005-0000-0000-0000FD630000}"/>
    <cellStyle name="Normal 2 4 3 2 5 5 3" xfId="22017" xr:uid="{00000000-0005-0000-0000-0000FE630000}"/>
    <cellStyle name="Normal 2 4 3 2 5 6" xfId="8568" xr:uid="{00000000-0005-0000-0000-0000FF630000}"/>
    <cellStyle name="Normal 2 4 3 2 5 6 2" xfId="24864" xr:uid="{00000000-0005-0000-0000-000000640000}"/>
    <cellStyle name="Normal 2 4 3 2 5 7" xfId="16718" xr:uid="{00000000-0005-0000-0000-000001640000}"/>
    <cellStyle name="Normal 2 4 3 2 6" xfId="783" xr:uid="{00000000-0005-0000-0000-000002640000}"/>
    <cellStyle name="Normal 2 4 3 2 6 2" xfId="2193" xr:uid="{00000000-0005-0000-0000-000003640000}"/>
    <cellStyle name="Normal 2 4 3 2 6 2 2" xfId="4734" xr:uid="{00000000-0005-0000-0000-000004640000}"/>
    <cellStyle name="Normal 2 4 3 2 6 2 2 2" xfId="12880" xr:uid="{00000000-0005-0000-0000-000005640000}"/>
    <cellStyle name="Normal 2 4 3 2 6 2 2 2 2" xfId="29176" xr:uid="{00000000-0005-0000-0000-000006640000}"/>
    <cellStyle name="Normal 2 4 3 2 6 2 2 3" xfId="21030" xr:uid="{00000000-0005-0000-0000-000007640000}"/>
    <cellStyle name="Normal 2 4 3 2 6 2 3" xfId="7492" xr:uid="{00000000-0005-0000-0000-000008640000}"/>
    <cellStyle name="Normal 2 4 3 2 6 2 3 2" xfId="15638" xr:uid="{00000000-0005-0000-0000-000009640000}"/>
    <cellStyle name="Normal 2 4 3 2 6 2 3 2 2" xfId="31934" xr:uid="{00000000-0005-0000-0000-00000A640000}"/>
    <cellStyle name="Normal 2 4 3 2 6 2 3 3" xfId="23788" xr:uid="{00000000-0005-0000-0000-00000B640000}"/>
    <cellStyle name="Normal 2 4 3 2 6 2 4" xfId="10339" xr:uid="{00000000-0005-0000-0000-00000C640000}"/>
    <cellStyle name="Normal 2 4 3 2 6 2 4 2" xfId="26635" xr:uid="{00000000-0005-0000-0000-00000D640000}"/>
    <cellStyle name="Normal 2 4 3 2 6 2 5" xfId="18489" xr:uid="{00000000-0005-0000-0000-00000E640000}"/>
    <cellStyle name="Normal 2 4 3 2 6 3" xfId="3516" xr:uid="{00000000-0005-0000-0000-00000F640000}"/>
    <cellStyle name="Normal 2 4 3 2 6 3 2" xfId="11662" xr:uid="{00000000-0005-0000-0000-000010640000}"/>
    <cellStyle name="Normal 2 4 3 2 6 3 2 2" xfId="27958" xr:uid="{00000000-0005-0000-0000-000011640000}"/>
    <cellStyle name="Normal 2 4 3 2 6 3 3" xfId="19812" xr:uid="{00000000-0005-0000-0000-000012640000}"/>
    <cellStyle name="Normal 2 4 3 2 6 4" xfId="6082" xr:uid="{00000000-0005-0000-0000-000013640000}"/>
    <cellStyle name="Normal 2 4 3 2 6 4 2" xfId="14228" xr:uid="{00000000-0005-0000-0000-000014640000}"/>
    <cellStyle name="Normal 2 4 3 2 6 4 2 2" xfId="30524" xr:uid="{00000000-0005-0000-0000-000015640000}"/>
    <cellStyle name="Normal 2 4 3 2 6 4 3" xfId="22378" xr:uid="{00000000-0005-0000-0000-000016640000}"/>
    <cellStyle name="Normal 2 4 3 2 6 5" xfId="8929" xr:uid="{00000000-0005-0000-0000-000017640000}"/>
    <cellStyle name="Normal 2 4 3 2 6 5 2" xfId="25225" xr:uid="{00000000-0005-0000-0000-000018640000}"/>
    <cellStyle name="Normal 2 4 3 2 6 6" xfId="17079" xr:uid="{00000000-0005-0000-0000-000019640000}"/>
    <cellStyle name="Normal 2 4 3 2 7" xfId="1488" xr:uid="{00000000-0005-0000-0000-00001A640000}"/>
    <cellStyle name="Normal 2 4 3 2 7 2" xfId="4125" xr:uid="{00000000-0005-0000-0000-00001B640000}"/>
    <cellStyle name="Normal 2 4 3 2 7 2 2" xfId="12271" xr:uid="{00000000-0005-0000-0000-00001C640000}"/>
    <cellStyle name="Normal 2 4 3 2 7 2 2 2" xfId="28567" xr:uid="{00000000-0005-0000-0000-00001D640000}"/>
    <cellStyle name="Normal 2 4 3 2 7 2 3" xfId="20421" xr:uid="{00000000-0005-0000-0000-00001E640000}"/>
    <cellStyle name="Normal 2 4 3 2 7 3" xfId="6787" xr:uid="{00000000-0005-0000-0000-00001F640000}"/>
    <cellStyle name="Normal 2 4 3 2 7 3 2" xfId="14933" xr:uid="{00000000-0005-0000-0000-000020640000}"/>
    <cellStyle name="Normal 2 4 3 2 7 3 2 2" xfId="31229" xr:uid="{00000000-0005-0000-0000-000021640000}"/>
    <cellStyle name="Normal 2 4 3 2 7 3 3" xfId="23083" xr:uid="{00000000-0005-0000-0000-000022640000}"/>
    <cellStyle name="Normal 2 4 3 2 7 4" xfId="9634" xr:uid="{00000000-0005-0000-0000-000023640000}"/>
    <cellStyle name="Normal 2 4 3 2 7 4 2" xfId="25930" xr:uid="{00000000-0005-0000-0000-000024640000}"/>
    <cellStyle name="Normal 2 4 3 2 7 5" xfId="17784" xr:uid="{00000000-0005-0000-0000-000025640000}"/>
    <cellStyle name="Normal 2 4 3 2 8" xfId="2907" xr:uid="{00000000-0005-0000-0000-000026640000}"/>
    <cellStyle name="Normal 2 4 3 2 8 2" xfId="11053" xr:uid="{00000000-0005-0000-0000-000027640000}"/>
    <cellStyle name="Normal 2 4 3 2 8 2 2" xfId="27349" xr:uid="{00000000-0005-0000-0000-000028640000}"/>
    <cellStyle name="Normal 2 4 3 2 8 3" xfId="19203" xr:uid="{00000000-0005-0000-0000-000029640000}"/>
    <cellStyle name="Normal 2 4 3 2 9" xfId="5377" xr:uid="{00000000-0005-0000-0000-00002A640000}"/>
    <cellStyle name="Normal 2 4 3 2 9 2" xfId="13523" xr:uid="{00000000-0005-0000-0000-00002B640000}"/>
    <cellStyle name="Normal 2 4 3 2 9 2 2" xfId="29819" xr:uid="{00000000-0005-0000-0000-00002C640000}"/>
    <cellStyle name="Normal 2 4 3 2 9 3" xfId="21673" xr:uid="{00000000-0005-0000-0000-00002D640000}"/>
    <cellStyle name="Normal 2 4 3 3" xfId="123" xr:uid="{00000000-0005-0000-0000-00002E640000}"/>
    <cellStyle name="Normal 2 4 3 3 2" xfId="467" xr:uid="{00000000-0005-0000-0000-00002F640000}"/>
    <cellStyle name="Normal 2 4 3 3 2 2" xfId="1173" xr:uid="{00000000-0005-0000-0000-000030640000}"/>
    <cellStyle name="Normal 2 4 3 3 2 2 2" xfId="2583" xr:uid="{00000000-0005-0000-0000-000031640000}"/>
    <cellStyle name="Normal 2 4 3 3 2 2 2 2" xfId="5068" xr:uid="{00000000-0005-0000-0000-000032640000}"/>
    <cellStyle name="Normal 2 4 3 3 2 2 2 2 2" xfId="13214" xr:uid="{00000000-0005-0000-0000-000033640000}"/>
    <cellStyle name="Normal 2 4 3 3 2 2 2 2 2 2" xfId="29510" xr:uid="{00000000-0005-0000-0000-000034640000}"/>
    <cellStyle name="Normal 2 4 3 3 2 2 2 2 3" xfId="21364" xr:uid="{00000000-0005-0000-0000-000035640000}"/>
    <cellStyle name="Normal 2 4 3 3 2 2 2 3" xfId="7882" xr:uid="{00000000-0005-0000-0000-000036640000}"/>
    <cellStyle name="Normal 2 4 3 3 2 2 2 3 2" xfId="16028" xr:uid="{00000000-0005-0000-0000-000037640000}"/>
    <cellStyle name="Normal 2 4 3 3 2 2 2 3 2 2" xfId="32324" xr:uid="{00000000-0005-0000-0000-000038640000}"/>
    <cellStyle name="Normal 2 4 3 3 2 2 2 3 3" xfId="24178" xr:uid="{00000000-0005-0000-0000-000039640000}"/>
    <cellStyle name="Normal 2 4 3 3 2 2 2 4" xfId="10729" xr:uid="{00000000-0005-0000-0000-00003A640000}"/>
    <cellStyle name="Normal 2 4 3 3 2 2 2 4 2" xfId="27025" xr:uid="{00000000-0005-0000-0000-00003B640000}"/>
    <cellStyle name="Normal 2 4 3 3 2 2 2 5" xfId="18879" xr:uid="{00000000-0005-0000-0000-00003C640000}"/>
    <cellStyle name="Normal 2 4 3 3 2 2 3" xfId="3850" xr:uid="{00000000-0005-0000-0000-00003D640000}"/>
    <cellStyle name="Normal 2 4 3 3 2 2 3 2" xfId="11996" xr:uid="{00000000-0005-0000-0000-00003E640000}"/>
    <cellStyle name="Normal 2 4 3 3 2 2 3 2 2" xfId="28292" xr:uid="{00000000-0005-0000-0000-00003F640000}"/>
    <cellStyle name="Normal 2 4 3 3 2 2 3 3" xfId="20146" xr:uid="{00000000-0005-0000-0000-000040640000}"/>
    <cellStyle name="Normal 2 4 3 3 2 2 4" xfId="6472" xr:uid="{00000000-0005-0000-0000-000041640000}"/>
    <cellStyle name="Normal 2 4 3 3 2 2 4 2" xfId="14618" xr:uid="{00000000-0005-0000-0000-000042640000}"/>
    <cellStyle name="Normal 2 4 3 3 2 2 4 2 2" xfId="30914" xr:uid="{00000000-0005-0000-0000-000043640000}"/>
    <cellStyle name="Normal 2 4 3 3 2 2 4 3" xfId="22768" xr:uid="{00000000-0005-0000-0000-000044640000}"/>
    <cellStyle name="Normal 2 4 3 3 2 2 5" xfId="9319" xr:uid="{00000000-0005-0000-0000-000045640000}"/>
    <cellStyle name="Normal 2 4 3 3 2 2 5 2" xfId="25615" xr:uid="{00000000-0005-0000-0000-000046640000}"/>
    <cellStyle name="Normal 2 4 3 3 2 2 6" xfId="17469" xr:uid="{00000000-0005-0000-0000-000047640000}"/>
    <cellStyle name="Normal 2 4 3 3 2 3" xfId="1878" xr:uid="{00000000-0005-0000-0000-000048640000}"/>
    <cellStyle name="Normal 2 4 3 3 2 3 2" xfId="4459" xr:uid="{00000000-0005-0000-0000-000049640000}"/>
    <cellStyle name="Normal 2 4 3 3 2 3 2 2" xfId="12605" xr:uid="{00000000-0005-0000-0000-00004A640000}"/>
    <cellStyle name="Normal 2 4 3 3 2 3 2 2 2" xfId="28901" xr:uid="{00000000-0005-0000-0000-00004B640000}"/>
    <cellStyle name="Normal 2 4 3 3 2 3 2 3" xfId="20755" xr:uid="{00000000-0005-0000-0000-00004C640000}"/>
    <cellStyle name="Normal 2 4 3 3 2 3 3" xfId="7177" xr:uid="{00000000-0005-0000-0000-00004D640000}"/>
    <cellStyle name="Normal 2 4 3 3 2 3 3 2" xfId="15323" xr:uid="{00000000-0005-0000-0000-00004E640000}"/>
    <cellStyle name="Normal 2 4 3 3 2 3 3 2 2" xfId="31619" xr:uid="{00000000-0005-0000-0000-00004F640000}"/>
    <cellStyle name="Normal 2 4 3 3 2 3 3 3" xfId="23473" xr:uid="{00000000-0005-0000-0000-000050640000}"/>
    <cellStyle name="Normal 2 4 3 3 2 3 4" xfId="10024" xr:uid="{00000000-0005-0000-0000-000051640000}"/>
    <cellStyle name="Normal 2 4 3 3 2 3 4 2" xfId="26320" xr:uid="{00000000-0005-0000-0000-000052640000}"/>
    <cellStyle name="Normal 2 4 3 3 2 3 5" xfId="18174" xr:uid="{00000000-0005-0000-0000-000053640000}"/>
    <cellStyle name="Normal 2 4 3 3 2 4" xfId="3241" xr:uid="{00000000-0005-0000-0000-000054640000}"/>
    <cellStyle name="Normal 2 4 3 3 2 4 2" xfId="11387" xr:uid="{00000000-0005-0000-0000-000055640000}"/>
    <cellStyle name="Normal 2 4 3 3 2 4 2 2" xfId="27683" xr:uid="{00000000-0005-0000-0000-000056640000}"/>
    <cellStyle name="Normal 2 4 3 3 2 4 3" xfId="19537" xr:uid="{00000000-0005-0000-0000-000057640000}"/>
    <cellStyle name="Normal 2 4 3 3 2 5" xfId="5767" xr:uid="{00000000-0005-0000-0000-000058640000}"/>
    <cellStyle name="Normal 2 4 3 3 2 5 2" xfId="13913" xr:uid="{00000000-0005-0000-0000-000059640000}"/>
    <cellStyle name="Normal 2 4 3 3 2 5 2 2" xfId="30209" xr:uid="{00000000-0005-0000-0000-00005A640000}"/>
    <cellStyle name="Normal 2 4 3 3 2 5 3" xfId="22063" xr:uid="{00000000-0005-0000-0000-00005B640000}"/>
    <cellStyle name="Normal 2 4 3 3 2 6" xfId="8614" xr:uid="{00000000-0005-0000-0000-00005C640000}"/>
    <cellStyle name="Normal 2 4 3 3 2 6 2" xfId="24910" xr:uid="{00000000-0005-0000-0000-00005D640000}"/>
    <cellStyle name="Normal 2 4 3 3 2 7" xfId="16764" xr:uid="{00000000-0005-0000-0000-00005E640000}"/>
    <cellStyle name="Normal 2 4 3 3 3" xfId="829" xr:uid="{00000000-0005-0000-0000-00005F640000}"/>
    <cellStyle name="Normal 2 4 3 3 3 2" xfId="2239" xr:uid="{00000000-0005-0000-0000-000060640000}"/>
    <cellStyle name="Normal 2 4 3 3 3 2 2" xfId="4772" xr:uid="{00000000-0005-0000-0000-000061640000}"/>
    <cellStyle name="Normal 2 4 3 3 3 2 2 2" xfId="12918" xr:uid="{00000000-0005-0000-0000-000062640000}"/>
    <cellStyle name="Normal 2 4 3 3 3 2 2 2 2" xfId="29214" xr:uid="{00000000-0005-0000-0000-000063640000}"/>
    <cellStyle name="Normal 2 4 3 3 3 2 2 3" xfId="21068" xr:uid="{00000000-0005-0000-0000-000064640000}"/>
    <cellStyle name="Normal 2 4 3 3 3 2 3" xfId="7538" xr:uid="{00000000-0005-0000-0000-000065640000}"/>
    <cellStyle name="Normal 2 4 3 3 3 2 3 2" xfId="15684" xr:uid="{00000000-0005-0000-0000-000066640000}"/>
    <cellStyle name="Normal 2 4 3 3 3 2 3 2 2" xfId="31980" xr:uid="{00000000-0005-0000-0000-000067640000}"/>
    <cellStyle name="Normal 2 4 3 3 3 2 3 3" xfId="23834" xr:uid="{00000000-0005-0000-0000-000068640000}"/>
    <cellStyle name="Normal 2 4 3 3 3 2 4" xfId="10385" xr:uid="{00000000-0005-0000-0000-000069640000}"/>
    <cellStyle name="Normal 2 4 3 3 3 2 4 2" xfId="26681" xr:uid="{00000000-0005-0000-0000-00006A640000}"/>
    <cellStyle name="Normal 2 4 3 3 3 2 5" xfId="18535" xr:uid="{00000000-0005-0000-0000-00006B640000}"/>
    <cellStyle name="Normal 2 4 3 3 3 3" xfId="3554" xr:uid="{00000000-0005-0000-0000-00006C640000}"/>
    <cellStyle name="Normal 2 4 3 3 3 3 2" xfId="11700" xr:uid="{00000000-0005-0000-0000-00006D640000}"/>
    <cellStyle name="Normal 2 4 3 3 3 3 2 2" xfId="27996" xr:uid="{00000000-0005-0000-0000-00006E640000}"/>
    <cellStyle name="Normal 2 4 3 3 3 3 3" xfId="19850" xr:uid="{00000000-0005-0000-0000-00006F640000}"/>
    <cellStyle name="Normal 2 4 3 3 3 4" xfId="6128" xr:uid="{00000000-0005-0000-0000-000070640000}"/>
    <cellStyle name="Normal 2 4 3 3 3 4 2" xfId="14274" xr:uid="{00000000-0005-0000-0000-000071640000}"/>
    <cellStyle name="Normal 2 4 3 3 3 4 2 2" xfId="30570" xr:uid="{00000000-0005-0000-0000-000072640000}"/>
    <cellStyle name="Normal 2 4 3 3 3 4 3" xfId="22424" xr:uid="{00000000-0005-0000-0000-000073640000}"/>
    <cellStyle name="Normal 2 4 3 3 3 5" xfId="8975" xr:uid="{00000000-0005-0000-0000-000074640000}"/>
    <cellStyle name="Normal 2 4 3 3 3 5 2" xfId="25271" xr:uid="{00000000-0005-0000-0000-000075640000}"/>
    <cellStyle name="Normal 2 4 3 3 3 6" xfId="17125" xr:uid="{00000000-0005-0000-0000-000076640000}"/>
    <cellStyle name="Normal 2 4 3 3 4" xfId="1534" xr:uid="{00000000-0005-0000-0000-000077640000}"/>
    <cellStyle name="Normal 2 4 3 3 4 2" xfId="4163" xr:uid="{00000000-0005-0000-0000-000078640000}"/>
    <cellStyle name="Normal 2 4 3 3 4 2 2" xfId="12309" xr:uid="{00000000-0005-0000-0000-000079640000}"/>
    <cellStyle name="Normal 2 4 3 3 4 2 2 2" xfId="28605" xr:uid="{00000000-0005-0000-0000-00007A640000}"/>
    <cellStyle name="Normal 2 4 3 3 4 2 3" xfId="20459" xr:uid="{00000000-0005-0000-0000-00007B640000}"/>
    <cellStyle name="Normal 2 4 3 3 4 3" xfId="6833" xr:uid="{00000000-0005-0000-0000-00007C640000}"/>
    <cellStyle name="Normal 2 4 3 3 4 3 2" xfId="14979" xr:uid="{00000000-0005-0000-0000-00007D640000}"/>
    <cellStyle name="Normal 2 4 3 3 4 3 2 2" xfId="31275" xr:uid="{00000000-0005-0000-0000-00007E640000}"/>
    <cellStyle name="Normal 2 4 3 3 4 3 3" xfId="23129" xr:uid="{00000000-0005-0000-0000-00007F640000}"/>
    <cellStyle name="Normal 2 4 3 3 4 4" xfId="9680" xr:uid="{00000000-0005-0000-0000-000080640000}"/>
    <cellStyle name="Normal 2 4 3 3 4 4 2" xfId="25976" xr:uid="{00000000-0005-0000-0000-000081640000}"/>
    <cellStyle name="Normal 2 4 3 3 4 5" xfId="17830" xr:uid="{00000000-0005-0000-0000-000082640000}"/>
    <cellStyle name="Normal 2 4 3 3 5" xfId="2945" xr:uid="{00000000-0005-0000-0000-000083640000}"/>
    <cellStyle name="Normal 2 4 3 3 5 2" xfId="11091" xr:uid="{00000000-0005-0000-0000-000084640000}"/>
    <cellStyle name="Normal 2 4 3 3 5 2 2" xfId="27387" xr:uid="{00000000-0005-0000-0000-000085640000}"/>
    <cellStyle name="Normal 2 4 3 3 5 3" xfId="19241" xr:uid="{00000000-0005-0000-0000-000086640000}"/>
    <cellStyle name="Normal 2 4 3 3 6" xfId="5423" xr:uid="{00000000-0005-0000-0000-000087640000}"/>
    <cellStyle name="Normal 2 4 3 3 6 2" xfId="13569" xr:uid="{00000000-0005-0000-0000-000088640000}"/>
    <cellStyle name="Normal 2 4 3 3 6 2 2" xfId="29865" xr:uid="{00000000-0005-0000-0000-000089640000}"/>
    <cellStyle name="Normal 2 4 3 3 6 3" xfId="21719" xr:uid="{00000000-0005-0000-0000-00008A640000}"/>
    <cellStyle name="Normal 2 4 3 3 7" xfId="8270" xr:uid="{00000000-0005-0000-0000-00008B640000}"/>
    <cellStyle name="Normal 2 4 3 3 7 2" xfId="24566" xr:uid="{00000000-0005-0000-0000-00008C640000}"/>
    <cellStyle name="Normal 2 4 3 3 8" xfId="16420" xr:uid="{00000000-0005-0000-0000-00008D640000}"/>
    <cellStyle name="Normal 2 4 3 4" xfId="208" xr:uid="{00000000-0005-0000-0000-00008E640000}"/>
    <cellStyle name="Normal 2 4 3 4 2" xfId="552" xr:uid="{00000000-0005-0000-0000-00008F640000}"/>
    <cellStyle name="Normal 2 4 3 4 2 2" xfId="1258" xr:uid="{00000000-0005-0000-0000-000090640000}"/>
    <cellStyle name="Normal 2 4 3 4 2 2 2" xfId="2668" xr:uid="{00000000-0005-0000-0000-000091640000}"/>
    <cellStyle name="Normal 2 4 3 4 2 2 2 2" xfId="5142" xr:uid="{00000000-0005-0000-0000-000092640000}"/>
    <cellStyle name="Normal 2 4 3 4 2 2 2 2 2" xfId="13288" xr:uid="{00000000-0005-0000-0000-000093640000}"/>
    <cellStyle name="Normal 2 4 3 4 2 2 2 2 2 2" xfId="29584" xr:uid="{00000000-0005-0000-0000-000094640000}"/>
    <cellStyle name="Normal 2 4 3 4 2 2 2 2 3" xfId="21438" xr:uid="{00000000-0005-0000-0000-000095640000}"/>
    <cellStyle name="Normal 2 4 3 4 2 2 2 3" xfId="7967" xr:uid="{00000000-0005-0000-0000-000096640000}"/>
    <cellStyle name="Normal 2 4 3 4 2 2 2 3 2" xfId="16113" xr:uid="{00000000-0005-0000-0000-000097640000}"/>
    <cellStyle name="Normal 2 4 3 4 2 2 2 3 2 2" xfId="32409" xr:uid="{00000000-0005-0000-0000-000098640000}"/>
    <cellStyle name="Normal 2 4 3 4 2 2 2 3 3" xfId="24263" xr:uid="{00000000-0005-0000-0000-000099640000}"/>
    <cellStyle name="Normal 2 4 3 4 2 2 2 4" xfId="10814" xr:uid="{00000000-0005-0000-0000-00009A640000}"/>
    <cellStyle name="Normal 2 4 3 4 2 2 2 4 2" xfId="27110" xr:uid="{00000000-0005-0000-0000-00009B640000}"/>
    <cellStyle name="Normal 2 4 3 4 2 2 2 5" xfId="18964" xr:uid="{00000000-0005-0000-0000-00009C640000}"/>
    <cellStyle name="Normal 2 4 3 4 2 2 3" xfId="3924" xr:uid="{00000000-0005-0000-0000-00009D640000}"/>
    <cellStyle name="Normal 2 4 3 4 2 2 3 2" xfId="12070" xr:uid="{00000000-0005-0000-0000-00009E640000}"/>
    <cellStyle name="Normal 2 4 3 4 2 2 3 2 2" xfId="28366" xr:uid="{00000000-0005-0000-0000-00009F640000}"/>
    <cellStyle name="Normal 2 4 3 4 2 2 3 3" xfId="20220" xr:uid="{00000000-0005-0000-0000-0000A0640000}"/>
    <cellStyle name="Normal 2 4 3 4 2 2 4" xfId="6557" xr:uid="{00000000-0005-0000-0000-0000A1640000}"/>
    <cellStyle name="Normal 2 4 3 4 2 2 4 2" xfId="14703" xr:uid="{00000000-0005-0000-0000-0000A2640000}"/>
    <cellStyle name="Normal 2 4 3 4 2 2 4 2 2" xfId="30999" xr:uid="{00000000-0005-0000-0000-0000A3640000}"/>
    <cellStyle name="Normal 2 4 3 4 2 2 4 3" xfId="22853" xr:uid="{00000000-0005-0000-0000-0000A4640000}"/>
    <cellStyle name="Normal 2 4 3 4 2 2 5" xfId="9404" xr:uid="{00000000-0005-0000-0000-0000A5640000}"/>
    <cellStyle name="Normal 2 4 3 4 2 2 5 2" xfId="25700" xr:uid="{00000000-0005-0000-0000-0000A6640000}"/>
    <cellStyle name="Normal 2 4 3 4 2 2 6" xfId="17554" xr:uid="{00000000-0005-0000-0000-0000A7640000}"/>
    <cellStyle name="Normal 2 4 3 4 2 3" xfId="1963" xr:uid="{00000000-0005-0000-0000-0000A8640000}"/>
    <cellStyle name="Normal 2 4 3 4 2 3 2" xfId="4533" xr:uid="{00000000-0005-0000-0000-0000A9640000}"/>
    <cellStyle name="Normal 2 4 3 4 2 3 2 2" xfId="12679" xr:uid="{00000000-0005-0000-0000-0000AA640000}"/>
    <cellStyle name="Normal 2 4 3 4 2 3 2 2 2" xfId="28975" xr:uid="{00000000-0005-0000-0000-0000AB640000}"/>
    <cellStyle name="Normal 2 4 3 4 2 3 2 3" xfId="20829" xr:uid="{00000000-0005-0000-0000-0000AC640000}"/>
    <cellStyle name="Normal 2 4 3 4 2 3 3" xfId="7262" xr:uid="{00000000-0005-0000-0000-0000AD640000}"/>
    <cellStyle name="Normal 2 4 3 4 2 3 3 2" xfId="15408" xr:uid="{00000000-0005-0000-0000-0000AE640000}"/>
    <cellStyle name="Normal 2 4 3 4 2 3 3 2 2" xfId="31704" xr:uid="{00000000-0005-0000-0000-0000AF640000}"/>
    <cellStyle name="Normal 2 4 3 4 2 3 3 3" xfId="23558" xr:uid="{00000000-0005-0000-0000-0000B0640000}"/>
    <cellStyle name="Normal 2 4 3 4 2 3 4" xfId="10109" xr:uid="{00000000-0005-0000-0000-0000B1640000}"/>
    <cellStyle name="Normal 2 4 3 4 2 3 4 2" xfId="26405" xr:uid="{00000000-0005-0000-0000-0000B2640000}"/>
    <cellStyle name="Normal 2 4 3 4 2 3 5" xfId="18259" xr:uid="{00000000-0005-0000-0000-0000B3640000}"/>
    <cellStyle name="Normal 2 4 3 4 2 4" xfId="3315" xr:uid="{00000000-0005-0000-0000-0000B4640000}"/>
    <cellStyle name="Normal 2 4 3 4 2 4 2" xfId="11461" xr:uid="{00000000-0005-0000-0000-0000B5640000}"/>
    <cellStyle name="Normal 2 4 3 4 2 4 2 2" xfId="27757" xr:uid="{00000000-0005-0000-0000-0000B6640000}"/>
    <cellStyle name="Normal 2 4 3 4 2 4 3" xfId="19611" xr:uid="{00000000-0005-0000-0000-0000B7640000}"/>
    <cellStyle name="Normal 2 4 3 4 2 5" xfId="5852" xr:uid="{00000000-0005-0000-0000-0000B8640000}"/>
    <cellStyle name="Normal 2 4 3 4 2 5 2" xfId="13998" xr:uid="{00000000-0005-0000-0000-0000B9640000}"/>
    <cellStyle name="Normal 2 4 3 4 2 5 2 2" xfId="30294" xr:uid="{00000000-0005-0000-0000-0000BA640000}"/>
    <cellStyle name="Normal 2 4 3 4 2 5 3" xfId="22148" xr:uid="{00000000-0005-0000-0000-0000BB640000}"/>
    <cellStyle name="Normal 2 4 3 4 2 6" xfId="8699" xr:uid="{00000000-0005-0000-0000-0000BC640000}"/>
    <cellStyle name="Normal 2 4 3 4 2 6 2" xfId="24995" xr:uid="{00000000-0005-0000-0000-0000BD640000}"/>
    <cellStyle name="Normal 2 4 3 4 2 7" xfId="16849" xr:uid="{00000000-0005-0000-0000-0000BE640000}"/>
    <cellStyle name="Normal 2 4 3 4 3" xfId="914" xr:uid="{00000000-0005-0000-0000-0000BF640000}"/>
    <cellStyle name="Normal 2 4 3 4 3 2" xfId="2324" xr:uid="{00000000-0005-0000-0000-0000C0640000}"/>
    <cellStyle name="Normal 2 4 3 4 3 2 2" xfId="4846" xr:uid="{00000000-0005-0000-0000-0000C1640000}"/>
    <cellStyle name="Normal 2 4 3 4 3 2 2 2" xfId="12992" xr:uid="{00000000-0005-0000-0000-0000C2640000}"/>
    <cellStyle name="Normal 2 4 3 4 3 2 2 2 2" xfId="29288" xr:uid="{00000000-0005-0000-0000-0000C3640000}"/>
    <cellStyle name="Normal 2 4 3 4 3 2 2 3" xfId="21142" xr:uid="{00000000-0005-0000-0000-0000C4640000}"/>
    <cellStyle name="Normal 2 4 3 4 3 2 3" xfId="7623" xr:uid="{00000000-0005-0000-0000-0000C5640000}"/>
    <cellStyle name="Normal 2 4 3 4 3 2 3 2" xfId="15769" xr:uid="{00000000-0005-0000-0000-0000C6640000}"/>
    <cellStyle name="Normal 2 4 3 4 3 2 3 2 2" xfId="32065" xr:uid="{00000000-0005-0000-0000-0000C7640000}"/>
    <cellStyle name="Normal 2 4 3 4 3 2 3 3" xfId="23919" xr:uid="{00000000-0005-0000-0000-0000C8640000}"/>
    <cellStyle name="Normal 2 4 3 4 3 2 4" xfId="10470" xr:uid="{00000000-0005-0000-0000-0000C9640000}"/>
    <cellStyle name="Normal 2 4 3 4 3 2 4 2" xfId="26766" xr:uid="{00000000-0005-0000-0000-0000CA640000}"/>
    <cellStyle name="Normal 2 4 3 4 3 2 5" xfId="18620" xr:uid="{00000000-0005-0000-0000-0000CB640000}"/>
    <cellStyle name="Normal 2 4 3 4 3 3" xfId="3628" xr:uid="{00000000-0005-0000-0000-0000CC640000}"/>
    <cellStyle name="Normal 2 4 3 4 3 3 2" xfId="11774" xr:uid="{00000000-0005-0000-0000-0000CD640000}"/>
    <cellStyle name="Normal 2 4 3 4 3 3 2 2" xfId="28070" xr:uid="{00000000-0005-0000-0000-0000CE640000}"/>
    <cellStyle name="Normal 2 4 3 4 3 3 3" xfId="19924" xr:uid="{00000000-0005-0000-0000-0000CF640000}"/>
    <cellStyle name="Normal 2 4 3 4 3 4" xfId="6213" xr:uid="{00000000-0005-0000-0000-0000D0640000}"/>
    <cellStyle name="Normal 2 4 3 4 3 4 2" xfId="14359" xr:uid="{00000000-0005-0000-0000-0000D1640000}"/>
    <cellStyle name="Normal 2 4 3 4 3 4 2 2" xfId="30655" xr:uid="{00000000-0005-0000-0000-0000D2640000}"/>
    <cellStyle name="Normal 2 4 3 4 3 4 3" xfId="22509" xr:uid="{00000000-0005-0000-0000-0000D3640000}"/>
    <cellStyle name="Normal 2 4 3 4 3 5" xfId="9060" xr:uid="{00000000-0005-0000-0000-0000D4640000}"/>
    <cellStyle name="Normal 2 4 3 4 3 5 2" xfId="25356" xr:uid="{00000000-0005-0000-0000-0000D5640000}"/>
    <cellStyle name="Normal 2 4 3 4 3 6" xfId="17210" xr:uid="{00000000-0005-0000-0000-0000D6640000}"/>
    <cellStyle name="Normal 2 4 3 4 4" xfId="1619" xr:uid="{00000000-0005-0000-0000-0000D7640000}"/>
    <cellStyle name="Normal 2 4 3 4 4 2" xfId="4237" xr:uid="{00000000-0005-0000-0000-0000D8640000}"/>
    <cellStyle name="Normal 2 4 3 4 4 2 2" xfId="12383" xr:uid="{00000000-0005-0000-0000-0000D9640000}"/>
    <cellStyle name="Normal 2 4 3 4 4 2 2 2" xfId="28679" xr:uid="{00000000-0005-0000-0000-0000DA640000}"/>
    <cellStyle name="Normal 2 4 3 4 4 2 3" xfId="20533" xr:uid="{00000000-0005-0000-0000-0000DB640000}"/>
    <cellStyle name="Normal 2 4 3 4 4 3" xfId="6918" xr:uid="{00000000-0005-0000-0000-0000DC640000}"/>
    <cellStyle name="Normal 2 4 3 4 4 3 2" xfId="15064" xr:uid="{00000000-0005-0000-0000-0000DD640000}"/>
    <cellStyle name="Normal 2 4 3 4 4 3 2 2" xfId="31360" xr:uid="{00000000-0005-0000-0000-0000DE640000}"/>
    <cellStyle name="Normal 2 4 3 4 4 3 3" xfId="23214" xr:uid="{00000000-0005-0000-0000-0000DF640000}"/>
    <cellStyle name="Normal 2 4 3 4 4 4" xfId="9765" xr:uid="{00000000-0005-0000-0000-0000E0640000}"/>
    <cellStyle name="Normal 2 4 3 4 4 4 2" xfId="26061" xr:uid="{00000000-0005-0000-0000-0000E1640000}"/>
    <cellStyle name="Normal 2 4 3 4 4 5" xfId="17915" xr:uid="{00000000-0005-0000-0000-0000E2640000}"/>
    <cellStyle name="Normal 2 4 3 4 5" xfId="3019" xr:uid="{00000000-0005-0000-0000-0000E3640000}"/>
    <cellStyle name="Normal 2 4 3 4 5 2" xfId="11165" xr:uid="{00000000-0005-0000-0000-0000E4640000}"/>
    <cellStyle name="Normal 2 4 3 4 5 2 2" xfId="27461" xr:uid="{00000000-0005-0000-0000-0000E5640000}"/>
    <cellStyle name="Normal 2 4 3 4 5 3" xfId="19315" xr:uid="{00000000-0005-0000-0000-0000E6640000}"/>
    <cellStyle name="Normal 2 4 3 4 6" xfId="5508" xr:uid="{00000000-0005-0000-0000-0000E7640000}"/>
    <cellStyle name="Normal 2 4 3 4 6 2" xfId="13654" xr:uid="{00000000-0005-0000-0000-0000E8640000}"/>
    <cellStyle name="Normal 2 4 3 4 6 2 2" xfId="29950" xr:uid="{00000000-0005-0000-0000-0000E9640000}"/>
    <cellStyle name="Normal 2 4 3 4 6 3" xfId="21804" xr:uid="{00000000-0005-0000-0000-0000EA640000}"/>
    <cellStyle name="Normal 2 4 3 4 7" xfId="8355" xr:uid="{00000000-0005-0000-0000-0000EB640000}"/>
    <cellStyle name="Normal 2 4 3 4 7 2" xfId="24651" xr:uid="{00000000-0005-0000-0000-0000EC640000}"/>
    <cellStyle name="Normal 2 4 3 4 8" xfId="16505" xr:uid="{00000000-0005-0000-0000-0000ED640000}"/>
    <cellStyle name="Normal 2 4 3 5" xfId="287" xr:uid="{00000000-0005-0000-0000-0000EE640000}"/>
    <cellStyle name="Normal 2 4 3 5 2" xfId="631" xr:uid="{00000000-0005-0000-0000-0000EF640000}"/>
    <cellStyle name="Normal 2 4 3 5 2 2" xfId="1337" xr:uid="{00000000-0005-0000-0000-0000F0640000}"/>
    <cellStyle name="Normal 2 4 3 5 2 2 2" xfId="2747" xr:uid="{00000000-0005-0000-0000-0000F1640000}"/>
    <cellStyle name="Normal 2 4 3 5 2 2 2 2" xfId="5216" xr:uid="{00000000-0005-0000-0000-0000F2640000}"/>
    <cellStyle name="Normal 2 4 3 5 2 2 2 2 2" xfId="13362" xr:uid="{00000000-0005-0000-0000-0000F3640000}"/>
    <cellStyle name="Normal 2 4 3 5 2 2 2 2 2 2" xfId="29658" xr:uid="{00000000-0005-0000-0000-0000F4640000}"/>
    <cellStyle name="Normal 2 4 3 5 2 2 2 2 3" xfId="21512" xr:uid="{00000000-0005-0000-0000-0000F5640000}"/>
    <cellStyle name="Normal 2 4 3 5 2 2 2 3" xfId="8046" xr:uid="{00000000-0005-0000-0000-0000F6640000}"/>
    <cellStyle name="Normal 2 4 3 5 2 2 2 3 2" xfId="16192" xr:uid="{00000000-0005-0000-0000-0000F7640000}"/>
    <cellStyle name="Normal 2 4 3 5 2 2 2 3 2 2" xfId="32488" xr:uid="{00000000-0005-0000-0000-0000F8640000}"/>
    <cellStyle name="Normal 2 4 3 5 2 2 2 3 3" xfId="24342" xr:uid="{00000000-0005-0000-0000-0000F9640000}"/>
    <cellStyle name="Normal 2 4 3 5 2 2 2 4" xfId="10893" xr:uid="{00000000-0005-0000-0000-0000FA640000}"/>
    <cellStyle name="Normal 2 4 3 5 2 2 2 4 2" xfId="27189" xr:uid="{00000000-0005-0000-0000-0000FB640000}"/>
    <cellStyle name="Normal 2 4 3 5 2 2 2 5" xfId="19043" xr:uid="{00000000-0005-0000-0000-0000FC640000}"/>
    <cellStyle name="Normal 2 4 3 5 2 2 3" xfId="3998" xr:uid="{00000000-0005-0000-0000-0000FD640000}"/>
    <cellStyle name="Normal 2 4 3 5 2 2 3 2" xfId="12144" xr:uid="{00000000-0005-0000-0000-0000FE640000}"/>
    <cellStyle name="Normal 2 4 3 5 2 2 3 2 2" xfId="28440" xr:uid="{00000000-0005-0000-0000-0000FF640000}"/>
    <cellStyle name="Normal 2 4 3 5 2 2 3 3" xfId="20294" xr:uid="{00000000-0005-0000-0000-000000650000}"/>
    <cellStyle name="Normal 2 4 3 5 2 2 4" xfId="6636" xr:uid="{00000000-0005-0000-0000-000001650000}"/>
    <cellStyle name="Normal 2 4 3 5 2 2 4 2" xfId="14782" xr:uid="{00000000-0005-0000-0000-000002650000}"/>
    <cellStyle name="Normal 2 4 3 5 2 2 4 2 2" xfId="31078" xr:uid="{00000000-0005-0000-0000-000003650000}"/>
    <cellStyle name="Normal 2 4 3 5 2 2 4 3" xfId="22932" xr:uid="{00000000-0005-0000-0000-000004650000}"/>
    <cellStyle name="Normal 2 4 3 5 2 2 5" xfId="9483" xr:uid="{00000000-0005-0000-0000-000005650000}"/>
    <cellStyle name="Normal 2 4 3 5 2 2 5 2" xfId="25779" xr:uid="{00000000-0005-0000-0000-000006650000}"/>
    <cellStyle name="Normal 2 4 3 5 2 2 6" xfId="17633" xr:uid="{00000000-0005-0000-0000-000007650000}"/>
    <cellStyle name="Normal 2 4 3 5 2 3" xfId="2042" xr:uid="{00000000-0005-0000-0000-000008650000}"/>
    <cellStyle name="Normal 2 4 3 5 2 3 2" xfId="4607" xr:uid="{00000000-0005-0000-0000-000009650000}"/>
    <cellStyle name="Normal 2 4 3 5 2 3 2 2" xfId="12753" xr:uid="{00000000-0005-0000-0000-00000A650000}"/>
    <cellStyle name="Normal 2 4 3 5 2 3 2 2 2" xfId="29049" xr:uid="{00000000-0005-0000-0000-00000B650000}"/>
    <cellStyle name="Normal 2 4 3 5 2 3 2 3" xfId="20903" xr:uid="{00000000-0005-0000-0000-00000C650000}"/>
    <cellStyle name="Normal 2 4 3 5 2 3 3" xfId="7341" xr:uid="{00000000-0005-0000-0000-00000D650000}"/>
    <cellStyle name="Normal 2 4 3 5 2 3 3 2" xfId="15487" xr:uid="{00000000-0005-0000-0000-00000E650000}"/>
    <cellStyle name="Normal 2 4 3 5 2 3 3 2 2" xfId="31783" xr:uid="{00000000-0005-0000-0000-00000F650000}"/>
    <cellStyle name="Normal 2 4 3 5 2 3 3 3" xfId="23637" xr:uid="{00000000-0005-0000-0000-000010650000}"/>
    <cellStyle name="Normal 2 4 3 5 2 3 4" xfId="10188" xr:uid="{00000000-0005-0000-0000-000011650000}"/>
    <cellStyle name="Normal 2 4 3 5 2 3 4 2" xfId="26484" xr:uid="{00000000-0005-0000-0000-000012650000}"/>
    <cellStyle name="Normal 2 4 3 5 2 3 5" xfId="18338" xr:uid="{00000000-0005-0000-0000-000013650000}"/>
    <cellStyle name="Normal 2 4 3 5 2 4" xfId="3389" xr:uid="{00000000-0005-0000-0000-000014650000}"/>
    <cellStyle name="Normal 2 4 3 5 2 4 2" xfId="11535" xr:uid="{00000000-0005-0000-0000-000015650000}"/>
    <cellStyle name="Normal 2 4 3 5 2 4 2 2" xfId="27831" xr:uid="{00000000-0005-0000-0000-000016650000}"/>
    <cellStyle name="Normal 2 4 3 5 2 4 3" xfId="19685" xr:uid="{00000000-0005-0000-0000-000017650000}"/>
    <cellStyle name="Normal 2 4 3 5 2 5" xfId="5931" xr:uid="{00000000-0005-0000-0000-000018650000}"/>
    <cellStyle name="Normal 2 4 3 5 2 5 2" xfId="14077" xr:uid="{00000000-0005-0000-0000-000019650000}"/>
    <cellStyle name="Normal 2 4 3 5 2 5 2 2" xfId="30373" xr:uid="{00000000-0005-0000-0000-00001A650000}"/>
    <cellStyle name="Normal 2 4 3 5 2 5 3" xfId="22227" xr:uid="{00000000-0005-0000-0000-00001B650000}"/>
    <cellStyle name="Normal 2 4 3 5 2 6" xfId="8778" xr:uid="{00000000-0005-0000-0000-00001C650000}"/>
    <cellStyle name="Normal 2 4 3 5 2 6 2" xfId="25074" xr:uid="{00000000-0005-0000-0000-00001D650000}"/>
    <cellStyle name="Normal 2 4 3 5 2 7" xfId="16928" xr:uid="{00000000-0005-0000-0000-00001E650000}"/>
    <cellStyle name="Normal 2 4 3 5 3" xfId="993" xr:uid="{00000000-0005-0000-0000-00001F650000}"/>
    <cellStyle name="Normal 2 4 3 5 3 2" xfId="2403" xr:uid="{00000000-0005-0000-0000-000020650000}"/>
    <cellStyle name="Normal 2 4 3 5 3 2 2" xfId="4920" xr:uid="{00000000-0005-0000-0000-000021650000}"/>
    <cellStyle name="Normal 2 4 3 5 3 2 2 2" xfId="13066" xr:uid="{00000000-0005-0000-0000-000022650000}"/>
    <cellStyle name="Normal 2 4 3 5 3 2 2 2 2" xfId="29362" xr:uid="{00000000-0005-0000-0000-000023650000}"/>
    <cellStyle name="Normal 2 4 3 5 3 2 2 3" xfId="21216" xr:uid="{00000000-0005-0000-0000-000024650000}"/>
    <cellStyle name="Normal 2 4 3 5 3 2 3" xfId="7702" xr:uid="{00000000-0005-0000-0000-000025650000}"/>
    <cellStyle name="Normal 2 4 3 5 3 2 3 2" xfId="15848" xr:uid="{00000000-0005-0000-0000-000026650000}"/>
    <cellStyle name="Normal 2 4 3 5 3 2 3 2 2" xfId="32144" xr:uid="{00000000-0005-0000-0000-000027650000}"/>
    <cellStyle name="Normal 2 4 3 5 3 2 3 3" xfId="23998" xr:uid="{00000000-0005-0000-0000-000028650000}"/>
    <cellStyle name="Normal 2 4 3 5 3 2 4" xfId="10549" xr:uid="{00000000-0005-0000-0000-000029650000}"/>
    <cellStyle name="Normal 2 4 3 5 3 2 4 2" xfId="26845" xr:uid="{00000000-0005-0000-0000-00002A650000}"/>
    <cellStyle name="Normal 2 4 3 5 3 2 5" xfId="18699" xr:uid="{00000000-0005-0000-0000-00002B650000}"/>
    <cellStyle name="Normal 2 4 3 5 3 3" xfId="3702" xr:uid="{00000000-0005-0000-0000-00002C650000}"/>
    <cellStyle name="Normal 2 4 3 5 3 3 2" xfId="11848" xr:uid="{00000000-0005-0000-0000-00002D650000}"/>
    <cellStyle name="Normal 2 4 3 5 3 3 2 2" xfId="28144" xr:uid="{00000000-0005-0000-0000-00002E650000}"/>
    <cellStyle name="Normal 2 4 3 5 3 3 3" xfId="19998" xr:uid="{00000000-0005-0000-0000-00002F650000}"/>
    <cellStyle name="Normal 2 4 3 5 3 4" xfId="6292" xr:uid="{00000000-0005-0000-0000-000030650000}"/>
    <cellStyle name="Normal 2 4 3 5 3 4 2" xfId="14438" xr:uid="{00000000-0005-0000-0000-000031650000}"/>
    <cellStyle name="Normal 2 4 3 5 3 4 2 2" xfId="30734" xr:uid="{00000000-0005-0000-0000-000032650000}"/>
    <cellStyle name="Normal 2 4 3 5 3 4 3" xfId="22588" xr:uid="{00000000-0005-0000-0000-000033650000}"/>
    <cellStyle name="Normal 2 4 3 5 3 5" xfId="9139" xr:uid="{00000000-0005-0000-0000-000034650000}"/>
    <cellStyle name="Normal 2 4 3 5 3 5 2" xfId="25435" xr:uid="{00000000-0005-0000-0000-000035650000}"/>
    <cellStyle name="Normal 2 4 3 5 3 6" xfId="17289" xr:uid="{00000000-0005-0000-0000-000036650000}"/>
    <cellStyle name="Normal 2 4 3 5 4" xfId="1698" xr:uid="{00000000-0005-0000-0000-000037650000}"/>
    <cellStyle name="Normal 2 4 3 5 4 2" xfId="4311" xr:uid="{00000000-0005-0000-0000-000038650000}"/>
    <cellStyle name="Normal 2 4 3 5 4 2 2" xfId="12457" xr:uid="{00000000-0005-0000-0000-000039650000}"/>
    <cellStyle name="Normal 2 4 3 5 4 2 2 2" xfId="28753" xr:uid="{00000000-0005-0000-0000-00003A650000}"/>
    <cellStyle name="Normal 2 4 3 5 4 2 3" xfId="20607" xr:uid="{00000000-0005-0000-0000-00003B650000}"/>
    <cellStyle name="Normal 2 4 3 5 4 3" xfId="6997" xr:uid="{00000000-0005-0000-0000-00003C650000}"/>
    <cellStyle name="Normal 2 4 3 5 4 3 2" xfId="15143" xr:uid="{00000000-0005-0000-0000-00003D650000}"/>
    <cellStyle name="Normal 2 4 3 5 4 3 2 2" xfId="31439" xr:uid="{00000000-0005-0000-0000-00003E650000}"/>
    <cellStyle name="Normal 2 4 3 5 4 3 3" xfId="23293" xr:uid="{00000000-0005-0000-0000-00003F650000}"/>
    <cellStyle name="Normal 2 4 3 5 4 4" xfId="9844" xr:uid="{00000000-0005-0000-0000-000040650000}"/>
    <cellStyle name="Normal 2 4 3 5 4 4 2" xfId="26140" xr:uid="{00000000-0005-0000-0000-000041650000}"/>
    <cellStyle name="Normal 2 4 3 5 4 5" xfId="17994" xr:uid="{00000000-0005-0000-0000-000042650000}"/>
    <cellStyle name="Normal 2 4 3 5 5" xfId="3093" xr:uid="{00000000-0005-0000-0000-000043650000}"/>
    <cellStyle name="Normal 2 4 3 5 5 2" xfId="11239" xr:uid="{00000000-0005-0000-0000-000044650000}"/>
    <cellStyle name="Normal 2 4 3 5 5 2 2" xfId="27535" xr:uid="{00000000-0005-0000-0000-000045650000}"/>
    <cellStyle name="Normal 2 4 3 5 5 3" xfId="19389" xr:uid="{00000000-0005-0000-0000-000046650000}"/>
    <cellStyle name="Normal 2 4 3 5 6" xfId="5587" xr:uid="{00000000-0005-0000-0000-000047650000}"/>
    <cellStyle name="Normal 2 4 3 5 6 2" xfId="13733" xr:uid="{00000000-0005-0000-0000-000048650000}"/>
    <cellStyle name="Normal 2 4 3 5 6 2 2" xfId="30029" xr:uid="{00000000-0005-0000-0000-000049650000}"/>
    <cellStyle name="Normal 2 4 3 5 6 3" xfId="21883" xr:uid="{00000000-0005-0000-0000-00004A650000}"/>
    <cellStyle name="Normal 2 4 3 5 7" xfId="8434" xr:uid="{00000000-0005-0000-0000-00004B650000}"/>
    <cellStyle name="Normal 2 4 3 5 7 2" xfId="24730" xr:uid="{00000000-0005-0000-0000-00004C650000}"/>
    <cellStyle name="Normal 2 4 3 5 8" xfId="16584" xr:uid="{00000000-0005-0000-0000-00004D650000}"/>
    <cellStyle name="Normal 2 4 3 6" xfId="377" xr:uid="{00000000-0005-0000-0000-00004E650000}"/>
    <cellStyle name="Normal 2 4 3 6 2" xfId="1083" xr:uid="{00000000-0005-0000-0000-00004F650000}"/>
    <cellStyle name="Normal 2 4 3 6 2 2" xfId="2493" xr:uid="{00000000-0005-0000-0000-000050650000}"/>
    <cellStyle name="Normal 2 4 3 6 2 2 2" xfId="4994" xr:uid="{00000000-0005-0000-0000-000051650000}"/>
    <cellStyle name="Normal 2 4 3 6 2 2 2 2" xfId="13140" xr:uid="{00000000-0005-0000-0000-000052650000}"/>
    <cellStyle name="Normal 2 4 3 6 2 2 2 2 2" xfId="29436" xr:uid="{00000000-0005-0000-0000-000053650000}"/>
    <cellStyle name="Normal 2 4 3 6 2 2 2 3" xfId="21290" xr:uid="{00000000-0005-0000-0000-000054650000}"/>
    <cellStyle name="Normal 2 4 3 6 2 2 3" xfId="7792" xr:uid="{00000000-0005-0000-0000-000055650000}"/>
    <cellStyle name="Normal 2 4 3 6 2 2 3 2" xfId="15938" xr:uid="{00000000-0005-0000-0000-000056650000}"/>
    <cellStyle name="Normal 2 4 3 6 2 2 3 2 2" xfId="32234" xr:uid="{00000000-0005-0000-0000-000057650000}"/>
    <cellStyle name="Normal 2 4 3 6 2 2 3 3" xfId="24088" xr:uid="{00000000-0005-0000-0000-000058650000}"/>
    <cellStyle name="Normal 2 4 3 6 2 2 4" xfId="10639" xr:uid="{00000000-0005-0000-0000-000059650000}"/>
    <cellStyle name="Normal 2 4 3 6 2 2 4 2" xfId="26935" xr:uid="{00000000-0005-0000-0000-00005A650000}"/>
    <cellStyle name="Normal 2 4 3 6 2 2 5" xfId="18789" xr:uid="{00000000-0005-0000-0000-00005B650000}"/>
    <cellStyle name="Normal 2 4 3 6 2 3" xfId="3776" xr:uid="{00000000-0005-0000-0000-00005C650000}"/>
    <cellStyle name="Normal 2 4 3 6 2 3 2" xfId="11922" xr:uid="{00000000-0005-0000-0000-00005D650000}"/>
    <cellStyle name="Normal 2 4 3 6 2 3 2 2" xfId="28218" xr:uid="{00000000-0005-0000-0000-00005E650000}"/>
    <cellStyle name="Normal 2 4 3 6 2 3 3" xfId="20072" xr:uid="{00000000-0005-0000-0000-00005F650000}"/>
    <cellStyle name="Normal 2 4 3 6 2 4" xfId="6382" xr:uid="{00000000-0005-0000-0000-000060650000}"/>
    <cellStyle name="Normal 2 4 3 6 2 4 2" xfId="14528" xr:uid="{00000000-0005-0000-0000-000061650000}"/>
    <cellStyle name="Normal 2 4 3 6 2 4 2 2" xfId="30824" xr:uid="{00000000-0005-0000-0000-000062650000}"/>
    <cellStyle name="Normal 2 4 3 6 2 4 3" xfId="22678" xr:uid="{00000000-0005-0000-0000-000063650000}"/>
    <cellStyle name="Normal 2 4 3 6 2 5" xfId="9229" xr:uid="{00000000-0005-0000-0000-000064650000}"/>
    <cellStyle name="Normal 2 4 3 6 2 5 2" xfId="25525" xr:uid="{00000000-0005-0000-0000-000065650000}"/>
    <cellStyle name="Normal 2 4 3 6 2 6" xfId="17379" xr:uid="{00000000-0005-0000-0000-000066650000}"/>
    <cellStyle name="Normal 2 4 3 6 3" xfId="1788" xr:uid="{00000000-0005-0000-0000-000067650000}"/>
    <cellStyle name="Normal 2 4 3 6 3 2" xfId="4385" xr:uid="{00000000-0005-0000-0000-000068650000}"/>
    <cellStyle name="Normal 2 4 3 6 3 2 2" xfId="12531" xr:uid="{00000000-0005-0000-0000-000069650000}"/>
    <cellStyle name="Normal 2 4 3 6 3 2 2 2" xfId="28827" xr:uid="{00000000-0005-0000-0000-00006A650000}"/>
    <cellStyle name="Normal 2 4 3 6 3 2 3" xfId="20681" xr:uid="{00000000-0005-0000-0000-00006B650000}"/>
    <cellStyle name="Normal 2 4 3 6 3 3" xfId="7087" xr:uid="{00000000-0005-0000-0000-00006C650000}"/>
    <cellStyle name="Normal 2 4 3 6 3 3 2" xfId="15233" xr:uid="{00000000-0005-0000-0000-00006D650000}"/>
    <cellStyle name="Normal 2 4 3 6 3 3 2 2" xfId="31529" xr:uid="{00000000-0005-0000-0000-00006E650000}"/>
    <cellStyle name="Normal 2 4 3 6 3 3 3" xfId="23383" xr:uid="{00000000-0005-0000-0000-00006F650000}"/>
    <cellStyle name="Normal 2 4 3 6 3 4" xfId="9934" xr:uid="{00000000-0005-0000-0000-000070650000}"/>
    <cellStyle name="Normal 2 4 3 6 3 4 2" xfId="26230" xr:uid="{00000000-0005-0000-0000-000071650000}"/>
    <cellStyle name="Normal 2 4 3 6 3 5" xfId="18084" xr:uid="{00000000-0005-0000-0000-000072650000}"/>
    <cellStyle name="Normal 2 4 3 6 4" xfId="3167" xr:uid="{00000000-0005-0000-0000-000073650000}"/>
    <cellStyle name="Normal 2 4 3 6 4 2" xfId="11313" xr:uid="{00000000-0005-0000-0000-000074650000}"/>
    <cellStyle name="Normal 2 4 3 6 4 2 2" xfId="27609" xr:uid="{00000000-0005-0000-0000-000075650000}"/>
    <cellStyle name="Normal 2 4 3 6 4 3" xfId="19463" xr:uid="{00000000-0005-0000-0000-000076650000}"/>
    <cellStyle name="Normal 2 4 3 6 5" xfId="5677" xr:uid="{00000000-0005-0000-0000-000077650000}"/>
    <cellStyle name="Normal 2 4 3 6 5 2" xfId="13823" xr:uid="{00000000-0005-0000-0000-000078650000}"/>
    <cellStyle name="Normal 2 4 3 6 5 2 2" xfId="30119" xr:uid="{00000000-0005-0000-0000-000079650000}"/>
    <cellStyle name="Normal 2 4 3 6 5 3" xfId="21973" xr:uid="{00000000-0005-0000-0000-00007A650000}"/>
    <cellStyle name="Normal 2 4 3 6 6" xfId="8524" xr:uid="{00000000-0005-0000-0000-00007B650000}"/>
    <cellStyle name="Normal 2 4 3 6 6 2" xfId="24820" xr:uid="{00000000-0005-0000-0000-00007C650000}"/>
    <cellStyle name="Normal 2 4 3 6 7" xfId="16674" xr:uid="{00000000-0005-0000-0000-00007D650000}"/>
    <cellStyle name="Normal 2 4 3 7" xfId="739" xr:uid="{00000000-0005-0000-0000-00007E650000}"/>
    <cellStyle name="Normal 2 4 3 7 2" xfId="2149" xr:uid="{00000000-0005-0000-0000-00007F650000}"/>
    <cellStyle name="Normal 2 4 3 7 2 2" xfId="4698" xr:uid="{00000000-0005-0000-0000-000080650000}"/>
    <cellStyle name="Normal 2 4 3 7 2 2 2" xfId="12844" xr:uid="{00000000-0005-0000-0000-000081650000}"/>
    <cellStyle name="Normal 2 4 3 7 2 2 2 2" xfId="29140" xr:uid="{00000000-0005-0000-0000-000082650000}"/>
    <cellStyle name="Normal 2 4 3 7 2 2 3" xfId="20994" xr:uid="{00000000-0005-0000-0000-000083650000}"/>
    <cellStyle name="Normal 2 4 3 7 2 3" xfId="7448" xr:uid="{00000000-0005-0000-0000-000084650000}"/>
    <cellStyle name="Normal 2 4 3 7 2 3 2" xfId="15594" xr:uid="{00000000-0005-0000-0000-000085650000}"/>
    <cellStyle name="Normal 2 4 3 7 2 3 2 2" xfId="31890" xr:uid="{00000000-0005-0000-0000-000086650000}"/>
    <cellStyle name="Normal 2 4 3 7 2 3 3" xfId="23744" xr:uid="{00000000-0005-0000-0000-000087650000}"/>
    <cellStyle name="Normal 2 4 3 7 2 4" xfId="10295" xr:uid="{00000000-0005-0000-0000-000088650000}"/>
    <cellStyle name="Normal 2 4 3 7 2 4 2" xfId="26591" xr:uid="{00000000-0005-0000-0000-000089650000}"/>
    <cellStyle name="Normal 2 4 3 7 2 5" xfId="18445" xr:uid="{00000000-0005-0000-0000-00008A650000}"/>
    <cellStyle name="Normal 2 4 3 7 3" xfId="3480" xr:uid="{00000000-0005-0000-0000-00008B650000}"/>
    <cellStyle name="Normal 2 4 3 7 3 2" xfId="11626" xr:uid="{00000000-0005-0000-0000-00008C650000}"/>
    <cellStyle name="Normal 2 4 3 7 3 2 2" xfId="27922" xr:uid="{00000000-0005-0000-0000-00008D650000}"/>
    <cellStyle name="Normal 2 4 3 7 3 3" xfId="19776" xr:uid="{00000000-0005-0000-0000-00008E650000}"/>
    <cellStyle name="Normal 2 4 3 7 4" xfId="6038" xr:uid="{00000000-0005-0000-0000-00008F650000}"/>
    <cellStyle name="Normal 2 4 3 7 4 2" xfId="14184" xr:uid="{00000000-0005-0000-0000-000090650000}"/>
    <cellStyle name="Normal 2 4 3 7 4 2 2" xfId="30480" xr:uid="{00000000-0005-0000-0000-000091650000}"/>
    <cellStyle name="Normal 2 4 3 7 4 3" xfId="22334" xr:uid="{00000000-0005-0000-0000-000092650000}"/>
    <cellStyle name="Normal 2 4 3 7 5" xfId="8885" xr:uid="{00000000-0005-0000-0000-000093650000}"/>
    <cellStyle name="Normal 2 4 3 7 5 2" xfId="25181" xr:uid="{00000000-0005-0000-0000-000094650000}"/>
    <cellStyle name="Normal 2 4 3 7 6" xfId="17035" xr:uid="{00000000-0005-0000-0000-000095650000}"/>
    <cellStyle name="Normal 2 4 3 8" xfId="1444" xr:uid="{00000000-0005-0000-0000-000096650000}"/>
    <cellStyle name="Normal 2 4 3 8 2" xfId="4089" xr:uid="{00000000-0005-0000-0000-000097650000}"/>
    <cellStyle name="Normal 2 4 3 8 2 2" xfId="12235" xr:uid="{00000000-0005-0000-0000-000098650000}"/>
    <cellStyle name="Normal 2 4 3 8 2 2 2" xfId="28531" xr:uid="{00000000-0005-0000-0000-000099650000}"/>
    <cellStyle name="Normal 2 4 3 8 2 3" xfId="20385" xr:uid="{00000000-0005-0000-0000-00009A650000}"/>
    <cellStyle name="Normal 2 4 3 8 3" xfId="6743" xr:uid="{00000000-0005-0000-0000-00009B650000}"/>
    <cellStyle name="Normal 2 4 3 8 3 2" xfId="14889" xr:uid="{00000000-0005-0000-0000-00009C650000}"/>
    <cellStyle name="Normal 2 4 3 8 3 2 2" xfId="31185" xr:uid="{00000000-0005-0000-0000-00009D650000}"/>
    <cellStyle name="Normal 2 4 3 8 3 3" xfId="23039" xr:uid="{00000000-0005-0000-0000-00009E650000}"/>
    <cellStyle name="Normal 2 4 3 8 4" xfId="9590" xr:uid="{00000000-0005-0000-0000-00009F650000}"/>
    <cellStyle name="Normal 2 4 3 8 4 2" xfId="25886" xr:uid="{00000000-0005-0000-0000-0000A0650000}"/>
    <cellStyle name="Normal 2 4 3 8 5" xfId="17740" xr:uid="{00000000-0005-0000-0000-0000A1650000}"/>
    <cellStyle name="Normal 2 4 3 9" xfId="2871" xr:uid="{00000000-0005-0000-0000-0000A2650000}"/>
    <cellStyle name="Normal 2 4 3 9 2" xfId="11017" xr:uid="{00000000-0005-0000-0000-0000A3650000}"/>
    <cellStyle name="Normal 2 4 3 9 2 2" xfId="27313" xr:uid="{00000000-0005-0000-0000-0000A4650000}"/>
    <cellStyle name="Normal 2 4 3 9 3" xfId="19167" xr:uid="{00000000-0005-0000-0000-0000A5650000}"/>
    <cellStyle name="Normal 2 4 4" xfId="55" xr:uid="{00000000-0005-0000-0000-0000A6650000}"/>
    <cellStyle name="Normal 2 4 4 10" xfId="8202" xr:uid="{00000000-0005-0000-0000-0000A7650000}"/>
    <cellStyle name="Normal 2 4 4 10 2" xfId="24498" xr:uid="{00000000-0005-0000-0000-0000A8650000}"/>
    <cellStyle name="Normal 2 4 4 11" xfId="16352" xr:uid="{00000000-0005-0000-0000-0000A9650000}"/>
    <cellStyle name="Normal 2 4 4 2" xfId="145" xr:uid="{00000000-0005-0000-0000-0000AA650000}"/>
    <cellStyle name="Normal 2 4 4 2 2" xfId="489" xr:uid="{00000000-0005-0000-0000-0000AB650000}"/>
    <cellStyle name="Normal 2 4 4 2 2 2" xfId="1195" xr:uid="{00000000-0005-0000-0000-0000AC650000}"/>
    <cellStyle name="Normal 2 4 4 2 2 2 2" xfId="2605" xr:uid="{00000000-0005-0000-0000-0000AD650000}"/>
    <cellStyle name="Normal 2 4 4 2 2 2 2 2" xfId="5086" xr:uid="{00000000-0005-0000-0000-0000AE650000}"/>
    <cellStyle name="Normal 2 4 4 2 2 2 2 2 2" xfId="13232" xr:uid="{00000000-0005-0000-0000-0000AF650000}"/>
    <cellStyle name="Normal 2 4 4 2 2 2 2 2 2 2" xfId="29528" xr:uid="{00000000-0005-0000-0000-0000B0650000}"/>
    <cellStyle name="Normal 2 4 4 2 2 2 2 2 3" xfId="21382" xr:uid="{00000000-0005-0000-0000-0000B1650000}"/>
    <cellStyle name="Normal 2 4 4 2 2 2 2 3" xfId="7904" xr:uid="{00000000-0005-0000-0000-0000B2650000}"/>
    <cellStyle name="Normal 2 4 4 2 2 2 2 3 2" xfId="16050" xr:uid="{00000000-0005-0000-0000-0000B3650000}"/>
    <cellStyle name="Normal 2 4 4 2 2 2 2 3 2 2" xfId="32346" xr:uid="{00000000-0005-0000-0000-0000B4650000}"/>
    <cellStyle name="Normal 2 4 4 2 2 2 2 3 3" xfId="24200" xr:uid="{00000000-0005-0000-0000-0000B5650000}"/>
    <cellStyle name="Normal 2 4 4 2 2 2 2 4" xfId="10751" xr:uid="{00000000-0005-0000-0000-0000B6650000}"/>
    <cellStyle name="Normal 2 4 4 2 2 2 2 4 2" xfId="27047" xr:uid="{00000000-0005-0000-0000-0000B7650000}"/>
    <cellStyle name="Normal 2 4 4 2 2 2 2 5" xfId="18901" xr:uid="{00000000-0005-0000-0000-0000B8650000}"/>
    <cellStyle name="Normal 2 4 4 2 2 2 3" xfId="3868" xr:uid="{00000000-0005-0000-0000-0000B9650000}"/>
    <cellStyle name="Normal 2 4 4 2 2 2 3 2" xfId="12014" xr:uid="{00000000-0005-0000-0000-0000BA650000}"/>
    <cellStyle name="Normal 2 4 4 2 2 2 3 2 2" xfId="28310" xr:uid="{00000000-0005-0000-0000-0000BB650000}"/>
    <cellStyle name="Normal 2 4 4 2 2 2 3 3" xfId="20164" xr:uid="{00000000-0005-0000-0000-0000BC650000}"/>
    <cellStyle name="Normal 2 4 4 2 2 2 4" xfId="6494" xr:uid="{00000000-0005-0000-0000-0000BD650000}"/>
    <cellStyle name="Normal 2 4 4 2 2 2 4 2" xfId="14640" xr:uid="{00000000-0005-0000-0000-0000BE650000}"/>
    <cellStyle name="Normal 2 4 4 2 2 2 4 2 2" xfId="30936" xr:uid="{00000000-0005-0000-0000-0000BF650000}"/>
    <cellStyle name="Normal 2 4 4 2 2 2 4 3" xfId="22790" xr:uid="{00000000-0005-0000-0000-0000C0650000}"/>
    <cellStyle name="Normal 2 4 4 2 2 2 5" xfId="9341" xr:uid="{00000000-0005-0000-0000-0000C1650000}"/>
    <cellStyle name="Normal 2 4 4 2 2 2 5 2" xfId="25637" xr:uid="{00000000-0005-0000-0000-0000C2650000}"/>
    <cellStyle name="Normal 2 4 4 2 2 2 6" xfId="17491" xr:uid="{00000000-0005-0000-0000-0000C3650000}"/>
    <cellStyle name="Normal 2 4 4 2 2 3" xfId="1900" xr:uid="{00000000-0005-0000-0000-0000C4650000}"/>
    <cellStyle name="Normal 2 4 4 2 2 3 2" xfId="4477" xr:uid="{00000000-0005-0000-0000-0000C5650000}"/>
    <cellStyle name="Normal 2 4 4 2 2 3 2 2" xfId="12623" xr:uid="{00000000-0005-0000-0000-0000C6650000}"/>
    <cellStyle name="Normal 2 4 4 2 2 3 2 2 2" xfId="28919" xr:uid="{00000000-0005-0000-0000-0000C7650000}"/>
    <cellStyle name="Normal 2 4 4 2 2 3 2 3" xfId="20773" xr:uid="{00000000-0005-0000-0000-0000C8650000}"/>
    <cellStyle name="Normal 2 4 4 2 2 3 3" xfId="7199" xr:uid="{00000000-0005-0000-0000-0000C9650000}"/>
    <cellStyle name="Normal 2 4 4 2 2 3 3 2" xfId="15345" xr:uid="{00000000-0005-0000-0000-0000CA650000}"/>
    <cellStyle name="Normal 2 4 4 2 2 3 3 2 2" xfId="31641" xr:uid="{00000000-0005-0000-0000-0000CB650000}"/>
    <cellStyle name="Normal 2 4 4 2 2 3 3 3" xfId="23495" xr:uid="{00000000-0005-0000-0000-0000CC650000}"/>
    <cellStyle name="Normal 2 4 4 2 2 3 4" xfId="10046" xr:uid="{00000000-0005-0000-0000-0000CD650000}"/>
    <cellStyle name="Normal 2 4 4 2 2 3 4 2" xfId="26342" xr:uid="{00000000-0005-0000-0000-0000CE650000}"/>
    <cellStyle name="Normal 2 4 4 2 2 3 5" xfId="18196" xr:uid="{00000000-0005-0000-0000-0000CF650000}"/>
    <cellStyle name="Normal 2 4 4 2 2 4" xfId="3259" xr:uid="{00000000-0005-0000-0000-0000D0650000}"/>
    <cellStyle name="Normal 2 4 4 2 2 4 2" xfId="11405" xr:uid="{00000000-0005-0000-0000-0000D1650000}"/>
    <cellStyle name="Normal 2 4 4 2 2 4 2 2" xfId="27701" xr:uid="{00000000-0005-0000-0000-0000D2650000}"/>
    <cellStyle name="Normal 2 4 4 2 2 4 3" xfId="19555" xr:uid="{00000000-0005-0000-0000-0000D3650000}"/>
    <cellStyle name="Normal 2 4 4 2 2 5" xfId="5789" xr:uid="{00000000-0005-0000-0000-0000D4650000}"/>
    <cellStyle name="Normal 2 4 4 2 2 5 2" xfId="13935" xr:uid="{00000000-0005-0000-0000-0000D5650000}"/>
    <cellStyle name="Normal 2 4 4 2 2 5 2 2" xfId="30231" xr:uid="{00000000-0005-0000-0000-0000D6650000}"/>
    <cellStyle name="Normal 2 4 4 2 2 5 3" xfId="22085" xr:uid="{00000000-0005-0000-0000-0000D7650000}"/>
    <cellStyle name="Normal 2 4 4 2 2 6" xfId="8636" xr:uid="{00000000-0005-0000-0000-0000D8650000}"/>
    <cellStyle name="Normal 2 4 4 2 2 6 2" xfId="24932" xr:uid="{00000000-0005-0000-0000-0000D9650000}"/>
    <cellStyle name="Normal 2 4 4 2 2 7" xfId="16786" xr:uid="{00000000-0005-0000-0000-0000DA650000}"/>
    <cellStyle name="Normal 2 4 4 2 3" xfId="851" xr:uid="{00000000-0005-0000-0000-0000DB650000}"/>
    <cellStyle name="Normal 2 4 4 2 3 2" xfId="2261" xr:uid="{00000000-0005-0000-0000-0000DC650000}"/>
    <cellStyle name="Normal 2 4 4 2 3 2 2" xfId="4790" xr:uid="{00000000-0005-0000-0000-0000DD650000}"/>
    <cellStyle name="Normal 2 4 4 2 3 2 2 2" xfId="12936" xr:uid="{00000000-0005-0000-0000-0000DE650000}"/>
    <cellStyle name="Normal 2 4 4 2 3 2 2 2 2" xfId="29232" xr:uid="{00000000-0005-0000-0000-0000DF650000}"/>
    <cellStyle name="Normal 2 4 4 2 3 2 2 3" xfId="21086" xr:uid="{00000000-0005-0000-0000-0000E0650000}"/>
    <cellStyle name="Normal 2 4 4 2 3 2 3" xfId="7560" xr:uid="{00000000-0005-0000-0000-0000E1650000}"/>
    <cellStyle name="Normal 2 4 4 2 3 2 3 2" xfId="15706" xr:uid="{00000000-0005-0000-0000-0000E2650000}"/>
    <cellStyle name="Normal 2 4 4 2 3 2 3 2 2" xfId="32002" xr:uid="{00000000-0005-0000-0000-0000E3650000}"/>
    <cellStyle name="Normal 2 4 4 2 3 2 3 3" xfId="23856" xr:uid="{00000000-0005-0000-0000-0000E4650000}"/>
    <cellStyle name="Normal 2 4 4 2 3 2 4" xfId="10407" xr:uid="{00000000-0005-0000-0000-0000E5650000}"/>
    <cellStyle name="Normal 2 4 4 2 3 2 4 2" xfId="26703" xr:uid="{00000000-0005-0000-0000-0000E6650000}"/>
    <cellStyle name="Normal 2 4 4 2 3 2 5" xfId="18557" xr:uid="{00000000-0005-0000-0000-0000E7650000}"/>
    <cellStyle name="Normal 2 4 4 2 3 3" xfId="3572" xr:uid="{00000000-0005-0000-0000-0000E8650000}"/>
    <cellStyle name="Normal 2 4 4 2 3 3 2" xfId="11718" xr:uid="{00000000-0005-0000-0000-0000E9650000}"/>
    <cellStyle name="Normal 2 4 4 2 3 3 2 2" xfId="28014" xr:uid="{00000000-0005-0000-0000-0000EA650000}"/>
    <cellStyle name="Normal 2 4 4 2 3 3 3" xfId="19868" xr:uid="{00000000-0005-0000-0000-0000EB650000}"/>
    <cellStyle name="Normal 2 4 4 2 3 4" xfId="6150" xr:uid="{00000000-0005-0000-0000-0000EC650000}"/>
    <cellStyle name="Normal 2 4 4 2 3 4 2" xfId="14296" xr:uid="{00000000-0005-0000-0000-0000ED650000}"/>
    <cellStyle name="Normal 2 4 4 2 3 4 2 2" xfId="30592" xr:uid="{00000000-0005-0000-0000-0000EE650000}"/>
    <cellStyle name="Normal 2 4 4 2 3 4 3" xfId="22446" xr:uid="{00000000-0005-0000-0000-0000EF650000}"/>
    <cellStyle name="Normal 2 4 4 2 3 5" xfId="8997" xr:uid="{00000000-0005-0000-0000-0000F0650000}"/>
    <cellStyle name="Normal 2 4 4 2 3 5 2" xfId="25293" xr:uid="{00000000-0005-0000-0000-0000F1650000}"/>
    <cellStyle name="Normal 2 4 4 2 3 6" xfId="17147" xr:uid="{00000000-0005-0000-0000-0000F2650000}"/>
    <cellStyle name="Normal 2 4 4 2 4" xfId="1556" xr:uid="{00000000-0005-0000-0000-0000F3650000}"/>
    <cellStyle name="Normal 2 4 4 2 4 2" xfId="4181" xr:uid="{00000000-0005-0000-0000-0000F4650000}"/>
    <cellStyle name="Normal 2 4 4 2 4 2 2" xfId="12327" xr:uid="{00000000-0005-0000-0000-0000F5650000}"/>
    <cellStyle name="Normal 2 4 4 2 4 2 2 2" xfId="28623" xr:uid="{00000000-0005-0000-0000-0000F6650000}"/>
    <cellStyle name="Normal 2 4 4 2 4 2 3" xfId="20477" xr:uid="{00000000-0005-0000-0000-0000F7650000}"/>
    <cellStyle name="Normal 2 4 4 2 4 3" xfId="6855" xr:uid="{00000000-0005-0000-0000-0000F8650000}"/>
    <cellStyle name="Normal 2 4 4 2 4 3 2" xfId="15001" xr:uid="{00000000-0005-0000-0000-0000F9650000}"/>
    <cellStyle name="Normal 2 4 4 2 4 3 2 2" xfId="31297" xr:uid="{00000000-0005-0000-0000-0000FA650000}"/>
    <cellStyle name="Normal 2 4 4 2 4 3 3" xfId="23151" xr:uid="{00000000-0005-0000-0000-0000FB650000}"/>
    <cellStyle name="Normal 2 4 4 2 4 4" xfId="9702" xr:uid="{00000000-0005-0000-0000-0000FC650000}"/>
    <cellStyle name="Normal 2 4 4 2 4 4 2" xfId="25998" xr:uid="{00000000-0005-0000-0000-0000FD650000}"/>
    <cellStyle name="Normal 2 4 4 2 4 5" xfId="17852" xr:uid="{00000000-0005-0000-0000-0000FE650000}"/>
    <cellStyle name="Normal 2 4 4 2 5" xfId="2963" xr:uid="{00000000-0005-0000-0000-0000FF650000}"/>
    <cellStyle name="Normal 2 4 4 2 5 2" xfId="11109" xr:uid="{00000000-0005-0000-0000-000000660000}"/>
    <cellStyle name="Normal 2 4 4 2 5 2 2" xfId="27405" xr:uid="{00000000-0005-0000-0000-000001660000}"/>
    <cellStyle name="Normal 2 4 4 2 5 3" xfId="19259" xr:uid="{00000000-0005-0000-0000-000002660000}"/>
    <cellStyle name="Normal 2 4 4 2 6" xfId="5445" xr:uid="{00000000-0005-0000-0000-000003660000}"/>
    <cellStyle name="Normal 2 4 4 2 6 2" xfId="13591" xr:uid="{00000000-0005-0000-0000-000004660000}"/>
    <cellStyle name="Normal 2 4 4 2 6 2 2" xfId="29887" xr:uid="{00000000-0005-0000-0000-000005660000}"/>
    <cellStyle name="Normal 2 4 4 2 6 3" xfId="21741" xr:uid="{00000000-0005-0000-0000-000006660000}"/>
    <cellStyle name="Normal 2 4 4 2 7" xfId="8292" xr:uid="{00000000-0005-0000-0000-000007660000}"/>
    <cellStyle name="Normal 2 4 4 2 7 2" xfId="24588" xr:uid="{00000000-0005-0000-0000-000008660000}"/>
    <cellStyle name="Normal 2 4 4 2 8" xfId="16442" xr:uid="{00000000-0005-0000-0000-000009660000}"/>
    <cellStyle name="Normal 2 4 4 3" xfId="226" xr:uid="{00000000-0005-0000-0000-00000A660000}"/>
    <cellStyle name="Normal 2 4 4 3 2" xfId="570" xr:uid="{00000000-0005-0000-0000-00000B660000}"/>
    <cellStyle name="Normal 2 4 4 3 2 2" xfId="1276" xr:uid="{00000000-0005-0000-0000-00000C660000}"/>
    <cellStyle name="Normal 2 4 4 3 2 2 2" xfId="2686" xr:uid="{00000000-0005-0000-0000-00000D660000}"/>
    <cellStyle name="Normal 2 4 4 3 2 2 2 2" xfId="5160" xr:uid="{00000000-0005-0000-0000-00000E660000}"/>
    <cellStyle name="Normal 2 4 4 3 2 2 2 2 2" xfId="13306" xr:uid="{00000000-0005-0000-0000-00000F660000}"/>
    <cellStyle name="Normal 2 4 4 3 2 2 2 2 2 2" xfId="29602" xr:uid="{00000000-0005-0000-0000-000010660000}"/>
    <cellStyle name="Normal 2 4 4 3 2 2 2 2 3" xfId="21456" xr:uid="{00000000-0005-0000-0000-000011660000}"/>
    <cellStyle name="Normal 2 4 4 3 2 2 2 3" xfId="7985" xr:uid="{00000000-0005-0000-0000-000012660000}"/>
    <cellStyle name="Normal 2 4 4 3 2 2 2 3 2" xfId="16131" xr:uid="{00000000-0005-0000-0000-000013660000}"/>
    <cellStyle name="Normal 2 4 4 3 2 2 2 3 2 2" xfId="32427" xr:uid="{00000000-0005-0000-0000-000014660000}"/>
    <cellStyle name="Normal 2 4 4 3 2 2 2 3 3" xfId="24281" xr:uid="{00000000-0005-0000-0000-000015660000}"/>
    <cellStyle name="Normal 2 4 4 3 2 2 2 4" xfId="10832" xr:uid="{00000000-0005-0000-0000-000016660000}"/>
    <cellStyle name="Normal 2 4 4 3 2 2 2 4 2" xfId="27128" xr:uid="{00000000-0005-0000-0000-000017660000}"/>
    <cellStyle name="Normal 2 4 4 3 2 2 2 5" xfId="18982" xr:uid="{00000000-0005-0000-0000-000018660000}"/>
    <cellStyle name="Normal 2 4 4 3 2 2 3" xfId="3942" xr:uid="{00000000-0005-0000-0000-000019660000}"/>
    <cellStyle name="Normal 2 4 4 3 2 2 3 2" xfId="12088" xr:uid="{00000000-0005-0000-0000-00001A660000}"/>
    <cellStyle name="Normal 2 4 4 3 2 2 3 2 2" xfId="28384" xr:uid="{00000000-0005-0000-0000-00001B660000}"/>
    <cellStyle name="Normal 2 4 4 3 2 2 3 3" xfId="20238" xr:uid="{00000000-0005-0000-0000-00001C660000}"/>
    <cellStyle name="Normal 2 4 4 3 2 2 4" xfId="6575" xr:uid="{00000000-0005-0000-0000-00001D660000}"/>
    <cellStyle name="Normal 2 4 4 3 2 2 4 2" xfId="14721" xr:uid="{00000000-0005-0000-0000-00001E660000}"/>
    <cellStyle name="Normal 2 4 4 3 2 2 4 2 2" xfId="31017" xr:uid="{00000000-0005-0000-0000-00001F660000}"/>
    <cellStyle name="Normal 2 4 4 3 2 2 4 3" xfId="22871" xr:uid="{00000000-0005-0000-0000-000020660000}"/>
    <cellStyle name="Normal 2 4 4 3 2 2 5" xfId="9422" xr:uid="{00000000-0005-0000-0000-000021660000}"/>
    <cellStyle name="Normal 2 4 4 3 2 2 5 2" xfId="25718" xr:uid="{00000000-0005-0000-0000-000022660000}"/>
    <cellStyle name="Normal 2 4 4 3 2 2 6" xfId="17572" xr:uid="{00000000-0005-0000-0000-000023660000}"/>
    <cellStyle name="Normal 2 4 4 3 2 3" xfId="1981" xr:uid="{00000000-0005-0000-0000-000024660000}"/>
    <cellStyle name="Normal 2 4 4 3 2 3 2" xfId="4551" xr:uid="{00000000-0005-0000-0000-000025660000}"/>
    <cellStyle name="Normal 2 4 4 3 2 3 2 2" xfId="12697" xr:uid="{00000000-0005-0000-0000-000026660000}"/>
    <cellStyle name="Normal 2 4 4 3 2 3 2 2 2" xfId="28993" xr:uid="{00000000-0005-0000-0000-000027660000}"/>
    <cellStyle name="Normal 2 4 4 3 2 3 2 3" xfId="20847" xr:uid="{00000000-0005-0000-0000-000028660000}"/>
    <cellStyle name="Normal 2 4 4 3 2 3 3" xfId="7280" xr:uid="{00000000-0005-0000-0000-000029660000}"/>
    <cellStyle name="Normal 2 4 4 3 2 3 3 2" xfId="15426" xr:uid="{00000000-0005-0000-0000-00002A660000}"/>
    <cellStyle name="Normal 2 4 4 3 2 3 3 2 2" xfId="31722" xr:uid="{00000000-0005-0000-0000-00002B660000}"/>
    <cellStyle name="Normal 2 4 4 3 2 3 3 3" xfId="23576" xr:uid="{00000000-0005-0000-0000-00002C660000}"/>
    <cellStyle name="Normal 2 4 4 3 2 3 4" xfId="10127" xr:uid="{00000000-0005-0000-0000-00002D660000}"/>
    <cellStyle name="Normal 2 4 4 3 2 3 4 2" xfId="26423" xr:uid="{00000000-0005-0000-0000-00002E660000}"/>
    <cellStyle name="Normal 2 4 4 3 2 3 5" xfId="18277" xr:uid="{00000000-0005-0000-0000-00002F660000}"/>
    <cellStyle name="Normal 2 4 4 3 2 4" xfId="3333" xr:uid="{00000000-0005-0000-0000-000030660000}"/>
    <cellStyle name="Normal 2 4 4 3 2 4 2" xfId="11479" xr:uid="{00000000-0005-0000-0000-000031660000}"/>
    <cellStyle name="Normal 2 4 4 3 2 4 2 2" xfId="27775" xr:uid="{00000000-0005-0000-0000-000032660000}"/>
    <cellStyle name="Normal 2 4 4 3 2 4 3" xfId="19629" xr:uid="{00000000-0005-0000-0000-000033660000}"/>
    <cellStyle name="Normal 2 4 4 3 2 5" xfId="5870" xr:uid="{00000000-0005-0000-0000-000034660000}"/>
    <cellStyle name="Normal 2 4 4 3 2 5 2" xfId="14016" xr:uid="{00000000-0005-0000-0000-000035660000}"/>
    <cellStyle name="Normal 2 4 4 3 2 5 2 2" xfId="30312" xr:uid="{00000000-0005-0000-0000-000036660000}"/>
    <cellStyle name="Normal 2 4 4 3 2 5 3" xfId="22166" xr:uid="{00000000-0005-0000-0000-000037660000}"/>
    <cellStyle name="Normal 2 4 4 3 2 6" xfId="8717" xr:uid="{00000000-0005-0000-0000-000038660000}"/>
    <cellStyle name="Normal 2 4 4 3 2 6 2" xfId="25013" xr:uid="{00000000-0005-0000-0000-000039660000}"/>
    <cellStyle name="Normal 2 4 4 3 2 7" xfId="16867" xr:uid="{00000000-0005-0000-0000-00003A660000}"/>
    <cellStyle name="Normal 2 4 4 3 3" xfId="932" xr:uid="{00000000-0005-0000-0000-00003B660000}"/>
    <cellStyle name="Normal 2 4 4 3 3 2" xfId="2342" xr:uid="{00000000-0005-0000-0000-00003C660000}"/>
    <cellStyle name="Normal 2 4 4 3 3 2 2" xfId="4864" xr:uid="{00000000-0005-0000-0000-00003D660000}"/>
    <cellStyle name="Normal 2 4 4 3 3 2 2 2" xfId="13010" xr:uid="{00000000-0005-0000-0000-00003E660000}"/>
    <cellStyle name="Normal 2 4 4 3 3 2 2 2 2" xfId="29306" xr:uid="{00000000-0005-0000-0000-00003F660000}"/>
    <cellStyle name="Normal 2 4 4 3 3 2 2 3" xfId="21160" xr:uid="{00000000-0005-0000-0000-000040660000}"/>
    <cellStyle name="Normal 2 4 4 3 3 2 3" xfId="7641" xr:uid="{00000000-0005-0000-0000-000041660000}"/>
    <cellStyle name="Normal 2 4 4 3 3 2 3 2" xfId="15787" xr:uid="{00000000-0005-0000-0000-000042660000}"/>
    <cellStyle name="Normal 2 4 4 3 3 2 3 2 2" xfId="32083" xr:uid="{00000000-0005-0000-0000-000043660000}"/>
    <cellStyle name="Normal 2 4 4 3 3 2 3 3" xfId="23937" xr:uid="{00000000-0005-0000-0000-000044660000}"/>
    <cellStyle name="Normal 2 4 4 3 3 2 4" xfId="10488" xr:uid="{00000000-0005-0000-0000-000045660000}"/>
    <cellStyle name="Normal 2 4 4 3 3 2 4 2" xfId="26784" xr:uid="{00000000-0005-0000-0000-000046660000}"/>
    <cellStyle name="Normal 2 4 4 3 3 2 5" xfId="18638" xr:uid="{00000000-0005-0000-0000-000047660000}"/>
    <cellStyle name="Normal 2 4 4 3 3 3" xfId="3646" xr:uid="{00000000-0005-0000-0000-000048660000}"/>
    <cellStyle name="Normal 2 4 4 3 3 3 2" xfId="11792" xr:uid="{00000000-0005-0000-0000-000049660000}"/>
    <cellStyle name="Normal 2 4 4 3 3 3 2 2" xfId="28088" xr:uid="{00000000-0005-0000-0000-00004A660000}"/>
    <cellStyle name="Normal 2 4 4 3 3 3 3" xfId="19942" xr:uid="{00000000-0005-0000-0000-00004B660000}"/>
    <cellStyle name="Normal 2 4 4 3 3 4" xfId="6231" xr:uid="{00000000-0005-0000-0000-00004C660000}"/>
    <cellStyle name="Normal 2 4 4 3 3 4 2" xfId="14377" xr:uid="{00000000-0005-0000-0000-00004D660000}"/>
    <cellStyle name="Normal 2 4 4 3 3 4 2 2" xfId="30673" xr:uid="{00000000-0005-0000-0000-00004E660000}"/>
    <cellStyle name="Normal 2 4 4 3 3 4 3" xfId="22527" xr:uid="{00000000-0005-0000-0000-00004F660000}"/>
    <cellStyle name="Normal 2 4 4 3 3 5" xfId="9078" xr:uid="{00000000-0005-0000-0000-000050660000}"/>
    <cellStyle name="Normal 2 4 4 3 3 5 2" xfId="25374" xr:uid="{00000000-0005-0000-0000-000051660000}"/>
    <cellStyle name="Normal 2 4 4 3 3 6" xfId="17228" xr:uid="{00000000-0005-0000-0000-000052660000}"/>
    <cellStyle name="Normal 2 4 4 3 4" xfId="1637" xr:uid="{00000000-0005-0000-0000-000053660000}"/>
    <cellStyle name="Normal 2 4 4 3 4 2" xfId="4255" xr:uid="{00000000-0005-0000-0000-000054660000}"/>
    <cellStyle name="Normal 2 4 4 3 4 2 2" xfId="12401" xr:uid="{00000000-0005-0000-0000-000055660000}"/>
    <cellStyle name="Normal 2 4 4 3 4 2 2 2" xfId="28697" xr:uid="{00000000-0005-0000-0000-000056660000}"/>
    <cellStyle name="Normal 2 4 4 3 4 2 3" xfId="20551" xr:uid="{00000000-0005-0000-0000-000057660000}"/>
    <cellStyle name="Normal 2 4 4 3 4 3" xfId="6936" xr:uid="{00000000-0005-0000-0000-000058660000}"/>
    <cellStyle name="Normal 2 4 4 3 4 3 2" xfId="15082" xr:uid="{00000000-0005-0000-0000-000059660000}"/>
    <cellStyle name="Normal 2 4 4 3 4 3 2 2" xfId="31378" xr:uid="{00000000-0005-0000-0000-00005A660000}"/>
    <cellStyle name="Normal 2 4 4 3 4 3 3" xfId="23232" xr:uid="{00000000-0005-0000-0000-00005B660000}"/>
    <cellStyle name="Normal 2 4 4 3 4 4" xfId="9783" xr:uid="{00000000-0005-0000-0000-00005C660000}"/>
    <cellStyle name="Normal 2 4 4 3 4 4 2" xfId="26079" xr:uid="{00000000-0005-0000-0000-00005D660000}"/>
    <cellStyle name="Normal 2 4 4 3 4 5" xfId="17933" xr:uid="{00000000-0005-0000-0000-00005E660000}"/>
    <cellStyle name="Normal 2 4 4 3 5" xfId="3037" xr:uid="{00000000-0005-0000-0000-00005F660000}"/>
    <cellStyle name="Normal 2 4 4 3 5 2" xfId="11183" xr:uid="{00000000-0005-0000-0000-000060660000}"/>
    <cellStyle name="Normal 2 4 4 3 5 2 2" xfId="27479" xr:uid="{00000000-0005-0000-0000-000061660000}"/>
    <cellStyle name="Normal 2 4 4 3 5 3" xfId="19333" xr:uid="{00000000-0005-0000-0000-000062660000}"/>
    <cellStyle name="Normal 2 4 4 3 6" xfId="5526" xr:uid="{00000000-0005-0000-0000-000063660000}"/>
    <cellStyle name="Normal 2 4 4 3 6 2" xfId="13672" xr:uid="{00000000-0005-0000-0000-000064660000}"/>
    <cellStyle name="Normal 2 4 4 3 6 2 2" xfId="29968" xr:uid="{00000000-0005-0000-0000-000065660000}"/>
    <cellStyle name="Normal 2 4 4 3 6 3" xfId="21822" xr:uid="{00000000-0005-0000-0000-000066660000}"/>
    <cellStyle name="Normal 2 4 4 3 7" xfId="8373" xr:uid="{00000000-0005-0000-0000-000067660000}"/>
    <cellStyle name="Normal 2 4 4 3 7 2" xfId="24669" xr:uid="{00000000-0005-0000-0000-000068660000}"/>
    <cellStyle name="Normal 2 4 4 3 8" xfId="16523" xr:uid="{00000000-0005-0000-0000-000069660000}"/>
    <cellStyle name="Normal 2 4 4 4" xfId="309" xr:uid="{00000000-0005-0000-0000-00006A660000}"/>
    <cellStyle name="Normal 2 4 4 4 2" xfId="653" xr:uid="{00000000-0005-0000-0000-00006B660000}"/>
    <cellStyle name="Normal 2 4 4 4 2 2" xfId="1359" xr:uid="{00000000-0005-0000-0000-00006C660000}"/>
    <cellStyle name="Normal 2 4 4 4 2 2 2" xfId="2769" xr:uid="{00000000-0005-0000-0000-00006D660000}"/>
    <cellStyle name="Normal 2 4 4 4 2 2 2 2" xfId="5234" xr:uid="{00000000-0005-0000-0000-00006E660000}"/>
    <cellStyle name="Normal 2 4 4 4 2 2 2 2 2" xfId="13380" xr:uid="{00000000-0005-0000-0000-00006F660000}"/>
    <cellStyle name="Normal 2 4 4 4 2 2 2 2 2 2" xfId="29676" xr:uid="{00000000-0005-0000-0000-000070660000}"/>
    <cellStyle name="Normal 2 4 4 4 2 2 2 2 3" xfId="21530" xr:uid="{00000000-0005-0000-0000-000071660000}"/>
    <cellStyle name="Normal 2 4 4 4 2 2 2 3" xfId="8068" xr:uid="{00000000-0005-0000-0000-000072660000}"/>
    <cellStyle name="Normal 2 4 4 4 2 2 2 3 2" xfId="16214" xr:uid="{00000000-0005-0000-0000-000073660000}"/>
    <cellStyle name="Normal 2 4 4 4 2 2 2 3 2 2" xfId="32510" xr:uid="{00000000-0005-0000-0000-000074660000}"/>
    <cellStyle name="Normal 2 4 4 4 2 2 2 3 3" xfId="24364" xr:uid="{00000000-0005-0000-0000-000075660000}"/>
    <cellStyle name="Normal 2 4 4 4 2 2 2 4" xfId="10915" xr:uid="{00000000-0005-0000-0000-000076660000}"/>
    <cellStyle name="Normal 2 4 4 4 2 2 2 4 2" xfId="27211" xr:uid="{00000000-0005-0000-0000-000077660000}"/>
    <cellStyle name="Normal 2 4 4 4 2 2 2 5" xfId="19065" xr:uid="{00000000-0005-0000-0000-000078660000}"/>
    <cellStyle name="Normal 2 4 4 4 2 2 3" xfId="4016" xr:uid="{00000000-0005-0000-0000-000079660000}"/>
    <cellStyle name="Normal 2 4 4 4 2 2 3 2" xfId="12162" xr:uid="{00000000-0005-0000-0000-00007A660000}"/>
    <cellStyle name="Normal 2 4 4 4 2 2 3 2 2" xfId="28458" xr:uid="{00000000-0005-0000-0000-00007B660000}"/>
    <cellStyle name="Normal 2 4 4 4 2 2 3 3" xfId="20312" xr:uid="{00000000-0005-0000-0000-00007C660000}"/>
    <cellStyle name="Normal 2 4 4 4 2 2 4" xfId="6658" xr:uid="{00000000-0005-0000-0000-00007D660000}"/>
    <cellStyle name="Normal 2 4 4 4 2 2 4 2" xfId="14804" xr:uid="{00000000-0005-0000-0000-00007E660000}"/>
    <cellStyle name="Normal 2 4 4 4 2 2 4 2 2" xfId="31100" xr:uid="{00000000-0005-0000-0000-00007F660000}"/>
    <cellStyle name="Normal 2 4 4 4 2 2 4 3" xfId="22954" xr:uid="{00000000-0005-0000-0000-000080660000}"/>
    <cellStyle name="Normal 2 4 4 4 2 2 5" xfId="9505" xr:uid="{00000000-0005-0000-0000-000081660000}"/>
    <cellStyle name="Normal 2 4 4 4 2 2 5 2" xfId="25801" xr:uid="{00000000-0005-0000-0000-000082660000}"/>
    <cellStyle name="Normal 2 4 4 4 2 2 6" xfId="17655" xr:uid="{00000000-0005-0000-0000-000083660000}"/>
    <cellStyle name="Normal 2 4 4 4 2 3" xfId="2064" xr:uid="{00000000-0005-0000-0000-000084660000}"/>
    <cellStyle name="Normal 2 4 4 4 2 3 2" xfId="4625" xr:uid="{00000000-0005-0000-0000-000085660000}"/>
    <cellStyle name="Normal 2 4 4 4 2 3 2 2" xfId="12771" xr:uid="{00000000-0005-0000-0000-000086660000}"/>
    <cellStyle name="Normal 2 4 4 4 2 3 2 2 2" xfId="29067" xr:uid="{00000000-0005-0000-0000-000087660000}"/>
    <cellStyle name="Normal 2 4 4 4 2 3 2 3" xfId="20921" xr:uid="{00000000-0005-0000-0000-000088660000}"/>
    <cellStyle name="Normal 2 4 4 4 2 3 3" xfId="7363" xr:uid="{00000000-0005-0000-0000-000089660000}"/>
    <cellStyle name="Normal 2 4 4 4 2 3 3 2" xfId="15509" xr:uid="{00000000-0005-0000-0000-00008A660000}"/>
    <cellStyle name="Normal 2 4 4 4 2 3 3 2 2" xfId="31805" xr:uid="{00000000-0005-0000-0000-00008B660000}"/>
    <cellStyle name="Normal 2 4 4 4 2 3 3 3" xfId="23659" xr:uid="{00000000-0005-0000-0000-00008C660000}"/>
    <cellStyle name="Normal 2 4 4 4 2 3 4" xfId="10210" xr:uid="{00000000-0005-0000-0000-00008D660000}"/>
    <cellStyle name="Normal 2 4 4 4 2 3 4 2" xfId="26506" xr:uid="{00000000-0005-0000-0000-00008E660000}"/>
    <cellStyle name="Normal 2 4 4 4 2 3 5" xfId="18360" xr:uid="{00000000-0005-0000-0000-00008F660000}"/>
    <cellStyle name="Normal 2 4 4 4 2 4" xfId="3407" xr:uid="{00000000-0005-0000-0000-000090660000}"/>
    <cellStyle name="Normal 2 4 4 4 2 4 2" xfId="11553" xr:uid="{00000000-0005-0000-0000-000091660000}"/>
    <cellStyle name="Normal 2 4 4 4 2 4 2 2" xfId="27849" xr:uid="{00000000-0005-0000-0000-000092660000}"/>
    <cellStyle name="Normal 2 4 4 4 2 4 3" xfId="19703" xr:uid="{00000000-0005-0000-0000-000093660000}"/>
    <cellStyle name="Normal 2 4 4 4 2 5" xfId="5953" xr:uid="{00000000-0005-0000-0000-000094660000}"/>
    <cellStyle name="Normal 2 4 4 4 2 5 2" xfId="14099" xr:uid="{00000000-0005-0000-0000-000095660000}"/>
    <cellStyle name="Normal 2 4 4 4 2 5 2 2" xfId="30395" xr:uid="{00000000-0005-0000-0000-000096660000}"/>
    <cellStyle name="Normal 2 4 4 4 2 5 3" xfId="22249" xr:uid="{00000000-0005-0000-0000-000097660000}"/>
    <cellStyle name="Normal 2 4 4 4 2 6" xfId="8800" xr:uid="{00000000-0005-0000-0000-000098660000}"/>
    <cellStyle name="Normal 2 4 4 4 2 6 2" xfId="25096" xr:uid="{00000000-0005-0000-0000-000099660000}"/>
    <cellStyle name="Normal 2 4 4 4 2 7" xfId="16950" xr:uid="{00000000-0005-0000-0000-00009A660000}"/>
    <cellStyle name="Normal 2 4 4 4 3" xfId="1015" xr:uid="{00000000-0005-0000-0000-00009B660000}"/>
    <cellStyle name="Normal 2 4 4 4 3 2" xfId="2425" xr:uid="{00000000-0005-0000-0000-00009C660000}"/>
    <cellStyle name="Normal 2 4 4 4 3 2 2" xfId="4938" xr:uid="{00000000-0005-0000-0000-00009D660000}"/>
    <cellStyle name="Normal 2 4 4 4 3 2 2 2" xfId="13084" xr:uid="{00000000-0005-0000-0000-00009E660000}"/>
    <cellStyle name="Normal 2 4 4 4 3 2 2 2 2" xfId="29380" xr:uid="{00000000-0005-0000-0000-00009F660000}"/>
    <cellStyle name="Normal 2 4 4 4 3 2 2 3" xfId="21234" xr:uid="{00000000-0005-0000-0000-0000A0660000}"/>
    <cellStyle name="Normal 2 4 4 4 3 2 3" xfId="7724" xr:uid="{00000000-0005-0000-0000-0000A1660000}"/>
    <cellStyle name="Normal 2 4 4 4 3 2 3 2" xfId="15870" xr:uid="{00000000-0005-0000-0000-0000A2660000}"/>
    <cellStyle name="Normal 2 4 4 4 3 2 3 2 2" xfId="32166" xr:uid="{00000000-0005-0000-0000-0000A3660000}"/>
    <cellStyle name="Normal 2 4 4 4 3 2 3 3" xfId="24020" xr:uid="{00000000-0005-0000-0000-0000A4660000}"/>
    <cellStyle name="Normal 2 4 4 4 3 2 4" xfId="10571" xr:uid="{00000000-0005-0000-0000-0000A5660000}"/>
    <cellStyle name="Normal 2 4 4 4 3 2 4 2" xfId="26867" xr:uid="{00000000-0005-0000-0000-0000A6660000}"/>
    <cellStyle name="Normal 2 4 4 4 3 2 5" xfId="18721" xr:uid="{00000000-0005-0000-0000-0000A7660000}"/>
    <cellStyle name="Normal 2 4 4 4 3 3" xfId="3720" xr:uid="{00000000-0005-0000-0000-0000A8660000}"/>
    <cellStyle name="Normal 2 4 4 4 3 3 2" xfId="11866" xr:uid="{00000000-0005-0000-0000-0000A9660000}"/>
    <cellStyle name="Normal 2 4 4 4 3 3 2 2" xfId="28162" xr:uid="{00000000-0005-0000-0000-0000AA660000}"/>
    <cellStyle name="Normal 2 4 4 4 3 3 3" xfId="20016" xr:uid="{00000000-0005-0000-0000-0000AB660000}"/>
    <cellStyle name="Normal 2 4 4 4 3 4" xfId="6314" xr:uid="{00000000-0005-0000-0000-0000AC660000}"/>
    <cellStyle name="Normal 2 4 4 4 3 4 2" xfId="14460" xr:uid="{00000000-0005-0000-0000-0000AD660000}"/>
    <cellStyle name="Normal 2 4 4 4 3 4 2 2" xfId="30756" xr:uid="{00000000-0005-0000-0000-0000AE660000}"/>
    <cellStyle name="Normal 2 4 4 4 3 4 3" xfId="22610" xr:uid="{00000000-0005-0000-0000-0000AF660000}"/>
    <cellStyle name="Normal 2 4 4 4 3 5" xfId="9161" xr:uid="{00000000-0005-0000-0000-0000B0660000}"/>
    <cellStyle name="Normal 2 4 4 4 3 5 2" xfId="25457" xr:uid="{00000000-0005-0000-0000-0000B1660000}"/>
    <cellStyle name="Normal 2 4 4 4 3 6" xfId="17311" xr:uid="{00000000-0005-0000-0000-0000B2660000}"/>
    <cellStyle name="Normal 2 4 4 4 4" xfId="1720" xr:uid="{00000000-0005-0000-0000-0000B3660000}"/>
    <cellStyle name="Normal 2 4 4 4 4 2" xfId="4329" xr:uid="{00000000-0005-0000-0000-0000B4660000}"/>
    <cellStyle name="Normal 2 4 4 4 4 2 2" xfId="12475" xr:uid="{00000000-0005-0000-0000-0000B5660000}"/>
    <cellStyle name="Normal 2 4 4 4 4 2 2 2" xfId="28771" xr:uid="{00000000-0005-0000-0000-0000B6660000}"/>
    <cellStyle name="Normal 2 4 4 4 4 2 3" xfId="20625" xr:uid="{00000000-0005-0000-0000-0000B7660000}"/>
    <cellStyle name="Normal 2 4 4 4 4 3" xfId="7019" xr:uid="{00000000-0005-0000-0000-0000B8660000}"/>
    <cellStyle name="Normal 2 4 4 4 4 3 2" xfId="15165" xr:uid="{00000000-0005-0000-0000-0000B9660000}"/>
    <cellStyle name="Normal 2 4 4 4 4 3 2 2" xfId="31461" xr:uid="{00000000-0005-0000-0000-0000BA660000}"/>
    <cellStyle name="Normal 2 4 4 4 4 3 3" xfId="23315" xr:uid="{00000000-0005-0000-0000-0000BB660000}"/>
    <cellStyle name="Normal 2 4 4 4 4 4" xfId="9866" xr:uid="{00000000-0005-0000-0000-0000BC660000}"/>
    <cellStyle name="Normal 2 4 4 4 4 4 2" xfId="26162" xr:uid="{00000000-0005-0000-0000-0000BD660000}"/>
    <cellStyle name="Normal 2 4 4 4 4 5" xfId="18016" xr:uid="{00000000-0005-0000-0000-0000BE660000}"/>
    <cellStyle name="Normal 2 4 4 4 5" xfId="3111" xr:uid="{00000000-0005-0000-0000-0000BF660000}"/>
    <cellStyle name="Normal 2 4 4 4 5 2" xfId="11257" xr:uid="{00000000-0005-0000-0000-0000C0660000}"/>
    <cellStyle name="Normal 2 4 4 4 5 2 2" xfId="27553" xr:uid="{00000000-0005-0000-0000-0000C1660000}"/>
    <cellStyle name="Normal 2 4 4 4 5 3" xfId="19407" xr:uid="{00000000-0005-0000-0000-0000C2660000}"/>
    <cellStyle name="Normal 2 4 4 4 6" xfId="5609" xr:uid="{00000000-0005-0000-0000-0000C3660000}"/>
    <cellStyle name="Normal 2 4 4 4 6 2" xfId="13755" xr:uid="{00000000-0005-0000-0000-0000C4660000}"/>
    <cellStyle name="Normal 2 4 4 4 6 2 2" xfId="30051" xr:uid="{00000000-0005-0000-0000-0000C5660000}"/>
    <cellStyle name="Normal 2 4 4 4 6 3" xfId="21905" xr:uid="{00000000-0005-0000-0000-0000C6660000}"/>
    <cellStyle name="Normal 2 4 4 4 7" xfId="8456" xr:uid="{00000000-0005-0000-0000-0000C7660000}"/>
    <cellStyle name="Normal 2 4 4 4 7 2" xfId="24752" xr:uid="{00000000-0005-0000-0000-0000C8660000}"/>
    <cellStyle name="Normal 2 4 4 4 8" xfId="16606" xr:uid="{00000000-0005-0000-0000-0000C9660000}"/>
    <cellStyle name="Normal 2 4 4 5" xfId="399" xr:uid="{00000000-0005-0000-0000-0000CA660000}"/>
    <cellStyle name="Normal 2 4 4 5 2" xfId="1105" xr:uid="{00000000-0005-0000-0000-0000CB660000}"/>
    <cellStyle name="Normal 2 4 4 5 2 2" xfId="2515" xr:uid="{00000000-0005-0000-0000-0000CC660000}"/>
    <cellStyle name="Normal 2 4 4 5 2 2 2" xfId="5012" xr:uid="{00000000-0005-0000-0000-0000CD660000}"/>
    <cellStyle name="Normal 2 4 4 5 2 2 2 2" xfId="13158" xr:uid="{00000000-0005-0000-0000-0000CE660000}"/>
    <cellStyle name="Normal 2 4 4 5 2 2 2 2 2" xfId="29454" xr:uid="{00000000-0005-0000-0000-0000CF660000}"/>
    <cellStyle name="Normal 2 4 4 5 2 2 2 3" xfId="21308" xr:uid="{00000000-0005-0000-0000-0000D0660000}"/>
    <cellStyle name="Normal 2 4 4 5 2 2 3" xfId="7814" xr:uid="{00000000-0005-0000-0000-0000D1660000}"/>
    <cellStyle name="Normal 2 4 4 5 2 2 3 2" xfId="15960" xr:uid="{00000000-0005-0000-0000-0000D2660000}"/>
    <cellStyle name="Normal 2 4 4 5 2 2 3 2 2" xfId="32256" xr:uid="{00000000-0005-0000-0000-0000D3660000}"/>
    <cellStyle name="Normal 2 4 4 5 2 2 3 3" xfId="24110" xr:uid="{00000000-0005-0000-0000-0000D4660000}"/>
    <cellStyle name="Normal 2 4 4 5 2 2 4" xfId="10661" xr:uid="{00000000-0005-0000-0000-0000D5660000}"/>
    <cellStyle name="Normal 2 4 4 5 2 2 4 2" xfId="26957" xr:uid="{00000000-0005-0000-0000-0000D6660000}"/>
    <cellStyle name="Normal 2 4 4 5 2 2 5" xfId="18811" xr:uid="{00000000-0005-0000-0000-0000D7660000}"/>
    <cellStyle name="Normal 2 4 4 5 2 3" xfId="3794" xr:uid="{00000000-0005-0000-0000-0000D8660000}"/>
    <cellStyle name="Normal 2 4 4 5 2 3 2" xfId="11940" xr:uid="{00000000-0005-0000-0000-0000D9660000}"/>
    <cellStyle name="Normal 2 4 4 5 2 3 2 2" xfId="28236" xr:uid="{00000000-0005-0000-0000-0000DA660000}"/>
    <cellStyle name="Normal 2 4 4 5 2 3 3" xfId="20090" xr:uid="{00000000-0005-0000-0000-0000DB660000}"/>
    <cellStyle name="Normal 2 4 4 5 2 4" xfId="6404" xr:uid="{00000000-0005-0000-0000-0000DC660000}"/>
    <cellStyle name="Normal 2 4 4 5 2 4 2" xfId="14550" xr:uid="{00000000-0005-0000-0000-0000DD660000}"/>
    <cellStyle name="Normal 2 4 4 5 2 4 2 2" xfId="30846" xr:uid="{00000000-0005-0000-0000-0000DE660000}"/>
    <cellStyle name="Normal 2 4 4 5 2 4 3" xfId="22700" xr:uid="{00000000-0005-0000-0000-0000DF660000}"/>
    <cellStyle name="Normal 2 4 4 5 2 5" xfId="9251" xr:uid="{00000000-0005-0000-0000-0000E0660000}"/>
    <cellStyle name="Normal 2 4 4 5 2 5 2" xfId="25547" xr:uid="{00000000-0005-0000-0000-0000E1660000}"/>
    <cellStyle name="Normal 2 4 4 5 2 6" xfId="17401" xr:uid="{00000000-0005-0000-0000-0000E2660000}"/>
    <cellStyle name="Normal 2 4 4 5 3" xfId="1810" xr:uid="{00000000-0005-0000-0000-0000E3660000}"/>
    <cellStyle name="Normal 2 4 4 5 3 2" xfId="4403" xr:uid="{00000000-0005-0000-0000-0000E4660000}"/>
    <cellStyle name="Normal 2 4 4 5 3 2 2" xfId="12549" xr:uid="{00000000-0005-0000-0000-0000E5660000}"/>
    <cellStyle name="Normal 2 4 4 5 3 2 2 2" xfId="28845" xr:uid="{00000000-0005-0000-0000-0000E6660000}"/>
    <cellStyle name="Normal 2 4 4 5 3 2 3" xfId="20699" xr:uid="{00000000-0005-0000-0000-0000E7660000}"/>
    <cellStyle name="Normal 2 4 4 5 3 3" xfId="7109" xr:uid="{00000000-0005-0000-0000-0000E8660000}"/>
    <cellStyle name="Normal 2 4 4 5 3 3 2" xfId="15255" xr:uid="{00000000-0005-0000-0000-0000E9660000}"/>
    <cellStyle name="Normal 2 4 4 5 3 3 2 2" xfId="31551" xr:uid="{00000000-0005-0000-0000-0000EA660000}"/>
    <cellStyle name="Normal 2 4 4 5 3 3 3" xfId="23405" xr:uid="{00000000-0005-0000-0000-0000EB660000}"/>
    <cellStyle name="Normal 2 4 4 5 3 4" xfId="9956" xr:uid="{00000000-0005-0000-0000-0000EC660000}"/>
    <cellStyle name="Normal 2 4 4 5 3 4 2" xfId="26252" xr:uid="{00000000-0005-0000-0000-0000ED660000}"/>
    <cellStyle name="Normal 2 4 4 5 3 5" xfId="18106" xr:uid="{00000000-0005-0000-0000-0000EE660000}"/>
    <cellStyle name="Normal 2 4 4 5 4" xfId="3185" xr:uid="{00000000-0005-0000-0000-0000EF660000}"/>
    <cellStyle name="Normal 2 4 4 5 4 2" xfId="11331" xr:uid="{00000000-0005-0000-0000-0000F0660000}"/>
    <cellStyle name="Normal 2 4 4 5 4 2 2" xfId="27627" xr:uid="{00000000-0005-0000-0000-0000F1660000}"/>
    <cellStyle name="Normal 2 4 4 5 4 3" xfId="19481" xr:uid="{00000000-0005-0000-0000-0000F2660000}"/>
    <cellStyle name="Normal 2 4 4 5 5" xfId="5699" xr:uid="{00000000-0005-0000-0000-0000F3660000}"/>
    <cellStyle name="Normal 2 4 4 5 5 2" xfId="13845" xr:uid="{00000000-0005-0000-0000-0000F4660000}"/>
    <cellStyle name="Normal 2 4 4 5 5 2 2" xfId="30141" xr:uid="{00000000-0005-0000-0000-0000F5660000}"/>
    <cellStyle name="Normal 2 4 4 5 5 3" xfId="21995" xr:uid="{00000000-0005-0000-0000-0000F6660000}"/>
    <cellStyle name="Normal 2 4 4 5 6" xfId="8546" xr:uid="{00000000-0005-0000-0000-0000F7660000}"/>
    <cellStyle name="Normal 2 4 4 5 6 2" xfId="24842" xr:uid="{00000000-0005-0000-0000-0000F8660000}"/>
    <cellStyle name="Normal 2 4 4 5 7" xfId="16696" xr:uid="{00000000-0005-0000-0000-0000F9660000}"/>
    <cellStyle name="Normal 2 4 4 6" xfId="761" xr:uid="{00000000-0005-0000-0000-0000FA660000}"/>
    <cellStyle name="Normal 2 4 4 6 2" xfId="2171" xr:uid="{00000000-0005-0000-0000-0000FB660000}"/>
    <cellStyle name="Normal 2 4 4 6 2 2" xfId="4716" xr:uid="{00000000-0005-0000-0000-0000FC660000}"/>
    <cellStyle name="Normal 2 4 4 6 2 2 2" xfId="12862" xr:uid="{00000000-0005-0000-0000-0000FD660000}"/>
    <cellStyle name="Normal 2 4 4 6 2 2 2 2" xfId="29158" xr:uid="{00000000-0005-0000-0000-0000FE660000}"/>
    <cellStyle name="Normal 2 4 4 6 2 2 3" xfId="21012" xr:uid="{00000000-0005-0000-0000-0000FF660000}"/>
    <cellStyle name="Normal 2 4 4 6 2 3" xfId="7470" xr:uid="{00000000-0005-0000-0000-000000670000}"/>
    <cellStyle name="Normal 2 4 4 6 2 3 2" xfId="15616" xr:uid="{00000000-0005-0000-0000-000001670000}"/>
    <cellStyle name="Normal 2 4 4 6 2 3 2 2" xfId="31912" xr:uid="{00000000-0005-0000-0000-000002670000}"/>
    <cellStyle name="Normal 2 4 4 6 2 3 3" xfId="23766" xr:uid="{00000000-0005-0000-0000-000003670000}"/>
    <cellStyle name="Normal 2 4 4 6 2 4" xfId="10317" xr:uid="{00000000-0005-0000-0000-000004670000}"/>
    <cellStyle name="Normal 2 4 4 6 2 4 2" xfId="26613" xr:uid="{00000000-0005-0000-0000-000005670000}"/>
    <cellStyle name="Normal 2 4 4 6 2 5" xfId="18467" xr:uid="{00000000-0005-0000-0000-000006670000}"/>
    <cellStyle name="Normal 2 4 4 6 3" xfId="3498" xr:uid="{00000000-0005-0000-0000-000007670000}"/>
    <cellStyle name="Normal 2 4 4 6 3 2" xfId="11644" xr:uid="{00000000-0005-0000-0000-000008670000}"/>
    <cellStyle name="Normal 2 4 4 6 3 2 2" xfId="27940" xr:uid="{00000000-0005-0000-0000-000009670000}"/>
    <cellStyle name="Normal 2 4 4 6 3 3" xfId="19794" xr:uid="{00000000-0005-0000-0000-00000A670000}"/>
    <cellStyle name="Normal 2 4 4 6 4" xfId="6060" xr:uid="{00000000-0005-0000-0000-00000B670000}"/>
    <cellStyle name="Normal 2 4 4 6 4 2" xfId="14206" xr:uid="{00000000-0005-0000-0000-00000C670000}"/>
    <cellStyle name="Normal 2 4 4 6 4 2 2" xfId="30502" xr:uid="{00000000-0005-0000-0000-00000D670000}"/>
    <cellStyle name="Normal 2 4 4 6 4 3" xfId="22356" xr:uid="{00000000-0005-0000-0000-00000E670000}"/>
    <cellStyle name="Normal 2 4 4 6 5" xfId="8907" xr:uid="{00000000-0005-0000-0000-00000F670000}"/>
    <cellStyle name="Normal 2 4 4 6 5 2" xfId="25203" xr:uid="{00000000-0005-0000-0000-000010670000}"/>
    <cellStyle name="Normal 2 4 4 6 6" xfId="17057" xr:uid="{00000000-0005-0000-0000-000011670000}"/>
    <cellStyle name="Normal 2 4 4 7" xfId="1466" xr:uid="{00000000-0005-0000-0000-000012670000}"/>
    <cellStyle name="Normal 2 4 4 7 2" xfId="4107" xr:uid="{00000000-0005-0000-0000-000013670000}"/>
    <cellStyle name="Normal 2 4 4 7 2 2" xfId="12253" xr:uid="{00000000-0005-0000-0000-000014670000}"/>
    <cellStyle name="Normal 2 4 4 7 2 2 2" xfId="28549" xr:uid="{00000000-0005-0000-0000-000015670000}"/>
    <cellStyle name="Normal 2 4 4 7 2 3" xfId="20403" xr:uid="{00000000-0005-0000-0000-000016670000}"/>
    <cellStyle name="Normal 2 4 4 7 3" xfId="6765" xr:uid="{00000000-0005-0000-0000-000017670000}"/>
    <cellStyle name="Normal 2 4 4 7 3 2" xfId="14911" xr:uid="{00000000-0005-0000-0000-000018670000}"/>
    <cellStyle name="Normal 2 4 4 7 3 2 2" xfId="31207" xr:uid="{00000000-0005-0000-0000-000019670000}"/>
    <cellStyle name="Normal 2 4 4 7 3 3" xfId="23061" xr:uid="{00000000-0005-0000-0000-00001A670000}"/>
    <cellStyle name="Normal 2 4 4 7 4" xfId="9612" xr:uid="{00000000-0005-0000-0000-00001B670000}"/>
    <cellStyle name="Normal 2 4 4 7 4 2" xfId="25908" xr:uid="{00000000-0005-0000-0000-00001C670000}"/>
    <cellStyle name="Normal 2 4 4 7 5" xfId="17762" xr:uid="{00000000-0005-0000-0000-00001D670000}"/>
    <cellStyle name="Normal 2 4 4 8" xfId="2889" xr:uid="{00000000-0005-0000-0000-00001E670000}"/>
    <cellStyle name="Normal 2 4 4 8 2" xfId="11035" xr:uid="{00000000-0005-0000-0000-00001F670000}"/>
    <cellStyle name="Normal 2 4 4 8 2 2" xfId="27331" xr:uid="{00000000-0005-0000-0000-000020670000}"/>
    <cellStyle name="Normal 2 4 4 8 3" xfId="19185" xr:uid="{00000000-0005-0000-0000-000021670000}"/>
    <cellStyle name="Normal 2 4 4 9" xfId="5355" xr:uid="{00000000-0005-0000-0000-000022670000}"/>
    <cellStyle name="Normal 2 4 4 9 2" xfId="13501" xr:uid="{00000000-0005-0000-0000-000023670000}"/>
    <cellStyle name="Normal 2 4 4 9 2 2" xfId="29797" xr:uid="{00000000-0005-0000-0000-000024670000}"/>
    <cellStyle name="Normal 2 4 4 9 3" xfId="21651" xr:uid="{00000000-0005-0000-0000-000025670000}"/>
    <cellStyle name="Normal 2 4 5" xfId="101" xr:uid="{00000000-0005-0000-0000-000026670000}"/>
    <cellStyle name="Normal 2 4 5 2" xfId="445" xr:uid="{00000000-0005-0000-0000-000027670000}"/>
    <cellStyle name="Normal 2 4 5 2 2" xfId="1151" xr:uid="{00000000-0005-0000-0000-000028670000}"/>
    <cellStyle name="Normal 2 4 5 2 2 2" xfId="2561" xr:uid="{00000000-0005-0000-0000-000029670000}"/>
    <cellStyle name="Normal 2 4 5 2 2 2 2" xfId="5050" xr:uid="{00000000-0005-0000-0000-00002A670000}"/>
    <cellStyle name="Normal 2 4 5 2 2 2 2 2" xfId="13196" xr:uid="{00000000-0005-0000-0000-00002B670000}"/>
    <cellStyle name="Normal 2 4 5 2 2 2 2 2 2" xfId="29492" xr:uid="{00000000-0005-0000-0000-00002C670000}"/>
    <cellStyle name="Normal 2 4 5 2 2 2 2 3" xfId="21346" xr:uid="{00000000-0005-0000-0000-00002D670000}"/>
    <cellStyle name="Normal 2 4 5 2 2 2 3" xfId="7860" xr:uid="{00000000-0005-0000-0000-00002E670000}"/>
    <cellStyle name="Normal 2 4 5 2 2 2 3 2" xfId="16006" xr:uid="{00000000-0005-0000-0000-00002F670000}"/>
    <cellStyle name="Normal 2 4 5 2 2 2 3 2 2" xfId="32302" xr:uid="{00000000-0005-0000-0000-000030670000}"/>
    <cellStyle name="Normal 2 4 5 2 2 2 3 3" xfId="24156" xr:uid="{00000000-0005-0000-0000-000031670000}"/>
    <cellStyle name="Normal 2 4 5 2 2 2 4" xfId="10707" xr:uid="{00000000-0005-0000-0000-000032670000}"/>
    <cellStyle name="Normal 2 4 5 2 2 2 4 2" xfId="27003" xr:uid="{00000000-0005-0000-0000-000033670000}"/>
    <cellStyle name="Normal 2 4 5 2 2 2 5" xfId="18857" xr:uid="{00000000-0005-0000-0000-000034670000}"/>
    <cellStyle name="Normal 2 4 5 2 2 3" xfId="3832" xr:uid="{00000000-0005-0000-0000-000035670000}"/>
    <cellStyle name="Normal 2 4 5 2 2 3 2" xfId="11978" xr:uid="{00000000-0005-0000-0000-000036670000}"/>
    <cellStyle name="Normal 2 4 5 2 2 3 2 2" xfId="28274" xr:uid="{00000000-0005-0000-0000-000037670000}"/>
    <cellStyle name="Normal 2 4 5 2 2 3 3" xfId="20128" xr:uid="{00000000-0005-0000-0000-000038670000}"/>
    <cellStyle name="Normal 2 4 5 2 2 4" xfId="6450" xr:uid="{00000000-0005-0000-0000-000039670000}"/>
    <cellStyle name="Normal 2 4 5 2 2 4 2" xfId="14596" xr:uid="{00000000-0005-0000-0000-00003A670000}"/>
    <cellStyle name="Normal 2 4 5 2 2 4 2 2" xfId="30892" xr:uid="{00000000-0005-0000-0000-00003B670000}"/>
    <cellStyle name="Normal 2 4 5 2 2 4 3" xfId="22746" xr:uid="{00000000-0005-0000-0000-00003C670000}"/>
    <cellStyle name="Normal 2 4 5 2 2 5" xfId="9297" xr:uid="{00000000-0005-0000-0000-00003D670000}"/>
    <cellStyle name="Normal 2 4 5 2 2 5 2" xfId="25593" xr:uid="{00000000-0005-0000-0000-00003E670000}"/>
    <cellStyle name="Normal 2 4 5 2 2 6" xfId="17447" xr:uid="{00000000-0005-0000-0000-00003F670000}"/>
    <cellStyle name="Normal 2 4 5 2 3" xfId="1856" xr:uid="{00000000-0005-0000-0000-000040670000}"/>
    <cellStyle name="Normal 2 4 5 2 3 2" xfId="4441" xr:uid="{00000000-0005-0000-0000-000041670000}"/>
    <cellStyle name="Normal 2 4 5 2 3 2 2" xfId="12587" xr:uid="{00000000-0005-0000-0000-000042670000}"/>
    <cellStyle name="Normal 2 4 5 2 3 2 2 2" xfId="28883" xr:uid="{00000000-0005-0000-0000-000043670000}"/>
    <cellStyle name="Normal 2 4 5 2 3 2 3" xfId="20737" xr:uid="{00000000-0005-0000-0000-000044670000}"/>
    <cellStyle name="Normal 2 4 5 2 3 3" xfId="7155" xr:uid="{00000000-0005-0000-0000-000045670000}"/>
    <cellStyle name="Normal 2 4 5 2 3 3 2" xfId="15301" xr:uid="{00000000-0005-0000-0000-000046670000}"/>
    <cellStyle name="Normal 2 4 5 2 3 3 2 2" xfId="31597" xr:uid="{00000000-0005-0000-0000-000047670000}"/>
    <cellStyle name="Normal 2 4 5 2 3 3 3" xfId="23451" xr:uid="{00000000-0005-0000-0000-000048670000}"/>
    <cellStyle name="Normal 2 4 5 2 3 4" xfId="10002" xr:uid="{00000000-0005-0000-0000-000049670000}"/>
    <cellStyle name="Normal 2 4 5 2 3 4 2" xfId="26298" xr:uid="{00000000-0005-0000-0000-00004A670000}"/>
    <cellStyle name="Normal 2 4 5 2 3 5" xfId="18152" xr:uid="{00000000-0005-0000-0000-00004B670000}"/>
    <cellStyle name="Normal 2 4 5 2 4" xfId="3223" xr:uid="{00000000-0005-0000-0000-00004C670000}"/>
    <cellStyle name="Normal 2 4 5 2 4 2" xfId="11369" xr:uid="{00000000-0005-0000-0000-00004D670000}"/>
    <cellStyle name="Normal 2 4 5 2 4 2 2" xfId="27665" xr:uid="{00000000-0005-0000-0000-00004E670000}"/>
    <cellStyle name="Normal 2 4 5 2 4 3" xfId="19519" xr:uid="{00000000-0005-0000-0000-00004F670000}"/>
    <cellStyle name="Normal 2 4 5 2 5" xfId="5745" xr:uid="{00000000-0005-0000-0000-000050670000}"/>
    <cellStyle name="Normal 2 4 5 2 5 2" xfId="13891" xr:uid="{00000000-0005-0000-0000-000051670000}"/>
    <cellStyle name="Normal 2 4 5 2 5 2 2" xfId="30187" xr:uid="{00000000-0005-0000-0000-000052670000}"/>
    <cellStyle name="Normal 2 4 5 2 5 3" xfId="22041" xr:uid="{00000000-0005-0000-0000-000053670000}"/>
    <cellStyle name="Normal 2 4 5 2 6" xfId="8592" xr:uid="{00000000-0005-0000-0000-000054670000}"/>
    <cellStyle name="Normal 2 4 5 2 6 2" xfId="24888" xr:uid="{00000000-0005-0000-0000-000055670000}"/>
    <cellStyle name="Normal 2 4 5 2 7" xfId="16742" xr:uid="{00000000-0005-0000-0000-000056670000}"/>
    <cellStyle name="Normal 2 4 5 3" xfId="807" xr:uid="{00000000-0005-0000-0000-000057670000}"/>
    <cellStyle name="Normal 2 4 5 3 2" xfId="2217" xr:uid="{00000000-0005-0000-0000-000058670000}"/>
    <cellStyle name="Normal 2 4 5 3 2 2" xfId="4754" xr:uid="{00000000-0005-0000-0000-000059670000}"/>
    <cellStyle name="Normal 2 4 5 3 2 2 2" xfId="12900" xr:uid="{00000000-0005-0000-0000-00005A670000}"/>
    <cellStyle name="Normal 2 4 5 3 2 2 2 2" xfId="29196" xr:uid="{00000000-0005-0000-0000-00005B670000}"/>
    <cellStyle name="Normal 2 4 5 3 2 2 3" xfId="21050" xr:uid="{00000000-0005-0000-0000-00005C670000}"/>
    <cellStyle name="Normal 2 4 5 3 2 3" xfId="7516" xr:uid="{00000000-0005-0000-0000-00005D670000}"/>
    <cellStyle name="Normal 2 4 5 3 2 3 2" xfId="15662" xr:uid="{00000000-0005-0000-0000-00005E670000}"/>
    <cellStyle name="Normal 2 4 5 3 2 3 2 2" xfId="31958" xr:uid="{00000000-0005-0000-0000-00005F670000}"/>
    <cellStyle name="Normal 2 4 5 3 2 3 3" xfId="23812" xr:uid="{00000000-0005-0000-0000-000060670000}"/>
    <cellStyle name="Normal 2 4 5 3 2 4" xfId="10363" xr:uid="{00000000-0005-0000-0000-000061670000}"/>
    <cellStyle name="Normal 2 4 5 3 2 4 2" xfId="26659" xr:uid="{00000000-0005-0000-0000-000062670000}"/>
    <cellStyle name="Normal 2 4 5 3 2 5" xfId="18513" xr:uid="{00000000-0005-0000-0000-000063670000}"/>
    <cellStyle name="Normal 2 4 5 3 3" xfId="3536" xr:uid="{00000000-0005-0000-0000-000064670000}"/>
    <cellStyle name="Normal 2 4 5 3 3 2" xfId="11682" xr:uid="{00000000-0005-0000-0000-000065670000}"/>
    <cellStyle name="Normal 2 4 5 3 3 2 2" xfId="27978" xr:uid="{00000000-0005-0000-0000-000066670000}"/>
    <cellStyle name="Normal 2 4 5 3 3 3" xfId="19832" xr:uid="{00000000-0005-0000-0000-000067670000}"/>
    <cellStyle name="Normal 2 4 5 3 4" xfId="6106" xr:uid="{00000000-0005-0000-0000-000068670000}"/>
    <cellStyle name="Normal 2 4 5 3 4 2" xfId="14252" xr:uid="{00000000-0005-0000-0000-000069670000}"/>
    <cellStyle name="Normal 2 4 5 3 4 2 2" xfId="30548" xr:uid="{00000000-0005-0000-0000-00006A670000}"/>
    <cellStyle name="Normal 2 4 5 3 4 3" xfId="22402" xr:uid="{00000000-0005-0000-0000-00006B670000}"/>
    <cellStyle name="Normal 2 4 5 3 5" xfId="8953" xr:uid="{00000000-0005-0000-0000-00006C670000}"/>
    <cellStyle name="Normal 2 4 5 3 5 2" xfId="25249" xr:uid="{00000000-0005-0000-0000-00006D670000}"/>
    <cellStyle name="Normal 2 4 5 3 6" xfId="17103" xr:uid="{00000000-0005-0000-0000-00006E670000}"/>
    <cellStyle name="Normal 2 4 5 4" xfId="1512" xr:uid="{00000000-0005-0000-0000-00006F670000}"/>
    <cellStyle name="Normal 2 4 5 4 2" xfId="4145" xr:uid="{00000000-0005-0000-0000-000070670000}"/>
    <cellStyle name="Normal 2 4 5 4 2 2" xfId="12291" xr:uid="{00000000-0005-0000-0000-000071670000}"/>
    <cellStyle name="Normal 2 4 5 4 2 2 2" xfId="28587" xr:uid="{00000000-0005-0000-0000-000072670000}"/>
    <cellStyle name="Normal 2 4 5 4 2 3" xfId="20441" xr:uid="{00000000-0005-0000-0000-000073670000}"/>
    <cellStyle name="Normal 2 4 5 4 3" xfId="6811" xr:uid="{00000000-0005-0000-0000-000074670000}"/>
    <cellStyle name="Normal 2 4 5 4 3 2" xfId="14957" xr:uid="{00000000-0005-0000-0000-000075670000}"/>
    <cellStyle name="Normal 2 4 5 4 3 2 2" xfId="31253" xr:uid="{00000000-0005-0000-0000-000076670000}"/>
    <cellStyle name="Normal 2 4 5 4 3 3" xfId="23107" xr:uid="{00000000-0005-0000-0000-000077670000}"/>
    <cellStyle name="Normal 2 4 5 4 4" xfId="9658" xr:uid="{00000000-0005-0000-0000-000078670000}"/>
    <cellStyle name="Normal 2 4 5 4 4 2" xfId="25954" xr:uid="{00000000-0005-0000-0000-000079670000}"/>
    <cellStyle name="Normal 2 4 5 4 5" xfId="17808" xr:uid="{00000000-0005-0000-0000-00007A670000}"/>
    <cellStyle name="Normal 2 4 5 5" xfId="2927" xr:uid="{00000000-0005-0000-0000-00007B670000}"/>
    <cellStyle name="Normal 2 4 5 5 2" xfId="11073" xr:uid="{00000000-0005-0000-0000-00007C670000}"/>
    <cellStyle name="Normal 2 4 5 5 2 2" xfId="27369" xr:uid="{00000000-0005-0000-0000-00007D670000}"/>
    <cellStyle name="Normal 2 4 5 5 3" xfId="19223" xr:uid="{00000000-0005-0000-0000-00007E670000}"/>
    <cellStyle name="Normal 2 4 5 6" xfId="5401" xr:uid="{00000000-0005-0000-0000-00007F670000}"/>
    <cellStyle name="Normal 2 4 5 6 2" xfId="13547" xr:uid="{00000000-0005-0000-0000-000080670000}"/>
    <cellStyle name="Normal 2 4 5 6 2 2" xfId="29843" xr:uid="{00000000-0005-0000-0000-000081670000}"/>
    <cellStyle name="Normal 2 4 5 6 3" xfId="21697" xr:uid="{00000000-0005-0000-0000-000082670000}"/>
    <cellStyle name="Normal 2 4 5 7" xfId="8248" xr:uid="{00000000-0005-0000-0000-000083670000}"/>
    <cellStyle name="Normal 2 4 5 7 2" xfId="24544" xr:uid="{00000000-0005-0000-0000-000084670000}"/>
    <cellStyle name="Normal 2 4 5 8" xfId="16398" xr:uid="{00000000-0005-0000-0000-000085670000}"/>
    <cellStyle name="Normal 2 4 6" xfId="190" xr:uid="{00000000-0005-0000-0000-000086670000}"/>
    <cellStyle name="Normal 2 4 6 2" xfId="534" xr:uid="{00000000-0005-0000-0000-000087670000}"/>
    <cellStyle name="Normal 2 4 6 2 2" xfId="1240" xr:uid="{00000000-0005-0000-0000-000088670000}"/>
    <cellStyle name="Normal 2 4 6 2 2 2" xfId="2650" xr:uid="{00000000-0005-0000-0000-000089670000}"/>
    <cellStyle name="Normal 2 4 6 2 2 2 2" xfId="5124" xr:uid="{00000000-0005-0000-0000-00008A670000}"/>
    <cellStyle name="Normal 2 4 6 2 2 2 2 2" xfId="13270" xr:uid="{00000000-0005-0000-0000-00008B670000}"/>
    <cellStyle name="Normal 2 4 6 2 2 2 2 2 2" xfId="29566" xr:uid="{00000000-0005-0000-0000-00008C670000}"/>
    <cellStyle name="Normal 2 4 6 2 2 2 2 3" xfId="21420" xr:uid="{00000000-0005-0000-0000-00008D670000}"/>
    <cellStyle name="Normal 2 4 6 2 2 2 3" xfId="7949" xr:uid="{00000000-0005-0000-0000-00008E670000}"/>
    <cellStyle name="Normal 2 4 6 2 2 2 3 2" xfId="16095" xr:uid="{00000000-0005-0000-0000-00008F670000}"/>
    <cellStyle name="Normal 2 4 6 2 2 2 3 2 2" xfId="32391" xr:uid="{00000000-0005-0000-0000-000090670000}"/>
    <cellStyle name="Normal 2 4 6 2 2 2 3 3" xfId="24245" xr:uid="{00000000-0005-0000-0000-000091670000}"/>
    <cellStyle name="Normal 2 4 6 2 2 2 4" xfId="10796" xr:uid="{00000000-0005-0000-0000-000092670000}"/>
    <cellStyle name="Normal 2 4 6 2 2 2 4 2" xfId="27092" xr:uid="{00000000-0005-0000-0000-000093670000}"/>
    <cellStyle name="Normal 2 4 6 2 2 2 5" xfId="18946" xr:uid="{00000000-0005-0000-0000-000094670000}"/>
    <cellStyle name="Normal 2 4 6 2 2 3" xfId="3906" xr:uid="{00000000-0005-0000-0000-000095670000}"/>
    <cellStyle name="Normal 2 4 6 2 2 3 2" xfId="12052" xr:uid="{00000000-0005-0000-0000-000096670000}"/>
    <cellStyle name="Normal 2 4 6 2 2 3 2 2" xfId="28348" xr:uid="{00000000-0005-0000-0000-000097670000}"/>
    <cellStyle name="Normal 2 4 6 2 2 3 3" xfId="20202" xr:uid="{00000000-0005-0000-0000-000098670000}"/>
    <cellStyle name="Normal 2 4 6 2 2 4" xfId="6539" xr:uid="{00000000-0005-0000-0000-000099670000}"/>
    <cellStyle name="Normal 2 4 6 2 2 4 2" xfId="14685" xr:uid="{00000000-0005-0000-0000-00009A670000}"/>
    <cellStyle name="Normal 2 4 6 2 2 4 2 2" xfId="30981" xr:uid="{00000000-0005-0000-0000-00009B670000}"/>
    <cellStyle name="Normal 2 4 6 2 2 4 3" xfId="22835" xr:uid="{00000000-0005-0000-0000-00009C670000}"/>
    <cellStyle name="Normal 2 4 6 2 2 5" xfId="9386" xr:uid="{00000000-0005-0000-0000-00009D670000}"/>
    <cellStyle name="Normal 2 4 6 2 2 5 2" xfId="25682" xr:uid="{00000000-0005-0000-0000-00009E670000}"/>
    <cellStyle name="Normal 2 4 6 2 2 6" xfId="17536" xr:uid="{00000000-0005-0000-0000-00009F670000}"/>
    <cellStyle name="Normal 2 4 6 2 3" xfId="1945" xr:uid="{00000000-0005-0000-0000-0000A0670000}"/>
    <cellStyle name="Normal 2 4 6 2 3 2" xfId="4515" xr:uid="{00000000-0005-0000-0000-0000A1670000}"/>
    <cellStyle name="Normal 2 4 6 2 3 2 2" xfId="12661" xr:uid="{00000000-0005-0000-0000-0000A2670000}"/>
    <cellStyle name="Normal 2 4 6 2 3 2 2 2" xfId="28957" xr:uid="{00000000-0005-0000-0000-0000A3670000}"/>
    <cellStyle name="Normal 2 4 6 2 3 2 3" xfId="20811" xr:uid="{00000000-0005-0000-0000-0000A4670000}"/>
    <cellStyle name="Normal 2 4 6 2 3 3" xfId="7244" xr:uid="{00000000-0005-0000-0000-0000A5670000}"/>
    <cellStyle name="Normal 2 4 6 2 3 3 2" xfId="15390" xr:uid="{00000000-0005-0000-0000-0000A6670000}"/>
    <cellStyle name="Normal 2 4 6 2 3 3 2 2" xfId="31686" xr:uid="{00000000-0005-0000-0000-0000A7670000}"/>
    <cellStyle name="Normal 2 4 6 2 3 3 3" xfId="23540" xr:uid="{00000000-0005-0000-0000-0000A8670000}"/>
    <cellStyle name="Normal 2 4 6 2 3 4" xfId="10091" xr:uid="{00000000-0005-0000-0000-0000A9670000}"/>
    <cellStyle name="Normal 2 4 6 2 3 4 2" xfId="26387" xr:uid="{00000000-0005-0000-0000-0000AA670000}"/>
    <cellStyle name="Normal 2 4 6 2 3 5" xfId="18241" xr:uid="{00000000-0005-0000-0000-0000AB670000}"/>
    <cellStyle name="Normal 2 4 6 2 4" xfId="3297" xr:uid="{00000000-0005-0000-0000-0000AC670000}"/>
    <cellStyle name="Normal 2 4 6 2 4 2" xfId="11443" xr:uid="{00000000-0005-0000-0000-0000AD670000}"/>
    <cellStyle name="Normal 2 4 6 2 4 2 2" xfId="27739" xr:uid="{00000000-0005-0000-0000-0000AE670000}"/>
    <cellStyle name="Normal 2 4 6 2 4 3" xfId="19593" xr:uid="{00000000-0005-0000-0000-0000AF670000}"/>
    <cellStyle name="Normal 2 4 6 2 5" xfId="5834" xr:uid="{00000000-0005-0000-0000-0000B0670000}"/>
    <cellStyle name="Normal 2 4 6 2 5 2" xfId="13980" xr:uid="{00000000-0005-0000-0000-0000B1670000}"/>
    <cellStyle name="Normal 2 4 6 2 5 2 2" xfId="30276" xr:uid="{00000000-0005-0000-0000-0000B2670000}"/>
    <cellStyle name="Normal 2 4 6 2 5 3" xfId="22130" xr:uid="{00000000-0005-0000-0000-0000B3670000}"/>
    <cellStyle name="Normal 2 4 6 2 6" xfId="8681" xr:uid="{00000000-0005-0000-0000-0000B4670000}"/>
    <cellStyle name="Normal 2 4 6 2 6 2" xfId="24977" xr:uid="{00000000-0005-0000-0000-0000B5670000}"/>
    <cellStyle name="Normal 2 4 6 2 7" xfId="16831" xr:uid="{00000000-0005-0000-0000-0000B6670000}"/>
    <cellStyle name="Normal 2 4 6 3" xfId="896" xr:uid="{00000000-0005-0000-0000-0000B7670000}"/>
    <cellStyle name="Normal 2 4 6 3 2" xfId="2306" xr:uid="{00000000-0005-0000-0000-0000B8670000}"/>
    <cellStyle name="Normal 2 4 6 3 2 2" xfId="4828" xr:uid="{00000000-0005-0000-0000-0000B9670000}"/>
    <cellStyle name="Normal 2 4 6 3 2 2 2" xfId="12974" xr:uid="{00000000-0005-0000-0000-0000BA670000}"/>
    <cellStyle name="Normal 2 4 6 3 2 2 2 2" xfId="29270" xr:uid="{00000000-0005-0000-0000-0000BB670000}"/>
    <cellStyle name="Normal 2 4 6 3 2 2 3" xfId="21124" xr:uid="{00000000-0005-0000-0000-0000BC670000}"/>
    <cellStyle name="Normal 2 4 6 3 2 3" xfId="7605" xr:uid="{00000000-0005-0000-0000-0000BD670000}"/>
    <cellStyle name="Normal 2 4 6 3 2 3 2" xfId="15751" xr:uid="{00000000-0005-0000-0000-0000BE670000}"/>
    <cellStyle name="Normal 2 4 6 3 2 3 2 2" xfId="32047" xr:uid="{00000000-0005-0000-0000-0000BF670000}"/>
    <cellStyle name="Normal 2 4 6 3 2 3 3" xfId="23901" xr:uid="{00000000-0005-0000-0000-0000C0670000}"/>
    <cellStyle name="Normal 2 4 6 3 2 4" xfId="10452" xr:uid="{00000000-0005-0000-0000-0000C1670000}"/>
    <cellStyle name="Normal 2 4 6 3 2 4 2" xfId="26748" xr:uid="{00000000-0005-0000-0000-0000C2670000}"/>
    <cellStyle name="Normal 2 4 6 3 2 5" xfId="18602" xr:uid="{00000000-0005-0000-0000-0000C3670000}"/>
    <cellStyle name="Normal 2 4 6 3 3" xfId="3610" xr:uid="{00000000-0005-0000-0000-0000C4670000}"/>
    <cellStyle name="Normal 2 4 6 3 3 2" xfId="11756" xr:uid="{00000000-0005-0000-0000-0000C5670000}"/>
    <cellStyle name="Normal 2 4 6 3 3 2 2" xfId="28052" xr:uid="{00000000-0005-0000-0000-0000C6670000}"/>
    <cellStyle name="Normal 2 4 6 3 3 3" xfId="19906" xr:uid="{00000000-0005-0000-0000-0000C7670000}"/>
    <cellStyle name="Normal 2 4 6 3 4" xfId="6195" xr:uid="{00000000-0005-0000-0000-0000C8670000}"/>
    <cellStyle name="Normal 2 4 6 3 4 2" xfId="14341" xr:uid="{00000000-0005-0000-0000-0000C9670000}"/>
    <cellStyle name="Normal 2 4 6 3 4 2 2" xfId="30637" xr:uid="{00000000-0005-0000-0000-0000CA670000}"/>
    <cellStyle name="Normal 2 4 6 3 4 3" xfId="22491" xr:uid="{00000000-0005-0000-0000-0000CB670000}"/>
    <cellStyle name="Normal 2 4 6 3 5" xfId="9042" xr:uid="{00000000-0005-0000-0000-0000CC670000}"/>
    <cellStyle name="Normal 2 4 6 3 5 2" xfId="25338" xr:uid="{00000000-0005-0000-0000-0000CD670000}"/>
    <cellStyle name="Normal 2 4 6 3 6" xfId="17192" xr:uid="{00000000-0005-0000-0000-0000CE670000}"/>
    <cellStyle name="Normal 2 4 6 4" xfId="1601" xr:uid="{00000000-0005-0000-0000-0000CF670000}"/>
    <cellStyle name="Normal 2 4 6 4 2" xfId="4219" xr:uid="{00000000-0005-0000-0000-0000D0670000}"/>
    <cellStyle name="Normal 2 4 6 4 2 2" xfId="12365" xr:uid="{00000000-0005-0000-0000-0000D1670000}"/>
    <cellStyle name="Normal 2 4 6 4 2 2 2" xfId="28661" xr:uid="{00000000-0005-0000-0000-0000D2670000}"/>
    <cellStyle name="Normal 2 4 6 4 2 3" xfId="20515" xr:uid="{00000000-0005-0000-0000-0000D3670000}"/>
    <cellStyle name="Normal 2 4 6 4 3" xfId="6900" xr:uid="{00000000-0005-0000-0000-0000D4670000}"/>
    <cellStyle name="Normal 2 4 6 4 3 2" xfId="15046" xr:uid="{00000000-0005-0000-0000-0000D5670000}"/>
    <cellStyle name="Normal 2 4 6 4 3 2 2" xfId="31342" xr:uid="{00000000-0005-0000-0000-0000D6670000}"/>
    <cellStyle name="Normal 2 4 6 4 3 3" xfId="23196" xr:uid="{00000000-0005-0000-0000-0000D7670000}"/>
    <cellStyle name="Normal 2 4 6 4 4" xfId="9747" xr:uid="{00000000-0005-0000-0000-0000D8670000}"/>
    <cellStyle name="Normal 2 4 6 4 4 2" xfId="26043" xr:uid="{00000000-0005-0000-0000-0000D9670000}"/>
    <cellStyle name="Normal 2 4 6 4 5" xfId="17897" xr:uid="{00000000-0005-0000-0000-0000DA670000}"/>
    <cellStyle name="Normal 2 4 6 5" xfId="3001" xr:uid="{00000000-0005-0000-0000-0000DB670000}"/>
    <cellStyle name="Normal 2 4 6 5 2" xfId="11147" xr:uid="{00000000-0005-0000-0000-0000DC670000}"/>
    <cellStyle name="Normal 2 4 6 5 2 2" xfId="27443" xr:uid="{00000000-0005-0000-0000-0000DD670000}"/>
    <cellStyle name="Normal 2 4 6 5 3" xfId="19297" xr:uid="{00000000-0005-0000-0000-0000DE670000}"/>
    <cellStyle name="Normal 2 4 6 6" xfId="5490" xr:uid="{00000000-0005-0000-0000-0000DF670000}"/>
    <cellStyle name="Normal 2 4 6 6 2" xfId="13636" xr:uid="{00000000-0005-0000-0000-0000E0670000}"/>
    <cellStyle name="Normal 2 4 6 6 2 2" xfId="29932" xr:uid="{00000000-0005-0000-0000-0000E1670000}"/>
    <cellStyle name="Normal 2 4 6 6 3" xfId="21786" xr:uid="{00000000-0005-0000-0000-0000E2670000}"/>
    <cellStyle name="Normal 2 4 6 7" xfId="8337" xr:uid="{00000000-0005-0000-0000-0000E3670000}"/>
    <cellStyle name="Normal 2 4 6 7 2" xfId="24633" xr:uid="{00000000-0005-0000-0000-0000E4670000}"/>
    <cellStyle name="Normal 2 4 6 8" xfId="16487" xr:uid="{00000000-0005-0000-0000-0000E5670000}"/>
    <cellStyle name="Normal 2 4 7" xfId="265" xr:uid="{00000000-0005-0000-0000-0000E6670000}"/>
    <cellStyle name="Normal 2 4 7 2" xfId="609" xr:uid="{00000000-0005-0000-0000-0000E7670000}"/>
    <cellStyle name="Normal 2 4 7 2 2" xfId="1315" xr:uid="{00000000-0005-0000-0000-0000E8670000}"/>
    <cellStyle name="Normal 2 4 7 2 2 2" xfId="2725" xr:uid="{00000000-0005-0000-0000-0000E9670000}"/>
    <cellStyle name="Normal 2 4 7 2 2 2 2" xfId="5198" xr:uid="{00000000-0005-0000-0000-0000EA670000}"/>
    <cellStyle name="Normal 2 4 7 2 2 2 2 2" xfId="13344" xr:uid="{00000000-0005-0000-0000-0000EB670000}"/>
    <cellStyle name="Normal 2 4 7 2 2 2 2 2 2" xfId="29640" xr:uid="{00000000-0005-0000-0000-0000EC670000}"/>
    <cellStyle name="Normal 2 4 7 2 2 2 2 3" xfId="21494" xr:uid="{00000000-0005-0000-0000-0000ED670000}"/>
    <cellStyle name="Normal 2 4 7 2 2 2 3" xfId="8024" xr:uid="{00000000-0005-0000-0000-0000EE670000}"/>
    <cellStyle name="Normal 2 4 7 2 2 2 3 2" xfId="16170" xr:uid="{00000000-0005-0000-0000-0000EF670000}"/>
    <cellStyle name="Normal 2 4 7 2 2 2 3 2 2" xfId="32466" xr:uid="{00000000-0005-0000-0000-0000F0670000}"/>
    <cellStyle name="Normal 2 4 7 2 2 2 3 3" xfId="24320" xr:uid="{00000000-0005-0000-0000-0000F1670000}"/>
    <cellStyle name="Normal 2 4 7 2 2 2 4" xfId="10871" xr:uid="{00000000-0005-0000-0000-0000F2670000}"/>
    <cellStyle name="Normal 2 4 7 2 2 2 4 2" xfId="27167" xr:uid="{00000000-0005-0000-0000-0000F3670000}"/>
    <cellStyle name="Normal 2 4 7 2 2 2 5" xfId="19021" xr:uid="{00000000-0005-0000-0000-0000F4670000}"/>
    <cellStyle name="Normal 2 4 7 2 2 3" xfId="3980" xr:uid="{00000000-0005-0000-0000-0000F5670000}"/>
    <cellStyle name="Normal 2 4 7 2 2 3 2" xfId="12126" xr:uid="{00000000-0005-0000-0000-0000F6670000}"/>
    <cellStyle name="Normal 2 4 7 2 2 3 2 2" xfId="28422" xr:uid="{00000000-0005-0000-0000-0000F7670000}"/>
    <cellStyle name="Normal 2 4 7 2 2 3 3" xfId="20276" xr:uid="{00000000-0005-0000-0000-0000F8670000}"/>
    <cellStyle name="Normal 2 4 7 2 2 4" xfId="6614" xr:uid="{00000000-0005-0000-0000-0000F9670000}"/>
    <cellStyle name="Normal 2 4 7 2 2 4 2" xfId="14760" xr:uid="{00000000-0005-0000-0000-0000FA670000}"/>
    <cellStyle name="Normal 2 4 7 2 2 4 2 2" xfId="31056" xr:uid="{00000000-0005-0000-0000-0000FB670000}"/>
    <cellStyle name="Normal 2 4 7 2 2 4 3" xfId="22910" xr:uid="{00000000-0005-0000-0000-0000FC670000}"/>
    <cellStyle name="Normal 2 4 7 2 2 5" xfId="9461" xr:uid="{00000000-0005-0000-0000-0000FD670000}"/>
    <cellStyle name="Normal 2 4 7 2 2 5 2" xfId="25757" xr:uid="{00000000-0005-0000-0000-0000FE670000}"/>
    <cellStyle name="Normal 2 4 7 2 2 6" xfId="17611" xr:uid="{00000000-0005-0000-0000-0000FF670000}"/>
    <cellStyle name="Normal 2 4 7 2 3" xfId="2020" xr:uid="{00000000-0005-0000-0000-000000680000}"/>
    <cellStyle name="Normal 2 4 7 2 3 2" xfId="4589" xr:uid="{00000000-0005-0000-0000-000001680000}"/>
    <cellStyle name="Normal 2 4 7 2 3 2 2" xfId="12735" xr:uid="{00000000-0005-0000-0000-000002680000}"/>
    <cellStyle name="Normal 2 4 7 2 3 2 2 2" xfId="29031" xr:uid="{00000000-0005-0000-0000-000003680000}"/>
    <cellStyle name="Normal 2 4 7 2 3 2 3" xfId="20885" xr:uid="{00000000-0005-0000-0000-000004680000}"/>
    <cellStyle name="Normal 2 4 7 2 3 3" xfId="7319" xr:uid="{00000000-0005-0000-0000-000005680000}"/>
    <cellStyle name="Normal 2 4 7 2 3 3 2" xfId="15465" xr:uid="{00000000-0005-0000-0000-000006680000}"/>
    <cellStyle name="Normal 2 4 7 2 3 3 2 2" xfId="31761" xr:uid="{00000000-0005-0000-0000-000007680000}"/>
    <cellStyle name="Normal 2 4 7 2 3 3 3" xfId="23615" xr:uid="{00000000-0005-0000-0000-000008680000}"/>
    <cellStyle name="Normal 2 4 7 2 3 4" xfId="10166" xr:uid="{00000000-0005-0000-0000-000009680000}"/>
    <cellStyle name="Normal 2 4 7 2 3 4 2" xfId="26462" xr:uid="{00000000-0005-0000-0000-00000A680000}"/>
    <cellStyle name="Normal 2 4 7 2 3 5" xfId="18316" xr:uid="{00000000-0005-0000-0000-00000B680000}"/>
    <cellStyle name="Normal 2 4 7 2 4" xfId="3371" xr:uid="{00000000-0005-0000-0000-00000C680000}"/>
    <cellStyle name="Normal 2 4 7 2 4 2" xfId="11517" xr:uid="{00000000-0005-0000-0000-00000D680000}"/>
    <cellStyle name="Normal 2 4 7 2 4 2 2" xfId="27813" xr:uid="{00000000-0005-0000-0000-00000E680000}"/>
    <cellStyle name="Normal 2 4 7 2 4 3" xfId="19667" xr:uid="{00000000-0005-0000-0000-00000F680000}"/>
    <cellStyle name="Normal 2 4 7 2 5" xfId="5909" xr:uid="{00000000-0005-0000-0000-000010680000}"/>
    <cellStyle name="Normal 2 4 7 2 5 2" xfId="14055" xr:uid="{00000000-0005-0000-0000-000011680000}"/>
    <cellStyle name="Normal 2 4 7 2 5 2 2" xfId="30351" xr:uid="{00000000-0005-0000-0000-000012680000}"/>
    <cellStyle name="Normal 2 4 7 2 5 3" xfId="22205" xr:uid="{00000000-0005-0000-0000-000013680000}"/>
    <cellStyle name="Normal 2 4 7 2 6" xfId="8756" xr:uid="{00000000-0005-0000-0000-000014680000}"/>
    <cellStyle name="Normal 2 4 7 2 6 2" xfId="25052" xr:uid="{00000000-0005-0000-0000-000015680000}"/>
    <cellStyle name="Normal 2 4 7 2 7" xfId="16906" xr:uid="{00000000-0005-0000-0000-000016680000}"/>
    <cellStyle name="Normal 2 4 7 3" xfId="971" xr:uid="{00000000-0005-0000-0000-000017680000}"/>
    <cellStyle name="Normal 2 4 7 3 2" xfId="2381" xr:uid="{00000000-0005-0000-0000-000018680000}"/>
    <cellStyle name="Normal 2 4 7 3 2 2" xfId="4902" xr:uid="{00000000-0005-0000-0000-000019680000}"/>
    <cellStyle name="Normal 2 4 7 3 2 2 2" xfId="13048" xr:uid="{00000000-0005-0000-0000-00001A680000}"/>
    <cellStyle name="Normal 2 4 7 3 2 2 2 2" xfId="29344" xr:uid="{00000000-0005-0000-0000-00001B680000}"/>
    <cellStyle name="Normal 2 4 7 3 2 2 3" xfId="21198" xr:uid="{00000000-0005-0000-0000-00001C680000}"/>
    <cellStyle name="Normal 2 4 7 3 2 3" xfId="7680" xr:uid="{00000000-0005-0000-0000-00001D680000}"/>
    <cellStyle name="Normal 2 4 7 3 2 3 2" xfId="15826" xr:uid="{00000000-0005-0000-0000-00001E680000}"/>
    <cellStyle name="Normal 2 4 7 3 2 3 2 2" xfId="32122" xr:uid="{00000000-0005-0000-0000-00001F680000}"/>
    <cellStyle name="Normal 2 4 7 3 2 3 3" xfId="23976" xr:uid="{00000000-0005-0000-0000-000020680000}"/>
    <cellStyle name="Normal 2 4 7 3 2 4" xfId="10527" xr:uid="{00000000-0005-0000-0000-000021680000}"/>
    <cellStyle name="Normal 2 4 7 3 2 4 2" xfId="26823" xr:uid="{00000000-0005-0000-0000-000022680000}"/>
    <cellStyle name="Normal 2 4 7 3 2 5" xfId="18677" xr:uid="{00000000-0005-0000-0000-000023680000}"/>
    <cellStyle name="Normal 2 4 7 3 3" xfId="3684" xr:uid="{00000000-0005-0000-0000-000024680000}"/>
    <cellStyle name="Normal 2 4 7 3 3 2" xfId="11830" xr:uid="{00000000-0005-0000-0000-000025680000}"/>
    <cellStyle name="Normal 2 4 7 3 3 2 2" xfId="28126" xr:uid="{00000000-0005-0000-0000-000026680000}"/>
    <cellStyle name="Normal 2 4 7 3 3 3" xfId="19980" xr:uid="{00000000-0005-0000-0000-000027680000}"/>
    <cellStyle name="Normal 2 4 7 3 4" xfId="6270" xr:uid="{00000000-0005-0000-0000-000028680000}"/>
    <cellStyle name="Normal 2 4 7 3 4 2" xfId="14416" xr:uid="{00000000-0005-0000-0000-000029680000}"/>
    <cellStyle name="Normal 2 4 7 3 4 2 2" xfId="30712" xr:uid="{00000000-0005-0000-0000-00002A680000}"/>
    <cellStyle name="Normal 2 4 7 3 4 3" xfId="22566" xr:uid="{00000000-0005-0000-0000-00002B680000}"/>
    <cellStyle name="Normal 2 4 7 3 5" xfId="9117" xr:uid="{00000000-0005-0000-0000-00002C680000}"/>
    <cellStyle name="Normal 2 4 7 3 5 2" xfId="25413" xr:uid="{00000000-0005-0000-0000-00002D680000}"/>
    <cellStyle name="Normal 2 4 7 3 6" xfId="17267" xr:uid="{00000000-0005-0000-0000-00002E680000}"/>
    <cellStyle name="Normal 2 4 7 4" xfId="1676" xr:uid="{00000000-0005-0000-0000-00002F680000}"/>
    <cellStyle name="Normal 2 4 7 4 2" xfId="4293" xr:uid="{00000000-0005-0000-0000-000030680000}"/>
    <cellStyle name="Normal 2 4 7 4 2 2" xfId="12439" xr:uid="{00000000-0005-0000-0000-000031680000}"/>
    <cellStyle name="Normal 2 4 7 4 2 2 2" xfId="28735" xr:uid="{00000000-0005-0000-0000-000032680000}"/>
    <cellStyle name="Normal 2 4 7 4 2 3" xfId="20589" xr:uid="{00000000-0005-0000-0000-000033680000}"/>
    <cellStyle name="Normal 2 4 7 4 3" xfId="6975" xr:uid="{00000000-0005-0000-0000-000034680000}"/>
    <cellStyle name="Normal 2 4 7 4 3 2" xfId="15121" xr:uid="{00000000-0005-0000-0000-000035680000}"/>
    <cellStyle name="Normal 2 4 7 4 3 2 2" xfId="31417" xr:uid="{00000000-0005-0000-0000-000036680000}"/>
    <cellStyle name="Normal 2 4 7 4 3 3" xfId="23271" xr:uid="{00000000-0005-0000-0000-000037680000}"/>
    <cellStyle name="Normal 2 4 7 4 4" xfId="9822" xr:uid="{00000000-0005-0000-0000-000038680000}"/>
    <cellStyle name="Normal 2 4 7 4 4 2" xfId="26118" xr:uid="{00000000-0005-0000-0000-000039680000}"/>
    <cellStyle name="Normal 2 4 7 4 5" xfId="17972" xr:uid="{00000000-0005-0000-0000-00003A680000}"/>
    <cellStyle name="Normal 2 4 7 5" xfId="3075" xr:uid="{00000000-0005-0000-0000-00003B680000}"/>
    <cellStyle name="Normal 2 4 7 5 2" xfId="11221" xr:uid="{00000000-0005-0000-0000-00003C680000}"/>
    <cellStyle name="Normal 2 4 7 5 2 2" xfId="27517" xr:uid="{00000000-0005-0000-0000-00003D680000}"/>
    <cellStyle name="Normal 2 4 7 5 3" xfId="19371" xr:uid="{00000000-0005-0000-0000-00003E680000}"/>
    <cellStyle name="Normal 2 4 7 6" xfId="5565" xr:uid="{00000000-0005-0000-0000-00003F680000}"/>
    <cellStyle name="Normal 2 4 7 6 2" xfId="13711" xr:uid="{00000000-0005-0000-0000-000040680000}"/>
    <cellStyle name="Normal 2 4 7 6 2 2" xfId="30007" xr:uid="{00000000-0005-0000-0000-000041680000}"/>
    <cellStyle name="Normal 2 4 7 6 3" xfId="21861" xr:uid="{00000000-0005-0000-0000-000042680000}"/>
    <cellStyle name="Normal 2 4 7 7" xfId="8412" xr:uid="{00000000-0005-0000-0000-000043680000}"/>
    <cellStyle name="Normal 2 4 7 7 2" xfId="24708" xr:uid="{00000000-0005-0000-0000-000044680000}"/>
    <cellStyle name="Normal 2 4 7 8" xfId="16562" xr:uid="{00000000-0005-0000-0000-000045680000}"/>
    <cellStyle name="Normal 2 4 8" xfId="355" xr:uid="{00000000-0005-0000-0000-000046680000}"/>
    <cellStyle name="Normal 2 4 8 2" xfId="1061" xr:uid="{00000000-0005-0000-0000-000047680000}"/>
    <cellStyle name="Normal 2 4 8 2 2" xfId="2471" xr:uid="{00000000-0005-0000-0000-000048680000}"/>
    <cellStyle name="Normal 2 4 8 2 2 2" xfId="4976" xr:uid="{00000000-0005-0000-0000-000049680000}"/>
    <cellStyle name="Normal 2 4 8 2 2 2 2" xfId="13122" xr:uid="{00000000-0005-0000-0000-00004A680000}"/>
    <cellStyle name="Normal 2 4 8 2 2 2 2 2" xfId="29418" xr:uid="{00000000-0005-0000-0000-00004B680000}"/>
    <cellStyle name="Normal 2 4 8 2 2 2 3" xfId="21272" xr:uid="{00000000-0005-0000-0000-00004C680000}"/>
    <cellStyle name="Normal 2 4 8 2 2 3" xfId="7770" xr:uid="{00000000-0005-0000-0000-00004D680000}"/>
    <cellStyle name="Normal 2 4 8 2 2 3 2" xfId="15916" xr:uid="{00000000-0005-0000-0000-00004E680000}"/>
    <cellStyle name="Normal 2 4 8 2 2 3 2 2" xfId="32212" xr:uid="{00000000-0005-0000-0000-00004F680000}"/>
    <cellStyle name="Normal 2 4 8 2 2 3 3" xfId="24066" xr:uid="{00000000-0005-0000-0000-000050680000}"/>
    <cellStyle name="Normal 2 4 8 2 2 4" xfId="10617" xr:uid="{00000000-0005-0000-0000-000051680000}"/>
    <cellStyle name="Normal 2 4 8 2 2 4 2" xfId="26913" xr:uid="{00000000-0005-0000-0000-000052680000}"/>
    <cellStyle name="Normal 2 4 8 2 2 5" xfId="18767" xr:uid="{00000000-0005-0000-0000-000053680000}"/>
    <cellStyle name="Normal 2 4 8 2 3" xfId="3758" xr:uid="{00000000-0005-0000-0000-000054680000}"/>
    <cellStyle name="Normal 2 4 8 2 3 2" xfId="11904" xr:uid="{00000000-0005-0000-0000-000055680000}"/>
    <cellStyle name="Normal 2 4 8 2 3 2 2" xfId="28200" xr:uid="{00000000-0005-0000-0000-000056680000}"/>
    <cellStyle name="Normal 2 4 8 2 3 3" xfId="20054" xr:uid="{00000000-0005-0000-0000-000057680000}"/>
    <cellStyle name="Normal 2 4 8 2 4" xfId="6360" xr:uid="{00000000-0005-0000-0000-000058680000}"/>
    <cellStyle name="Normal 2 4 8 2 4 2" xfId="14506" xr:uid="{00000000-0005-0000-0000-000059680000}"/>
    <cellStyle name="Normal 2 4 8 2 4 2 2" xfId="30802" xr:uid="{00000000-0005-0000-0000-00005A680000}"/>
    <cellStyle name="Normal 2 4 8 2 4 3" xfId="22656" xr:uid="{00000000-0005-0000-0000-00005B680000}"/>
    <cellStyle name="Normal 2 4 8 2 5" xfId="9207" xr:uid="{00000000-0005-0000-0000-00005C680000}"/>
    <cellStyle name="Normal 2 4 8 2 5 2" xfId="25503" xr:uid="{00000000-0005-0000-0000-00005D680000}"/>
    <cellStyle name="Normal 2 4 8 2 6" xfId="17357" xr:uid="{00000000-0005-0000-0000-00005E680000}"/>
    <cellStyle name="Normal 2 4 8 3" xfId="1766" xr:uid="{00000000-0005-0000-0000-00005F680000}"/>
    <cellStyle name="Normal 2 4 8 3 2" xfId="4367" xr:uid="{00000000-0005-0000-0000-000060680000}"/>
    <cellStyle name="Normal 2 4 8 3 2 2" xfId="12513" xr:uid="{00000000-0005-0000-0000-000061680000}"/>
    <cellStyle name="Normal 2 4 8 3 2 2 2" xfId="28809" xr:uid="{00000000-0005-0000-0000-000062680000}"/>
    <cellStyle name="Normal 2 4 8 3 2 3" xfId="20663" xr:uid="{00000000-0005-0000-0000-000063680000}"/>
    <cellStyle name="Normal 2 4 8 3 3" xfId="7065" xr:uid="{00000000-0005-0000-0000-000064680000}"/>
    <cellStyle name="Normal 2 4 8 3 3 2" xfId="15211" xr:uid="{00000000-0005-0000-0000-000065680000}"/>
    <cellStyle name="Normal 2 4 8 3 3 2 2" xfId="31507" xr:uid="{00000000-0005-0000-0000-000066680000}"/>
    <cellStyle name="Normal 2 4 8 3 3 3" xfId="23361" xr:uid="{00000000-0005-0000-0000-000067680000}"/>
    <cellStyle name="Normal 2 4 8 3 4" xfId="9912" xr:uid="{00000000-0005-0000-0000-000068680000}"/>
    <cellStyle name="Normal 2 4 8 3 4 2" xfId="26208" xr:uid="{00000000-0005-0000-0000-000069680000}"/>
    <cellStyle name="Normal 2 4 8 3 5" xfId="18062" xr:uid="{00000000-0005-0000-0000-00006A680000}"/>
    <cellStyle name="Normal 2 4 8 4" xfId="3149" xr:uid="{00000000-0005-0000-0000-00006B680000}"/>
    <cellStyle name="Normal 2 4 8 4 2" xfId="11295" xr:uid="{00000000-0005-0000-0000-00006C680000}"/>
    <cellStyle name="Normal 2 4 8 4 2 2" xfId="27591" xr:uid="{00000000-0005-0000-0000-00006D680000}"/>
    <cellStyle name="Normal 2 4 8 4 3" xfId="19445" xr:uid="{00000000-0005-0000-0000-00006E680000}"/>
    <cellStyle name="Normal 2 4 8 5" xfId="5655" xr:uid="{00000000-0005-0000-0000-00006F680000}"/>
    <cellStyle name="Normal 2 4 8 5 2" xfId="13801" xr:uid="{00000000-0005-0000-0000-000070680000}"/>
    <cellStyle name="Normal 2 4 8 5 2 2" xfId="30097" xr:uid="{00000000-0005-0000-0000-000071680000}"/>
    <cellStyle name="Normal 2 4 8 5 3" xfId="21951" xr:uid="{00000000-0005-0000-0000-000072680000}"/>
    <cellStyle name="Normal 2 4 8 6" xfId="8502" xr:uid="{00000000-0005-0000-0000-000073680000}"/>
    <cellStyle name="Normal 2 4 8 6 2" xfId="24798" xr:uid="{00000000-0005-0000-0000-000074680000}"/>
    <cellStyle name="Normal 2 4 8 7" xfId="16652" xr:uid="{00000000-0005-0000-0000-000075680000}"/>
    <cellStyle name="Normal 2 4 9" xfId="717" xr:uid="{00000000-0005-0000-0000-000076680000}"/>
    <cellStyle name="Normal 2 4 9 2" xfId="2127" xr:uid="{00000000-0005-0000-0000-000077680000}"/>
    <cellStyle name="Normal 2 4 9 2 2" xfId="4680" xr:uid="{00000000-0005-0000-0000-000078680000}"/>
    <cellStyle name="Normal 2 4 9 2 2 2" xfId="12826" xr:uid="{00000000-0005-0000-0000-000079680000}"/>
    <cellStyle name="Normal 2 4 9 2 2 2 2" xfId="29122" xr:uid="{00000000-0005-0000-0000-00007A680000}"/>
    <cellStyle name="Normal 2 4 9 2 2 3" xfId="20976" xr:uid="{00000000-0005-0000-0000-00007B680000}"/>
    <cellStyle name="Normal 2 4 9 2 3" xfId="7426" xr:uid="{00000000-0005-0000-0000-00007C680000}"/>
    <cellStyle name="Normal 2 4 9 2 3 2" xfId="15572" xr:uid="{00000000-0005-0000-0000-00007D680000}"/>
    <cellStyle name="Normal 2 4 9 2 3 2 2" xfId="31868" xr:uid="{00000000-0005-0000-0000-00007E680000}"/>
    <cellStyle name="Normal 2 4 9 2 3 3" xfId="23722" xr:uid="{00000000-0005-0000-0000-00007F680000}"/>
    <cellStyle name="Normal 2 4 9 2 4" xfId="10273" xr:uid="{00000000-0005-0000-0000-000080680000}"/>
    <cellStyle name="Normal 2 4 9 2 4 2" xfId="26569" xr:uid="{00000000-0005-0000-0000-000081680000}"/>
    <cellStyle name="Normal 2 4 9 2 5" xfId="18423" xr:uid="{00000000-0005-0000-0000-000082680000}"/>
    <cellStyle name="Normal 2 4 9 3" xfId="3462" xr:uid="{00000000-0005-0000-0000-000083680000}"/>
    <cellStyle name="Normal 2 4 9 3 2" xfId="11608" xr:uid="{00000000-0005-0000-0000-000084680000}"/>
    <cellStyle name="Normal 2 4 9 3 2 2" xfId="27904" xr:uid="{00000000-0005-0000-0000-000085680000}"/>
    <cellStyle name="Normal 2 4 9 3 3" xfId="19758" xr:uid="{00000000-0005-0000-0000-000086680000}"/>
    <cellStyle name="Normal 2 4 9 4" xfId="6016" xr:uid="{00000000-0005-0000-0000-000087680000}"/>
    <cellStyle name="Normal 2 4 9 4 2" xfId="14162" xr:uid="{00000000-0005-0000-0000-000088680000}"/>
    <cellStyle name="Normal 2 4 9 4 2 2" xfId="30458" xr:uid="{00000000-0005-0000-0000-000089680000}"/>
    <cellStyle name="Normal 2 4 9 4 3" xfId="22312" xr:uid="{00000000-0005-0000-0000-00008A680000}"/>
    <cellStyle name="Normal 2 4 9 5" xfId="8863" xr:uid="{00000000-0005-0000-0000-00008B680000}"/>
    <cellStyle name="Normal 2 4 9 5 2" xfId="25159" xr:uid="{00000000-0005-0000-0000-00008C680000}"/>
    <cellStyle name="Normal 2 4 9 6" xfId="17013" xr:uid="{00000000-0005-0000-0000-00008D680000}"/>
    <cellStyle name="Normal 2 5" xfId="11" xr:uid="{00000000-0005-0000-0000-00008E680000}"/>
    <cellStyle name="Normal 2 6" xfId="18" xr:uid="{00000000-0005-0000-0000-00008F680000}"/>
    <cellStyle name="Normal 2 6 10" xfId="2859" xr:uid="{00000000-0005-0000-0000-000090680000}"/>
    <cellStyle name="Normal 2 6 10 2" xfId="11005" xr:uid="{00000000-0005-0000-0000-000091680000}"/>
    <cellStyle name="Normal 2 6 10 2 2" xfId="27301" xr:uid="{00000000-0005-0000-0000-000092680000}"/>
    <cellStyle name="Normal 2 6 10 3" xfId="19155" xr:uid="{00000000-0005-0000-0000-000093680000}"/>
    <cellStyle name="Normal 2 6 11" xfId="5318" xr:uid="{00000000-0005-0000-0000-000094680000}"/>
    <cellStyle name="Normal 2 6 11 2" xfId="13464" xr:uid="{00000000-0005-0000-0000-000095680000}"/>
    <cellStyle name="Normal 2 6 11 2 2" xfId="29760" xr:uid="{00000000-0005-0000-0000-000096680000}"/>
    <cellStyle name="Normal 2 6 11 3" xfId="21614" xr:uid="{00000000-0005-0000-0000-000097680000}"/>
    <cellStyle name="Normal 2 6 12" xfId="8165" xr:uid="{00000000-0005-0000-0000-000098680000}"/>
    <cellStyle name="Normal 2 6 12 2" xfId="24461" xr:uid="{00000000-0005-0000-0000-000099680000}"/>
    <cellStyle name="Normal 2 6 13" xfId="16315" xr:uid="{00000000-0005-0000-0000-00009A680000}"/>
    <cellStyle name="Normal 2 6 2" xfId="40" xr:uid="{00000000-0005-0000-0000-00009B680000}"/>
    <cellStyle name="Normal 2 6 2 10" xfId="5340" xr:uid="{00000000-0005-0000-0000-00009C680000}"/>
    <cellStyle name="Normal 2 6 2 10 2" xfId="13486" xr:uid="{00000000-0005-0000-0000-00009D680000}"/>
    <cellStyle name="Normal 2 6 2 10 2 2" xfId="29782" xr:uid="{00000000-0005-0000-0000-00009E680000}"/>
    <cellStyle name="Normal 2 6 2 10 3" xfId="21636" xr:uid="{00000000-0005-0000-0000-00009F680000}"/>
    <cellStyle name="Normal 2 6 2 11" xfId="8187" xr:uid="{00000000-0005-0000-0000-0000A0680000}"/>
    <cellStyle name="Normal 2 6 2 11 2" xfId="24483" xr:uid="{00000000-0005-0000-0000-0000A1680000}"/>
    <cellStyle name="Normal 2 6 2 12" xfId="16337" xr:uid="{00000000-0005-0000-0000-0000A2680000}"/>
    <cellStyle name="Normal 2 6 2 2" xfId="84" xr:uid="{00000000-0005-0000-0000-0000A3680000}"/>
    <cellStyle name="Normal 2 6 2 2 10" xfId="8231" xr:uid="{00000000-0005-0000-0000-0000A4680000}"/>
    <cellStyle name="Normal 2 6 2 2 10 2" xfId="24527" xr:uid="{00000000-0005-0000-0000-0000A5680000}"/>
    <cellStyle name="Normal 2 6 2 2 11" xfId="16381" xr:uid="{00000000-0005-0000-0000-0000A6680000}"/>
    <cellStyle name="Normal 2 6 2 2 2" xfId="174" xr:uid="{00000000-0005-0000-0000-0000A7680000}"/>
    <cellStyle name="Normal 2 6 2 2 2 2" xfId="518" xr:uid="{00000000-0005-0000-0000-0000A8680000}"/>
    <cellStyle name="Normal 2 6 2 2 2 2 2" xfId="1224" xr:uid="{00000000-0005-0000-0000-0000A9680000}"/>
    <cellStyle name="Normal 2 6 2 2 2 2 2 2" xfId="2634" xr:uid="{00000000-0005-0000-0000-0000AA680000}"/>
    <cellStyle name="Normal 2 6 2 2 2 2 2 2 2" xfId="5110" xr:uid="{00000000-0005-0000-0000-0000AB680000}"/>
    <cellStyle name="Normal 2 6 2 2 2 2 2 2 2 2" xfId="13256" xr:uid="{00000000-0005-0000-0000-0000AC680000}"/>
    <cellStyle name="Normal 2 6 2 2 2 2 2 2 2 2 2" xfId="29552" xr:uid="{00000000-0005-0000-0000-0000AD680000}"/>
    <cellStyle name="Normal 2 6 2 2 2 2 2 2 2 3" xfId="21406" xr:uid="{00000000-0005-0000-0000-0000AE680000}"/>
    <cellStyle name="Normal 2 6 2 2 2 2 2 2 3" xfId="7933" xr:uid="{00000000-0005-0000-0000-0000AF680000}"/>
    <cellStyle name="Normal 2 6 2 2 2 2 2 2 3 2" xfId="16079" xr:uid="{00000000-0005-0000-0000-0000B0680000}"/>
    <cellStyle name="Normal 2 6 2 2 2 2 2 2 3 2 2" xfId="32375" xr:uid="{00000000-0005-0000-0000-0000B1680000}"/>
    <cellStyle name="Normal 2 6 2 2 2 2 2 2 3 3" xfId="24229" xr:uid="{00000000-0005-0000-0000-0000B2680000}"/>
    <cellStyle name="Normal 2 6 2 2 2 2 2 2 4" xfId="10780" xr:uid="{00000000-0005-0000-0000-0000B3680000}"/>
    <cellStyle name="Normal 2 6 2 2 2 2 2 2 4 2" xfId="27076" xr:uid="{00000000-0005-0000-0000-0000B4680000}"/>
    <cellStyle name="Normal 2 6 2 2 2 2 2 2 5" xfId="18930" xr:uid="{00000000-0005-0000-0000-0000B5680000}"/>
    <cellStyle name="Normal 2 6 2 2 2 2 2 3" xfId="3892" xr:uid="{00000000-0005-0000-0000-0000B6680000}"/>
    <cellStyle name="Normal 2 6 2 2 2 2 2 3 2" xfId="12038" xr:uid="{00000000-0005-0000-0000-0000B7680000}"/>
    <cellStyle name="Normal 2 6 2 2 2 2 2 3 2 2" xfId="28334" xr:uid="{00000000-0005-0000-0000-0000B8680000}"/>
    <cellStyle name="Normal 2 6 2 2 2 2 2 3 3" xfId="20188" xr:uid="{00000000-0005-0000-0000-0000B9680000}"/>
    <cellStyle name="Normal 2 6 2 2 2 2 2 4" xfId="6523" xr:uid="{00000000-0005-0000-0000-0000BA680000}"/>
    <cellStyle name="Normal 2 6 2 2 2 2 2 4 2" xfId="14669" xr:uid="{00000000-0005-0000-0000-0000BB680000}"/>
    <cellStyle name="Normal 2 6 2 2 2 2 2 4 2 2" xfId="30965" xr:uid="{00000000-0005-0000-0000-0000BC680000}"/>
    <cellStyle name="Normal 2 6 2 2 2 2 2 4 3" xfId="22819" xr:uid="{00000000-0005-0000-0000-0000BD680000}"/>
    <cellStyle name="Normal 2 6 2 2 2 2 2 5" xfId="9370" xr:uid="{00000000-0005-0000-0000-0000BE680000}"/>
    <cellStyle name="Normal 2 6 2 2 2 2 2 5 2" xfId="25666" xr:uid="{00000000-0005-0000-0000-0000BF680000}"/>
    <cellStyle name="Normal 2 6 2 2 2 2 2 6" xfId="17520" xr:uid="{00000000-0005-0000-0000-0000C0680000}"/>
    <cellStyle name="Normal 2 6 2 2 2 2 3" xfId="1929" xr:uid="{00000000-0005-0000-0000-0000C1680000}"/>
    <cellStyle name="Normal 2 6 2 2 2 2 3 2" xfId="4501" xr:uid="{00000000-0005-0000-0000-0000C2680000}"/>
    <cellStyle name="Normal 2 6 2 2 2 2 3 2 2" xfId="12647" xr:uid="{00000000-0005-0000-0000-0000C3680000}"/>
    <cellStyle name="Normal 2 6 2 2 2 2 3 2 2 2" xfId="28943" xr:uid="{00000000-0005-0000-0000-0000C4680000}"/>
    <cellStyle name="Normal 2 6 2 2 2 2 3 2 3" xfId="20797" xr:uid="{00000000-0005-0000-0000-0000C5680000}"/>
    <cellStyle name="Normal 2 6 2 2 2 2 3 3" xfId="7228" xr:uid="{00000000-0005-0000-0000-0000C6680000}"/>
    <cellStyle name="Normal 2 6 2 2 2 2 3 3 2" xfId="15374" xr:uid="{00000000-0005-0000-0000-0000C7680000}"/>
    <cellStyle name="Normal 2 6 2 2 2 2 3 3 2 2" xfId="31670" xr:uid="{00000000-0005-0000-0000-0000C8680000}"/>
    <cellStyle name="Normal 2 6 2 2 2 2 3 3 3" xfId="23524" xr:uid="{00000000-0005-0000-0000-0000C9680000}"/>
    <cellStyle name="Normal 2 6 2 2 2 2 3 4" xfId="10075" xr:uid="{00000000-0005-0000-0000-0000CA680000}"/>
    <cellStyle name="Normal 2 6 2 2 2 2 3 4 2" xfId="26371" xr:uid="{00000000-0005-0000-0000-0000CB680000}"/>
    <cellStyle name="Normal 2 6 2 2 2 2 3 5" xfId="18225" xr:uid="{00000000-0005-0000-0000-0000CC680000}"/>
    <cellStyle name="Normal 2 6 2 2 2 2 4" xfId="3283" xr:uid="{00000000-0005-0000-0000-0000CD680000}"/>
    <cellStyle name="Normal 2 6 2 2 2 2 4 2" xfId="11429" xr:uid="{00000000-0005-0000-0000-0000CE680000}"/>
    <cellStyle name="Normal 2 6 2 2 2 2 4 2 2" xfId="27725" xr:uid="{00000000-0005-0000-0000-0000CF680000}"/>
    <cellStyle name="Normal 2 6 2 2 2 2 4 3" xfId="19579" xr:uid="{00000000-0005-0000-0000-0000D0680000}"/>
    <cellStyle name="Normal 2 6 2 2 2 2 5" xfId="5818" xr:uid="{00000000-0005-0000-0000-0000D1680000}"/>
    <cellStyle name="Normal 2 6 2 2 2 2 5 2" xfId="13964" xr:uid="{00000000-0005-0000-0000-0000D2680000}"/>
    <cellStyle name="Normal 2 6 2 2 2 2 5 2 2" xfId="30260" xr:uid="{00000000-0005-0000-0000-0000D3680000}"/>
    <cellStyle name="Normal 2 6 2 2 2 2 5 3" xfId="22114" xr:uid="{00000000-0005-0000-0000-0000D4680000}"/>
    <cellStyle name="Normal 2 6 2 2 2 2 6" xfId="8665" xr:uid="{00000000-0005-0000-0000-0000D5680000}"/>
    <cellStyle name="Normal 2 6 2 2 2 2 6 2" xfId="24961" xr:uid="{00000000-0005-0000-0000-0000D6680000}"/>
    <cellStyle name="Normal 2 6 2 2 2 2 7" xfId="16815" xr:uid="{00000000-0005-0000-0000-0000D7680000}"/>
    <cellStyle name="Normal 2 6 2 2 2 3" xfId="880" xr:uid="{00000000-0005-0000-0000-0000D8680000}"/>
    <cellStyle name="Normal 2 6 2 2 2 3 2" xfId="2290" xr:uid="{00000000-0005-0000-0000-0000D9680000}"/>
    <cellStyle name="Normal 2 6 2 2 2 3 2 2" xfId="4814" xr:uid="{00000000-0005-0000-0000-0000DA680000}"/>
    <cellStyle name="Normal 2 6 2 2 2 3 2 2 2" xfId="12960" xr:uid="{00000000-0005-0000-0000-0000DB680000}"/>
    <cellStyle name="Normal 2 6 2 2 2 3 2 2 2 2" xfId="29256" xr:uid="{00000000-0005-0000-0000-0000DC680000}"/>
    <cellStyle name="Normal 2 6 2 2 2 3 2 2 3" xfId="21110" xr:uid="{00000000-0005-0000-0000-0000DD680000}"/>
    <cellStyle name="Normal 2 6 2 2 2 3 2 3" xfId="7589" xr:uid="{00000000-0005-0000-0000-0000DE680000}"/>
    <cellStyle name="Normal 2 6 2 2 2 3 2 3 2" xfId="15735" xr:uid="{00000000-0005-0000-0000-0000DF680000}"/>
    <cellStyle name="Normal 2 6 2 2 2 3 2 3 2 2" xfId="32031" xr:uid="{00000000-0005-0000-0000-0000E0680000}"/>
    <cellStyle name="Normal 2 6 2 2 2 3 2 3 3" xfId="23885" xr:uid="{00000000-0005-0000-0000-0000E1680000}"/>
    <cellStyle name="Normal 2 6 2 2 2 3 2 4" xfId="10436" xr:uid="{00000000-0005-0000-0000-0000E2680000}"/>
    <cellStyle name="Normal 2 6 2 2 2 3 2 4 2" xfId="26732" xr:uid="{00000000-0005-0000-0000-0000E3680000}"/>
    <cellStyle name="Normal 2 6 2 2 2 3 2 5" xfId="18586" xr:uid="{00000000-0005-0000-0000-0000E4680000}"/>
    <cellStyle name="Normal 2 6 2 2 2 3 3" xfId="3596" xr:uid="{00000000-0005-0000-0000-0000E5680000}"/>
    <cellStyle name="Normal 2 6 2 2 2 3 3 2" xfId="11742" xr:uid="{00000000-0005-0000-0000-0000E6680000}"/>
    <cellStyle name="Normal 2 6 2 2 2 3 3 2 2" xfId="28038" xr:uid="{00000000-0005-0000-0000-0000E7680000}"/>
    <cellStyle name="Normal 2 6 2 2 2 3 3 3" xfId="19892" xr:uid="{00000000-0005-0000-0000-0000E8680000}"/>
    <cellStyle name="Normal 2 6 2 2 2 3 4" xfId="6179" xr:uid="{00000000-0005-0000-0000-0000E9680000}"/>
    <cellStyle name="Normal 2 6 2 2 2 3 4 2" xfId="14325" xr:uid="{00000000-0005-0000-0000-0000EA680000}"/>
    <cellStyle name="Normal 2 6 2 2 2 3 4 2 2" xfId="30621" xr:uid="{00000000-0005-0000-0000-0000EB680000}"/>
    <cellStyle name="Normal 2 6 2 2 2 3 4 3" xfId="22475" xr:uid="{00000000-0005-0000-0000-0000EC680000}"/>
    <cellStyle name="Normal 2 6 2 2 2 3 5" xfId="9026" xr:uid="{00000000-0005-0000-0000-0000ED680000}"/>
    <cellStyle name="Normal 2 6 2 2 2 3 5 2" xfId="25322" xr:uid="{00000000-0005-0000-0000-0000EE680000}"/>
    <cellStyle name="Normal 2 6 2 2 2 3 6" xfId="17176" xr:uid="{00000000-0005-0000-0000-0000EF680000}"/>
    <cellStyle name="Normal 2 6 2 2 2 4" xfId="1585" xr:uid="{00000000-0005-0000-0000-0000F0680000}"/>
    <cellStyle name="Normal 2 6 2 2 2 4 2" xfId="4205" xr:uid="{00000000-0005-0000-0000-0000F1680000}"/>
    <cellStyle name="Normal 2 6 2 2 2 4 2 2" xfId="12351" xr:uid="{00000000-0005-0000-0000-0000F2680000}"/>
    <cellStyle name="Normal 2 6 2 2 2 4 2 2 2" xfId="28647" xr:uid="{00000000-0005-0000-0000-0000F3680000}"/>
    <cellStyle name="Normal 2 6 2 2 2 4 2 3" xfId="20501" xr:uid="{00000000-0005-0000-0000-0000F4680000}"/>
    <cellStyle name="Normal 2 6 2 2 2 4 3" xfId="6884" xr:uid="{00000000-0005-0000-0000-0000F5680000}"/>
    <cellStyle name="Normal 2 6 2 2 2 4 3 2" xfId="15030" xr:uid="{00000000-0005-0000-0000-0000F6680000}"/>
    <cellStyle name="Normal 2 6 2 2 2 4 3 2 2" xfId="31326" xr:uid="{00000000-0005-0000-0000-0000F7680000}"/>
    <cellStyle name="Normal 2 6 2 2 2 4 3 3" xfId="23180" xr:uid="{00000000-0005-0000-0000-0000F8680000}"/>
    <cellStyle name="Normal 2 6 2 2 2 4 4" xfId="9731" xr:uid="{00000000-0005-0000-0000-0000F9680000}"/>
    <cellStyle name="Normal 2 6 2 2 2 4 4 2" xfId="26027" xr:uid="{00000000-0005-0000-0000-0000FA680000}"/>
    <cellStyle name="Normal 2 6 2 2 2 4 5" xfId="17881" xr:uid="{00000000-0005-0000-0000-0000FB680000}"/>
    <cellStyle name="Normal 2 6 2 2 2 5" xfId="2987" xr:uid="{00000000-0005-0000-0000-0000FC680000}"/>
    <cellStyle name="Normal 2 6 2 2 2 5 2" xfId="11133" xr:uid="{00000000-0005-0000-0000-0000FD680000}"/>
    <cellStyle name="Normal 2 6 2 2 2 5 2 2" xfId="27429" xr:uid="{00000000-0005-0000-0000-0000FE680000}"/>
    <cellStyle name="Normal 2 6 2 2 2 5 3" xfId="19283" xr:uid="{00000000-0005-0000-0000-0000FF680000}"/>
    <cellStyle name="Normal 2 6 2 2 2 6" xfId="5474" xr:uid="{00000000-0005-0000-0000-000000690000}"/>
    <cellStyle name="Normal 2 6 2 2 2 6 2" xfId="13620" xr:uid="{00000000-0005-0000-0000-000001690000}"/>
    <cellStyle name="Normal 2 6 2 2 2 6 2 2" xfId="29916" xr:uid="{00000000-0005-0000-0000-000002690000}"/>
    <cellStyle name="Normal 2 6 2 2 2 6 3" xfId="21770" xr:uid="{00000000-0005-0000-0000-000003690000}"/>
    <cellStyle name="Normal 2 6 2 2 2 7" xfId="8321" xr:uid="{00000000-0005-0000-0000-000004690000}"/>
    <cellStyle name="Normal 2 6 2 2 2 7 2" xfId="24617" xr:uid="{00000000-0005-0000-0000-000005690000}"/>
    <cellStyle name="Normal 2 6 2 2 2 8" xfId="16471" xr:uid="{00000000-0005-0000-0000-000006690000}"/>
    <cellStyle name="Normal 2 6 2 2 3" xfId="250" xr:uid="{00000000-0005-0000-0000-000007690000}"/>
    <cellStyle name="Normal 2 6 2 2 3 2" xfId="594" xr:uid="{00000000-0005-0000-0000-000008690000}"/>
    <cellStyle name="Normal 2 6 2 2 3 2 2" xfId="1300" xr:uid="{00000000-0005-0000-0000-000009690000}"/>
    <cellStyle name="Normal 2 6 2 2 3 2 2 2" xfId="2710" xr:uid="{00000000-0005-0000-0000-00000A690000}"/>
    <cellStyle name="Normal 2 6 2 2 3 2 2 2 2" xfId="5184" xr:uid="{00000000-0005-0000-0000-00000B690000}"/>
    <cellStyle name="Normal 2 6 2 2 3 2 2 2 2 2" xfId="13330" xr:uid="{00000000-0005-0000-0000-00000C690000}"/>
    <cellStyle name="Normal 2 6 2 2 3 2 2 2 2 2 2" xfId="29626" xr:uid="{00000000-0005-0000-0000-00000D690000}"/>
    <cellStyle name="Normal 2 6 2 2 3 2 2 2 2 3" xfId="21480" xr:uid="{00000000-0005-0000-0000-00000E690000}"/>
    <cellStyle name="Normal 2 6 2 2 3 2 2 2 3" xfId="8009" xr:uid="{00000000-0005-0000-0000-00000F690000}"/>
    <cellStyle name="Normal 2 6 2 2 3 2 2 2 3 2" xfId="16155" xr:uid="{00000000-0005-0000-0000-000010690000}"/>
    <cellStyle name="Normal 2 6 2 2 3 2 2 2 3 2 2" xfId="32451" xr:uid="{00000000-0005-0000-0000-000011690000}"/>
    <cellStyle name="Normal 2 6 2 2 3 2 2 2 3 3" xfId="24305" xr:uid="{00000000-0005-0000-0000-000012690000}"/>
    <cellStyle name="Normal 2 6 2 2 3 2 2 2 4" xfId="10856" xr:uid="{00000000-0005-0000-0000-000013690000}"/>
    <cellStyle name="Normal 2 6 2 2 3 2 2 2 4 2" xfId="27152" xr:uid="{00000000-0005-0000-0000-000014690000}"/>
    <cellStyle name="Normal 2 6 2 2 3 2 2 2 5" xfId="19006" xr:uid="{00000000-0005-0000-0000-000015690000}"/>
    <cellStyle name="Normal 2 6 2 2 3 2 2 3" xfId="3966" xr:uid="{00000000-0005-0000-0000-000016690000}"/>
    <cellStyle name="Normal 2 6 2 2 3 2 2 3 2" xfId="12112" xr:uid="{00000000-0005-0000-0000-000017690000}"/>
    <cellStyle name="Normal 2 6 2 2 3 2 2 3 2 2" xfId="28408" xr:uid="{00000000-0005-0000-0000-000018690000}"/>
    <cellStyle name="Normal 2 6 2 2 3 2 2 3 3" xfId="20262" xr:uid="{00000000-0005-0000-0000-000019690000}"/>
    <cellStyle name="Normal 2 6 2 2 3 2 2 4" xfId="6599" xr:uid="{00000000-0005-0000-0000-00001A690000}"/>
    <cellStyle name="Normal 2 6 2 2 3 2 2 4 2" xfId="14745" xr:uid="{00000000-0005-0000-0000-00001B690000}"/>
    <cellStyle name="Normal 2 6 2 2 3 2 2 4 2 2" xfId="31041" xr:uid="{00000000-0005-0000-0000-00001C690000}"/>
    <cellStyle name="Normal 2 6 2 2 3 2 2 4 3" xfId="22895" xr:uid="{00000000-0005-0000-0000-00001D690000}"/>
    <cellStyle name="Normal 2 6 2 2 3 2 2 5" xfId="9446" xr:uid="{00000000-0005-0000-0000-00001E690000}"/>
    <cellStyle name="Normal 2 6 2 2 3 2 2 5 2" xfId="25742" xr:uid="{00000000-0005-0000-0000-00001F690000}"/>
    <cellStyle name="Normal 2 6 2 2 3 2 2 6" xfId="17596" xr:uid="{00000000-0005-0000-0000-000020690000}"/>
    <cellStyle name="Normal 2 6 2 2 3 2 3" xfId="2005" xr:uid="{00000000-0005-0000-0000-000021690000}"/>
    <cellStyle name="Normal 2 6 2 2 3 2 3 2" xfId="4575" xr:uid="{00000000-0005-0000-0000-000022690000}"/>
    <cellStyle name="Normal 2 6 2 2 3 2 3 2 2" xfId="12721" xr:uid="{00000000-0005-0000-0000-000023690000}"/>
    <cellStyle name="Normal 2 6 2 2 3 2 3 2 2 2" xfId="29017" xr:uid="{00000000-0005-0000-0000-000024690000}"/>
    <cellStyle name="Normal 2 6 2 2 3 2 3 2 3" xfId="20871" xr:uid="{00000000-0005-0000-0000-000025690000}"/>
    <cellStyle name="Normal 2 6 2 2 3 2 3 3" xfId="7304" xr:uid="{00000000-0005-0000-0000-000026690000}"/>
    <cellStyle name="Normal 2 6 2 2 3 2 3 3 2" xfId="15450" xr:uid="{00000000-0005-0000-0000-000027690000}"/>
    <cellStyle name="Normal 2 6 2 2 3 2 3 3 2 2" xfId="31746" xr:uid="{00000000-0005-0000-0000-000028690000}"/>
    <cellStyle name="Normal 2 6 2 2 3 2 3 3 3" xfId="23600" xr:uid="{00000000-0005-0000-0000-000029690000}"/>
    <cellStyle name="Normal 2 6 2 2 3 2 3 4" xfId="10151" xr:uid="{00000000-0005-0000-0000-00002A690000}"/>
    <cellStyle name="Normal 2 6 2 2 3 2 3 4 2" xfId="26447" xr:uid="{00000000-0005-0000-0000-00002B690000}"/>
    <cellStyle name="Normal 2 6 2 2 3 2 3 5" xfId="18301" xr:uid="{00000000-0005-0000-0000-00002C690000}"/>
    <cellStyle name="Normal 2 6 2 2 3 2 4" xfId="3357" xr:uid="{00000000-0005-0000-0000-00002D690000}"/>
    <cellStyle name="Normal 2 6 2 2 3 2 4 2" xfId="11503" xr:uid="{00000000-0005-0000-0000-00002E690000}"/>
    <cellStyle name="Normal 2 6 2 2 3 2 4 2 2" xfId="27799" xr:uid="{00000000-0005-0000-0000-00002F690000}"/>
    <cellStyle name="Normal 2 6 2 2 3 2 4 3" xfId="19653" xr:uid="{00000000-0005-0000-0000-000030690000}"/>
    <cellStyle name="Normal 2 6 2 2 3 2 5" xfId="5894" xr:uid="{00000000-0005-0000-0000-000031690000}"/>
    <cellStyle name="Normal 2 6 2 2 3 2 5 2" xfId="14040" xr:uid="{00000000-0005-0000-0000-000032690000}"/>
    <cellStyle name="Normal 2 6 2 2 3 2 5 2 2" xfId="30336" xr:uid="{00000000-0005-0000-0000-000033690000}"/>
    <cellStyle name="Normal 2 6 2 2 3 2 5 3" xfId="22190" xr:uid="{00000000-0005-0000-0000-000034690000}"/>
    <cellStyle name="Normal 2 6 2 2 3 2 6" xfId="8741" xr:uid="{00000000-0005-0000-0000-000035690000}"/>
    <cellStyle name="Normal 2 6 2 2 3 2 6 2" xfId="25037" xr:uid="{00000000-0005-0000-0000-000036690000}"/>
    <cellStyle name="Normal 2 6 2 2 3 2 7" xfId="16891" xr:uid="{00000000-0005-0000-0000-000037690000}"/>
    <cellStyle name="Normal 2 6 2 2 3 3" xfId="956" xr:uid="{00000000-0005-0000-0000-000038690000}"/>
    <cellStyle name="Normal 2 6 2 2 3 3 2" xfId="2366" xr:uid="{00000000-0005-0000-0000-000039690000}"/>
    <cellStyle name="Normal 2 6 2 2 3 3 2 2" xfId="4888" xr:uid="{00000000-0005-0000-0000-00003A690000}"/>
    <cellStyle name="Normal 2 6 2 2 3 3 2 2 2" xfId="13034" xr:uid="{00000000-0005-0000-0000-00003B690000}"/>
    <cellStyle name="Normal 2 6 2 2 3 3 2 2 2 2" xfId="29330" xr:uid="{00000000-0005-0000-0000-00003C690000}"/>
    <cellStyle name="Normal 2 6 2 2 3 3 2 2 3" xfId="21184" xr:uid="{00000000-0005-0000-0000-00003D690000}"/>
    <cellStyle name="Normal 2 6 2 2 3 3 2 3" xfId="7665" xr:uid="{00000000-0005-0000-0000-00003E690000}"/>
    <cellStyle name="Normal 2 6 2 2 3 3 2 3 2" xfId="15811" xr:uid="{00000000-0005-0000-0000-00003F690000}"/>
    <cellStyle name="Normal 2 6 2 2 3 3 2 3 2 2" xfId="32107" xr:uid="{00000000-0005-0000-0000-000040690000}"/>
    <cellStyle name="Normal 2 6 2 2 3 3 2 3 3" xfId="23961" xr:uid="{00000000-0005-0000-0000-000041690000}"/>
    <cellStyle name="Normal 2 6 2 2 3 3 2 4" xfId="10512" xr:uid="{00000000-0005-0000-0000-000042690000}"/>
    <cellStyle name="Normal 2 6 2 2 3 3 2 4 2" xfId="26808" xr:uid="{00000000-0005-0000-0000-000043690000}"/>
    <cellStyle name="Normal 2 6 2 2 3 3 2 5" xfId="18662" xr:uid="{00000000-0005-0000-0000-000044690000}"/>
    <cellStyle name="Normal 2 6 2 2 3 3 3" xfId="3670" xr:uid="{00000000-0005-0000-0000-000045690000}"/>
    <cellStyle name="Normal 2 6 2 2 3 3 3 2" xfId="11816" xr:uid="{00000000-0005-0000-0000-000046690000}"/>
    <cellStyle name="Normal 2 6 2 2 3 3 3 2 2" xfId="28112" xr:uid="{00000000-0005-0000-0000-000047690000}"/>
    <cellStyle name="Normal 2 6 2 2 3 3 3 3" xfId="19966" xr:uid="{00000000-0005-0000-0000-000048690000}"/>
    <cellStyle name="Normal 2 6 2 2 3 3 4" xfId="6255" xr:uid="{00000000-0005-0000-0000-000049690000}"/>
    <cellStyle name="Normal 2 6 2 2 3 3 4 2" xfId="14401" xr:uid="{00000000-0005-0000-0000-00004A690000}"/>
    <cellStyle name="Normal 2 6 2 2 3 3 4 2 2" xfId="30697" xr:uid="{00000000-0005-0000-0000-00004B690000}"/>
    <cellStyle name="Normal 2 6 2 2 3 3 4 3" xfId="22551" xr:uid="{00000000-0005-0000-0000-00004C690000}"/>
    <cellStyle name="Normal 2 6 2 2 3 3 5" xfId="9102" xr:uid="{00000000-0005-0000-0000-00004D690000}"/>
    <cellStyle name="Normal 2 6 2 2 3 3 5 2" xfId="25398" xr:uid="{00000000-0005-0000-0000-00004E690000}"/>
    <cellStyle name="Normal 2 6 2 2 3 3 6" xfId="17252" xr:uid="{00000000-0005-0000-0000-00004F690000}"/>
    <cellStyle name="Normal 2 6 2 2 3 4" xfId="1661" xr:uid="{00000000-0005-0000-0000-000050690000}"/>
    <cellStyle name="Normal 2 6 2 2 3 4 2" xfId="4279" xr:uid="{00000000-0005-0000-0000-000051690000}"/>
    <cellStyle name="Normal 2 6 2 2 3 4 2 2" xfId="12425" xr:uid="{00000000-0005-0000-0000-000052690000}"/>
    <cellStyle name="Normal 2 6 2 2 3 4 2 2 2" xfId="28721" xr:uid="{00000000-0005-0000-0000-000053690000}"/>
    <cellStyle name="Normal 2 6 2 2 3 4 2 3" xfId="20575" xr:uid="{00000000-0005-0000-0000-000054690000}"/>
    <cellStyle name="Normal 2 6 2 2 3 4 3" xfId="6960" xr:uid="{00000000-0005-0000-0000-000055690000}"/>
    <cellStyle name="Normal 2 6 2 2 3 4 3 2" xfId="15106" xr:uid="{00000000-0005-0000-0000-000056690000}"/>
    <cellStyle name="Normal 2 6 2 2 3 4 3 2 2" xfId="31402" xr:uid="{00000000-0005-0000-0000-000057690000}"/>
    <cellStyle name="Normal 2 6 2 2 3 4 3 3" xfId="23256" xr:uid="{00000000-0005-0000-0000-000058690000}"/>
    <cellStyle name="Normal 2 6 2 2 3 4 4" xfId="9807" xr:uid="{00000000-0005-0000-0000-000059690000}"/>
    <cellStyle name="Normal 2 6 2 2 3 4 4 2" xfId="26103" xr:uid="{00000000-0005-0000-0000-00005A690000}"/>
    <cellStyle name="Normal 2 6 2 2 3 4 5" xfId="17957" xr:uid="{00000000-0005-0000-0000-00005B690000}"/>
    <cellStyle name="Normal 2 6 2 2 3 5" xfId="3061" xr:uid="{00000000-0005-0000-0000-00005C690000}"/>
    <cellStyle name="Normal 2 6 2 2 3 5 2" xfId="11207" xr:uid="{00000000-0005-0000-0000-00005D690000}"/>
    <cellStyle name="Normal 2 6 2 2 3 5 2 2" xfId="27503" xr:uid="{00000000-0005-0000-0000-00005E690000}"/>
    <cellStyle name="Normal 2 6 2 2 3 5 3" xfId="19357" xr:uid="{00000000-0005-0000-0000-00005F690000}"/>
    <cellStyle name="Normal 2 6 2 2 3 6" xfId="5550" xr:uid="{00000000-0005-0000-0000-000060690000}"/>
    <cellStyle name="Normal 2 6 2 2 3 6 2" xfId="13696" xr:uid="{00000000-0005-0000-0000-000061690000}"/>
    <cellStyle name="Normal 2 6 2 2 3 6 2 2" xfId="29992" xr:uid="{00000000-0005-0000-0000-000062690000}"/>
    <cellStyle name="Normal 2 6 2 2 3 6 3" xfId="21846" xr:uid="{00000000-0005-0000-0000-000063690000}"/>
    <cellStyle name="Normal 2 6 2 2 3 7" xfId="8397" xr:uid="{00000000-0005-0000-0000-000064690000}"/>
    <cellStyle name="Normal 2 6 2 2 3 7 2" xfId="24693" xr:uid="{00000000-0005-0000-0000-000065690000}"/>
    <cellStyle name="Normal 2 6 2 2 3 8" xfId="16547" xr:uid="{00000000-0005-0000-0000-000066690000}"/>
    <cellStyle name="Normal 2 6 2 2 4" xfId="338" xr:uid="{00000000-0005-0000-0000-000067690000}"/>
    <cellStyle name="Normal 2 6 2 2 4 2" xfId="682" xr:uid="{00000000-0005-0000-0000-000068690000}"/>
    <cellStyle name="Normal 2 6 2 2 4 2 2" xfId="1388" xr:uid="{00000000-0005-0000-0000-000069690000}"/>
    <cellStyle name="Normal 2 6 2 2 4 2 2 2" xfId="2798" xr:uid="{00000000-0005-0000-0000-00006A690000}"/>
    <cellStyle name="Normal 2 6 2 2 4 2 2 2 2" xfId="5258" xr:uid="{00000000-0005-0000-0000-00006B690000}"/>
    <cellStyle name="Normal 2 6 2 2 4 2 2 2 2 2" xfId="13404" xr:uid="{00000000-0005-0000-0000-00006C690000}"/>
    <cellStyle name="Normal 2 6 2 2 4 2 2 2 2 2 2" xfId="29700" xr:uid="{00000000-0005-0000-0000-00006D690000}"/>
    <cellStyle name="Normal 2 6 2 2 4 2 2 2 2 3" xfId="21554" xr:uid="{00000000-0005-0000-0000-00006E690000}"/>
    <cellStyle name="Normal 2 6 2 2 4 2 2 2 3" xfId="8097" xr:uid="{00000000-0005-0000-0000-00006F690000}"/>
    <cellStyle name="Normal 2 6 2 2 4 2 2 2 3 2" xfId="16243" xr:uid="{00000000-0005-0000-0000-000070690000}"/>
    <cellStyle name="Normal 2 6 2 2 4 2 2 2 3 2 2" xfId="32539" xr:uid="{00000000-0005-0000-0000-000071690000}"/>
    <cellStyle name="Normal 2 6 2 2 4 2 2 2 3 3" xfId="24393" xr:uid="{00000000-0005-0000-0000-000072690000}"/>
    <cellStyle name="Normal 2 6 2 2 4 2 2 2 4" xfId="10944" xr:uid="{00000000-0005-0000-0000-000073690000}"/>
    <cellStyle name="Normal 2 6 2 2 4 2 2 2 4 2" xfId="27240" xr:uid="{00000000-0005-0000-0000-000074690000}"/>
    <cellStyle name="Normal 2 6 2 2 4 2 2 2 5" xfId="19094" xr:uid="{00000000-0005-0000-0000-000075690000}"/>
    <cellStyle name="Normal 2 6 2 2 4 2 2 3" xfId="4040" xr:uid="{00000000-0005-0000-0000-000076690000}"/>
    <cellStyle name="Normal 2 6 2 2 4 2 2 3 2" xfId="12186" xr:uid="{00000000-0005-0000-0000-000077690000}"/>
    <cellStyle name="Normal 2 6 2 2 4 2 2 3 2 2" xfId="28482" xr:uid="{00000000-0005-0000-0000-000078690000}"/>
    <cellStyle name="Normal 2 6 2 2 4 2 2 3 3" xfId="20336" xr:uid="{00000000-0005-0000-0000-000079690000}"/>
    <cellStyle name="Normal 2 6 2 2 4 2 2 4" xfId="6687" xr:uid="{00000000-0005-0000-0000-00007A690000}"/>
    <cellStyle name="Normal 2 6 2 2 4 2 2 4 2" xfId="14833" xr:uid="{00000000-0005-0000-0000-00007B690000}"/>
    <cellStyle name="Normal 2 6 2 2 4 2 2 4 2 2" xfId="31129" xr:uid="{00000000-0005-0000-0000-00007C690000}"/>
    <cellStyle name="Normal 2 6 2 2 4 2 2 4 3" xfId="22983" xr:uid="{00000000-0005-0000-0000-00007D690000}"/>
    <cellStyle name="Normal 2 6 2 2 4 2 2 5" xfId="9534" xr:uid="{00000000-0005-0000-0000-00007E690000}"/>
    <cellStyle name="Normal 2 6 2 2 4 2 2 5 2" xfId="25830" xr:uid="{00000000-0005-0000-0000-00007F690000}"/>
    <cellStyle name="Normal 2 6 2 2 4 2 2 6" xfId="17684" xr:uid="{00000000-0005-0000-0000-000080690000}"/>
    <cellStyle name="Normal 2 6 2 2 4 2 3" xfId="2093" xr:uid="{00000000-0005-0000-0000-000081690000}"/>
    <cellStyle name="Normal 2 6 2 2 4 2 3 2" xfId="4649" xr:uid="{00000000-0005-0000-0000-000082690000}"/>
    <cellStyle name="Normal 2 6 2 2 4 2 3 2 2" xfId="12795" xr:uid="{00000000-0005-0000-0000-000083690000}"/>
    <cellStyle name="Normal 2 6 2 2 4 2 3 2 2 2" xfId="29091" xr:uid="{00000000-0005-0000-0000-000084690000}"/>
    <cellStyle name="Normal 2 6 2 2 4 2 3 2 3" xfId="20945" xr:uid="{00000000-0005-0000-0000-000085690000}"/>
    <cellStyle name="Normal 2 6 2 2 4 2 3 3" xfId="7392" xr:uid="{00000000-0005-0000-0000-000086690000}"/>
    <cellStyle name="Normal 2 6 2 2 4 2 3 3 2" xfId="15538" xr:uid="{00000000-0005-0000-0000-000087690000}"/>
    <cellStyle name="Normal 2 6 2 2 4 2 3 3 2 2" xfId="31834" xr:uid="{00000000-0005-0000-0000-000088690000}"/>
    <cellStyle name="Normal 2 6 2 2 4 2 3 3 3" xfId="23688" xr:uid="{00000000-0005-0000-0000-000089690000}"/>
    <cellStyle name="Normal 2 6 2 2 4 2 3 4" xfId="10239" xr:uid="{00000000-0005-0000-0000-00008A690000}"/>
    <cellStyle name="Normal 2 6 2 2 4 2 3 4 2" xfId="26535" xr:uid="{00000000-0005-0000-0000-00008B690000}"/>
    <cellStyle name="Normal 2 6 2 2 4 2 3 5" xfId="18389" xr:uid="{00000000-0005-0000-0000-00008C690000}"/>
    <cellStyle name="Normal 2 6 2 2 4 2 4" xfId="3431" xr:uid="{00000000-0005-0000-0000-00008D690000}"/>
    <cellStyle name="Normal 2 6 2 2 4 2 4 2" xfId="11577" xr:uid="{00000000-0005-0000-0000-00008E690000}"/>
    <cellStyle name="Normal 2 6 2 2 4 2 4 2 2" xfId="27873" xr:uid="{00000000-0005-0000-0000-00008F690000}"/>
    <cellStyle name="Normal 2 6 2 2 4 2 4 3" xfId="19727" xr:uid="{00000000-0005-0000-0000-000090690000}"/>
    <cellStyle name="Normal 2 6 2 2 4 2 5" xfId="5982" xr:uid="{00000000-0005-0000-0000-000091690000}"/>
    <cellStyle name="Normal 2 6 2 2 4 2 5 2" xfId="14128" xr:uid="{00000000-0005-0000-0000-000092690000}"/>
    <cellStyle name="Normal 2 6 2 2 4 2 5 2 2" xfId="30424" xr:uid="{00000000-0005-0000-0000-000093690000}"/>
    <cellStyle name="Normal 2 6 2 2 4 2 5 3" xfId="22278" xr:uid="{00000000-0005-0000-0000-000094690000}"/>
    <cellStyle name="Normal 2 6 2 2 4 2 6" xfId="8829" xr:uid="{00000000-0005-0000-0000-000095690000}"/>
    <cellStyle name="Normal 2 6 2 2 4 2 6 2" xfId="25125" xr:uid="{00000000-0005-0000-0000-000096690000}"/>
    <cellStyle name="Normal 2 6 2 2 4 2 7" xfId="16979" xr:uid="{00000000-0005-0000-0000-000097690000}"/>
    <cellStyle name="Normal 2 6 2 2 4 3" xfId="1044" xr:uid="{00000000-0005-0000-0000-000098690000}"/>
    <cellStyle name="Normal 2 6 2 2 4 3 2" xfId="2454" xr:uid="{00000000-0005-0000-0000-000099690000}"/>
    <cellStyle name="Normal 2 6 2 2 4 3 2 2" xfId="4962" xr:uid="{00000000-0005-0000-0000-00009A690000}"/>
    <cellStyle name="Normal 2 6 2 2 4 3 2 2 2" xfId="13108" xr:uid="{00000000-0005-0000-0000-00009B690000}"/>
    <cellStyle name="Normal 2 6 2 2 4 3 2 2 2 2" xfId="29404" xr:uid="{00000000-0005-0000-0000-00009C690000}"/>
    <cellStyle name="Normal 2 6 2 2 4 3 2 2 3" xfId="21258" xr:uid="{00000000-0005-0000-0000-00009D690000}"/>
    <cellStyle name="Normal 2 6 2 2 4 3 2 3" xfId="7753" xr:uid="{00000000-0005-0000-0000-00009E690000}"/>
    <cellStyle name="Normal 2 6 2 2 4 3 2 3 2" xfId="15899" xr:uid="{00000000-0005-0000-0000-00009F690000}"/>
    <cellStyle name="Normal 2 6 2 2 4 3 2 3 2 2" xfId="32195" xr:uid="{00000000-0005-0000-0000-0000A0690000}"/>
    <cellStyle name="Normal 2 6 2 2 4 3 2 3 3" xfId="24049" xr:uid="{00000000-0005-0000-0000-0000A1690000}"/>
    <cellStyle name="Normal 2 6 2 2 4 3 2 4" xfId="10600" xr:uid="{00000000-0005-0000-0000-0000A2690000}"/>
    <cellStyle name="Normal 2 6 2 2 4 3 2 4 2" xfId="26896" xr:uid="{00000000-0005-0000-0000-0000A3690000}"/>
    <cellStyle name="Normal 2 6 2 2 4 3 2 5" xfId="18750" xr:uid="{00000000-0005-0000-0000-0000A4690000}"/>
    <cellStyle name="Normal 2 6 2 2 4 3 3" xfId="3744" xr:uid="{00000000-0005-0000-0000-0000A5690000}"/>
    <cellStyle name="Normal 2 6 2 2 4 3 3 2" xfId="11890" xr:uid="{00000000-0005-0000-0000-0000A6690000}"/>
    <cellStyle name="Normal 2 6 2 2 4 3 3 2 2" xfId="28186" xr:uid="{00000000-0005-0000-0000-0000A7690000}"/>
    <cellStyle name="Normal 2 6 2 2 4 3 3 3" xfId="20040" xr:uid="{00000000-0005-0000-0000-0000A8690000}"/>
    <cellStyle name="Normal 2 6 2 2 4 3 4" xfId="6343" xr:uid="{00000000-0005-0000-0000-0000A9690000}"/>
    <cellStyle name="Normal 2 6 2 2 4 3 4 2" xfId="14489" xr:uid="{00000000-0005-0000-0000-0000AA690000}"/>
    <cellStyle name="Normal 2 6 2 2 4 3 4 2 2" xfId="30785" xr:uid="{00000000-0005-0000-0000-0000AB690000}"/>
    <cellStyle name="Normal 2 6 2 2 4 3 4 3" xfId="22639" xr:uid="{00000000-0005-0000-0000-0000AC690000}"/>
    <cellStyle name="Normal 2 6 2 2 4 3 5" xfId="9190" xr:uid="{00000000-0005-0000-0000-0000AD690000}"/>
    <cellStyle name="Normal 2 6 2 2 4 3 5 2" xfId="25486" xr:uid="{00000000-0005-0000-0000-0000AE690000}"/>
    <cellStyle name="Normal 2 6 2 2 4 3 6" xfId="17340" xr:uid="{00000000-0005-0000-0000-0000AF690000}"/>
    <cellStyle name="Normal 2 6 2 2 4 4" xfId="1749" xr:uid="{00000000-0005-0000-0000-0000B0690000}"/>
    <cellStyle name="Normal 2 6 2 2 4 4 2" xfId="4353" xr:uid="{00000000-0005-0000-0000-0000B1690000}"/>
    <cellStyle name="Normal 2 6 2 2 4 4 2 2" xfId="12499" xr:uid="{00000000-0005-0000-0000-0000B2690000}"/>
    <cellStyle name="Normal 2 6 2 2 4 4 2 2 2" xfId="28795" xr:uid="{00000000-0005-0000-0000-0000B3690000}"/>
    <cellStyle name="Normal 2 6 2 2 4 4 2 3" xfId="20649" xr:uid="{00000000-0005-0000-0000-0000B4690000}"/>
    <cellStyle name="Normal 2 6 2 2 4 4 3" xfId="7048" xr:uid="{00000000-0005-0000-0000-0000B5690000}"/>
    <cellStyle name="Normal 2 6 2 2 4 4 3 2" xfId="15194" xr:uid="{00000000-0005-0000-0000-0000B6690000}"/>
    <cellStyle name="Normal 2 6 2 2 4 4 3 2 2" xfId="31490" xr:uid="{00000000-0005-0000-0000-0000B7690000}"/>
    <cellStyle name="Normal 2 6 2 2 4 4 3 3" xfId="23344" xr:uid="{00000000-0005-0000-0000-0000B8690000}"/>
    <cellStyle name="Normal 2 6 2 2 4 4 4" xfId="9895" xr:uid="{00000000-0005-0000-0000-0000B9690000}"/>
    <cellStyle name="Normal 2 6 2 2 4 4 4 2" xfId="26191" xr:uid="{00000000-0005-0000-0000-0000BA690000}"/>
    <cellStyle name="Normal 2 6 2 2 4 4 5" xfId="18045" xr:uid="{00000000-0005-0000-0000-0000BB690000}"/>
    <cellStyle name="Normal 2 6 2 2 4 5" xfId="3135" xr:uid="{00000000-0005-0000-0000-0000BC690000}"/>
    <cellStyle name="Normal 2 6 2 2 4 5 2" xfId="11281" xr:uid="{00000000-0005-0000-0000-0000BD690000}"/>
    <cellStyle name="Normal 2 6 2 2 4 5 2 2" xfId="27577" xr:uid="{00000000-0005-0000-0000-0000BE690000}"/>
    <cellStyle name="Normal 2 6 2 2 4 5 3" xfId="19431" xr:uid="{00000000-0005-0000-0000-0000BF690000}"/>
    <cellStyle name="Normal 2 6 2 2 4 6" xfId="5638" xr:uid="{00000000-0005-0000-0000-0000C0690000}"/>
    <cellStyle name="Normal 2 6 2 2 4 6 2" xfId="13784" xr:uid="{00000000-0005-0000-0000-0000C1690000}"/>
    <cellStyle name="Normal 2 6 2 2 4 6 2 2" xfId="30080" xr:uid="{00000000-0005-0000-0000-0000C2690000}"/>
    <cellStyle name="Normal 2 6 2 2 4 6 3" xfId="21934" xr:uid="{00000000-0005-0000-0000-0000C3690000}"/>
    <cellStyle name="Normal 2 6 2 2 4 7" xfId="8485" xr:uid="{00000000-0005-0000-0000-0000C4690000}"/>
    <cellStyle name="Normal 2 6 2 2 4 7 2" xfId="24781" xr:uid="{00000000-0005-0000-0000-0000C5690000}"/>
    <cellStyle name="Normal 2 6 2 2 4 8" xfId="16635" xr:uid="{00000000-0005-0000-0000-0000C6690000}"/>
    <cellStyle name="Normal 2 6 2 2 5" xfId="428" xr:uid="{00000000-0005-0000-0000-0000C7690000}"/>
    <cellStyle name="Normal 2 6 2 2 5 2" xfId="1134" xr:uid="{00000000-0005-0000-0000-0000C8690000}"/>
    <cellStyle name="Normal 2 6 2 2 5 2 2" xfId="2544" xr:uid="{00000000-0005-0000-0000-0000C9690000}"/>
    <cellStyle name="Normal 2 6 2 2 5 2 2 2" xfId="5036" xr:uid="{00000000-0005-0000-0000-0000CA690000}"/>
    <cellStyle name="Normal 2 6 2 2 5 2 2 2 2" xfId="13182" xr:uid="{00000000-0005-0000-0000-0000CB690000}"/>
    <cellStyle name="Normal 2 6 2 2 5 2 2 2 2 2" xfId="29478" xr:uid="{00000000-0005-0000-0000-0000CC690000}"/>
    <cellStyle name="Normal 2 6 2 2 5 2 2 2 3" xfId="21332" xr:uid="{00000000-0005-0000-0000-0000CD690000}"/>
    <cellStyle name="Normal 2 6 2 2 5 2 2 3" xfId="7843" xr:uid="{00000000-0005-0000-0000-0000CE690000}"/>
    <cellStyle name="Normal 2 6 2 2 5 2 2 3 2" xfId="15989" xr:uid="{00000000-0005-0000-0000-0000CF690000}"/>
    <cellStyle name="Normal 2 6 2 2 5 2 2 3 2 2" xfId="32285" xr:uid="{00000000-0005-0000-0000-0000D0690000}"/>
    <cellStyle name="Normal 2 6 2 2 5 2 2 3 3" xfId="24139" xr:uid="{00000000-0005-0000-0000-0000D1690000}"/>
    <cellStyle name="Normal 2 6 2 2 5 2 2 4" xfId="10690" xr:uid="{00000000-0005-0000-0000-0000D2690000}"/>
    <cellStyle name="Normal 2 6 2 2 5 2 2 4 2" xfId="26986" xr:uid="{00000000-0005-0000-0000-0000D3690000}"/>
    <cellStyle name="Normal 2 6 2 2 5 2 2 5" xfId="18840" xr:uid="{00000000-0005-0000-0000-0000D4690000}"/>
    <cellStyle name="Normal 2 6 2 2 5 2 3" xfId="3818" xr:uid="{00000000-0005-0000-0000-0000D5690000}"/>
    <cellStyle name="Normal 2 6 2 2 5 2 3 2" xfId="11964" xr:uid="{00000000-0005-0000-0000-0000D6690000}"/>
    <cellStyle name="Normal 2 6 2 2 5 2 3 2 2" xfId="28260" xr:uid="{00000000-0005-0000-0000-0000D7690000}"/>
    <cellStyle name="Normal 2 6 2 2 5 2 3 3" xfId="20114" xr:uid="{00000000-0005-0000-0000-0000D8690000}"/>
    <cellStyle name="Normal 2 6 2 2 5 2 4" xfId="6433" xr:uid="{00000000-0005-0000-0000-0000D9690000}"/>
    <cellStyle name="Normal 2 6 2 2 5 2 4 2" xfId="14579" xr:uid="{00000000-0005-0000-0000-0000DA690000}"/>
    <cellStyle name="Normal 2 6 2 2 5 2 4 2 2" xfId="30875" xr:uid="{00000000-0005-0000-0000-0000DB690000}"/>
    <cellStyle name="Normal 2 6 2 2 5 2 4 3" xfId="22729" xr:uid="{00000000-0005-0000-0000-0000DC690000}"/>
    <cellStyle name="Normal 2 6 2 2 5 2 5" xfId="9280" xr:uid="{00000000-0005-0000-0000-0000DD690000}"/>
    <cellStyle name="Normal 2 6 2 2 5 2 5 2" xfId="25576" xr:uid="{00000000-0005-0000-0000-0000DE690000}"/>
    <cellStyle name="Normal 2 6 2 2 5 2 6" xfId="17430" xr:uid="{00000000-0005-0000-0000-0000DF690000}"/>
    <cellStyle name="Normal 2 6 2 2 5 3" xfId="1839" xr:uid="{00000000-0005-0000-0000-0000E0690000}"/>
    <cellStyle name="Normal 2 6 2 2 5 3 2" xfId="4427" xr:uid="{00000000-0005-0000-0000-0000E1690000}"/>
    <cellStyle name="Normal 2 6 2 2 5 3 2 2" xfId="12573" xr:uid="{00000000-0005-0000-0000-0000E2690000}"/>
    <cellStyle name="Normal 2 6 2 2 5 3 2 2 2" xfId="28869" xr:uid="{00000000-0005-0000-0000-0000E3690000}"/>
    <cellStyle name="Normal 2 6 2 2 5 3 2 3" xfId="20723" xr:uid="{00000000-0005-0000-0000-0000E4690000}"/>
    <cellStyle name="Normal 2 6 2 2 5 3 3" xfId="7138" xr:uid="{00000000-0005-0000-0000-0000E5690000}"/>
    <cellStyle name="Normal 2 6 2 2 5 3 3 2" xfId="15284" xr:uid="{00000000-0005-0000-0000-0000E6690000}"/>
    <cellStyle name="Normal 2 6 2 2 5 3 3 2 2" xfId="31580" xr:uid="{00000000-0005-0000-0000-0000E7690000}"/>
    <cellStyle name="Normal 2 6 2 2 5 3 3 3" xfId="23434" xr:uid="{00000000-0005-0000-0000-0000E8690000}"/>
    <cellStyle name="Normal 2 6 2 2 5 3 4" xfId="9985" xr:uid="{00000000-0005-0000-0000-0000E9690000}"/>
    <cellStyle name="Normal 2 6 2 2 5 3 4 2" xfId="26281" xr:uid="{00000000-0005-0000-0000-0000EA690000}"/>
    <cellStyle name="Normal 2 6 2 2 5 3 5" xfId="18135" xr:uid="{00000000-0005-0000-0000-0000EB690000}"/>
    <cellStyle name="Normal 2 6 2 2 5 4" xfId="3209" xr:uid="{00000000-0005-0000-0000-0000EC690000}"/>
    <cellStyle name="Normal 2 6 2 2 5 4 2" xfId="11355" xr:uid="{00000000-0005-0000-0000-0000ED690000}"/>
    <cellStyle name="Normal 2 6 2 2 5 4 2 2" xfId="27651" xr:uid="{00000000-0005-0000-0000-0000EE690000}"/>
    <cellStyle name="Normal 2 6 2 2 5 4 3" xfId="19505" xr:uid="{00000000-0005-0000-0000-0000EF690000}"/>
    <cellStyle name="Normal 2 6 2 2 5 5" xfId="5728" xr:uid="{00000000-0005-0000-0000-0000F0690000}"/>
    <cellStyle name="Normal 2 6 2 2 5 5 2" xfId="13874" xr:uid="{00000000-0005-0000-0000-0000F1690000}"/>
    <cellStyle name="Normal 2 6 2 2 5 5 2 2" xfId="30170" xr:uid="{00000000-0005-0000-0000-0000F2690000}"/>
    <cellStyle name="Normal 2 6 2 2 5 5 3" xfId="22024" xr:uid="{00000000-0005-0000-0000-0000F3690000}"/>
    <cellStyle name="Normal 2 6 2 2 5 6" xfId="8575" xr:uid="{00000000-0005-0000-0000-0000F4690000}"/>
    <cellStyle name="Normal 2 6 2 2 5 6 2" xfId="24871" xr:uid="{00000000-0005-0000-0000-0000F5690000}"/>
    <cellStyle name="Normal 2 6 2 2 5 7" xfId="16725" xr:uid="{00000000-0005-0000-0000-0000F6690000}"/>
    <cellStyle name="Normal 2 6 2 2 6" xfId="790" xr:uid="{00000000-0005-0000-0000-0000F7690000}"/>
    <cellStyle name="Normal 2 6 2 2 6 2" xfId="2200" xr:uid="{00000000-0005-0000-0000-0000F8690000}"/>
    <cellStyle name="Normal 2 6 2 2 6 2 2" xfId="4740" xr:uid="{00000000-0005-0000-0000-0000F9690000}"/>
    <cellStyle name="Normal 2 6 2 2 6 2 2 2" xfId="12886" xr:uid="{00000000-0005-0000-0000-0000FA690000}"/>
    <cellStyle name="Normal 2 6 2 2 6 2 2 2 2" xfId="29182" xr:uid="{00000000-0005-0000-0000-0000FB690000}"/>
    <cellStyle name="Normal 2 6 2 2 6 2 2 3" xfId="21036" xr:uid="{00000000-0005-0000-0000-0000FC690000}"/>
    <cellStyle name="Normal 2 6 2 2 6 2 3" xfId="7499" xr:uid="{00000000-0005-0000-0000-0000FD690000}"/>
    <cellStyle name="Normal 2 6 2 2 6 2 3 2" xfId="15645" xr:uid="{00000000-0005-0000-0000-0000FE690000}"/>
    <cellStyle name="Normal 2 6 2 2 6 2 3 2 2" xfId="31941" xr:uid="{00000000-0005-0000-0000-0000FF690000}"/>
    <cellStyle name="Normal 2 6 2 2 6 2 3 3" xfId="23795" xr:uid="{00000000-0005-0000-0000-0000006A0000}"/>
    <cellStyle name="Normal 2 6 2 2 6 2 4" xfId="10346" xr:uid="{00000000-0005-0000-0000-0000016A0000}"/>
    <cellStyle name="Normal 2 6 2 2 6 2 4 2" xfId="26642" xr:uid="{00000000-0005-0000-0000-0000026A0000}"/>
    <cellStyle name="Normal 2 6 2 2 6 2 5" xfId="18496" xr:uid="{00000000-0005-0000-0000-0000036A0000}"/>
    <cellStyle name="Normal 2 6 2 2 6 3" xfId="3522" xr:uid="{00000000-0005-0000-0000-0000046A0000}"/>
    <cellStyle name="Normal 2 6 2 2 6 3 2" xfId="11668" xr:uid="{00000000-0005-0000-0000-0000056A0000}"/>
    <cellStyle name="Normal 2 6 2 2 6 3 2 2" xfId="27964" xr:uid="{00000000-0005-0000-0000-0000066A0000}"/>
    <cellStyle name="Normal 2 6 2 2 6 3 3" xfId="19818" xr:uid="{00000000-0005-0000-0000-0000076A0000}"/>
    <cellStyle name="Normal 2 6 2 2 6 4" xfId="6089" xr:uid="{00000000-0005-0000-0000-0000086A0000}"/>
    <cellStyle name="Normal 2 6 2 2 6 4 2" xfId="14235" xr:uid="{00000000-0005-0000-0000-0000096A0000}"/>
    <cellStyle name="Normal 2 6 2 2 6 4 2 2" xfId="30531" xr:uid="{00000000-0005-0000-0000-00000A6A0000}"/>
    <cellStyle name="Normal 2 6 2 2 6 4 3" xfId="22385" xr:uid="{00000000-0005-0000-0000-00000B6A0000}"/>
    <cellStyle name="Normal 2 6 2 2 6 5" xfId="8936" xr:uid="{00000000-0005-0000-0000-00000C6A0000}"/>
    <cellStyle name="Normal 2 6 2 2 6 5 2" xfId="25232" xr:uid="{00000000-0005-0000-0000-00000D6A0000}"/>
    <cellStyle name="Normal 2 6 2 2 6 6" xfId="17086" xr:uid="{00000000-0005-0000-0000-00000E6A0000}"/>
    <cellStyle name="Normal 2 6 2 2 7" xfId="1495" xr:uid="{00000000-0005-0000-0000-00000F6A0000}"/>
    <cellStyle name="Normal 2 6 2 2 7 2" xfId="4131" xr:uid="{00000000-0005-0000-0000-0000106A0000}"/>
    <cellStyle name="Normal 2 6 2 2 7 2 2" xfId="12277" xr:uid="{00000000-0005-0000-0000-0000116A0000}"/>
    <cellStyle name="Normal 2 6 2 2 7 2 2 2" xfId="28573" xr:uid="{00000000-0005-0000-0000-0000126A0000}"/>
    <cellStyle name="Normal 2 6 2 2 7 2 3" xfId="20427" xr:uid="{00000000-0005-0000-0000-0000136A0000}"/>
    <cellStyle name="Normal 2 6 2 2 7 3" xfId="6794" xr:uid="{00000000-0005-0000-0000-0000146A0000}"/>
    <cellStyle name="Normal 2 6 2 2 7 3 2" xfId="14940" xr:uid="{00000000-0005-0000-0000-0000156A0000}"/>
    <cellStyle name="Normal 2 6 2 2 7 3 2 2" xfId="31236" xr:uid="{00000000-0005-0000-0000-0000166A0000}"/>
    <cellStyle name="Normal 2 6 2 2 7 3 3" xfId="23090" xr:uid="{00000000-0005-0000-0000-0000176A0000}"/>
    <cellStyle name="Normal 2 6 2 2 7 4" xfId="9641" xr:uid="{00000000-0005-0000-0000-0000186A0000}"/>
    <cellStyle name="Normal 2 6 2 2 7 4 2" xfId="25937" xr:uid="{00000000-0005-0000-0000-0000196A0000}"/>
    <cellStyle name="Normal 2 6 2 2 7 5" xfId="17791" xr:uid="{00000000-0005-0000-0000-00001A6A0000}"/>
    <cellStyle name="Normal 2 6 2 2 8" xfId="2913" xr:uid="{00000000-0005-0000-0000-00001B6A0000}"/>
    <cellStyle name="Normal 2 6 2 2 8 2" xfId="11059" xr:uid="{00000000-0005-0000-0000-00001C6A0000}"/>
    <cellStyle name="Normal 2 6 2 2 8 2 2" xfId="27355" xr:uid="{00000000-0005-0000-0000-00001D6A0000}"/>
    <cellStyle name="Normal 2 6 2 2 8 3" xfId="19209" xr:uid="{00000000-0005-0000-0000-00001E6A0000}"/>
    <cellStyle name="Normal 2 6 2 2 9" xfId="5384" xr:uid="{00000000-0005-0000-0000-00001F6A0000}"/>
    <cellStyle name="Normal 2 6 2 2 9 2" xfId="13530" xr:uid="{00000000-0005-0000-0000-0000206A0000}"/>
    <cellStyle name="Normal 2 6 2 2 9 2 2" xfId="29826" xr:uid="{00000000-0005-0000-0000-0000216A0000}"/>
    <cellStyle name="Normal 2 6 2 2 9 3" xfId="21680" xr:uid="{00000000-0005-0000-0000-0000226A0000}"/>
    <cellStyle name="Normal 2 6 2 3" xfId="130" xr:uid="{00000000-0005-0000-0000-0000236A0000}"/>
    <cellStyle name="Normal 2 6 2 3 2" xfId="474" xr:uid="{00000000-0005-0000-0000-0000246A0000}"/>
    <cellStyle name="Normal 2 6 2 3 2 2" xfId="1180" xr:uid="{00000000-0005-0000-0000-0000256A0000}"/>
    <cellStyle name="Normal 2 6 2 3 2 2 2" xfId="2590" xr:uid="{00000000-0005-0000-0000-0000266A0000}"/>
    <cellStyle name="Normal 2 6 2 3 2 2 2 2" xfId="5074" xr:uid="{00000000-0005-0000-0000-0000276A0000}"/>
    <cellStyle name="Normal 2 6 2 3 2 2 2 2 2" xfId="13220" xr:uid="{00000000-0005-0000-0000-0000286A0000}"/>
    <cellStyle name="Normal 2 6 2 3 2 2 2 2 2 2" xfId="29516" xr:uid="{00000000-0005-0000-0000-0000296A0000}"/>
    <cellStyle name="Normal 2 6 2 3 2 2 2 2 3" xfId="21370" xr:uid="{00000000-0005-0000-0000-00002A6A0000}"/>
    <cellStyle name="Normal 2 6 2 3 2 2 2 3" xfId="7889" xr:uid="{00000000-0005-0000-0000-00002B6A0000}"/>
    <cellStyle name="Normal 2 6 2 3 2 2 2 3 2" xfId="16035" xr:uid="{00000000-0005-0000-0000-00002C6A0000}"/>
    <cellStyle name="Normal 2 6 2 3 2 2 2 3 2 2" xfId="32331" xr:uid="{00000000-0005-0000-0000-00002D6A0000}"/>
    <cellStyle name="Normal 2 6 2 3 2 2 2 3 3" xfId="24185" xr:uid="{00000000-0005-0000-0000-00002E6A0000}"/>
    <cellStyle name="Normal 2 6 2 3 2 2 2 4" xfId="10736" xr:uid="{00000000-0005-0000-0000-00002F6A0000}"/>
    <cellStyle name="Normal 2 6 2 3 2 2 2 4 2" xfId="27032" xr:uid="{00000000-0005-0000-0000-0000306A0000}"/>
    <cellStyle name="Normal 2 6 2 3 2 2 2 5" xfId="18886" xr:uid="{00000000-0005-0000-0000-0000316A0000}"/>
    <cellStyle name="Normal 2 6 2 3 2 2 3" xfId="3856" xr:uid="{00000000-0005-0000-0000-0000326A0000}"/>
    <cellStyle name="Normal 2 6 2 3 2 2 3 2" xfId="12002" xr:uid="{00000000-0005-0000-0000-0000336A0000}"/>
    <cellStyle name="Normal 2 6 2 3 2 2 3 2 2" xfId="28298" xr:uid="{00000000-0005-0000-0000-0000346A0000}"/>
    <cellStyle name="Normal 2 6 2 3 2 2 3 3" xfId="20152" xr:uid="{00000000-0005-0000-0000-0000356A0000}"/>
    <cellStyle name="Normal 2 6 2 3 2 2 4" xfId="6479" xr:uid="{00000000-0005-0000-0000-0000366A0000}"/>
    <cellStyle name="Normal 2 6 2 3 2 2 4 2" xfId="14625" xr:uid="{00000000-0005-0000-0000-0000376A0000}"/>
    <cellStyle name="Normal 2 6 2 3 2 2 4 2 2" xfId="30921" xr:uid="{00000000-0005-0000-0000-0000386A0000}"/>
    <cellStyle name="Normal 2 6 2 3 2 2 4 3" xfId="22775" xr:uid="{00000000-0005-0000-0000-0000396A0000}"/>
    <cellStyle name="Normal 2 6 2 3 2 2 5" xfId="9326" xr:uid="{00000000-0005-0000-0000-00003A6A0000}"/>
    <cellStyle name="Normal 2 6 2 3 2 2 5 2" xfId="25622" xr:uid="{00000000-0005-0000-0000-00003B6A0000}"/>
    <cellStyle name="Normal 2 6 2 3 2 2 6" xfId="17476" xr:uid="{00000000-0005-0000-0000-00003C6A0000}"/>
    <cellStyle name="Normal 2 6 2 3 2 3" xfId="1885" xr:uid="{00000000-0005-0000-0000-00003D6A0000}"/>
    <cellStyle name="Normal 2 6 2 3 2 3 2" xfId="4465" xr:uid="{00000000-0005-0000-0000-00003E6A0000}"/>
    <cellStyle name="Normal 2 6 2 3 2 3 2 2" xfId="12611" xr:uid="{00000000-0005-0000-0000-00003F6A0000}"/>
    <cellStyle name="Normal 2 6 2 3 2 3 2 2 2" xfId="28907" xr:uid="{00000000-0005-0000-0000-0000406A0000}"/>
    <cellStyle name="Normal 2 6 2 3 2 3 2 3" xfId="20761" xr:uid="{00000000-0005-0000-0000-0000416A0000}"/>
    <cellStyle name="Normal 2 6 2 3 2 3 3" xfId="7184" xr:uid="{00000000-0005-0000-0000-0000426A0000}"/>
    <cellStyle name="Normal 2 6 2 3 2 3 3 2" xfId="15330" xr:uid="{00000000-0005-0000-0000-0000436A0000}"/>
    <cellStyle name="Normal 2 6 2 3 2 3 3 2 2" xfId="31626" xr:uid="{00000000-0005-0000-0000-0000446A0000}"/>
    <cellStyle name="Normal 2 6 2 3 2 3 3 3" xfId="23480" xr:uid="{00000000-0005-0000-0000-0000456A0000}"/>
    <cellStyle name="Normal 2 6 2 3 2 3 4" xfId="10031" xr:uid="{00000000-0005-0000-0000-0000466A0000}"/>
    <cellStyle name="Normal 2 6 2 3 2 3 4 2" xfId="26327" xr:uid="{00000000-0005-0000-0000-0000476A0000}"/>
    <cellStyle name="Normal 2 6 2 3 2 3 5" xfId="18181" xr:uid="{00000000-0005-0000-0000-0000486A0000}"/>
    <cellStyle name="Normal 2 6 2 3 2 4" xfId="3247" xr:uid="{00000000-0005-0000-0000-0000496A0000}"/>
    <cellStyle name="Normal 2 6 2 3 2 4 2" xfId="11393" xr:uid="{00000000-0005-0000-0000-00004A6A0000}"/>
    <cellStyle name="Normal 2 6 2 3 2 4 2 2" xfId="27689" xr:uid="{00000000-0005-0000-0000-00004B6A0000}"/>
    <cellStyle name="Normal 2 6 2 3 2 4 3" xfId="19543" xr:uid="{00000000-0005-0000-0000-00004C6A0000}"/>
    <cellStyle name="Normal 2 6 2 3 2 5" xfId="5774" xr:uid="{00000000-0005-0000-0000-00004D6A0000}"/>
    <cellStyle name="Normal 2 6 2 3 2 5 2" xfId="13920" xr:uid="{00000000-0005-0000-0000-00004E6A0000}"/>
    <cellStyle name="Normal 2 6 2 3 2 5 2 2" xfId="30216" xr:uid="{00000000-0005-0000-0000-00004F6A0000}"/>
    <cellStyle name="Normal 2 6 2 3 2 5 3" xfId="22070" xr:uid="{00000000-0005-0000-0000-0000506A0000}"/>
    <cellStyle name="Normal 2 6 2 3 2 6" xfId="8621" xr:uid="{00000000-0005-0000-0000-0000516A0000}"/>
    <cellStyle name="Normal 2 6 2 3 2 6 2" xfId="24917" xr:uid="{00000000-0005-0000-0000-0000526A0000}"/>
    <cellStyle name="Normal 2 6 2 3 2 7" xfId="16771" xr:uid="{00000000-0005-0000-0000-0000536A0000}"/>
    <cellStyle name="Normal 2 6 2 3 3" xfId="836" xr:uid="{00000000-0005-0000-0000-0000546A0000}"/>
    <cellStyle name="Normal 2 6 2 3 3 2" xfId="2246" xr:uid="{00000000-0005-0000-0000-0000556A0000}"/>
    <cellStyle name="Normal 2 6 2 3 3 2 2" xfId="4778" xr:uid="{00000000-0005-0000-0000-0000566A0000}"/>
    <cellStyle name="Normal 2 6 2 3 3 2 2 2" xfId="12924" xr:uid="{00000000-0005-0000-0000-0000576A0000}"/>
    <cellStyle name="Normal 2 6 2 3 3 2 2 2 2" xfId="29220" xr:uid="{00000000-0005-0000-0000-0000586A0000}"/>
    <cellStyle name="Normal 2 6 2 3 3 2 2 3" xfId="21074" xr:uid="{00000000-0005-0000-0000-0000596A0000}"/>
    <cellStyle name="Normal 2 6 2 3 3 2 3" xfId="7545" xr:uid="{00000000-0005-0000-0000-00005A6A0000}"/>
    <cellStyle name="Normal 2 6 2 3 3 2 3 2" xfId="15691" xr:uid="{00000000-0005-0000-0000-00005B6A0000}"/>
    <cellStyle name="Normal 2 6 2 3 3 2 3 2 2" xfId="31987" xr:uid="{00000000-0005-0000-0000-00005C6A0000}"/>
    <cellStyle name="Normal 2 6 2 3 3 2 3 3" xfId="23841" xr:uid="{00000000-0005-0000-0000-00005D6A0000}"/>
    <cellStyle name="Normal 2 6 2 3 3 2 4" xfId="10392" xr:uid="{00000000-0005-0000-0000-00005E6A0000}"/>
    <cellStyle name="Normal 2 6 2 3 3 2 4 2" xfId="26688" xr:uid="{00000000-0005-0000-0000-00005F6A0000}"/>
    <cellStyle name="Normal 2 6 2 3 3 2 5" xfId="18542" xr:uid="{00000000-0005-0000-0000-0000606A0000}"/>
    <cellStyle name="Normal 2 6 2 3 3 3" xfId="3560" xr:uid="{00000000-0005-0000-0000-0000616A0000}"/>
    <cellStyle name="Normal 2 6 2 3 3 3 2" xfId="11706" xr:uid="{00000000-0005-0000-0000-0000626A0000}"/>
    <cellStyle name="Normal 2 6 2 3 3 3 2 2" xfId="28002" xr:uid="{00000000-0005-0000-0000-0000636A0000}"/>
    <cellStyle name="Normal 2 6 2 3 3 3 3" xfId="19856" xr:uid="{00000000-0005-0000-0000-0000646A0000}"/>
    <cellStyle name="Normal 2 6 2 3 3 4" xfId="6135" xr:uid="{00000000-0005-0000-0000-0000656A0000}"/>
    <cellStyle name="Normal 2 6 2 3 3 4 2" xfId="14281" xr:uid="{00000000-0005-0000-0000-0000666A0000}"/>
    <cellStyle name="Normal 2 6 2 3 3 4 2 2" xfId="30577" xr:uid="{00000000-0005-0000-0000-0000676A0000}"/>
    <cellStyle name="Normal 2 6 2 3 3 4 3" xfId="22431" xr:uid="{00000000-0005-0000-0000-0000686A0000}"/>
    <cellStyle name="Normal 2 6 2 3 3 5" xfId="8982" xr:uid="{00000000-0005-0000-0000-0000696A0000}"/>
    <cellStyle name="Normal 2 6 2 3 3 5 2" xfId="25278" xr:uid="{00000000-0005-0000-0000-00006A6A0000}"/>
    <cellStyle name="Normal 2 6 2 3 3 6" xfId="17132" xr:uid="{00000000-0005-0000-0000-00006B6A0000}"/>
    <cellStyle name="Normal 2 6 2 3 4" xfId="1541" xr:uid="{00000000-0005-0000-0000-00006C6A0000}"/>
    <cellStyle name="Normal 2 6 2 3 4 2" xfId="4169" xr:uid="{00000000-0005-0000-0000-00006D6A0000}"/>
    <cellStyle name="Normal 2 6 2 3 4 2 2" xfId="12315" xr:uid="{00000000-0005-0000-0000-00006E6A0000}"/>
    <cellStyle name="Normal 2 6 2 3 4 2 2 2" xfId="28611" xr:uid="{00000000-0005-0000-0000-00006F6A0000}"/>
    <cellStyle name="Normal 2 6 2 3 4 2 3" xfId="20465" xr:uid="{00000000-0005-0000-0000-0000706A0000}"/>
    <cellStyle name="Normal 2 6 2 3 4 3" xfId="6840" xr:uid="{00000000-0005-0000-0000-0000716A0000}"/>
    <cellStyle name="Normal 2 6 2 3 4 3 2" xfId="14986" xr:uid="{00000000-0005-0000-0000-0000726A0000}"/>
    <cellStyle name="Normal 2 6 2 3 4 3 2 2" xfId="31282" xr:uid="{00000000-0005-0000-0000-0000736A0000}"/>
    <cellStyle name="Normal 2 6 2 3 4 3 3" xfId="23136" xr:uid="{00000000-0005-0000-0000-0000746A0000}"/>
    <cellStyle name="Normal 2 6 2 3 4 4" xfId="9687" xr:uid="{00000000-0005-0000-0000-0000756A0000}"/>
    <cellStyle name="Normal 2 6 2 3 4 4 2" xfId="25983" xr:uid="{00000000-0005-0000-0000-0000766A0000}"/>
    <cellStyle name="Normal 2 6 2 3 4 5" xfId="17837" xr:uid="{00000000-0005-0000-0000-0000776A0000}"/>
    <cellStyle name="Normal 2 6 2 3 5" xfId="2951" xr:uid="{00000000-0005-0000-0000-0000786A0000}"/>
    <cellStyle name="Normal 2 6 2 3 5 2" xfId="11097" xr:uid="{00000000-0005-0000-0000-0000796A0000}"/>
    <cellStyle name="Normal 2 6 2 3 5 2 2" xfId="27393" xr:uid="{00000000-0005-0000-0000-00007A6A0000}"/>
    <cellStyle name="Normal 2 6 2 3 5 3" xfId="19247" xr:uid="{00000000-0005-0000-0000-00007B6A0000}"/>
    <cellStyle name="Normal 2 6 2 3 6" xfId="5430" xr:uid="{00000000-0005-0000-0000-00007C6A0000}"/>
    <cellStyle name="Normal 2 6 2 3 6 2" xfId="13576" xr:uid="{00000000-0005-0000-0000-00007D6A0000}"/>
    <cellStyle name="Normal 2 6 2 3 6 2 2" xfId="29872" xr:uid="{00000000-0005-0000-0000-00007E6A0000}"/>
    <cellStyle name="Normal 2 6 2 3 6 3" xfId="21726" xr:uid="{00000000-0005-0000-0000-00007F6A0000}"/>
    <cellStyle name="Normal 2 6 2 3 7" xfId="8277" xr:uid="{00000000-0005-0000-0000-0000806A0000}"/>
    <cellStyle name="Normal 2 6 2 3 7 2" xfId="24573" xr:uid="{00000000-0005-0000-0000-0000816A0000}"/>
    <cellStyle name="Normal 2 6 2 3 8" xfId="16427" xr:uid="{00000000-0005-0000-0000-0000826A0000}"/>
    <cellStyle name="Normal 2 6 2 4" xfId="214" xr:uid="{00000000-0005-0000-0000-0000836A0000}"/>
    <cellStyle name="Normal 2 6 2 4 2" xfId="558" xr:uid="{00000000-0005-0000-0000-0000846A0000}"/>
    <cellStyle name="Normal 2 6 2 4 2 2" xfId="1264" xr:uid="{00000000-0005-0000-0000-0000856A0000}"/>
    <cellStyle name="Normal 2 6 2 4 2 2 2" xfId="2674" xr:uid="{00000000-0005-0000-0000-0000866A0000}"/>
    <cellStyle name="Normal 2 6 2 4 2 2 2 2" xfId="5148" xr:uid="{00000000-0005-0000-0000-0000876A0000}"/>
    <cellStyle name="Normal 2 6 2 4 2 2 2 2 2" xfId="13294" xr:uid="{00000000-0005-0000-0000-0000886A0000}"/>
    <cellStyle name="Normal 2 6 2 4 2 2 2 2 2 2" xfId="29590" xr:uid="{00000000-0005-0000-0000-0000896A0000}"/>
    <cellStyle name="Normal 2 6 2 4 2 2 2 2 3" xfId="21444" xr:uid="{00000000-0005-0000-0000-00008A6A0000}"/>
    <cellStyle name="Normal 2 6 2 4 2 2 2 3" xfId="7973" xr:uid="{00000000-0005-0000-0000-00008B6A0000}"/>
    <cellStyle name="Normal 2 6 2 4 2 2 2 3 2" xfId="16119" xr:uid="{00000000-0005-0000-0000-00008C6A0000}"/>
    <cellStyle name="Normal 2 6 2 4 2 2 2 3 2 2" xfId="32415" xr:uid="{00000000-0005-0000-0000-00008D6A0000}"/>
    <cellStyle name="Normal 2 6 2 4 2 2 2 3 3" xfId="24269" xr:uid="{00000000-0005-0000-0000-00008E6A0000}"/>
    <cellStyle name="Normal 2 6 2 4 2 2 2 4" xfId="10820" xr:uid="{00000000-0005-0000-0000-00008F6A0000}"/>
    <cellStyle name="Normal 2 6 2 4 2 2 2 4 2" xfId="27116" xr:uid="{00000000-0005-0000-0000-0000906A0000}"/>
    <cellStyle name="Normal 2 6 2 4 2 2 2 5" xfId="18970" xr:uid="{00000000-0005-0000-0000-0000916A0000}"/>
    <cellStyle name="Normal 2 6 2 4 2 2 3" xfId="3930" xr:uid="{00000000-0005-0000-0000-0000926A0000}"/>
    <cellStyle name="Normal 2 6 2 4 2 2 3 2" xfId="12076" xr:uid="{00000000-0005-0000-0000-0000936A0000}"/>
    <cellStyle name="Normal 2 6 2 4 2 2 3 2 2" xfId="28372" xr:uid="{00000000-0005-0000-0000-0000946A0000}"/>
    <cellStyle name="Normal 2 6 2 4 2 2 3 3" xfId="20226" xr:uid="{00000000-0005-0000-0000-0000956A0000}"/>
    <cellStyle name="Normal 2 6 2 4 2 2 4" xfId="6563" xr:uid="{00000000-0005-0000-0000-0000966A0000}"/>
    <cellStyle name="Normal 2 6 2 4 2 2 4 2" xfId="14709" xr:uid="{00000000-0005-0000-0000-0000976A0000}"/>
    <cellStyle name="Normal 2 6 2 4 2 2 4 2 2" xfId="31005" xr:uid="{00000000-0005-0000-0000-0000986A0000}"/>
    <cellStyle name="Normal 2 6 2 4 2 2 4 3" xfId="22859" xr:uid="{00000000-0005-0000-0000-0000996A0000}"/>
    <cellStyle name="Normal 2 6 2 4 2 2 5" xfId="9410" xr:uid="{00000000-0005-0000-0000-00009A6A0000}"/>
    <cellStyle name="Normal 2 6 2 4 2 2 5 2" xfId="25706" xr:uid="{00000000-0005-0000-0000-00009B6A0000}"/>
    <cellStyle name="Normal 2 6 2 4 2 2 6" xfId="17560" xr:uid="{00000000-0005-0000-0000-00009C6A0000}"/>
    <cellStyle name="Normal 2 6 2 4 2 3" xfId="1969" xr:uid="{00000000-0005-0000-0000-00009D6A0000}"/>
    <cellStyle name="Normal 2 6 2 4 2 3 2" xfId="4539" xr:uid="{00000000-0005-0000-0000-00009E6A0000}"/>
    <cellStyle name="Normal 2 6 2 4 2 3 2 2" xfId="12685" xr:uid="{00000000-0005-0000-0000-00009F6A0000}"/>
    <cellStyle name="Normal 2 6 2 4 2 3 2 2 2" xfId="28981" xr:uid="{00000000-0005-0000-0000-0000A06A0000}"/>
    <cellStyle name="Normal 2 6 2 4 2 3 2 3" xfId="20835" xr:uid="{00000000-0005-0000-0000-0000A16A0000}"/>
    <cellStyle name="Normal 2 6 2 4 2 3 3" xfId="7268" xr:uid="{00000000-0005-0000-0000-0000A26A0000}"/>
    <cellStyle name="Normal 2 6 2 4 2 3 3 2" xfId="15414" xr:uid="{00000000-0005-0000-0000-0000A36A0000}"/>
    <cellStyle name="Normal 2 6 2 4 2 3 3 2 2" xfId="31710" xr:uid="{00000000-0005-0000-0000-0000A46A0000}"/>
    <cellStyle name="Normal 2 6 2 4 2 3 3 3" xfId="23564" xr:uid="{00000000-0005-0000-0000-0000A56A0000}"/>
    <cellStyle name="Normal 2 6 2 4 2 3 4" xfId="10115" xr:uid="{00000000-0005-0000-0000-0000A66A0000}"/>
    <cellStyle name="Normal 2 6 2 4 2 3 4 2" xfId="26411" xr:uid="{00000000-0005-0000-0000-0000A76A0000}"/>
    <cellStyle name="Normal 2 6 2 4 2 3 5" xfId="18265" xr:uid="{00000000-0005-0000-0000-0000A86A0000}"/>
    <cellStyle name="Normal 2 6 2 4 2 4" xfId="3321" xr:uid="{00000000-0005-0000-0000-0000A96A0000}"/>
    <cellStyle name="Normal 2 6 2 4 2 4 2" xfId="11467" xr:uid="{00000000-0005-0000-0000-0000AA6A0000}"/>
    <cellStyle name="Normal 2 6 2 4 2 4 2 2" xfId="27763" xr:uid="{00000000-0005-0000-0000-0000AB6A0000}"/>
    <cellStyle name="Normal 2 6 2 4 2 4 3" xfId="19617" xr:uid="{00000000-0005-0000-0000-0000AC6A0000}"/>
    <cellStyle name="Normal 2 6 2 4 2 5" xfId="5858" xr:uid="{00000000-0005-0000-0000-0000AD6A0000}"/>
    <cellStyle name="Normal 2 6 2 4 2 5 2" xfId="14004" xr:uid="{00000000-0005-0000-0000-0000AE6A0000}"/>
    <cellStyle name="Normal 2 6 2 4 2 5 2 2" xfId="30300" xr:uid="{00000000-0005-0000-0000-0000AF6A0000}"/>
    <cellStyle name="Normal 2 6 2 4 2 5 3" xfId="22154" xr:uid="{00000000-0005-0000-0000-0000B06A0000}"/>
    <cellStyle name="Normal 2 6 2 4 2 6" xfId="8705" xr:uid="{00000000-0005-0000-0000-0000B16A0000}"/>
    <cellStyle name="Normal 2 6 2 4 2 6 2" xfId="25001" xr:uid="{00000000-0005-0000-0000-0000B26A0000}"/>
    <cellStyle name="Normal 2 6 2 4 2 7" xfId="16855" xr:uid="{00000000-0005-0000-0000-0000B36A0000}"/>
    <cellStyle name="Normal 2 6 2 4 3" xfId="920" xr:uid="{00000000-0005-0000-0000-0000B46A0000}"/>
    <cellStyle name="Normal 2 6 2 4 3 2" xfId="2330" xr:uid="{00000000-0005-0000-0000-0000B56A0000}"/>
    <cellStyle name="Normal 2 6 2 4 3 2 2" xfId="4852" xr:uid="{00000000-0005-0000-0000-0000B66A0000}"/>
    <cellStyle name="Normal 2 6 2 4 3 2 2 2" xfId="12998" xr:uid="{00000000-0005-0000-0000-0000B76A0000}"/>
    <cellStyle name="Normal 2 6 2 4 3 2 2 2 2" xfId="29294" xr:uid="{00000000-0005-0000-0000-0000B86A0000}"/>
    <cellStyle name="Normal 2 6 2 4 3 2 2 3" xfId="21148" xr:uid="{00000000-0005-0000-0000-0000B96A0000}"/>
    <cellStyle name="Normal 2 6 2 4 3 2 3" xfId="7629" xr:uid="{00000000-0005-0000-0000-0000BA6A0000}"/>
    <cellStyle name="Normal 2 6 2 4 3 2 3 2" xfId="15775" xr:uid="{00000000-0005-0000-0000-0000BB6A0000}"/>
    <cellStyle name="Normal 2 6 2 4 3 2 3 2 2" xfId="32071" xr:uid="{00000000-0005-0000-0000-0000BC6A0000}"/>
    <cellStyle name="Normal 2 6 2 4 3 2 3 3" xfId="23925" xr:uid="{00000000-0005-0000-0000-0000BD6A0000}"/>
    <cellStyle name="Normal 2 6 2 4 3 2 4" xfId="10476" xr:uid="{00000000-0005-0000-0000-0000BE6A0000}"/>
    <cellStyle name="Normal 2 6 2 4 3 2 4 2" xfId="26772" xr:uid="{00000000-0005-0000-0000-0000BF6A0000}"/>
    <cellStyle name="Normal 2 6 2 4 3 2 5" xfId="18626" xr:uid="{00000000-0005-0000-0000-0000C06A0000}"/>
    <cellStyle name="Normal 2 6 2 4 3 3" xfId="3634" xr:uid="{00000000-0005-0000-0000-0000C16A0000}"/>
    <cellStyle name="Normal 2 6 2 4 3 3 2" xfId="11780" xr:uid="{00000000-0005-0000-0000-0000C26A0000}"/>
    <cellStyle name="Normal 2 6 2 4 3 3 2 2" xfId="28076" xr:uid="{00000000-0005-0000-0000-0000C36A0000}"/>
    <cellStyle name="Normal 2 6 2 4 3 3 3" xfId="19930" xr:uid="{00000000-0005-0000-0000-0000C46A0000}"/>
    <cellStyle name="Normal 2 6 2 4 3 4" xfId="6219" xr:uid="{00000000-0005-0000-0000-0000C56A0000}"/>
    <cellStyle name="Normal 2 6 2 4 3 4 2" xfId="14365" xr:uid="{00000000-0005-0000-0000-0000C66A0000}"/>
    <cellStyle name="Normal 2 6 2 4 3 4 2 2" xfId="30661" xr:uid="{00000000-0005-0000-0000-0000C76A0000}"/>
    <cellStyle name="Normal 2 6 2 4 3 4 3" xfId="22515" xr:uid="{00000000-0005-0000-0000-0000C86A0000}"/>
    <cellStyle name="Normal 2 6 2 4 3 5" xfId="9066" xr:uid="{00000000-0005-0000-0000-0000C96A0000}"/>
    <cellStyle name="Normal 2 6 2 4 3 5 2" xfId="25362" xr:uid="{00000000-0005-0000-0000-0000CA6A0000}"/>
    <cellStyle name="Normal 2 6 2 4 3 6" xfId="17216" xr:uid="{00000000-0005-0000-0000-0000CB6A0000}"/>
    <cellStyle name="Normal 2 6 2 4 4" xfId="1625" xr:uid="{00000000-0005-0000-0000-0000CC6A0000}"/>
    <cellStyle name="Normal 2 6 2 4 4 2" xfId="4243" xr:uid="{00000000-0005-0000-0000-0000CD6A0000}"/>
    <cellStyle name="Normal 2 6 2 4 4 2 2" xfId="12389" xr:uid="{00000000-0005-0000-0000-0000CE6A0000}"/>
    <cellStyle name="Normal 2 6 2 4 4 2 2 2" xfId="28685" xr:uid="{00000000-0005-0000-0000-0000CF6A0000}"/>
    <cellStyle name="Normal 2 6 2 4 4 2 3" xfId="20539" xr:uid="{00000000-0005-0000-0000-0000D06A0000}"/>
    <cellStyle name="Normal 2 6 2 4 4 3" xfId="6924" xr:uid="{00000000-0005-0000-0000-0000D16A0000}"/>
    <cellStyle name="Normal 2 6 2 4 4 3 2" xfId="15070" xr:uid="{00000000-0005-0000-0000-0000D26A0000}"/>
    <cellStyle name="Normal 2 6 2 4 4 3 2 2" xfId="31366" xr:uid="{00000000-0005-0000-0000-0000D36A0000}"/>
    <cellStyle name="Normal 2 6 2 4 4 3 3" xfId="23220" xr:uid="{00000000-0005-0000-0000-0000D46A0000}"/>
    <cellStyle name="Normal 2 6 2 4 4 4" xfId="9771" xr:uid="{00000000-0005-0000-0000-0000D56A0000}"/>
    <cellStyle name="Normal 2 6 2 4 4 4 2" xfId="26067" xr:uid="{00000000-0005-0000-0000-0000D66A0000}"/>
    <cellStyle name="Normal 2 6 2 4 4 5" xfId="17921" xr:uid="{00000000-0005-0000-0000-0000D76A0000}"/>
    <cellStyle name="Normal 2 6 2 4 5" xfId="3025" xr:uid="{00000000-0005-0000-0000-0000D86A0000}"/>
    <cellStyle name="Normal 2 6 2 4 5 2" xfId="11171" xr:uid="{00000000-0005-0000-0000-0000D96A0000}"/>
    <cellStyle name="Normal 2 6 2 4 5 2 2" xfId="27467" xr:uid="{00000000-0005-0000-0000-0000DA6A0000}"/>
    <cellStyle name="Normal 2 6 2 4 5 3" xfId="19321" xr:uid="{00000000-0005-0000-0000-0000DB6A0000}"/>
    <cellStyle name="Normal 2 6 2 4 6" xfId="5514" xr:uid="{00000000-0005-0000-0000-0000DC6A0000}"/>
    <cellStyle name="Normal 2 6 2 4 6 2" xfId="13660" xr:uid="{00000000-0005-0000-0000-0000DD6A0000}"/>
    <cellStyle name="Normal 2 6 2 4 6 2 2" xfId="29956" xr:uid="{00000000-0005-0000-0000-0000DE6A0000}"/>
    <cellStyle name="Normal 2 6 2 4 6 3" xfId="21810" xr:uid="{00000000-0005-0000-0000-0000DF6A0000}"/>
    <cellStyle name="Normal 2 6 2 4 7" xfId="8361" xr:uid="{00000000-0005-0000-0000-0000E06A0000}"/>
    <cellStyle name="Normal 2 6 2 4 7 2" xfId="24657" xr:uid="{00000000-0005-0000-0000-0000E16A0000}"/>
    <cellStyle name="Normal 2 6 2 4 8" xfId="16511" xr:uid="{00000000-0005-0000-0000-0000E26A0000}"/>
    <cellStyle name="Normal 2 6 2 5" xfId="294" xr:uid="{00000000-0005-0000-0000-0000E36A0000}"/>
    <cellStyle name="Normal 2 6 2 5 2" xfId="638" xr:uid="{00000000-0005-0000-0000-0000E46A0000}"/>
    <cellStyle name="Normal 2 6 2 5 2 2" xfId="1344" xr:uid="{00000000-0005-0000-0000-0000E56A0000}"/>
    <cellStyle name="Normal 2 6 2 5 2 2 2" xfId="2754" xr:uid="{00000000-0005-0000-0000-0000E66A0000}"/>
    <cellStyle name="Normal 2 6 2 5 2 2 2 2" xfId="5222" xr:uid="{00000000-0005-0000-0000-0000E76A0000}"/>
    <cellStyle name="Normal 2 6 2 5 2 2 2 2 2" xfId="13368" xr:uid="{00000000-0005-0000-0000-0000E86A0000}"/>
    <cellStyle name="Normal 2 6 2 5 2 2 2 2 2 2" xfId="29664" xr:uid="{00000000-0005-0000-0000-0000E96A0000}"/>
    <cellStyle name="Normal 2 6 2 5 2 2 2 2 3" xfId="21518" xr:uid="{00000000-0005-0000-0000-0000EA6A0000}"/>
    <cellStyle name="Normal 2 6 2 5 2 2 2 3" xfId="8053" xr:uid="{00000000-0005-0000-0000-0000EB6A0000}"/>
    <cellStyle name="Normal 2 6 2 5 2 2 2 3 2" xfId="16199" xr:uid="{00000000-0005-0000-0000-0000EC6A0000}"/>
    <cellStyle name="Normal 2 6 2 5 2 2 2 3 2 2" xfId="32495" xr:uid="{00000000-0005-0000-0000-0000ED6A0000}"/>
    <cellStyle name="Normal 2 6 2 5 2 2 2 3 3" xfId="24349" xr:uid="{00000000-0005-0000-0000-0000EE6A0000}"/>
    <cellStyle name="Normal 2 6 2 5 2 2 2 4" xfId="10900" xr:uid="{00000000-0005-0000-0000-0000EF6A0000}"/>
    <cellStyle name="Normal 2 6 2 5 2 2 2 4 2" xfId="27196" xr:uid="{00000000-0005-0000-0000-0000F06A0000}"/>
    <cellStyle name="Normal 2 6 2 5 2 2 2 5" xfId="19050" xr:uid="{00000000-0005-0000-0000-0000F16A0000}"/>
    <cellStyle name="Normal 2 6 2 5 2 2 3" xfId="4004" xr:uid="{00000000-0005-0000-0000-0000F26A0000}"/>
    <cellStyle name="Normal 2 6 2 5 2 2 3 2" xfId="12150" xr:uid="{00000000-0005-0000-0000-0000F36A0000}"/>
    <cellStyle name="Normal 2 6 2 5 2 2 3 2 2" xfId="28446" xr:uid="{00000000-0005-0000-0000-0000F46A0000}"/>
    <cellStyle name="Normal 2 6 2 5 2 2 3 3" xfId="20300" xr:uid="{00000000-0005-0000-0000-0000F56A0000}"/>
    <cellStyle name="Normal 2 6 2 5 2 2 4" xfId="6643" xr:uid="{00000000-0005-0000-0000-0000F66A0000}"/>
    <cellStyle name="Normal 2 6 2 5 2 2 4 2" xfId="14789" xr:uid="{00000000-0005-0000-0000-0000F76A0000}"/>
    <cellStyle name="Normal 2 6 2 5 2 2 4 2 2" xfId="31085" xr:uid="{00000000-0005-0000-0000-0000F86A0000}"/>
    <cellStyle name="Normal 2 6 2 5 2 2 4 3" xfId="22939" xr:uid="{00000000-0005-0000-0000-0000F96A0000}"/>
    <cellStyle name="Normal 2 6 2 5 2 2 5" xfId="9490" xr:uid="{00000000-0005-0000-0000-0000FA6A0000}"/>
    <cellStyle name="Normal 2 6 2 5 2 2 5 2" xfId="25786" xr:uid="{00000000-0005-0000-0000-0000FB6A0000}"/>
    <cellStyle name="Normal 2 6 2 5 2 2 6" xfId="17640" xr:uid="{00000000-0005-0000-0000-0000FC6A0000}"/>
    <cellStyle name="Normal 2 6 2 5 2 3" xfId="2049" xr:uid="{00000000-0005-0000-0000-0000FD6A0000}"/>
    <cellStyle name="Normal 2 6 2 5 2 3 2" xfId="4613" xr:uid="{00000000-0005-0000-0000-0000FE6A0000}"/>
    <cellStyle name="Normal 2 6 2 5 2 3 2 2" xfId="12759" xr:uid="{00000000-0005-0000-0000-0000FF6A0000}"/>
    <cellStyle name="Normal 2 6 2 5 2 3 2 2 2" xfId="29055" xr:uid="{00000000-0005-0000-0000-0000006B0000}"/>
    <cellStyle name="Normal 2 6 2 5 2 3 2 3" xfId="20909" xr:uid="{00000000-0005-0000-0000-0000016B0000}"/>
    <cellStyle name="Normal 2 6 2 5 2 3 3" xfId="7348" xr:uid="{00000000-0005-0000-0000-0000026B0000}"/>
    <cellStyle name="Normal 2 6 2 5 2 3 3 2" xfId="15494" xr:uid="{00000000-0005-0000-0000-0000036B0000}"/>
    <cellStyle name="Normal 2 6 2 5 2 3 3 2 2" xfId="31790" xr:uid="{00000000-0005-0000-0000-0000046B0000}"/>
    <cellStyle name="Normal 2 6 2 5 2 3 3 3" xfId="23644" xr:uid="{00000000-0005-0000-0000-0000056B0000}"/>
    <cellStyle name="Normal 2 6 2 5 2 3 4" xfId="10195" xr:uid="{00000000-0005-0000-0000-0000066B0000}"/>
    <cellStyle name="Normal 2 6 2 5 2 3 4 2" xfId="26491" xr:uid="{00000000-0005-0000-0000-0000076B0000}"/>
    <cellStyle name="Normal 2 6 2 5 2 3 5" xfId="18345" xr:uid="{00000000-0005-0000-0000-0000086B0000}"/>
    <cellStyle name="Normal 2 6 2 5 2 4" xfId="3395" xr:uid="{00000000-0005-0000-0000-0000096B0000}"/>
    <cellStyle name="Normal 2 6 2 5 2 4 2" xfId="11541" xr:uid="{00000000-0005-0000-0000-00000A6B0000}"/>
    <cellStyle name="Normal 2 6 2 5 2 4 2 2" xfId="27837" xr:uid="{00000000-0005-0000-0000-00000B6B0000}"/>
    <cellStyle name="Normal 2 6 2 5 2 4 3" xfId="19691" xr:uid="{00000000-0005-0000-0000-00000C6B0000}"/>
    <cellStyle name="Normal 2 6 2 5 2 5" xfId="5938" xr:uid="{00000000-0005-0000-0000-00000D6B0000}"/>
    <cellStyle name="Normal 2 6 2 5 2 5 2" xfId="14084" xr:uid="{00000000-0005-0000-0000-00000E6B0000}"/>
    <cellStyle name="Normal 2 6 2 5 2 5 2 2" xfId="30380" xr:uid="{00000000-0005-0000-0000-00000F6B0000}"/>
    <cellStyle name="Normal 2 6 2 5 2 5 3" xfId="22234" xr:uid="{00000000-0005-0000-0000-0000106B0000}"/>
    <cellStyle name="Normal 2 6 2 5 2 6" xfId="8785" xr:uid="{00000000-0005-0000-0000-0000116B0000}"/>
    <cellStyle name="Normal 2 6 2 5 2 6 2" xfId="25081" xr:uid="{00000000-0005-0000-0000-0000126B0000}"/>
    <cellStyle name="Normal 2 6 2 5 2 7" xfId="16935" xr:uid="{00000000-0005-0000-0000-0000136B0000}"/>
    <cellStyle name="Normal 2 6 2 5 3" xfId="1000" xr:uid="{00000000-0005-0000-0000-0000146B0000}"/>
    <cellStyle name="Normal 2 6 2 5 3 2" xfId="2410" xr:uid="{00000000-0005-0000-0000-0000156B0000}"/>
    <cellStyle name="Normal 2 6 2 5 3 2 2" xfId="4926" xr:uid="{00000000-0005-0000-0000-0000166B0000}"/>
    <cellStyle name="Normal 2 6 2 5 3 2 2 2" xfId="13072" xr:uid="{00000000-0005-0000-0000-0000176B0000}"/>
    <cellStyle name="Normal 2 6 2 5 3 2 2 2 2" xfId="29368" xr:uid="{00000000-0005-0000-0000-0000186B0000}"/>
    <cellStyle name="Normal 2 6 2 5 3 2 2 3" xfId="21222" xr:uid="{00000000-0005-0000-0000-0000196B0000}"/>
    <cellStyle name="Normal 2 6 2 5 3 2 3" xfId="7709" xr:uid="{00000000-0005-0000-0000-00001A6B0000}"/>
    <cellStyle name="Normal 2 6 2 5 3 2 3 2" xfId="15855" xr:uid="{00000000-0005-0000-0000-00001B6B0000}"/>
    <cellStyle name="Normal 2 6 2 5 3 2 3 2 2" xfId="32151" xr:uid="{00000000-0005-0000-0000-00001C6B0000}"/>
    <cellStyle name="Normal 2 6 2 5 3 2 3 3" xfId="24005" xr:uid="{00000000-0005-0000-0000-00001D6B0000}"/>
    <cellStyle name="Normal 2 6 2 5 3 2 4" xfId="10556" xr:uid="{00000000-0005-0000-0000-00001E6B0000}"/>
    <cellStyle name="Normal 2 6 2 5 3 2 4 2" xfId="26852" xr:uid="{00000000-0005-0000-0000-00001F6B0000}"/>
    <cellStyle name="Normal 2 6 2 5 3 2 5" xfId="18706" xr:uid="{00000000-0005-0000-0000-0000206B0000}"/>
    <cellStyle name="Normal 2 6 2 5 3 3" xfId="3708" xr:uid="{00000000-0005-0000-0000-0000216B0000}"/>
    <cellStyle name="Normal 2 6 2 5 3 3 2" xfId="11854" xr:uid="{00000000-0005-0000-0000-0000226B0000}"/>
    <cellStyle name="Normal 2 6 2 5 3 3 2 2" xfId="28150" xr:uid="{00000000-0005-0000-0000-0000236B0000}"/>
    <cellStyle name="Normal 2 6 2 5 3 3 3" xfId="20004" xr:uid="{00000000-0005-0000-0000-0000246B0000}"/>
    <cellStyle name="Normal 2 6 2 5 3 4" xfId="6299" xr:uid="{00000000-0005-0000-0000-0000256B0000}"/>
    <cellStyle name="Normal 2 6 2 5 3 4 2" xfId="14445" xr:uid="{00000000-0005-0000-0000-0000266B0000}"/>
    <cellStyle name="Normal 2 6 2 5 3 4 2 2" xfId="30741" xr:uid="{00000000-0005-0000-0000-0000276B0000}"/>
    <cellStyle name="Normal 2 6 2 5 3 4 3" xfId="22595" xr:uid="{00000000-0005-0000-0000-0000286B0000}"/>
    <cellStyle name="Normal 2 6 2 5 3 5" xfId="9146" xr:uid="{00000000-0005-0000-0000-0000296B0000}"/>
    <cellStyle name="Normal 2 6 2 5 3 5 2" xfId="25442" xr:uid="{00000000-0005-0000-0000-00002A6B0000}"/>
    <cellStyle name="Normal 2 6 2 5 3 6" xfId="17296" xr:uid="{00000000-0005-0000-0000-00002B6B0000}"/>
    <cellStyle name="Normal 2 6 2 5 4" xfId="1705" xr:uid="{00000000-0005-0000-0000-00002C6B0000}"/>
    <cellStyle name="Normal 2 6 2 5 4 2" xfId="4317" xr:uid="{00000000-0005-0000-0000-00002D6B0000}"/>
    <cellStyle name="Normal 2 6 2 5 4 2 2" xfId="12463" xr:uid="{00000000-0005-0000-0000-00002E6B0000}"/>
    <cellStyle name="Normal 2 6 2 5 4 2 2 2" xfId="28759" xr:uid="{00000000-0005-0000-0000-00002F6B0000}"/>
    <cellStyle name="Normal 2 6 2 5 4 2 3" xfId="20613" xr:uid="{00000000-0005-0000-0000-0000306B0000}"/>
    <cellStyle name="Normal 2 6 2 5 4 3" xfId="7004" xr:uid="{00000000-0005-0000-0000-0000316B0000}"/>
    <cellStyle name="Normal 2 6 2 5 4 3 2" xfId="15150" xr:uid="{00000000-0005-0000-0000-0000326B0000}"/>
    <cellStyle name="Normal 2 6 2 5 4 3 2 2" xfId="31446" xr:uid="{00000000-0005-0000-0000-0000336B0000}"/>
    <cellStyle name="Normal 2 6 2 5 4 3 3" xfId="23300" xr:uid="{00000000-0005-0000-0000-0000346B0000}"/>
    <cellStyle name="Normal 2 6 2 5 4 4" xfId="9851" xr:uid="{00000000-0005-0000-0000-0000356B0000}"/>
    <cellStyle name="Normal 2 6 2 5 4 4 2" xfId="26147" xr:uid="{00000000-0005-0000-0000-0000366B0000}"/>
    <cellStyle name="Normal 2 6 2 5 4 5" xfId="18001" xr:uid="{00000000-0005-0000-0000-0000376B0000}"/>
    <cellStyle name="Normal 2 6 2 5 5" xfId="3099" xr:uid="{00000000-0005-0000-0000-0000386B0000}"/>
    <cellStyle name="Normal 2 6 2 5 5 2" xfId="11245" xr:uid="{00000000-0005-0000-0000-0000396B0000}"/>
    <cellStyle name="Normal 2 6 2 5 5 2 2" xfId="27541" xr:uid="{00000000-0005-0000-0000-00003A6B0000}"/>
    <cellStyle name="Normal 2 6 2 5 5 3" xfId="19395" xr:uid="{00000000-0005-0000-0000-00003B6B0000}"/>
    <cellStyle name="Normal 2 6 2 5 6" xfId="5594" xr:uid="{00000000-0005-0000-0000-00003C6B0000}"/>
    <cellStyle name="Normal 2 6 2 5 6 2" xfId="13740" xr:uid="{00000000-0005-0000-0000-00003D6B0000}"/>
    <cellStyle name="Normal 2 6 2 5 6 2 2" xfId="30036" xr:uid="{00000000-0005-0000-0000-00003E6B0000}"/>
    <cellStyle name="Normal 2 6 2 5 6 3" xfId="21890" xr:uid="{00000000-0005-0000-0000-00003F6B0000}"/>
    <cellStyle name="Normal 2 6 2 5 7" xfId="8441" xr:uid="{00000000-0005-0000-0000-0000406B0000}"/>
    <cellStyle name="Normal 2 6 2 5 7 2" xfId="24737" xr:uid="{00000000-0005-0000-0000-0000416B0000}"/>
    <cellStyle name="Normal 2 6 2 5 8" xfId="16591" xr:uid="{00000000-0005-0000-0000-0000426B0000}"/>
    <cellStyle name="Normal 2 6 2 6" xfId="384" xr:uid="{00000000-0005-0000-0000-0000436B0000}"/>
    <cellStyle name="Normal 2 6 2 6 2" xfId="1090" xr:uid="{00000000-0005-0000-0000-0000446B0000}"/>
    <cellStyle name="Normal 2 6 2 6 2 2" xfId="2500" xr:uid="{00000000-0005-0000-0000-0000456B0000}"/>
    <cellStyle name="Normal 2 6 2 6 2 2 2" xfId="5000" xr:uid="{00000000-0005-0000-0000-0000466B0000}"/>
    <cellStyle name="Normal 2 6 2 6 2 2 2 2" xfId="13146" xr:uid="{00000000-0005-0000-0000-0000476B0000}"/>
    <cellStyle name="Normal 2 6 2 6 2 2 2 2 2" xfId="29442" xr:uid="{00000000-0005-0000-0000-0000486B0000}"/>
    <cellStyle name="Normal 2 6 2 6 2 2 2 3" xfId="21296" xr:uid="{00000000-0005-0000-0000-0000496B0000}"/>
    <cellStyle name="Normal 2 6 2 6 2 2 3" xfId="7799" xr:uid="{00000000-0005-0000-0000-00004A6B0000}"/>
    <cellStyle name="Normal 2 6 2 6 2 2 3 2" xfId="15945" xr:uid="{00000000-0005-0000-0000-00004B6B0000}"/>
    <cellStyle name="Normal 2 6 2 6 2 2 3 2 2" xfId="32241" xr:uid="{00000000-0005-0000-0000-00004C6B0000}"/>
    <cellStyle name="Normal 2 6 2 6 2 2 3 3" xfId="24095" xr:uid="{00000000-0005-0000-0000-00004D6B0000}"/>
    <cellStyle name="Normal 2 6 2 6 2 2 4" xfId="10646" xr:uid="{00000000-0005-0000-0000-00004E6B0000}"/>
    <cellStyle name="Normal 2 6 2 6 2 2 4 2" xfId="26942" xr:uid="{00000000-0005-0000-0000-00004F6B0000}"/>
    <cellStyle name="Normal 2 6 2 6 2 2 5" xfId="18796" xr:uid="{00000000-0005-0000-0000-0000506B0000}"/>
    <cellStyle name="Normal 2 6 2 6 2 3" xfId="3782" xr:uid="{00000000-0005-0000-0000-0000516B0000}"/>
    <cellStyle name="Normal 2 6 2 6 2 3 2" xfId="11928" xr:uid="{00000000-0005-0000-0000-0000526B0000}"/>
    <cellStyle name="Normal 2 6 2 6 2 3 2 2" xfId="28224" xr:uid="{00000000-0005-0000-0000-0000536B0000}"/>
    <cellStyle name="Normal 2 6 2 6 2 3 3" xfId="20078" xr:uid="{00000000-0005-0000-0000-0000546B0000}"/>
    <cellStyle name="Normal 2 6 2 6 2 4" xfId="6389" xr:uid="{00000000-0005-0000-0000-0000556B0000}"/>
    <cellStyle name="Normal 2 6 2 6 2 4 2" xfId="14535" xr:uid="{00000000-0005-0000-0000-0000566B0000}"/>
    <cellStyle name="Normal 2 6 2 6 2 4 2 2" xfId="30831" xr:uid="{00000000-0005-0000-0000-0000576B0000}"/>
    <cellStyle name="Normal 2 6 2 6 2 4 3" xfId="22685" xr:uid="{00000000-0005-0000-0000-0000586B0000}"/>
    <cellStyle name="Normal 2 6 2 6 2 5" xfId="9236" xr:uid="{00000000-0005-0000-0000-0000596B0000}"/>
    <cellStyle name="Normal 2 6 2 6 2 5 2" xfId="25532" xr:uid="{00000000-0005-0000-0000-00005A6B0000}"/>
    <cellStyle name="Normal 2 6 2 6 2 6" xfId="17386" xr:uid="{00000000-0005-0000-0000-00005B6B0000}"/>
    <cellStyle name="Normal 2 6 2 6 3" xfId="1795" xr:uid="{00000000-0005-0000-0000-00005C6B0000}"/>
    <cellStyle name="Normal 2 6 2 6 3 2" xfId="4391" xr:uid="{00000000-0005-0000-0000-00005D6B0000}"/>
    <cellStyle name="Normal 2 6 2 6 3 2 2" xfId="12537" xr:uid="{00000000-0005-0000-0000-00005E6B0000}"/>
    <cellStyle name="Normal 2 6 2 6 3 2 2 2" xfId="28833" xr:uid="{00000000-0005-0000-0000-00005F6B0000}"/>
    <cellStyle name="Normal 2 6 2 6 3 2 3" xfId="20687" xr:uid="{00000000-0005-0000-0000-0000606B0000}"/>
    <cellStyle name="Normal 2 6 2 6 3 3" xfId="7094" xr:uid="{00000000-0005-0000-0000-0000616B0000}"/>
    <cellStyle name="Normal 2 6 2 6 3 3 2" xfId="15240" xr:uid="{00000000-0005-0000-0000-0000626B0000}"/>
    <cellStyle name="Normal 2 6 2 6 3 3 2 2" xfId="31536" xr:uid="{00000000-0005-0000-0000-0000636B0000}"/>
    <cellStyle name="Normal 2 6 2 6 3 3 3" xfId="23390" xr:uid="{00000000-0005-0000-0000-0000646B0000}"/>
    <cellStyle name="Normal 2 6 2 6 3 4" xfId="9941" xr:uid="{00000000-0005-0000-0000-0000656B0000}"/>
    <cellStyle name="Normal 2 6 2 6 3 4 2" xfId="26237" xr:uid="{00000000-0005-0000-0000-0000666B0000}"/>
    <cellStyle name="Normal 2 6 2 6 3 5" xfId="18091" xr:uid="{00000000-0005-0000-0000-0000676B0000}"/>
    <cellStyle name="Normal 2 6 2 6 4" xfId="3173" xr:uid="{00000000-0005-0000-0000-0000686B0000}"/>
    <cellStyle name="Normal 2 6 2 6 4 2" xfId="11319" xr:uid="{00000000-0005-0000-0000-0000696B0000}"/>
    <cellStyle name="Normal 2 6 2 6 4 2 2" xfId="27615" xr:uid="{00000000-0005-0000-0000-00006A6B0000}"/>
    <cellStyle name="Normal 2 6 2 6 4 3" xfId="19469" xr:uid="{00000000-0005-0000-0000-00006B6B0000}"/>
    <cellStyle name="Normal 2 6 2 6 5" xfId="5684" xr:uid="{00000000-0005-0000-0000-00006C6B0000}"/>
    <cellStyle name="Normal 2 6 2 6 5 2" xfId="13830" xr:uid="{00000000-0005-0000-0000-00006D6B0000}"/>
    <cellStyle name="Normal 2 6 2 6 5 2 2" xfId="30126" xr:uid="{00000000-0005-0000-0000-00006E6B0000}"/>
    <cellStyle name="Normal 2 6 2 6 5 3" xfId="21980" xr:uid="{00000000-0005-0000-0000-00006F6B0000}"/>
    <cellStyle name="Normal 2 6 2 6 6" xfId="8531" xr:uid="{00000000-0005-0000-0000-0000706B0000}"/>
    <cellStyle name="Normal 2 6 2 6 6 2" xfId="24827" xr:uid="{00000000-0005-0000-0000-0000716B0000}"/>
    <cellStyle name="Normal 2 6 2 6 7" xfId="16681" xr:uid="{00000000-0005-0000-0000-0000726B0000}"/>
    <cellStyle name="Normal 2 6 2 7" xfId="746" xr:uid="{00000000-0005-0000-0000-0000736B0000}"/>
    <cellStyle name="Normal 2 6 2 7 2" xfId="2156" xr:uid="{00000000-0005-0000-0000-0000746B0000}"/>
    <cellStyle name="Normal 2 6 2 7 2 2" xfId="4704" xr:uid="{00000000-0005-0000-0000-0000756B0000}"/>
    <cellStyle name="Normal 2 6 2 7 2 2 2" xfId="12850" xr:uid="{00000000-0005-0000-0000-0000766B0000}"/>
    <cellStyle name="Normal 2 6 2 7 2 2 2 2" xfId="29146" xr:uid="{00000000-0005-0000-0000-0000776B0000}"/>
    <cellStyle name="Normal 2 6 2 7 2 2 3" xfId="21000" xr:uid="{00000000-0005-0000-0000-0000786B0000}"/>
    <cellStyle name="Normal 2 6 2 7 2 3" xfId="7455" xr:uid="{00000000-0005-0000-0000-0000796B0000}"/>
    <cellStyle name="Normal 2 6 2 7 2 3 2" xfId="15601" xr:uid="{00000000-0005-0000-0000-00007A6B0000}"/>
    <cellStyle name="Normal 2 6 2 7 2 3 2 2" xfId="31897" xr:uid="{00000000-0005-0000-0000-00007B6B0000}"/>
    <cellStyle name="Normal 2 6 2 7 2 3 3" xfId="23751" xr:uid="{00000000-0005-0000-0000-00007C6B0000}"/>
    <cellStyle name="Normal 2 6 2 7 2 4" xfId="10302" xr:uid="{00000000-0005-0000-0000-00007D6B0000}"/>
    <cellStyle name="Normal 2 6 2 7 2 4 2" xfId="26598" xr:uid="{00000000-0005-0000-0000-00007E6B0000}"/>
    <cellStyle name="Normal 2 6 2 7 2 5" xfId="18452" xr:uid="{00000000-0005-0000-0000-00007F6B0000}"/>
    <cellStyle name="Normal 2 6 2 7 3" xfId="3486" xr:uid="{00000000-0005-0000-0000-0000806B0000}"/>
    <cellStyle name="Normal 2 6 2 7 3 2" xfId="11632" xr:uid="{00000000-0005-0000-0000-0000816B0000}"/>
    <cellStyle name="Normal 2 6 2 7 3 2 2" xfId="27928" xr:uid="{00000000-0005-0000-0000-0000826B0000}"/>
    <cellStyle name="Normal 2 6 2 7 3 3" xfId="19782" xr:uid="{00000000-0005-0000-0000-0000836B0000}"/>
    <cellStyle name="Normal 2 6 2 7 4" xfId="6045" xr:uid="{00000000-0005-0000-0000-0000846B0000}"/>
    <cellStyle name="Normal 2 6 2 7 4 2" xfId="14191" xr:uid="{00000000-0005-0000-0000-0000856B0000}"/>
    <cellStyle name="Normal 2 6 2 7 4 2 2" xfId="30487" xr:uid="{00000000-0005-0000-0000-0000866B0000}"/>
    <cellStyle name="Normal 2 6 2 7 4 3" xfId="22341" xr:uid="{00000000-0005-0000-0000-0000876B0000}"/>
    <cellStyle name="Normal 2 6 2 7 5" xfId="8892" xr:uid="{00000000-0005-0000-0000-0000886B0000}"/>
    <cellStyle name="Normal 2 6 2 7 5 2" xfId="25188" xr:uid="{00000000-0005-0000-0000-0000896B0000}"/>
    <cellStyle name="Normal 2 6 2 7 6" xfId="17042" xr:uid="{00000000-0005-0000-0000-00008A6B0000}"/>
    <cellStyle name="Normal 2 6 2 8" xfId="1451" xr:uid="{00000000-0005-0000-0000-00008B6B0000}"/>
    <cellStyle name="Normal 2 6 2 8 2" xfId="4095" xr:uid="{00000000-0005-0000-0000-00008C6B0000}"/>
    <cellStyle name="Normal 2 6 2 8 2 2" xfId="12241" xr:uid="{00000000-0005-0000-0000-00008D6B0000}"/>
    <cellStyle name="Normal 2 6 2 8 2 2 2" xfId="28537" xr:uid="{00000000-0005-0000-0000-00008E6B0000}"/>
    <cellStyle name="Normal 2 6 2 8 2 3" xfId="20391" xr:uid="{00000000-0005-0000-0000-00008F6B0000}"/>
    <cellStyle name="Normal 2 6 2 8 3" xfId="6750" xr:uid="{00000000-0005-0000-0000-0000906B0000}"/>
    <cellStyle name="Normal 2 6 2 8 3 2" xfId="14896" xr:uid="{00000000-0005-0000-0000-0000916B0000}"/>
    <cellStyle name="Normal 2 6 2 8 3 2 2" xfId="31192" xr:uid="{00000000-0005-0000-0000-0000926B0000}"/>
    <cellStyle name="Normal 2 6 2 8 3 3" xfId="23046" xr:uid="{00000000-0005-0000-0000-0000936B0000}"/>
    <cellStyle name="Normal 2 6 2 8 4" xfId="9597" xr:uid="{00000000-0005-0000-0000-0000946B0000}"/>
    <cellStyle name="Normal 2 6 2 8 4 2" xfId="25893" xr:uid="{00000000-0005-0000-0000-0000956B0000}"/>
    <cellStyle name="Normal 2 6 2 8 5" xfId="17747" xr:uid="{00000000-0005-0000-0000-0000966B0000}"/>
    <cellStyle name="Normal 2 6 2 9" xfId="2877" xr:uid="{00000000-0005-0000-0000-0000976B0000}"/>
    <cellStyle name="Normal 2 6 2 9 2" xfId="11023" xr:uid="{00000000-0005-0000-0000-0000986B0000}"/>
    <cellStyle name="Normal 2 6 2 9 2 2" xfId="27319" xr:uid="{00000000-0005-0000-0000-0000996B0000}"/>
    <cellStyle name="Normal 2 6 2 9 3" xfId="19173" xr:uid="{00000000-0005-0000-0000-00009A6B0000}"/>
    <cellStyle name="Normal 2 6 3" xfId="62" xr:uid="{00000000-0005-0000-0000-00009B6B0000}"/>
    <cellStyle name="Normal 2 6 3 10" xfId="8209" xr:uid="{00000000-0005-0000-0000-00009C6B0000}"/>
    <cellStyle name="Normal 2 6 3 10 2" xfId="24505" xr:uid="{00000000-0005-0000-0000-00009D6B0000}"/>
    <cellStyle name="Normal 2 6 3 11" xfId="16359" xr:uid="{00000000-0005-0000-0000-00009E6B0000}"/>
    <cellStyle name="Normal 2 6 3 2" xfId="152" xr:uid="{00000000-0005-0000-0000-00009F6B0000}"/>
    <cellStyle name="Normal 2 6 3 2 2" xfId="496" xr:uid="{00000000-0005-0000-0000-0000A06B0000}"/>
    <cellStyle name="Normal 2 6 3 2 2 2" xfId="1202" xr:uid="{00000000-0005-0000-0000-0000A16B0000}"/>
    <cellStyle name="Normal 2 6 3 2 2 2 2" xfId="2612" xr:uid="{00000000-0005-0000-0000-0000A26B0000}"/>
    <cellStyle name="Normal 2 6 3 2 2 2 2 2" xfId="5092" xr:uid="{00000000-0005-0000-0000-0000A36B0000}"/>
    <cellStyle name="Normal 2 6 3 2 2 2 2 2 2" xfId="13238" xr:uid="{00000000-0005-0000-0000-0000A46B0000}"/>
    <cellStyle name="Normal 2 6 3 2 2 2 2 2 2 2" xfId="29534" xr:uid="{00000000-0005-0000-0000-0000A56B0000}"/>
    <cellStyle name="Normal 2 6 3 2 2 2 2 2 3" xfId="21388" xr:uid="{00000000-0005-0000-0000-0000A66B0000}"/>
    <cellStyle name="Normal 2 6 3 2 2 2 2 3" xfId="7911" xr:uid="{00000000-0005-0000-0000-0000A76B0000}"/>
    <cellStyle name="Normal 2 6 3 2 2 2 2 3 2" xfId="16057" xr:uid="{00000000-0005-0000-0000-0000A86B0000}"/>
    <cellStyle name="Normal 2 6 3 2 2 2 2 3 2 2" xfId="32353" xr:uid="{00000000-0005-0000-0000-0000A96B0000}"/>
    <cellStyle name="Normal 2 6 3 2 2 2 2 3 3" xfId="24207" xr:uid="{00000000-0005-0000-0000-0000AA6B0000}"/>
    <cellStyle name="Normal 2 6 3 2 2 2 2 4" xfId="10758" xr:uid="{00000000-0005-0000-0000-0000AB6B0000}"/>
    <cellStyle name="Normal 2 6 3 2 2 2 2 4 2" xfId="27054" xr:uid="{00000000-0005-0000-0000-0000AC6B0000}"/>
    <cellStyle name="Normal 2 6 3 2 2 2 2 5" xfId="18908" xr:uid="{00000000-0005-0000-0000-0000AD6B0000}"/>
    <cellStyle name="Normal 2 6 3 2 2 2 3" xfId="3874" xr:uid="{00000000-0005-0000-0000-0000AE6B0000}"/>
    <cellStyle name="Normal 2 6 3 2 2 2 3 2" xfId="12020" xr:uid="{00000000-0005-0000-0000-0000AF6B0000}"/>
    <cellStyle name="Normal 2 6 3 2 2 2 3 2 2" xfId="28316" xr:uid="{00000000-0005-0000-0000-0000B06B0000}"/>
    <cellStyle name="Normal 2 6 3 2 2 2 3 3" xfId="20170" xr:uid="{00000000-0005-0000-0000-0000B16B0000}"/>
    <cellStyle name="Normal 2 6 3 2 2 2 4" xfId="6501" xr:uid="{00000000-0005-0000-0000-0000B26B0000}"/>
    <cellStyle name="Normal 2 6 3 2 2 2 4 2" xfId="14647" xr:uid="{00000000-0005-0000-0000-0000B36B0000}"/>
    <cellStyle name="Normal 2 6 3 2 2 2 4 2 2" xfId="30943" xr:uid="{00000000-0005-0000-0000-0000B46B0000}"/>
    <cellStyle name="Normal 2 6 3 2 2 2 4 3" xfId="22797" xr:uid="{00000000-0005-0000-0000-0000B56B0000}"/>
    <cellStyle name="Normal 2 6 3 2 2 2 5" xfId="9348" xr:uid="{00000000-0005-0000-0000-0000B66B0000}"/>
    <cellStyle name="Normal 2 6 3 2 2 2 5 2" xfId="25644" xr:uid="{00000000-0005-0000-0000-0000B76B0000}"/>
    <cellStyle name="Normal 2 6 3 2 2 2 6" xfId="17498" xr:uid="{00000000-0005-0000-0000-0000B86B0000}"/>
    <cellStyle name="Normal 2 6 3 2 2 3" xfId="1907" xr:uid="{00000000-0005-0000-0000-0000B96B0000}"/>
    <cellStyle name="Normal 2 6 3 2 2 3 2" xfId="4483" xr:uid="{00000000-0005-0000-0000-0000BA6B0000}"/>
    <cellStyle name="Normal 2 6 3 2 2 3 2 2" xfId="12629" xr:uid="{00000000-0005-0000-0000-0000BB6B0000}"/>
    <cellStyle name="Normal 2 6 3 2 2 3 2 2 2" xfId="28925" xr:uid="{00000000-0005-0000-0000-0000BC6B0000}"/>
    <cellStyle name="Normal 2 6 3 2 2 3 2 3" xfId="20779" xr:uid="{00000000-0005-0000-0000-0000BD6B0000}"/>
    <cellStyle name="Normal 2 6 3 2 2 3 3" xfId="7206" xr:uid="{00000000-0005-0000-0000-0000BE6B0000}"/>
    <cellStyle name="Normal 2 6 3 2 2 3 3 2" xfId="15352" xr:uid="{00000000-0005-0000-0000-0000BF6B0000}"/>
    <cellStyle name="Normal 2 6 3 2 2 3 3 2 2" xfId="31648" xr:uid="{00000000-0005-0000-0000-0000C06B0000}"/>
    <cellStyle name="Normal 2 6 3 2 2 3 3 3" xfId="23502" xr:uid="{00000000-0005-0000-0000-0000C16B0000}"/>
    <cellStyle name="Normal 2 6 3 2 2 3 4" xfId="10053" xr:uid="{00000000-0005-0000-0000-0000C26B0000}"/>
    <cellStyle name="Normal 2 6 3 2 2 3 4 2" xfId="26349" xr:uid="{00000000-0005-0000-0000-0000C36B0000}"/>
    <cellStyle name="Normal 2 6 3 2 2 3 5" xfId="18203" xr:uid="{00000000-0005-0000-0000-0000C46B0000}"/>
    <cellStyle name="Normal 2 6 3 2 2 4" xfId="3265" xr:uid="{00000000-0005-0000-0000-0000C56B0000}"/>
    <cellStyle name="Normal 2 6 3 2 2 4 2" xfId="11411" xr:uid="{00000000-0005-0000-0000-0000C66B0000}"/>
    <cellStyle name="Normal 2 6 3 2 2 4 2 2" xfId="27707" xr:uid="{00000000-0005-0000-0000-0000C76B0000}"/>
    <cellStyle name="Normal 2 6 3 2 2 4 3" xfId="19561" xr:uid="{00000000-0005-0000-0000-0000C86B0000}"/>
    <cellStyle name="Normal 2 6 3 2 2 5" xfId="5796" xr:uid="{00000000-0005-0000-0000-0000C96B0000}"/>
    <cellStyle name="Normal 2 6 3 2 2 5 2" xfId="13942" xr:uid="{00000000-0005-0000-0000-0000CA6B0000}"/>
    <cellStyle name="Normal 2 6 3 2 2 5 2 2" xfId="30238" xr:uid="{00000000-0005-0000-0000-0000CB6B0000}"/>
    <cellStyle name="Normal 2 6 3 2 2 5 3" xfId="22092" xr:uid="{00000000-0005-0000-0000-0000CC6B0000}"/>
    <cellStyle name="Normal 2 6 3 2 2 6" xfId="8643" xr:uid="{00000000-0005-0000-0000-0000CD6B0000}"/>
    <cellStyle name="Normal 2 6 3 2 2 6 2" xfId="24939" xr:uid="{00000000-0005-0000-0000-0000CE6B0000}"/>
    <cellStyle name="Normal 2 6 3 2 2 7" xfId="16793" xr:uid="{00000000-0005-0000-0000-0000CF6B0000}"/>
    <cellStyle name="Normal 2 6 3 2 3" xfId="858" xr:uid="{00000000-0005-0000-0000-0000D06B0000}"/>
    <cellStyle name="Normal 2 6 3 2 3 2" xfId="2268" xr:uid="{00000000-0005-0000-0000-0000D16B0000}"/>
    <cellStyle name="Normal 2 6 3 2 3 2 2" xfId="4796" xr:uid="{00000000-0005-0000-0000-0000D26B0000}"/>
    <cellStyle name="Normal 2 6 3 2 3 2 2 2" xfId="12942" xr:uid="{00000000-0005-0000-0000-0000D36B0000}"/>
    <cellStyle name="Normal 2 6 3 2 3 2 2 2 2" xfId="29238" xr:uid="{00000000-0005-0000-0000-0000D46B0000}"/>
    <cellStyle name="Normal 2 6 3 2 3 2 2 3" xfId="21092" xr:uid="{00000000-0005-0000-0000-0000D56B0000}"/>
    <cellStyle name="Normal 2 6 3 2 3 2 3" xfId="7567" xr:uid="{00000000-0005-0000-0000-0000D66B0000}"/>
    <cellStyle name="Normal 2 6 3 2 3 2 3 2" xfId="15713" xr:uid="{00000000-0005-0000-0000-0000D76B0000}"/>
    <cellStyle name="Normal 2 6 3 2 3 2 3 2 2" xfId="32009" xr:uid="{00000000-0005-0000-0000-0000D86B0000}"/>
    <cellStyle name="Normal 2 6 3 2 3 2 3 3" xfId="23863" xr:uid="{00000000-0005-0000-0000-0000D96B0000}"/>
    <cellStyle name="Normal 2 6 3 2 3 2 4" xfId="10414" xr:uid="{00000000-0005-0000-0000-0000DA6B0000}"/>
    <cellStyle name="Normal 2 6 3 2 3 2 4 2" xfId="26710" xr:uid="{00000000-0005-0000-0000-0000DB6B0000}"/>
    <cellStyle name="Normal 2 6 3 2 3 2 5" xfId="18564" xr:uid="{00000000-0005-0000-0000-0000DC6B0000}"/>
    <cellStyle name="Normal 2 6 3 2 3 3" xfId="3578" xr:uid="{00000000-0005-0000-0000-0000DD6B0000}"/>
    <cellStyle name="Normal 2 6 3 2 3 3 2" xfId="11724" xr:uid="{00000000-0005-0000-0000-0000DE6B0000}"/>
    <cellStyle name="Normal 2 6 3 2 3 3 2 2" xfId="28020" xr:uid="{00000000-0005-0000-0000-0000DF6B0000}"/>
    <cellStyle name="Normal 2 6 3 2 3 3 3" xfId="19874" xr:uid="{00000000-0005-0000-0000-0000E06B0000}"/>
    <cellStyle name="Normal 2 6 3 2 3 4" xfId="6157" xr:uid="{00000000-0005-0000-0000-0000E16B0000}"/>
    <cellStyle name="Normal 2 6 3 2 3 4 2" xfId="14303" xr:uid="{00000000-0005-0000-0000-0000E26B0000}"/>
    <cellStyle name="Normal 2 6 3 2 3 4 2 2" xfId="30599" xr:uid="{00000000-0005-0000-0000-0000E36B0000}"/>
    <cellStyle name="Normal 2 6 3 2 3 4 3" xfId="22453" xr:uid="{00000000-0005-0000-0000-0000E46B0000}"/>
    <cellStyle name="Normal 2 6 3 2 3 5" xfId="9004" xr:uid="{00000000-0005-0000-0000-0000E56B0000}"/>
    <cellStyle name="Normal 2 6 3 2 3 5 2" xfId="25300" xr:uid="{00000000-0005-0000-0000-0000E66B0000}"/>
    <cellStyle name="Normal 2 6 3 2 3 6" xfId="17154" xr:uid="{00000000-0005-0000-0000-0000E76B0000}"/>
    <cellStyle name="Normal 2 6 3 2 4" xfId="1563" xr:uid="{00000000-0005-0000-0000-0000E86B0000}"/>
    <cellStyle name="Normal 2 6 3 2 4 2" xfId="4187" xr:uid="{00000000-0005-0000-0000-0000E96B0000}"/>
    <cellStyle name="Normal 2 6 3 2 4 2 2" xfId="12333" xr:uid="{00000000-0005-0000-0000-0000EA6B0000}"/>
    <cellStyle name="Normal 2 6 3 2 4 2 2 2" xfId="28629" xr:uid="{00000000-0005-0000-0000-0000EB6B0000}"/>
    <cellStyle name="Normal 2 6 3 2 4 2 3" xfId="20483" xr:uid="{00000000-0005-0000-0000-0000EC6B0000}"/>
    <cellStyle name="Normal 2 6 3 2 4 3" xfId="6862" xr:uid="{00000000-0005-0000-0000-0000ED6B0000}"/>
    <cellStyle name="Normal 2 6 3 2 4 3 2" xfId="15008" xr:uid="{00000000-0005-0000-0000-0000EE6B0000}"/>
    <cellStyle name="Normal 2 6 3 2 4 3 2 2" xfId="31304" xr:uid="{00000000-0005-0000-0000-0000EF6B0000}"/>
    <cellStyle name="Normal 2 6 3 2 4 3 3" xfId="23158" xr:uid="{00000000-0005-0000-0000-0000F06B0000}"/>
    <cellStyle name="Normal 2 6 3 2 4 4" xfId="9709" xr:uid="{00000000-0005-0000-0000-0000F16B0000}"/>
    <cellStyle name="Normal 2 6 3 2 4 4 2" xfId="26005" xr:uid="{00000000-0005-0000-0000-0000F26B0000}"/>
    <cellStyle name="Normal 2 6 3 2 4 5" xfId="17859" xr:uid="{00000000-0005-0000-0000-0000F36B0000}"/>
    <cellStyle name="Normal 2 6 3 2 5" xfId="2969" xr:uid="{00000000-0005-0000-0000-0000F46B0000}"/>
    <cellStyle name="Normal 2 6 3 2 5 2" xfId="11115" xr:uid="{00000000-0005-0000-0000-0000F56B0000}"/>
    <cellStyle name="Normal 2 6 3 2 5 2 2" xfId="27411" xr:uid="{00000000-0005-0000-0000-0000F66B0000}"/>
    <cellStyle name="Normal 2 6 3 2 5 3" xfId="19265" xr:uid="{00000000-0005-0000-0000-0000F76B0000}"/>
    <cellStyle name="Normal 2 6 3 2 6" xfId="5452" xr:uid="{00000000-0005-0000-0000-0000F86B0000}"/>
    <cellStyle name="Normal 2 6 3 2 6 2" xfId="13598" xr:uid="{00000000-0005-0000-0000-0000F96B0000}"/>
    <cellStyle name="Normal 2 6 3 2 6 2 2" xfId="29894" xr:uid="{00000000-0005-0000-0000-0000FA6B0000}"/>
    <cellStyle name="Normal 2 6 3 2 6 3" xfId="21748" xr:uid="{00000000-0005-0000-0000-0000FB6B0000}"/>
    <cellStyle name="Normal 2 6 3 2 7" xfId="8299" xr:uid="{00000000-0005-0000-0000-0000FC6B0000}"/>
    <cellStyle name="Normal 2 6 3 2 7 2" xfId="24595" xr:uid="{00000000-0005-0000-0000-0000FD6B0000}"/>
    <cellStyle name="Normal 2 6 3 2 8" xfId="16449" xr:uid="{00000000-0005-0000-0000-0000FE6B0000}"/>
    <cellStyle name="Normal 2 6 3 3" xfId="232" xr:uid="{00000000-0005-0000-0000-0000FF6B0000}"/>
    <cellStyle name="Normal 2 6 3 3 2" xfId="576" xr:uid="{00000000-0005-0000-0000-0000006C0000}"/>
    <cellStyle name="Normal 2 6 3 3 2 2" xfId="1282" xr:uid="{00000000-0005-0000-0000-0000016C0000}"/>
    <cellStyle name="Normal 2 6 3 3 2 2 2" xfId="2692" xr:uid="{00000000-0005-0000-0000-0000026C0000}"/>
    <cellStyle name="Normal 2 6 3 3 2 2 2 2" xfId="5166" xr:uid="{00000000-0005-0000-0000-0000036C0000}"/>
    <cellStyle name="Normal 2 6 3 3 2 2 2 2 2" xfId="13312" xr:uid="{00000000-0005-0000-0000-0000046C0000}"/>
    <cellStyle name="Normal 2 6 3 3 2 2 2 2 2 2" xfId="29608" xr:uid="{00000000-0005-0000-0000-0000056C0000}"/>
    <cellStyle name="Normal 2 6 3 3 2 2 2 2 3" xfId="21462" xr:uid="{00000000-0005-0000-0000-0000066C0000}"/>
    <cellStyle name="Normal 2 6 3 3 2 2 2 3" xfId="7991" xr:uid="{00000000-0005-0000-0000-0000076C0000}"/>
    <cellStyle name="Normal 2 6 3 3 2 2 2 3 2" xfId="16137" xr:uid="{00000000-0005-0000-0000-0000086C0000}"/>
    <cellStyle name="Normal 2 6 3 3 2 2 2 3 2 2" xfId="32433" xr:uid="{00000000-0005-0000-0000-0000096C0000}"/>
    <cellStyle name="Normal 2 6 3 3 2 2 2 3 3" xfId="24287" xr:uid="{00000000-0005-0000-0000-00000A6C0000}"/>
    <cellStyle name="Normal 2 6 3 3 2 2 2 4" xfId="10838" xr:uid="{00000000-0005-0000-0000-00000B6C0000}"/>
    <cellStyle name="Normal 2 6 3 3 2 2 2 4 2" xfId="27134" xr:uid="{00000000-0005-0000-0000-00000C6C0000}"/>
    <cellStyle name="Normal 2 6 3 3 2 2 2 5" xfId="18988" xr:uid="{00000000-0005-0000-0000-00000D6C0000}"/>
    <cellStyle name="Normal 2 6 3 3 2 2 3" xfId="3948" xr:uid="{00000000-0005-0000-0000-00000E6C0000}"/>
    <cellStyle name="Normal 2 6 3 3 2 2 3 2" xfId="12094" xr:uid="{00000000-0005-0000-0000-00000F6C0000}"/>
    <cellStyle name="Normal 2 6 3 3 2 2 3 2 2" xfId="28390" xr:uid="{00000000-0005-0000-0000-0000106C0000}"/>
    <cellStyle name="Normal 2 6 3 3 2 2 3 3" xfId="20244" xr:uid="{00000000-0005-0000-0000-0000116C0000}"/>
    <cellStyle name="Normal 2 6 3 3 2 2 4" xfId="6581" xr:uid="{00000000-0005-0000-0000-0000126C0000}"/>
    <cellStyle name="Normal 2 6 3 3 2 2 4 2" xfId="14727" xr:uid="{00000000-0005-0000-0000-0000136C0000}"/>
    <cellStyle name="Normal 2 6 3 3 2 2 4 2 2" xfId="31023" xr:uid="{00000000-0005-0000-0000-0000146C0000}"/>
    <cellStyle name="Normal 2 6 3 3 2 2 4 3" xfId="22877" xr:uid="{00000000-0005-0000-0000-0000156C0000}"/>
    <cellStyle name="Normal 2 6 3 3 2 2 5" xfId="9428" xr:uid="{00000000-0005-0000-0000-0000166C0000}"/>
    <cellStyle name="Normal 2 6 3 3 2 2 5 2" xfId="25724" xr:uid="{00000000-0005-0000-0000-0000176C0000}"/>
    <cellStyle name="Normal 2 6 3 3 2 2 6" xfId="17578" xr:uid="{00000000-0005-0000-0000-0000186C0000}"/>
    <cellStyle name="Normal 2 6 3 3 2 3" xfId="1987" xr:uid="{00000000-0005-0000-0000-0000196C0000}"/>
    <cellStyle name="Normal 2 6 3 3 2 3 2" xfId="4557" xr:uid="{00000000-0005-0000-0000-00001A6C0000}"/>
    <cellStyle name="Normal 2 6 3 3 2 3 2 2" xfId="12703" xr:uid="{00000000-0005-0000-0000-00001B6C0000}"/>
    <cellStyle name="Normal 2 6 3 3 2 3 2 2 2" xfId="28999" xr:uid="{00000000-0005-0000-0000-00001C6C0000}"/>
    <cellStyle name="Normal 2 6 3 3 2 3 2 3" xfId="20853" xr:uid="{00000000-0005-0000-0000-00001D6C0000}"/>
    <cellStyle name="Normal 2 6 3 3 2 3 3" xfId="7286" xr:uid="{00000000-0005-0000-0000-00001E6C0000}"/>
    <cellStyle name="Normal 2 6 3 3 2 3 3 2" xfId="15432" xr:uid="{00000000-0005-0000-0000-00001F6C0000}"/>
    <cellStyle name="Normal 2 6 3 3 2 3 3 2 2" xfId="31728" xr:uid="{00000000-0005-0000-0000-0000206C0000}"/>
    <cellStyle name="Normal 2 6 3 3 2 3 3 3" xfId="23582" xr:uid="{00000000-0005-0000-0000-0000216C0000}"/>
    <cellStyle name="Normal 2 6 3 3 2 3 4" xfId="10133" xr:uid="{00000000-0005-0000-0000-0000226C0000}"/>
    <cellStyle name="Normal 2 6 3 3 2 3 4 2" xfId="26429" xr:uid="{00000000-0005-0000-0000-0000236C0000}"/>
    <cellStyle name="Normal 2 6 3 3 2 3 5" xfId="18283" xr:uid="{00000000-0005-0000-0000-0000246C0000}"/>
    <cellStyle name="Normal 2 6 3 3 2 4" xfId="3339" xr:uid="{00000000-0005-0000-0000-0000256C0000}"/>
    <cellStyle name="Normal 2 6 3 3 2 4 2" xfId="11485" xr:uid="{00000000-0005-0000-0000-0000266C0000}"/>
    <cellStyle name="Normal 2 6 3 3 2 4 2 2" xfId="27781" xr:uid="{00000000-0005-0000-0000-0000276C0000}"/>
    <cellStyle name="Normal 2 6 3 3 2 4 3" xfId="19635" xr:uid="{00000000-0005-0000-0000-0000286C0000}"/>
    <cellStyle name="Normal 2 6 3 3 2 5" xfId="5876" xr:uid="{00000000-0005-0000-0000-0000296C0000}"/>
    <cellStyle name="Normal 2 6 3 3 2 5 2" xfId="14022" xr:uid="{00000000-0005-0000-0000-00002A6C0000}"/>
    <cellStyle name="Normal 2 6 3 3 2 5 2 2" xfId="30318" xr:uid="{00000000-0005-0000-0000-00002B6C0000}"/>
    <cellStyle name="Normal 2 6 3 3 2 5 3" xfId="22172" xr:uid="{00000000-0005-0000-0000-00002C6C0000}"/>
    <cellStyle name="Normal 2 6 3 3 2 6" xfId="8723" xr:uid="{00000000-0005-0000-0000-00002D6C0000}"/>
    <cellStyle name="Normal 2 6 3 3 2 6 2" xfId="25019" xr:uid="{00000000-0005-0000-0000-00002E6C0000}"/>
    <cellStyle name="Normal 2 6 3 3 2 7" xfId="16873" xr:uid="{00000000-0005-0000-0000-00002F6C0000}"/>
    <cellStyle name="Normal 2 6 3 3 3" xfId="938" xr:uid="{00000000-0005-0000-0000-0000306C0000}"/>
    <cellStyle name="Normal 2 6 3 3 3 2" xfId="2348" xr:uid="{00000000-0005-0000-0000-0000316C0000}"/>
    <cellStyle name="Normal 2 6 3 3 3 2 2" xfId="4870" xr:uid="{00000000-0005-0000-0000-0000326C0000}"/>
    <cellStyle name="Normal 2 6 3 3 3 2 2 2" xfId="13016" xr:uid="{00000000-0005-0000-0000-0000336C0000}"/>
    <cellStyle name="Normal 2 6 3 3 3 2 2 2 2" xfId="29312" xr:uid="{00000000-0005-0000-0000-0000346C0000}"/>
    <cellStyle name="Normal 2 6 3 3 3 2 2 3" xfId="21166" xr:uid="{00000000-0005-0000-0000-0000356C0000}"/>
    <cellStyle name="Normal 2 6 3 3 3 2 3" xfId="7647" xr:uid="{00000000-0005-0000-0000-0000366C0000}"/>
    <cellStyle name="Normal 2 6 3 3 3 2 3 2" xfId="15793" xr:uid="{00000000-0005-0000-0000-0000376C0000}"/>
    <cellStyle name="Normal 2 6 3 3 3 2 3 2 2" xfId="32089" xr:uid="{00000000-0005-0000-0000-0000386C0000}"/>
    <cellStyle name="Normal 2 6 3 3 3 2 3 3" xfId="23943" xr:uid="{00000000-0005-0000-0000-0000396C0000}"/>
    <cellStyle name="Normal 2 6 3 3 3 2 4" xfId="10494" xr:uid="{00000000-0005-0000-0000-00003A6C0000}"/>
    <cellStyle name="Normal 2 6 3 3 3 2 4 2" xfId="26790" xr:uid="{00000000-0005-0000-0000-00003B6C0000}"/>
    <cellStyle name="Normal 2 6 3 3 3 2 5" xfId="18644" xr:uid="{00000000-0005-0000-0000-00003C6C0000}"/>
    <cellStyle name="Normal 2 6 3 3 3 3" xfId="3652" xr:uid="{00000000-0005-0000-0000-00003D6C0000}"/>
    <cellStyle name="Normal 2 6 3 3 3 3 2" xfId="11798" xr:uid="{00000000-0005-0000-0000-00003E6C0000}"/>
    <cellStyle name="Normal 2 6 3 3 3 3 2 2" xfId="28094" xr:uid="{00000000-0005-0000-0000-00003F6C0000}"/>
    <cellStyle name="Normal 2 6 3 3 3 3 3" xfId="19948" xr:uid="{00000000-0005-0000-0000-0000406C0000}"/>
    <cellStyle name="Normal 2 6 3 3 3 4" xfId="6237" xr:uid="{00000000-0005-0000-0000-0000416C0000}"/>
    <cellStyle name="Normal 2 6 3 3 3 4 2" xfId="14383" xr:uid="{00000000-0005-0000-0000-0000426C0000}"/>
    <cellStyle name="Normal 2 6 3 3 3 4 2 2" xfId="30679" xr:uid="{00000000-0005-0000-0000-0000436C0000}"/>
    <cellStyle name="Normal 2 6 3 3 3 4 3" xfId="22533" xr:uid="{00000000-0005-0000-0000-0000446C0000}"/>
    <cellStyle name="Normal 2 6 3 3 3 5" xfId="9084" xr:uid="{00000000-0005-0000-0000-0000456C0000}"/>
    <cellStyle name="Normal 2 6 3 3 3 5 2" xfId="25380" xr:uid="{00000000-0005-0000-0000-0000466C0000}"/>
    <cellStyle name="Normal 2 6 3 3 3 6" xfId="17234" xr:uid="{00000000-0005-0000-0000-0000476C0000}"/>
    <cellStyle name="Normal 2 6 3 3 4" xfId="1643" xr:uid="{00000000-0005-0000-0000-0000486C0000}"/>
    <cellStyle name="Normal 2 6 3 3 4 2" xfId="4261" xr:uid="{00000000-0005-0000-0000-0000496C0000}"/>
    <cellStyle name="Normal 2 6 3 3 4 2 2" xfId="12407" xr:uid="{00000000-0005-0000-0000-00004A6C0000}"/>
    <cellStyle name="Normal 2 6 3 3 4 2 2 2" xfId="28703" xr:uid="{00000000-0005-0000-0000-00004B6C0000}"/>
    <cellStyle name="Normal 2 6 3 3 4 2 3" xfId="20557" xr:uid="{00000000-0005-0000-0000-00004C6C0000}"/>
    <cellStyle name="Normal 2 6 3 3 4 3" xfId="6942" xr:uid="{00000000-0005-0000-0000-00004D6C0000}"/>
    <cellStyle name="Normal 2 6 3 3 4 3 2" xfId="15088" xr:uid="{00000000-0005-0000-0000-00004E6C0000}"/>
    <cellStyle name="Normal 2 6 3 3 4 3 2 2" xfId="31384" xr:uid="{00000000-0005-0000-0000-00004F6C0000}"/>
    <cellStyle name="Normal 2 6 3 3 4 3 3" xfId="23238" xr:uid="{00000000-0005-0000-0000-0000506C0000}"/>
    <cellStyle name="Normal 2 6 3 3 4 4" xfId="9789" xr:uid="{00000000-0005-0000-0000-0000516C0000}"/>
    <cellStyle name="Normal 2 6 3 3 4 4 2" xfId="26085" xr:uid="{00000000-0005-0000-0000-0000526C0000}"/>
    <cellStyle name="Normal 2 6 3 3 4 5" xfId="17939" xr:uid="{00000000-0005-0000-0000-0000536C0000}"/>
    <cellStyle name="Normal 2 6 3 3 5" xfId="3043" xr:uid="{00000000-0005-0000-0000-0000546C0000}"/>
    <cellStyle name="Normal 2 6 3 3 5 2" xfId="11189" xr:uid="{00000000-0005-0000-0000-0000556C0000}"/>
    <cellStyle name="Normal 2 6 3 3 5 2 2" xfId="27485" xr:uid="{00000000-0005-0000-0000-0000566C0000}"/>
    <cellStyle name="Normal 2 6 3 3 5 3" xfId="19339" xr:uid="{00000000-0005-0000-0000-0000576C0000}"/>
    <cellStyle name="Normal 2 6 3 3 6" xfId="5532" xr:uid="{00000000-0005-0000-0000-0000586C0000}"/>
    <cellStyle name="Normal 2 6 3 3 6 2" xfId="13678" xr:uid="{00000000-0005-0000-0000-0000596C0000}"/>
    <cellStyle name="Normal 2 6 3 3 6 2 2" xfId="29974" xr:uid="{00000000-0005-0000-0000-00005A6C0000}"/>
    <cellStyle name="Normal 2 6 3 3 6 3" xfId="21828" xr:uid="{00000000-0005-0000-0000-00005B6C0000}"/>
    <cellStyle name="Normal 2 6 3 3 7" xfId="8379" xr:uid="{00000000-0005-0000-0000-00005C6C0000}"/>
    <cellStyle name="Normal 2 6 3 3 7 2" xfId="24675" xr:uid="{00000000-0005-0000-0000-00005D6C0000}"/>
    <cellStyle name="Normal 2 6 3 3 8" xfId="16529" xr:uid="{00000000-0005-0000-0000-00005E6C0000}"/>
    <cellStyle name="Normal 2 6 3 4" xfId="316" xr:uid="{00000000-0005-0000-0000-00005F6C0000}"/>
    <cellStyle name="Normal 2 6 3 4 2" xfId="660" xr:uid="{00000000-0005-0000-0000-0000606C0000}"/>
    <cellStyle name="Normal 2 6 3 4 2 2" xfId="1366" xr:uid="{00000000-0005-0000-0000-0000616C0000}"/>
    <cellStyle name="Normal 2 6 3 4 2 2 2" xfId="2776" xr:uid="{00000000-0005-0000-0000-0000626C0000}"/>
    <cellStyle name="Normal 2 6 3 4 2 2 2 2" xfId="5240" xr:uid="{00000000-0005-0000-0000-0000636C0000}"/>
    <cellStyle name="Normal 2 6 3 4 2 2 2 2 2" xfId="13386" xr:uid="{00000000-0005-0000-0000-0000646C0000}"/>
    <cellStyle name="Normal 2 6 3 4 2 2 2 2 2 2" xfId="29682" xr:uid="{00000000-0005-0000-0000-0000656C0000}"/>
    <cellStyle name="Normal 2 6 3 4 2 2 2 2 3" xfId="21536" xr:uid="{00000000-0005-0000-0000-0000666C0000}"/>
    <cellStyle name="Normal 2 6 3 4 2 2 2 3" xfId="8075" xr:uid="{00000000-0005-0000-0000-0000676C0000}"/>
    <cellStyle name="Normal 2 6 3 4 2 2 2 3 2" xfId="16221" xr:uid="{00000000-0005-0000-0000-0000686C0000}"/>
    <cellStyle name="Normal 2 6 3 4 2 2 2 3 2 2" xfId="32517" xr:uid="{00000000-0005-0000-0000-0000696C0000}"/>
    <cellStyle name="Normal 2 6 3 4 2 2 2 3 3" xfId="24371" xr:uid="{00000000-0005-0000-0000-00006A6C0000}"/>
    <cellStyle name="Normal 2 6 3 4 2 2 2 4" xfId="10922" xr:uid="{00000000-0005-0000-0000-00006B6C0000}"/>
    <cellStyle name="Normal 2 6 3 4 2 2 2 4 2" xfId="27218" xr:uid="{00000000-0005-0000-0000-00006C6C0000}"/>
    <cellStyle name="Normal 2 6 3 4 2 2 2 5" xfId="19072" xr:uid="{00000000-0005-0000-0000-00006D6C0000}"/>
    <cellStyle name="Normal 2 6 3 4 2 2 3" xfId="4022" xr:uid="{00000000-0005-0000-0000-00006E6C0000}"/>
    <cellStyle name="Normal 2 6 3 4 2 2 3 2" xfId="12168" xr:uid="{00000000-0005-0000-0000-00006F6C0000}"/>
    <cellStyle name="Normal 2 6 3 4 2 2 3 2 2" xfId="28464" xr:uid="{00000000-0005-0000-0000-0000706C0000}"/>
    <cellStyle name="Normal 2 6 3 4 2 2 3 3" xfId="20318" xr:uid="{00000000-0005-0000-0000-0000716C0000}"/>
    <cellStyle name="Normal 2 6 3 4 2 2 4" xfId="6665" xr:uid="{00000000-0005-0000-0000-0000726C0000}"/>
    <cellStyle name="Normal 2 6 3 4 2 2 4 2" xfId="14811" xr:uid="{00000000-0005-0000-0000-0000736C0000}"/>
    <cellStyle name="Normal 2 6 3 4 2 2 4 2 2" xfId="31107" xr:uid="{00000000-0005-0000-0000-0000746C0000}"/>
    <cellStyle name="Normal 2 6 3 4 2 2 4 3" xfId="22961" xr:uid="{00000000-0005-0000-0000-0000756C0000}"/>
    <cellStyle name="Normal 2 6 3 4 2 2 5" xfId="9512" xr:uid="{00000000-0005-0000-0000-0000766C0000}"/>
    <cellStyle name="Normal 2 6 3 4 2 2 5 2" xfId="25808" xr:uid="{00000000-0005-0000-0000-0000776C0000}"/>
    <cellStyle name="Normal 2 6 3 4 2 2 6" xfId="17662" xr:uid="{00000000-0005-0000-0000-0000786C0000}"/>
    <cellStyle name="Normal 2 6 3 4 2 3" xfId="2071" xr:uid="{00000000-0005-0000-0000-0000796C0000}"/>
    <cellStyle name="Normal 2 6 3 4 2 3 2" xfId="4631" xr:uid="{00000000-0005-0000-0000-00007A6C0000}"/>
    <cellStyle name="Normal 2 6 3 4 2 3 2 2" xfId="12777" xr:uid="{00000000-0005-0000-0000-00007B6C0000}"/>
    <cellStyle name="Normal 2 6 3 4 2 3 2 2 2" xfId="29073" xr:uid="{00000000-0005-0000-0000-00007C6C0000}"/>
    <cellStyle name="Normal 2 6 3 4 2 3 2 3" xfId="20927" xr:uid="{00000000-0005-0000-0000-00007D6C0000}"/>
    <cellStyle name="Normal 2 6 3 4 2 3 3" xfId="7370" xr:uid="{00000000-0005-0000-0000-00007E6C0000}"/>
    <cellStyle name="Normal 2 6 3 4 2 3 3 2" xfId="15516" xr:uid="{00000000-0005-0000-0000-00007F6C0000}"/>
    <cellStyle name="Normal 2 6 3 4 2 3 3 2 2" xfId="31812" xr:uid="{00000000-0005-0000-0000-0000806C0000}"/>
    <cellStyle name="Normal 2 6 3 4 2 3 3 3" xfId="23666" xr:uid="{00000000-0005-0000-0000-0000816C0000}"/>
    <cellStyle name="Normal 2 6 3 4 2 3 4" xfId="10217" xr:uid="{00000000-0005-0000-0000-0000826C0000}"/>
    <cellStyle name="Normal 2 6 3 4 2 3 4 2" xfId="26513" xr:uid="{00000000-0005-0000-0000-0000836C0000}"/>
    <cellStyle name="Normal 2 6 3 4 2 3 5" xfId="18367" xr:uid="{00000000-0005-0000-0000-0000846C0000}"/>
    <cellStyle name="Normal 2 6 3 4 2 4" xfId="3413" xr:uid="{00000000-0005-0000-0000-0000856C0000}"/>
    <cellStyle name="Normal 2 6 3 4 2 4 2" xfId="11559" xr:uid="{00000000-0005-0000-0000-0000866C0000}"/>
    <cellStyle name="Normal 2 6 3 4 2 4 2 2" xfId="27855" xr:uid="{00000000-0005-0000-0000-0000876C0000}"/>
    <cellStyle name="Normal 2 6 3 4 2 4 3" xfId="19709" xr:uid="{00000000-0005-0000-0000-0000886C0000}"/>
    <cellStyle name="Normal 2 6 3 4 2 5" xfId="5960" xr:uid="{00000000-0005-0000-0000-0000896C0000}"/>
    <cellStyle name="Normal 2 6 3 4 2 5 2" xfId="14106" xr:uid="{00000000-0005-0000-0000-00008A6C0000}"/>
    <cellStyle name="Normal 2 6 3 4 2 5 2 2" xfId="30402" xr:uid="{00000000-0005-0000-0000-00008B6C0000}"/>
    <cellStyle name="Normal 2 6 3 4 2 5 3" xfId="22256" xr:uid="{00000000-0005-0000-0000-00008C6C0000}"/>
    <cellStyle name="Normal 2 6 3 4 2 6" xfId="8807" xr:uid="{00000000-0005-0000-0000-00008D6C0000}"/>
    <cellStyle name="Normal 2 6 3 4 2 6 2" xfId="25103" xr:uid="{00000000-0005-0000-0000-00008E6C0000}"/>
    <cellStyle name="Normal 2 6 3 4 2 7" xfId="16957" xr:uid="{00000000-0005-0000-0000-00008F6C0000}"/>
    <cellStyle name="Normal 2 6 3 4 3" xfId="1022" xr:uid="{00000000-0005-0000-0000-0000906C0000}"/>
    <cellStyle name="Normal 2 6 3 4 3 2" xfId="2432" xr:uid="{00000000-0005-0000-0000-0000916C0000}"/>
    <cellStyle name="Normal 2 6 3 4 3 2 2" xfId="4944" xr:uid="{00000000-0005-0000-0000-0000926C0000}"/>
    <cellStyle name="Normal 2 6 3 4 3 2 2 2" xfId="13090" xr:uid="{00000000-0005-0000-0000-0000936C0000}"/>
    <cellStyle name="Normal 2 6 3 4 3 2 2 2 2" xfId="29386" xr:uid="{00000000-0005-0000-0000-0000946C0000}"/>
    <cellStyle name="Normal 2 6 3 4 3 2 2 3" xfId="21240" xr:uid="{00000000-0005-0000-0000-0000956C0000}"/>
    <cellStyle name="Normal 2 6 3 4 3 2 3" xfId="7731" xr:uid="{00000000-0005-0000-0000-0000966C0000}"/>
    <cellStyle name="Normal 2 6 3 4 3 2 3 2" xfId="15877" xr:uid="{00000000-0005-0000-0000-0000976C0000}"/>
    <cellStyle name="Normal 2 6 3 4 3 2 3 2 2" xfId="32173" xr:uid="{00000000-0005-0000-0000-0000986C0000}"/>
    <cellStyle name="Normal 2 6 3 4 3 2 3 3" xfId="24027" xr:uid="{00000000-0005-0000-0000-0000996C0000}"/>
    <cellStyle name="Normal 2 6 3 4 3 2 4" xfId="10578" xr:uid="{00000000-0005-0000-0000-00009A6C0000}"/>
    <cellStyle name="Normal 2 6 3 4 3 2 4 2" xfId="26874" xr:uid="{00000000-0005-0000-0000-00009B6C0000}"/>
    <cellStyle name="Normal 2 6 3 4 3 2 5" xfId="18728" xr:uid="{00000000-0005-0000-0000-00009C6C0000}"/>
    <cellStyle name="Normal 2 6 3 4 3 3" xfId="3726" xr:uid="{00000000-0005-0000-0000-00009D6C0000}"/>
    <cellStyle name="Normal 2 6 3 4 3 3 2" xfId="11872" xr:uid="{00000000-0005-0000-0000-00009E6C0000}"/>
    <cellStyle name="Normal 2 6 3 4 3 3 2 2" xfId="28168" xr:uid="{00000000-0005-0000-0000-00009F6C0000}"/>
    <cellStyle name="Normal 2 6 3 4 3 3 3" xfId="20022" xr:uid="{00000000-0005-0000-0000-0000A06C0000}"/>
    <cellStyle name="Normal 2 6 3 4 3 4" xfId="6321" xr:uid="{00000000-0005-0000-0000-0000A16C0000}"/>
    <cellStyle name="Normal 2 6 3 4 3 4 2" xfId="14467" xr:uid="{00000000-0005-0000-0000-0000A26C0000}"/>
    <cellStyle name="Normal 2 6 3 4 3 4 2 2" xfId="30763" xr:uid="{00000000-0005-0000-0000-0000A36C0000}"/>
    <cellStyle name="Normal 2 6 3 4 3 4 3" xfId="22617" xr:uid="{00000000-0005-0000-0000-0000A46C0000}"/>
    <cellStyle name="Normal 2 6 3 4 3 5" xfId="9168" xr:uid="{00000000-0005-0000-0000-0000A56C0000}"/>
    <cellStyle name="Normal 2 6 3 4 3 5 2" xfId="25464" xr:uid="{00000000-0005-0000-0000-0000A66C0000}"/>
    <cellStyle name="Normal 2 6 3 4 3 6" xfId="17318" xr:uid="{00000000-0005-0000-0000-0000A76C0000}"/>
    <cellStyle name="Normal 2 6 3 4 4" xfId="1727" xr:uid="{00000000-0005-0000-0000-0000A86C0000}"/>
    <cellStyle name="Normal 2 6 3 4 4 2" xfId="4335" xr:uid="{00000000-0005-0000-0000-0000A96C0000}"/>
    <cellStyle name="Normal 2 6 3 4 4 2 2" xfId="12481" xr:uid="{00000000-0005-0000-0000-0000AA6C0000}"/>
    <cellStyle name="Normal 2 6 3 4 4 2 2 2" xfId="28777" xr:uid="{00000000-0005-0000-0000-0000AB6C0000}"/>
    <cellStyle name="Normal 2 6 3 4 4 2 3" xfId="20631" xr:uid="{00000000-0005-0000-0000-0000AC6C0000}"/>
    <cellStyle name="Normal 2 6 3 4 4 3" xfId="7026" xr:uid="{00000000-0005-0000-0000-0000AD6C0000}"/>
    <cellStyle name="Normal 2 6 3 4 4 3 2" xfId="15172" xr:uid="{00000000-0005-0000-0000-0000AE6C0000}"/>
    <cellStyle name="Normal 2 6 3 4 4 3 2 2" xfId="31468" xr:uid="{00000000-0005-0000-0000-0000AF6C0000}"/>
    <cellStyle name="Normal 2 6 3 4 4 3 3" xfId="23322" xr:uid="{00000000-0005-0000-0000-0000B06C0000}"/>
    <cellStyle name="Normal 2 6 3 4 4 4" xfId="9873" xr:uid="{00000000-0005-0000-0000-0000B16C0000}"/>
    <cellStyle name="Normal 2 6 3 4 4 4 2" xfId="26169" xr:uid="{00000000-0005-0000-0000-0000B26C0000}"/>
    <cellStyle name="Normal 2 6 3 4 4 5" xfId="18023" xr:uid="{00000000-0005-0000-0000-0000B36C0000}"/>
    <cellStyle name="Normal 2 6 3 4 5" xfId="3117" xr:uid="{00000000-0005-0000-0000-0000B46C0000}"/>
    <cellStyle name="Normal 2 6 3 4 5 2" xfId="11263" xr:uid="{00000000-0005-0000-0000-0000B56C0000}"/>
    <cellStyle name="Normal 2 6 3 4 5 2 2" xfId="27559" xr:uid="{00000000-0005-0000-0000-0000B66C0000}"/>
    <cellStyle name="Normal 2 6 3 4 5 3" xfId="19413" xr:uid="{00000000-0005-0000-0000-0000B76C0000}"/>
    <cellStyle name="Normal 2 6 3 4 6" xfId="5616" xr:uid="{00000000-0005-0000-0000-0000B86C0000}"/>
    <cellStyle name="Normal 2 6 3 4 6 2" xfId="13762" xr:uid="{00000000-0005-0000-0000-0000B96C0000}"/>
    <cellStyle name="Normal 2 6 3 4 6 2 2" xfId="30058" xr:uid="{00000000-0005-0000-0000-0000BA6C0000}"/>
    <cellStyle name="Normal 2 6 3 4 6 3" xfId="21912" xr:uid="{00000000-0005-0000-0000-0000BB6C0000}"/>
    <cellStyle name="Normal 2 6 3 4 7" xfId="8463" xr:uid="{00000000-0005-0000-0000-0000BC6C0000}"/>
    <cellStyle name="Normal 2 6 3 4 7 2" xfId="24759" xr:uid="{00000000-0005-0000-0000-0000BD6C0000}"/>
    <cellStyle name="Normal 2 6 3 4 8" xfId="16613" xr:uid="{00000000-0005-0000-0000-0000BE6C0000}"/>
    <cellStyle name="Normal 2 6 3 5" xfId="406" xr:uid="{00000000-0005-0000-0000-0000BF6C0000}"/>
    <cellStyle name="Normal 2 6 3 5 2" xfId="1112" xr:uid="{00000000-0005-0000-0000-0000C06C0000}"/>
    <cellStyle name="Normal 2 6 3 5 2 2" xfId="2522" xr:uid="{00000000-0005-0000-0000-0000C16C0000}"/>
    <cellStyle name="Normal 2 6 3 5 2 2 2" xfId="5018" xr:uid="{00000000-0005-0000-0000-0000C26C0000}"/>
    <cellStyle name="Normal 2 6 3 5 2 2 2 2" xfId="13164" xr:uid="{00000000-0005-0000-0000-0000C36C0000}"/>
    <cellStyle name="Normal 2 6 3 5 2 2 2 2 2" xfId="29460" xr:uid="{00000000-0005-0000-0000-0000C46C0000}"/>
    <cellStyle name="Normal 2 6 3 5 2 2 2 3" xfId="21314" xr:uid="{00000000-0005-0000-0000-0000C56C0000}"/>
    <cellStyle name="Normal 2 6 3 5 2 2 3" xfId="7821" xr:uid="{00000000-0005-0000-0000-0000C66C0000}"/>
    <cellStyle name="Normal 2 6 3 5 2 2 3 2" xfId="15967" xr:uid="{00000000-0005-0000-0000-0000C76C0000}"/>
    <cellStyle name="Normal 2 6 3 5 2 2 3 2 2" xfId="32263" xr:uid="{00000000-0005-0000-0000-0000C86C0000}"/>
    <cellStyle name="Normal 2 6 3 5 2 2 3 3" xfId="24117" xr:uid="{00000000-0005-0000-0000-0000C96C0000}"/>
    <cellStyle name="Normal 2 6 3 5 2 2 4" xfId="10668" xr:uid="{00000000-0005-0000-0000-0000CA6C0000}"/>
    <cellStyle name="Normal 2 6 3 5 2 2 4 2" xfId="26964" xr:uid="{00000000-0005-0000-0000-0000CB6C0000}"/>
    <cellStyle name="Normal 2 6 3 5 2 2 5" xfId="18818" xr:uid="{00000000-0005-0000-0000-0000CC6C0000}"/>
    <cellStyle name="Normal 2 6 3 5 2 3" xfId="3800" xr:uid="{00000000-0005-0000-0000-0000CD6C0000}"/>
    <cellStyle name="Normal 2 6 3 5 2 3 2" xfId="11946" xr:uid="{00000000-0005-0000-0000-0000CE6C0000}"/>
    <cellStyle name="Normal 2 6 3 5 2 3 2 2" xfId="28242" xr:uid="{00000000-0005-0000-0000-0000CF6C0000}"/>
    <cellStyle name="Normal 2 6 3 5 2 3 3" xfId="20096" xr:uid="{00000000-0005-0000-0000-0000D06C0000}"/>
    <cellStyle name="Normal 2 6 3 5 2 4" xfId="6411" xr:uid="{00000000-0005-0000-0000-0000D16C0000}"/>
    <cellStyle name="Normal 2 6 3 5 2 4 2" xfId="14557" xr:uid="{00000000-0005-0000-0000-0000D26C0000}"/>
    <cellStyle name="Normal 2 6 3 5 2 4 2 2" xfId="30853" xr:uid="{00000000-0005-0000-0000-0000D36C0000}"/>
    <cellStyle name="Normal 2 6 3 5 2 4 3" xfId="22707" xr:uid="{00000000-0005-0000-0000-0000D46C0000}"/>
    <cellStyle name="Normal 2 6 3 5 2 5" xfId="9258" xr:uid="{00000000-0005-0000-0000-0000D56C0000}"/>
    <cellStyle name="Normal 2 6 3 5 2 5 2" xfId="25554" xr:uid="{00000000-0005-0000-0000-0000D66C0000}"/>
    <cellStyle name="Normal 2 6 3 5 2 6" xfId="17408" xr:uid="{00000000-0005-0000-0000-0000D76C0000}"/>
    <cellStyle name="Normal 2 6 3 5 3" xfId="1817" xr:uid="{00000000-0005-0000-0000-0000D86C0000}"/>
    <cellStyle name="Normal 2 6 3 5 3 2" xfId="4409" xr:uid="{00000000-0005-0000-0000-0000D96C0000}"/>
    <cellStyle name="Normal 2 6 3 5 3 2 2" xfId="12555" xr:uid="{00000000-0005-0000-0000-0000DA6C0000}"/>
    <cellStyle name="Normal 2 6 3 5 3 2 2 2" xfId="28851" xr:uid="{00000000-0005-0000-0000-0000DB6C0000}"/>
    <cellStyle name="Normal 2 6 3 5 3 2 3" xfId="20705" xr:uid="{00000000-0005-0000-0000-0000DC6C0000}"/>
    <cellStyle name="Normal 2 6 3 5 3 3" xfId="7116" xr:uid="{00000000-0005-0000-0000-0000DD6C0000}"/>
    <cellStyle name="Normal 2 6 3 5 3 3 2" xfId="15262" xr:uid="{00000000-0005-0000-0000-0000DE6C0000}"/>
    <cellStyle name="Normal 2 6 3 5 3 3 2 2" xfId="31558" xr:uid="{00000000-0005-0000-0000-0000DF6C0000}"/>
    <cellStyle name="Normal 2 6 3 5 3 3 3" xfId="23412" xr:uid="{00000000-0005-0000-0000-0000E06C0000}"/>
    <cellStyle name="Normal 2 6 3 5 3 4" xfId="9963" xr:uid="{00000000-0005-0000-0000-0000E16C0000}"/>
    <cellStyle name="Normal 2 6 3 5 3 4 2" xfId="26259" xr:uid="{00000000-0005-0000-0000-0000E26C0000}"/>
    <cellStyle name="Normal 2 6 3 5 3 5" xfId="18113" xr:uid="{00000000-0005-0000-0000-0000E36C0000}"/>
    <cellStyle name="Normal 2 6 3 5 4" xfId="3191" xr:uid="{00000000-0005-0000-0000-0000E46C0000}"/>
    <cellStyle name="Normal 2 6 3 5 4 2" xfId="11337" xr:uid="{00000000-0005-0000-0000-0000E56C0000}"/>
    <cellStyle name="Normal 2 6 3 5 4 2 2" xfId="27633" xr:uid="{00000000-0005-0000-0000-0000E66C0000}"/>
    <cellStyle name="Normal 2 6 3 5 4 3" xfId="19487" xr:uid="{00000000-0005-0000-0000-0000E76C0000}"/>
    <cellStyle name="Normal 2 6 3 5 5" xfId="5706" xr:uid="{00000000-0005-0000-0000-0000E86C0000}"/>
    <cellStyle name="Normal 2 6 3 5 5 2" xfId="13852" xr:uid="{00000000-0005-0000-0000-0000E96C0000}"/>
    <cellStyle name="Normal 2 6 3 5 5 2 2" xfId="30148" xr:uid="{00000000-0005-0000-0000-0000EA6C0000}"/>
    <cellStyle name="Normal 2 6 3 5 5 3" xfId="22002" xr:uid="{00000000-0005-0000-0000-0000EB6C0000}"/>
    <cellStyle name="Normal 2 6 3 5 6" xfId="8553" xr:uid="{00000000-0005-0000-0000-0000EC6C0000}"/>
    <cellStyle name="Normal 2 6 3 5 6 2" xfId="24849" xr:uid="{00000000-0005-0000-0000-0000ED6C0000}"/>
    <cellStyle name="Normal 2 6 3 5 7" xfId="16703" xr:uid="{00000000-0005-0000-0000-0000EE6C0000}"/>
    <cellStyle name="Normal 2 6 3 6" xfId="768" xr:uid="{00000000-0005-0000-0000-0000EF6C0000}"/>
    <cellStyle name="Normal 2 6 3 6 2" xfId="2178" xr:uid="{00000000-0005-0000-0000-0000F06C0000}"/>
    <cellStyle name="Normal 2 6 3 6 2 2" xfId="4722" xr:uid="{00000000-0005-0000-0000-0000F16C0000}"/>
    <cellStyle name="Normal 2 6 3 6 2 2 2" xfId="12868" xr:uid="{00000000-0005-0000-0000-0000F26C0000}"/>
    <cellStyle name="Normal 2 6 3 6 2 2 2 2" xfId="29164" xr:uid="{00000000-0005-0000-0000-0000F36C0000}"/>
    <cellStyle name="Normal 2 6 3 6 2 2 3" xfId="21018" xr:uid="{00000000-0005-0000-0000-0000F46C0000}"/>
    <cellStyle name="Normal 2 6 3 6 2 3" xfId="7477" xr:uid="{00000000-0005-0000-0000-0000F56C0000}"/>
    <cellStyle name="Normal 2 6 3 6 2 3 2" xfId="15623" xr:uid="{00000000-0005-0000-0000-0000F66C0000}"/>
    <cellStyle name="Normal 2 6 3 6 2 3 2 2" xfId="31919" xr:uid="{00000000-0005-0000-0000-0000F76C0000}"/>
    <cellStyle name="Normal 2 6 3 6 2 3 3" xfId="23773" xr:uid="{00000000-0005-0000-0000-0000F86C0000}"/>
    <cellStyle name="Normal 2 6 3 6 2 4" xfId="10324" xr:uid="{00000000-0005-0000-0000-0000F96C0000}"/>
    <cellStyle name="Normal 2 6 3 6 2 4 2" xfId="26620" xr:uid="{00000000-0005-0000-0000-0000FA6C0000}"/>
    <cellStyle name="Normal 2 6 3 6 2 5" xfId="18474" xr:uid="{00000000-0005-0000-0000-0000FB6C0000}"/>
    <cellStyle name="Normal 2 6 3 6 3" xfId="3504" xr:uid="{00000000-0005-0000-0000-0000FC6C0000}"/>
    <cellStyle name="Normal 2 6 3 6 3 2" xfId="11650" xr:uid="{00000000-0005-0000-0000-0000FD6C0000}"/>
    <cellStyle name="Normal 2 6 3 6 3 2 2" xfId="27946" xr:uid="{00000000-0005-0000-0000-0000FE6C0000}"/>
    <cellStyle name="Normal 2 6 3 6 3 3" xfId="19800" xr:uid="{00000000-0005-0000-0000-0000FF6C0000}"/>
    <cellStyle name="Normal 2 6 3 6 4" xfId="6067" xr:uid="{00000000-0005-0000-0000-0000006D0000}"/>
    <cellStyle name="Normal 2 6 3 6 4 2" xfId="14213" xr:uid="{00000000-0005-0000-0000-0000016D0000}"/>
    <cellStyle name="Normal 2 6 3 6 4 2 2" xfId="30509" xr:uid="{00000000-0005-0000-0000-0000026D0000}"/>
    <cellStyle name="Normal 2 6 3 6 4 3" xfId="22363" xr:uid="{00000000-0005-0000-0000-0000036D0000}"/>
    <cellStyle name="Normal 2 6 3 6 5" xfId="8914" xr:uid="{00000000-0005-0000-0000-0000046D0000}"/>
    <cellStyle name="Normal 2 6 3 6 5 2" xfId="25210" xr:uid="{00000000-0005-0000-0000-0000056D0000}"/>
    <cellStyle name="Normal 2 6 3 6 6" xfId="17064" xr:uid="{00000000-0005-0000-0000-0000066D0000}"/>
    <cellStyle name="Normal 2 6 3 7" xfId="1473" xr:uid="{00000000-0005-0000-0000-0000076D0000}"/>
    <cellStyle name="Normal 2 6 3 7 2" xfId="4113" xr:uid="{00000000-0005-0000-0000-0000086D0000}"/>
    <cellStyle name="Normal 2 6 3 7 2 2" xfId="12259" xr:uid="{00000000-0005-0000-0000-0000096D0000}"/>
    <cellStyle name="Normal 2 6 3 7 2 2 2" xfId="28555" xr:uid="{00000000-0005-0000-0000-00000A6D0000}"/>
    <cellStyle name="Normal 2 6 3 7 2 3" xfId="20409" xr:uid="{00000000-0005-0000-0000-00000B6D0000}"/>
    <cellStyle name="Normal 2 6 3 7 3" xfId="6772" xr:uid="{00000000-0005-0000-0000-00000C6D0000}"/>
    <cellStyle name="Normal 2 6 3 7 3 2" xfId="14918" xr:uid="{00000000-0005-0000-0000-00000D6D0000}"/>
    <cellStyle name="Normal 2 6 3 7 3 2 2" xfId="31214" xr:uid="{00000000-0005-0000-0000-00000E6D0000}"/>
    <cellStyle name="Normal 2 6 3 7 3 3" xfId="23068" xr:uid="{00000000-0005-0000-0000-00000F6D0000}"/>
    <cellStyle name="Normal 2 6 3 7 4" xfId="9619" xr:uid="{00000000-0005-0000-0000-0000106D0000}"/>
    <cellStyle name="Normal 2 6 3 7 4 2" xfId="25915" xr:uid="{00000000-0005-0000-0000-0000116D0000}"/>
    <cellStyle name="Normal 2 6 3 7 5" xfId="17769" xr:uid="{00000000-0005-0000-0000-0000126D0000}"/>
    <cellStyle name="Normal 2 6 3 8" xfId="2895" xr:uid="{00000000-0005-0000-0000-0000136D0000}"/>
    <cellStyle name="Normal 2 6 3 8 2" xfId="11041" xr:uid="{00000000-0005-0000-0000-0000146D0000}"/>
    <cellStyle name="Normal 2 6 3 8 2 2" xfId="27337" xr:uid="{00000000-0005-0000-0000-0000156D0000}"/>
    <cellStyle name="Normal 2 6 3 8 3" xfId="19191" xr:uid="{00000000-0005-0000-0000-0000166D0000}"/>
    <cellStyle name="Normal 2 6 3 9" xfId="5362" xr:uid="{00000000-0005-0000-0000-0000176D0000}"/>
    <cellStyle name="Normal 2 6 3 9 2" xfId="13508" xr:uid="{00000000-0005-0000-0000-0000186D0000}"/>
    <cellStyle name="Normal 2 6 3 9 2 2" xfId="29804" xr:uid="{00000000-0005-0000-0000-0000196D0000}"/>
    <cellStyle name="Normal 2 6 3 9 3" xfId="21658" xr:uid="{00000000-0005-0000-0000-00001A6D0000}"/>
    <cellStyle name="Normal 2 6 4" xfId="108" xr:uid="{00000000-0005-0000-0000-00001B6D0000}"/>
    <cellStyle name="Normal 2 6 4 2" xfId="452" xr:uid="{00000000-0005-0000-0000-00001C6D0000}"/>
    <cellStyle name="Normal 2 6 4 2 2" xfId="1158" xr:uid="{00000000-0005-0000-0000-00001D6D0000}"/>
    <cellStyle name="Normal 2 6 4 2 2 2" xfId="2568" xr:uid="{00000000-0005-0000-0000-00001E6D0000}"/>
    <cellStyle name="Normal 2 6 4 2 2 2 2" xfId="5056" xr:uid="{00000000-0005-0000-0000-00001F6D0000}"/>
    <cellStyle name="Normal 2 6 4 2 2 2 2 2" xfId="13202" xr:uid="{00000000-0005-0000-0000-0000206D0000}"/>
    <cellStyle name="Normal 2 6 4 2 2 2 2 2 2" xfId="29498" xr:uid="{00000000-0005-0000-0000-0000216D0000}"/>
    <cellStyle name="Normal 2 6 4 2 2 2 2 3" xfId="21352" xr:uid="{00000000-0005-0000-0000-0000226D0000}"/>
    <cellStyle name="Normal 2 6 4 2 2 2 3" xfId="7867" xr:uid="{00000000-0005-0000-0000-0000236D0000}"/>
    <cellStyle name="Normal 2 6 4 2 2 2 3 2" xfId="16013" xr:uid="{00000000-0005-0000-0000-0000246D0000}"/>
    <cellStyle name="Normal 2 6 4 2 2 2 3 2 2" xfId="32309" xr:uid="{00000000-0005-0000-0000-0000256D0000}"/>
    <cellStyle name="Normal 2 6 4 2 2 2 3 3" xfId="24163" xr:uid="{00000000-0005-0000-0000-0000266D0000}"/>
    <cellStyle name="Normal 2 6 4 2 2 2 4" xfId="10714" xr:uid="{00000000-0005-0000-0000-0000276D0000}"/>
    <cellStyle name="Normal 2 6 4 2 2 2 4 2" xfId="27010" xr:uid="{00000000-0005-0000-0000-0000286D0000}"/>
    <cellStyle name="Normal 2 6 4 2 2 2 5" xfId="18864" xr:uid="{00000000-0005-0000-0000-0000296D0000}"/>
    <cellStyle name="Normal 2 6 4 2 2 3" xfId="3838" xr:uid="{00000000-0005-0000-0000-00002A6D0000}"/>
    <cellStyle name="Normal 2 6 4 2 2 3 2" xfId="11984" xr:uid="{00000000-0005-0000-0000-00002B6D0000}"/>
    <cellStyle name="Normal 2 6 4 2 2 3 2 2" xfId="28280" xr:uid="{00000000-0005-0000-0000-00002C6D0000}"/>
    <cellStyle name="Normal 2 6 4 2 2 3 3" xfId="20134" xr:uid="{00000000-0005-0000-0000-00002D6D0000}"/>
    <cellStyle name="Normal 2 6 4 2 2 4" xfId="6457" xr:uid="{00000000-0005-0000-0000-00002E6D0000}"/>
    <cellStyle name="Normal 2 6 4 2 2 4 2" xfId="14603" xr:uid="{00000000-0005-0000-0000-00002F6D0000}"/>
    <cellStyle name="Normal 2 6 4 2 2 4 2 2" xfId="30899" xr:uid="{00000000-0005-0000-0000-0000306D0000}"/>
    <cellStyle name="Normal 2 6 4 2 2 4 3" xfId="22753" xr:uid="{00000000-0005-0000-0000-0000316D0000}"/>
    <cellStyle name="Normal 2 6 4 2 2 5" xfId="9304" xr:uid="{00000000-0005-0000-0000-0000326D0000}"/>
    <cellStyle name="Normal 2 6 4 2 2 5 2" xfId="25600" xr:uid="{00000000-0005-0000-0000-0000336D0000}"/>
    <cellStyle name="Normal 2 6 4 2 2 6" xfId="17454" xr:uid="{00000000-0005-0000-0000-0000346D0000}"/>
    <cellStyle name="Normal 2 6 4 2 3" xfId="1863" xr:uid="{00000000-0005-0000-0000-0000356D0000}"/>
    <cellStyle name="Normal 2 6 4 2 3 2" xfId="4447" xr:uid="{00000000-0005-0000-0000-0000366D0000}"/>
    <cellStyle name="Normal 2 6 4 2 3 2 2" xfId="12593" xr:uid="{00000000-0005-0000-0000-0000376D0000}"/>
    <cellStyle name="Normal 2 6 4 2 3 2 2 2" xfId="28889" xr:uid="{00000000-0005-0000-0000-0000386D0000}"/>
    <cellStyle name="Normal 2 6 4 2 3 2 3" xfId="20743" xr:uid="{00000000-0005-0000-0000-0000396D0000}"/>
    <cellStyle name="Normal 2 6 4 2 3 3" xfId="7162" xr:uid="{00000000-0005-0000-0000-00003A6D0000}"/>
    <cellStyle name="Normal 2 6 4 2 3 3 2" xfId="15308" xr:uid="{00000000-0005-0000-0000-00003B6D0000}"/>
    <cellStyle name="Normal 2 6 4 2 3 3 2 2" xfId="31604" xr:uid="{00000000-0005-0000-0000-00003C6D0000}"/>
    <cellStyle name="Normal 2 6 4 2 3 3 3" xfId="23458" xr:uid="{00000000-0005-0000-0000-00003D6D0000}"/>
    <cellStyle name="Normal 2 6 4 2 3 4" xfId="10009" xr:uid="{00000000-0005-0000-0000-00003E6D0000}"/>
    <cellStyle name="Normal 2 6 4 2 3 4 2" xfId="26305" xr:uid="{00000000-0005-0000-0000-00003F6D0000}"/>
    <cellStyle name="Normal 2 6 4 2 3 5" xfId="18159" xr:uid="{00000000-0005-0000-0000-0000406D0000}"/>
    <cellStyle name="Normal 2 6 4 2 4" xfId="3229" xr:uid="{00000000-0005-0000-0000-0000416D0000}"/>
    <cellStyle name="Normal 2 6 4 2 4 2" xfId="11375" xr:uid="{00000000-0005-0000-0000-0000426D0000}"/>
    <cellStyle name="Normal 2 6 4 2 4 2 2" xfId="27671" xr:uid="{00000000-0005-0000-0000-0000436D0000}"/>
    <cellStyle name="Normal 2 6 4 2 4 3" xfId="19525" xr:uid="{00000000-0005-0000-0000-0000446D0000}"/>
    <cellStyle name="Normal 2 6 4 2 5" xfId="5752" xr:uid="{00000000-0005-0000-0000-0000456D0000}"/>
    <cellStyle name="Normal 2 6 4 2 5 2" xfId="13898" xr:uid="{00000000-0005-0000-0000-0000466D0000}"/>
    <cellStyle name="Normal 2 6 4 2 5 2 2" xfId="30194" xr:uid="{00000000-0005-0000-0000-0000476D0000}"/>
    <cellStyle name="Normal 2 6 4 2 5 3" xfId="22048" xr:uid="{00000000-0005-0000-0000-0000486D0000}"/>
    <cellStyle name="Normal 2 6 4 2 6" xfId="8599" xr:uid="{00000000-0005-0000-0000-0000496D0000}"/>
    <cellStyle name="Normal 2 6 4 2 6 2" xfId="24895" xr:uid="{00000000-0005-0000-0000-00004A6D0000}"/>
    <cellStyle name="Normal 2 6 4 2 7" xfId="16749" xr:uid="{00000000-0005-0000-0000-00004B6D0000}"/>
    <cellStyle name="Normal 2 6 4 3" xfId="814" xr:uid="{00000000-0005-0000-0000-00004C6D0000}"/>
    <cellStyle name="Normal 2 6 4 3 2" xfId="2224" xr:uid="{00000000-0005-0000-0000-00004D6D0000}"/>
    <cellStyle name="Normal 2 6 4 3 2 2" xfId="4760" xr:uid="{00000000-0005-0000-0000-00004E6D0000}"/>
    <cellStyle name="Normal 2 6 4 3 2 2 2" xfId="12906" xr:uid="{00000000-0005-0000-0000-00004F6D0000}"/>
    <cellStyle name="Normal 2 6 4 3 2 2 2 2" xfId="29202" xr:uid="{00000000-0005-0000-0000-0000506D0000}"/>
    <cellStyle name="Normal 2 6 4 3 2 2 3" xfId="21056" xr:uid="{00000000-0005-0000-0000-0000516D0000}"/>
    <cellStyle name="Normal 2 6 4 3 2 3" xfId="7523" xr:uid="{00000000-0005-0000-0000-0000526D0000}"/>
    <cellStyle name="Normal 2 6 4 3 2 3 2" xfId="15669" xr:uid="{00000000-0005-0000-0000-0000536D0000}"/>
    <cellStyle name="Normal 2 6 4 3 2 3 2 2" xfId="31965" xr:uid="{00000000-0005-0000-0000-0000546D0000}"/>
    <cellStyle name="Normal 2 6 4 3 2 3 3" xfId="23819" xr:uid="{00000000-0005-0000-0000-0000556D0000}"/>
    <cellStyle name="Normal 2 6 4 3 2 4" xfId="10370" xr:uid="{00000000-0005-0000-0000-0000566D0000}"/>
    <cellStyle name="Normal 2 6 4 3 2 4 2" xfId="26666" xr:uid="{00000000-0005-0000-0000-0000576D0000}"/>
    <cellStyle name="Normal 2 6 4 3 2 5" xfId="18520" xr:uid="{00000000-0005-0000-0000-0000586D0000}"/>
    <cellStyle name="Normal 2 6 4 3 3" xfId="3542" xr:uid="{00000000-0005-0000-0000-0000596D0000}"/>
    <cellStyle name="Normal 2 6 4 3 3 2" xfId="11688" xr:uid="{00000000-0005-0000-0000-00005A6D0000}"/>
    <cellStyle name="Normal 2 6 4 3 3 2 2" xfId="27984" xr:uid="{00000000-0005-0000-0000-00005B6D0000}"/>
    <cellStyle name="Normal 2 6 4 3 3 3" xfId="19838" xr:uid="{00000000-0005-0000-0000-00005C6D0000}"/>
    <cellStyle name="Normal 2 6 4 3 4" xfId="6113" xr:uid="{00000000-0005-0000-0000-00005D6D0000}"/>
    <cellStyle name="Normal 2 6 4 3 4 2" xfId="14259" xr:uid="{00000000-0005-0000-0000-00005E6D0000}"/>
    <cellStyle name="Normal 2 6 4 3 4 2 2" xfId="30555" xr:uid="{00000000-0005-0000-0000-00005F6D0000}"/>
    <cellStyle name="Normal 2 6 4 3 4 3" xfId="22409" xr:uid="{00000000-0005-0000-0000-0000606D0000}"/>
    <cellStyle name="Normal 2 6 4 3 5" xfId="8960" xr:uid="{00000000-0005-0000-0000-0000616D0000}"/>
    <cellStyle name="Normal 2 6 4 3 5 2" xfId="25256" xr:uid="{00000000-0005-0000-0000-0000626D0000}"/>
    <cellStyle name="Normal 2 6 4 3 6" xfId="17110" xr:uid="{00000000-0005-0000-0000-0000636D0000}"/>
    <cellStyle name="Normal 2 6 4 4" xfId="1519" xr:uid="{00000000-0005-0000-0000-0000646D0000}"/>
    <cellStyle name="Normal 2 6 4 4 2" xfId="4151" xr:uid="{00000000-0005-0000-0000-0000656D0000}"/>
    <cellStyle name="Normal 2 6 4 4 2 2" xfId="12297" xr:uid="{00000000-0005-0000-0000-0000666D0000}"/>
    <cellStyle name="Normal 2 6 4 4 2 2 2" xfId="28593" xr:uid="{00000000-0005-0000-0000-0000676D0000}"/>
    <cellStyle name="Normal 2 6 4 4 2 3" xfId="20447" xr:uid="{00000000-0005-0000-0000-0000686D0000}"/>
    <cellStyle name="Normal 2 6 4 4 3" xfId="6818" xr:uid="{00000000-0005-0000-0000-0000696D0000}"/>
    <cellStyle name="Normal 2 6 4 4 3 2" xfId="14964" xr:uid="{00000000-0005-0000-0000-00006A6D0000}"/>
    <cellStyle name="Normal 2 6 4 4 3 2 2" xfId="31260" xr:uid="{00000000-0005-0000-0000-00006B6D0000}"/>
    <cellStyle name="Normal 2 6 4 4 3 3" xfId="23114" xr:uid="{00000000-0005-0000-0000-00006C6D0000}"/>
    <cellStyle name="Normal 2 6 4 4 4" xfId="9665" xr:uid="{00000000-0005-0000-0000-00006D6D0000}"/>
    <cellStyle name="Normal 2 6 4 4 4 2" xfId="25961" xr:uid="{00000000-0005-0000-0000-00006E6D0000}"/>
    <cellStyle name="Normal 2 6 4 4 5" xfId="17815" xr:uid="{00000000-0005-0000-0000-00006F6D0000}"/>
    <cellStyle name="Normal 2 6 4 5" xfId="2933" xr:uid="{00000000-0005-0000-0000-0000706D0000}"/>
    <cellStyle name="Normal 2 6 4 5 2" xfId="11079" xr:uid="{00000000-0005-0000-0000-0000716D0000}"/>
    <cellStyle name="Normal 2 6 4 5 2 2" xfId="27375" xr:uid="{00000000-0005-0000-0000-0000726D0000}"/>
    <cellStyle name="Normal 2 6 4 5 3" xfId="19229" xr:uid="{00000000-0005-0000-0000-0000736D0000}"/>
    <cellStyle name="Normal 2 6 4 6" xfId="5408" xr:uid="{00000000-0005-0000-0000-0000746D0000}"/>
    <cellStyle name="Normal 2 6 4 6 2" xfId="13554" xr:uid="{00000000-0005-0000-0000-0000756D0000}"/>
    <cellStyle name="Normal 2 6 4 6 2 2" xfId="29850" xr:uid="{00000000-0005-0000-0000-0000766D0000}"/>
    <cellStyle name="Normal 2 6 4 6 3" xfId="21704" xr:uid="{00000000-0005-0000-0000-0000776D0000}"/>
    <cellStyle name="Normal 2 6 4 7" xfId="8255" xr:uid="{00000000-0005-0000-0000-0000786D0000}"/>
    <cellStyle name="Normal 2 6 4 7 2" xfId="24551" xr:uid="{00000000-0005-0000-0000-0000796D0000}"/>
    <cellStyle name="Normal 2 6 4 8" xfId="16405" xr:uid="{00000000-0005-0000-0000-00007A6D0000}"/>
    <cellStyle name="Normal 2 6 5" xfId="196" xr:uid="{00000000-0005-0000-0000-00007B6D0000}"/>
    <cellStyle name="Normal 2 6 5 2" xfId="540" xr:uid="{00000000-0005-0000-0000-00007C6D0000}"/>
    <cellStyle name="Normal 2 6 5 2 2" xfId="1246" xr:uid="{00000000-0005-0000-0000-00007D6D0000}"/>
    <cellStyle name="Normal 2 6 5 2 2 2" xfId="2656" xr:uid="{00000000-0005-0000-0000-00007E6D0000}"/>
    <cellStyle name="Normal 2 6 5 2 2 2 2" xfId="5130" xr:uid="{00000000-0005-0000-0000-00007F6D0000}"/>
    <cellStyle name="Normal 2 6 5 2 2 2 2 2" xfId="13276" xr:uid="{00000000-0005-0000-0000-0000806D0000}"/>
    <cellStyle name="Normal 2 6 5 2 2 2 2 2 2" xfId="29572" xr:uid="{00000000-0005-0000-0000-0000816D0000}"/>
    <cellStyle name="Normal 2 6 5 2 2 2 2 3" xfId="21426" xr:uid="{00000000-0005-0000-0000-0000826D0000}"/>
    <cellStyle name="Normal 2 6 5 2 2 2 3" xfId="7955" xr:uid="{00000000-0005-0000-0000-0000836D0000}"/>
    <cellStyle name="Normal 2 6 5 2 2 2 3 2" xfId="16101" xr:uid="{00000000-0005-0000-0000-0000846D0000}"/>
    <cellStyle name="Normal 2 6 5 2 2 2 3 2 2" xfId="32397" xr:uid="{00000000-0005-0000-0000-0000856D0000}"/>
    <cellStyle name="Normal 2 6 5 2 2 2 3 3" xfId="24251" xr:uid="{00000000-0005-0000-0000-0000866D0000}"/>
    <cellStyle name="Normal 2 6 5 2 2 2 4" xfId="10802" xr:uid="{00000000-0005-0000-0000-0000876D0000}"/>
    <cellStyle name="Normal 2 6 5 2 2 2 4 2" xfId="27098" xr:uid="{00000000-0005-0000-0000-0000886D0000}"/>
    <cellStyle name="Normal 2 6 5 2 2 2 5" xfId="18952" xr:uid="{00000000-0005-0000-0000-0000896D0000}"/>
    <cellStyle name="Normal 2 6 5 2 2 3" xfId="3912" xr:uid="{00000000-0005-0000-0000-00008A6D0000}"/>
    <cellStyle name="Normal 2 6 5 2 2 3 2" xfId="12058" xr:uid="{00000000-0005-0000-0000-00008B6D0000}"/>
    <cellStyle name="Normal 2 6 5 2 2 3 2 2" xfId="28354" xr:uid="{00000000-0005-0000-0000-00008C6D0000}"/>
    <cellStyle name="Normal 2 6 5 2 2 3 3" xfId="20208" xr:uid="{00000000-0005-0000-0000-00008D6D0000}"/>
    <cellStyle name="Normal 2 6 5 2 2 4" xfId="6545" xr:uid="{00000000-0005-0000-0000-00008E6D0000}"/>
    <cellStyle name="Normal 2 6 5 2 2 4 2" xfId="14691" xr:uid="{00000000-0005-0000-0000-00008F6D0000}"/>
    <cellStyle name="Normal 2 6 5 2 2 4 2 2" xfId="30987" xr:uid="{00000000-0005-0000-0000-0000906D0000}"/>
    <cellStyle name="Normal 2 6 5 2 2 4 3" xfId="22841" xr:uid="{00000000-0005-0000-0000-0000916D0000}"/>
    <cellStyle name="Normal 2 6 5 2 2 5" xfId="9392" xr:uid="{00000000-0005-0000-0000-0000926D0000}"/>
    <cellStyle name="Normal 2 6 5 2 2 5 2" xfId="25688" xr:uid="{00000000-0005-0000-0000-0000936D0000}"/>
    <cellStyle name="Normal 2 6 5 2 2 6" xfId="17542" xr:uid="{00000000-0005-0000-0000-0000946D0000}"/>
    <cellStyle name="Normal 2 6 5 2 3" xfId="1951" xr:uid="{00000000-0005-0000-0000-0000956D0000}"/>
    <cellStyle name="Normal 2 6 5 2 3 2" xfId="4521" xr:uid="{00000000-0005-0000-0000-0000966D0000}"/>
    <cellStyle name="Normal 2 6 5 2 3 2 2" xfId="12667" xr:uid="{00000000-0005-0000-0000-0000976D0000}"/>
    <cellStyle name="Normal 2 6 5 2 3 2 2 2" xfId="28963" xr:uid="{00000000-0005-0000-0000-0000986D0000}"/>
    <cellStyle name="Normal 2 6 5 2 3 2 3" xfId="20817" xr:uid="{00000000-0005-0000-0000-0000996D0000}"/>
    <cellStyle name="Normal 2 6 5 2 3 3" xfId="7250" xr:uid="{00000000-0005-0000-0000-00009A6D0000}"/>
    <cellStyle name="Normal 2 6 5 2 3 3 2" xfId="15396" xr:uid="{00000000-0005-0000-0000-00009B6D0000}"/>
    <cellStyle name="Normal 2 6 5 2 3 3 2 2" xfId="31692" xr:uid="{00000000-0005-0000-0000-00009C6D0000}"/>
    <cellStyle name="Normal 2 6 5 2 3 3 3" xfId="23546" xr:uid="{00000000-0005-0000-0000-00009D6D0000}"/>
    <cellStyle name="Normal 2 6 5 2 3 4" xfId="10097" xr:uid="{00000000-0005-0000-0000-00009E6D0000}"/>
    <cellStyle name="Normal 2 6 5 2 3 4 2" xfId="26393" xr:uid="{00000000-0005-0000-0000-00009F6D0000}"/>
    <cellStyle name="Normal 2 6 5 2 3 5" xfId="18247" xr:uid="{00000000-0005-0000-0000-0000A06D0000}"/>
    <cellStyle name="Normal 2 6 5 2 4" xfId="3303" xr:uid="{00000000-0005-0000-0000-0000A16D0000}"/>
    <cellStyle name="Normal 2 6 5 2 4 2" xfId="11449" xr:uid="{00000000-0005-0000-0000-0000A26D0000}"/>
    <cellStyle name="Normal 2 6 5 2 4 2 2" xfId="27745" xr:uid="{00000000-0005-0000-0000-0000A36D0000}"/>
    <cellStyle name="Normal 2 6 5 2 4 3" xfId="19599" xr:uid="{00000000-0005-0000-0000-0000A46D0000}"/>
    <cellStyle name="Normal 2 6 5 2 5" xfId="5840" xr:uid="{00000000-0005-0000-0000-0000A56D0000}"/>
    <cellStyle name="Normal 2 6 5 2 5 2" xfId="13986" xr:uid="{00000000-0005-0000-0000-0000A66D0000}"/>
    <cellStyle name="Normal 2 6 5 2 5 2 2" xfId="30282" xr:uid="{00000000-0005-0000-0000-0000A76D0000}"/>
    <cellStyle name="Normal 2 6 5 2 5 3" xfId="22136" xr:uid="{00000000-0005-0000-0000-0000A86D0000}"/>
    <cellStyle name="Normal 2 6 5 2 6" xfId="8687" xr:uid="{00000000-0005-0000-0000-0000A96D0000}"/>
    <cellStyle name="Normal 2 6 5 2 6 2" xfId="24983" xr:uid="{00000000-0005-0000-0000-0000AA6D0000}"/>
    <cellStyle name="Normal 2 6 5 2 7" xfId="16837" xr:uid="{00000000-0005-0000-0000-0000AB6D0000}"/>
    <cellStyle name="Normal 2 6 5 3" xfId="902" xr:uid="{00000000-0005-0000-0000-0000AC6D0000}"/>
    <cellStyle name="Normal 2 6 5 3 2" xfId="2312" xr:uid="{00000000-0005-0000-0000-0000AD6D0000}"/>
    <cellStyle name="Normal 2 6 5 3 2 2" xfId="4834" xr:uid="{00000000-0005-0000-0000-0000AE6D0000}"/>
    <cellStyle name="Normal 2 6 5 3 2 2 2" xfId="12980" xr:uid="{00000000-0005-0000-0000-0000AF6D0000}"/>
    <cellStyle name="Normal 2 6 5 3 2 2 2 2" xfId="29276" xr:uid="{00000000-0005-0000-0000-0000B06D0000}"/>
    <cellStyle name="Normal 2 6 5 3 2 2 3" xfId="21130" xr:uid="{00000000-0005-0000-0000-0000B16D0000}"/>
    <cellStyle name="Normal 2 6 5 3 2 3" xfId="7611" xr:uid="{00000000-0005-0000-0000-0000B26D0000}"/>
    <cellStyle name="Normal 2 6 5 3 2 3 2" xfId="15757" xr:uid="{00000000-0005-0000-0000-0000B36D0000}"/>
    <cellStyle name="Normal 2 6 5 3 2 3 2 2" xfId="32053" xr:uid="{00000000-0005-0000-0000-0000B46D0000}"/>
    <cellStyle name="Normal 2 6 5 3 2 3 3" xfId="23907" xr:uid="{00000000-0005-0000-0000-0000B56D0000}"/>
    <cellStyle name="Normal 2 6 5 3 2 4" xfId="10458" xr:uid="{00000000-0005-0000-0000-0000B66D0000}"/>
    <cellStyle name="Normal 2 6 5 3 2 4 2" xfId="26754" xr:uid="{00000000-0005-0000-0000-0000B76D0000}"/>
    <cellStyle name="Normal 2 6 5 3 2 5" xfId="18608" xr:uid="{00000000-0005-0000-0000-0000B86D0000}"/>
    <cellStyle name="Normal 2 6 5 3 3" xfId="3616" xr:uid="{00000000-0005-0000-0000-0000B96D0000}"/>
    <cellStyle name="Normal 2 6 5 3 3 2" xfId="11762" xr:uid="{00000000-0005-0000-0000-0000BA6D0000}"/>
    <cellStyle name="Normal 2 6 5 3 3 2 2" xfId="28058" xr:uid="{00000000-0005-0000-0000-0000BB6D0000}"/>
    <cellStyle name="Normal 2 6 5 3 3 3" xfId="19912" xr:uid="{00000000-0005-0000-0000-0000BC6D0000}"/>
    <cellStyle name="Normal 2 6 5 3 4" xfId="6201" xr:uid="{00000000-0005-0000-0000-0000BD6D0000}"/>
    <cellStyle name="Normal 2 6 5 3 4 2" xfId="14347" xr:uid="{00000000-0005-0000-0000-0000BE6D0000}"/>
    <cellStyle name="Normal 2 6 5 3 4 2 2" xfId="30643" xr:uid="{00000000-0005-0000-0000-0000BF6D0000}"/>
    <cellStyle name="Normal 2 6 5 3 4 3" xfId="22497" xr:uid="{00000000-0005-0000-0000-0000C06D0000}"/>
    <cellStyle name="Normal 2 6 5 3 5" xfId="9048" xr:uid="{00000000-0005-0000-0000-0000C16D0000}"/>
    <cellStyle name="Normal 2 6 5 3 5 2" xfId="25344" xr:uid="{00000000-0005-0000-0000-0000C26D0000}"/>
    <cellStyle name="Normal 2 6 5 3 6" xfId="17198" xr:uid="{00000000-0005-0000-0000-0000C36D0000}"/>
    <cellStyle name="Normal 2 6 5 4" xfId="1607" xr:uid="{00000000-0005-0000-0000-0000C46D0000}"/>
    <cellStyle name="Normal 2 6 5 4 2" xfId="4225" xr:uid="{00000000-0005-0000-0000-0000C56D0000}"/>
    <cellStyle name="Normal 2 6 5 4 2 2" xfId="12371" xr:uid="{00000000-0005-0000-0000-0000C66D0000}"/>
    <cellStyle name="Normal 2 6 5 4 2 2 2" xfId="28667" xr:uid="{00000000-0005-0000-0000-0000C76D0000}"/>
    <cellStyle name="Normal 2 6 5 4 2 3" xfId="20521" xr:uid="{00000000-0005-0000-0000-0000C86D0000}"/>
    <cellStyle name="Normal 2 6 5 4 3" xfId="6906" xr:uid="{00000000-0005-0000-0000-0000C96D0000}"/>
    <cellStyle name="Normal 2 6 5 4 3 2" xfId="15052" xr:uid="{00000000-0005-0000-0000-0000CA6D0000}"/>
    <cellStyle name="Normal 2 6 5 4 3 2 2" xfId="31348" xr:uid="{00000000-0005-0000-0000-0000CB6D0000}"/>
    <cellStyle name="Normal 2 6 5 4 3 3" xfId="23202" xr:uid="{00000000-0005-0000-0000-0000CC6D0000}"/>
    <cellStyle name="Normal 2 6 5 4 4" xfId="9753" xr:uid="{00000000-0005-0000-0000-0000CD6D0000}"/>
    <cellStyle name="Normal 2 6 5 4 4 2" xfId="26049" xr:uid="{00000000-0005-0000-0000-0000CE6D0000}"/>
    <cellStyle name="Normal 2 6 5 4 5" xfId="17903" xr:uid="{00000000-0005-0000-0000-0000CF6D0000}"/>
    <cellStyle name="Normal 2 6 5 5" xfId="3007" xr:uid="{00000000-0005-0000-0000-0000D06D0000}"/>
    <cellStyle name="Normal 2 6 5 5 2" xfId="11153" xr:uid="{00000000-0005-0000-0000-0000D16D0000}"/>
    <cellStyle name="Normal 2 6 5 5 2 2" xfId="27449" xr:uid="{00000000-0005-0000-0000-0000D26D0000}"/>
    <cellStyle name="Normal 2 6 5 5 3" xfId="19303" xr:uid="{00000000-0005-0000-0000-0000D36D0000}"/>
    <cellStyle name="Normal 2 6 5 6" xfId="5496" xr:uid="{00000000-0005-0000-0000-0000D46D0000}"/>
    <cellStyle name="Normal 2 6 5 6 2" xfId="13642" xr:uid="{00000000-0005-0000-0000-0000D56D0000}"/>
    <cellStyle name="Normal 2 6 5 6 2 2" xfId="29938" xr:uid="{00000000-0005-0000-0000-0000D66D0000}"/>
    <cellStyle name="Normal 2 6 5 6 3" xfId="21792" xr:uid="{00000000-0005-0000-0000-0000D76D0000}"/>
    <cellStyle name="Normal 2 6 5 7" xfId="8343" xr:uid="{00000000-0005-0000-0000-0000D86D0000}"/>
    <cellStyle name="Normal 2 6 5 7 2" xfId="24639" xr:uid="{00000000-0005-0000-0000-0000D96D0000}"/>
    <cellStyle name="Normal 2 6 5 8" xfId="16493" xr:uid="{00000000-0005-0000-0000-0000DA6D0000}"/>
    <cellStyle name="Normal 2 6 6" xfId="272" xr:uid="{00000000-0005-0000-0000-0000DB6D0000}"/>
    <cellStyle name="Normal 2 6 6 2" xfId="616" xr:uid="{00000000-0005-0000-0000-0000DC6D0000}"/>
    <cellStyle name="Normal 2 6 6 2 2" xfId="1322" xr:uid="{00000000-0005-0000-0000-0000DD6D0000}"/>
    <cellStyle name="Normal 2 6 6 2 2 2" xfId="2732" xr:uid="{00000000-0005-0000-0000-0000DE6D0000}"/>
    <cellStyle name="Normal 2 6 6 2 2 2 2" xfId="5204" xr:uid="{00000000-0005-0000-0000-0000DF6D0000}"/>
    <cellStyle name="Normal 2 6 6 2 2 2 2 2" xfId="13350" xr:uid="{00000000-0005-0000-0000-0000E06D0000}"/>
    <cellStyle name="Normal 2 6 6 2 2 2 2 2 2" xfId="29646" xr:uid="{00000000-0005-0000-0000-0000E16D0000}"/>
    <cellStyle name="Normal 2 6 6 2 2 2 2 3" xfId="21500" xr:uid="{00000000-0005-0000-0000-0000E26D0000}"/>
    <cellStyle name="Normal 2 6 6 2 2 2 3" xfId="8031" xr:uid="{00000000-0005-0000-0000-0000E36D0000}"/>
    <cellStyle name="Normal 2 6 6 2 2 2 3 2" xfId="16177" xr:uid="{00000000-0005-0000-0000-0000E46D0000}"/>
    <cellStyle name="Normal 2 6 6 2 2 2 3 2 2" xfId="32473" xr:uid="{00000000-0005-0000-0000-0000E56D0000}"/>
    <cellStyle name="Normal 2 6 6 2 2 2 3 3" xfId="24327" xr:uid="{00000000-0005-0000-0000-0000E66D0000}"/>
    <cellStyle name="Normal 2 6 6 2 2 2 4" xfId="10878" xr:uid="{00000000-0005-0000-0000-0000E76D0000}"/>
    <cellStyle name="Normal 2 6 6 2 2 2 4 2" xfId="27174" xr:uid="{00000000-0005-0000-0000-0000E86D0000}"/>
    <cellStyle name="Normal 2 6 6 2 2 2 5" xfId="19028" xr:uid="{00000000-0005-0000-0000-0000E96D0000}"/>
    <cellStyle name="Normal 2 6 6 2 2 3" xfId="3986" xr:uid="{00000000-0005-0000-0000-0000EA6D0000}"/>
    <cellStyle name="Normal 2 6 6 2 2 3 2" xfId="12132" xr:uid="{00000000-0005-0000-0000-0000EB6D0000}"/>
    <cellStyle name="Normal 2 6 6 2 2 3 2 2" xfId="28428" xr:uid="{00000000-0005-0000-0000-0000EC6D0000}"/>
    <cellStyle name="Normal 2 6 6 2 2 3 3" xfId="20282" xr:uid="{00000000-0005-0000-0000-0000ED6D0000}"/>
    <cellStyle name="Normal 2 6 6 2 2 4" xfId="6621" xr:uid="{00000000-0005-0000-0000-0000EE6D0000}"/>
    <cellStyle name="Normal 2 6 6 2 2 4 2" xfId="14767" xr:uid="{00000000-0005-0000-0000-0000EF6D0000}"/>
    <cellStyle name="Normal 2 6 6 2 2 4 2 2" xfId="31063" xr:uid="{00000000-0005-0000-0000-0000F06D0000}"/>
    <cellStyle name="Normal 2 6 6 2 2 4 3" xfId="22917" xr:uid="{00000000-0005-0000-0000-0000F16D0000}"/>
    <cellStyle name="Normal 2 6 6 2 2 5" xfId="9468" xr:uid="{00000000-0005-0000-0000-0000F26D0000}"/>
    <cellStyle name="Normal 2 6 6 2 2 5 2" xfId="25764" xr:uid="{00000000-0005-0000-0000-0000F36D0000}"/>
    <cellStyle name="Normal 2 6 6 2 2 6" xfId="17618" xr:uid="{00000000-0005-0000-0000-0000F46D0000}"/>
    <cellStyle name="Normal 2 6 6 2 3" xfId="2027" xr:uid="{00000000-0005-0000-0000-0000F56D0000}"/>
    <cellStyle name="Normal 2 6 6 2 3 2" xfId="4595" xr:uid="{00000000-0005-0000-0000-0000F66D0000}"/>
    <cellStyle name="Normal 2 6 6 2 3 2 2" xfId="12741" xr:uid="{00000000-0005-0000-0000-0000F76D0000}"/>
    <cellStyle name="Normal 2 6 6 2 3 2 2 2" xfId="29037" xr:uid="{00000000-0005-0000-0000-0000F86D0000}"/>
    <cellStyle name="Normal 2 6 6 2 3 2 3" xfId="20891" xr:uid="{00000000-0005-0000-0000-0000F96D0000}"/>
    <cellStyle name="Normal 2 6 6 2 3 3" xfId="7326" xr:uid="{00000000-0005-0000-0000-0000FA6D0000}"/>
    <cellStyle name="Normal 2 6 6 2 3 3 2" xfId="15472" xr:uid="{00000000-0005-0000-0000-0000FB6D0000}"/>
    <cellStyle name="Normal 2 6 6 2 3 3 2 2" xfId="31768" xr:uid="{00000000-0005-0000-0000-0000FC6D0000}"/>
    <cellStyle name="Normal 2 6 6 2 3 3 3" xfId="23622" xr:uid="{00000000-0005-0000-0000-0000FD6D0000}"/>
    <cellStyle name="Normal 2 6 6 2 3 4" xfId="10173" xr:uid="{00000000-0005-0000-0000-0000FE6D0000}"/>
    <cellStyle name="Normal 2 6 6 2 3 4 2" xfId="26469" xr:uid="{00000000-0005-0000-0000-0000FF6D0000}"/>
    <cellStyle name="Normal 2 6 6 2 3 5" xfId="18323" xr:uid="{00000000-0005-0000-0000-0000006E0000}"/>
    <cellStyle name="Normal 2 6 6 2 4" xfId="3377" xr:uid="{00000000-0005-0000-0000-0000016E0000}"/>
    <cellStyle name="Normal 2 6 6 2 4 2" xfId="11523" xr:uid="{00000000-0005-0000-0000-0000026E0000}"/>
    <cellStyle name="Normal 2 6 6 2 4 2 2" xfId="27819" xr:uid="{00000000-0005-0000-0000-0000036E0000}"/>
    <cellStyle name="Normal 2 6 6 2 4 3" xfId="19673" xr:uid="{00000000-0005-0000-0000-0000046E0000}"/>
    <cellStyle name="Normal 2 6 6 2 5" xfId="5916" xr:uid="{00000000-0005-0000-0000-0000056E0000}"/>
    <cellStyle name="Normal 2 6 6 2 5 2" xfId="14062" xr:uid="{00000000-0005-0000-0000-0000066E0000}"/>
    <cellStyle name="Normal 2 6 6 2 5 2 2" xfId="30358" xr:uid="{00000000-0005-0000-0000-0000076E0000}"/>
    <cellStyle name="Normal 2 6 6 2 5 3" xfId="22212" xr:uid="{00000000-0005-0000-0000-0000086E0000}"/>
    <cellStyle name="Normal 2 6 6 2 6" xfId="8763" xr:uid="{00000000-0005-0000-0000-0000096E0000}"/>
    <cellStyle name="Normal 2 6 6 2 6 2" xfId="25059" xr:uid="{00000000-0005-0000-0000-00000A6E0000}"/>
    <cellStyle name="Normal 2 6 6 2 7" xfId="16913" xr:uid="{00000000-0005-0000-0000-00000B6E0000}"/>
    <cellStyle name="Normal 2 6 6 3" xfId="978" xr:uid="{00000000-0005-0000-0000-00000C6E0000}"/>
    <cellStyle name="Normal 2 6 6 3 2" xfId="2388" xr:uid="{00000000-0005-0000-0000-00000D6E0000}"/>
    <cellStyle name="Normal 2 6 6 3 2 2" xfId="4908" xr:uid="{00000000-0005-0000-0000-00000E6E0000}"/>
    <cellStyle name="Normal 2 6 6 3 2 2 2" xfId="13054" xr:uid="{00000000-0005-0000-0000-00000F6E0000}"/>
    <cellStyle name="Normal 2 6 6 3 2 2 2 2" xfId="29350" xr:uid="{00000000-0005-0000-0000-0000106E0000}"/>
    <cellStyle name="Normal 2 6 6 3 2 2 3" xfId="21204" xr:uid="{00000000-0005-0000-0000-0000116E0000}"/>
    <cellStyle name="Normal 2 6 6 3 2 3" xfId="7687" xr:uid="{00000000-0005-0000-0000-0000126E0000}"/>
    <cellStyle name="Normal 2 6 6 3 2 3 2" xfId="15833" xr:uid="{00000000-0005-0000-0000-0000136E0000}"/>
    <cellStyle name="Normal 2 6 6 3 2 3 2 2" xfId="32129" xr:uid="{00000000-0005-0000-0000-0000146E0000}"/>
    <cellStyle name="Normal 2 6 6 3 2 3 3" xfId="23983" xr:uid="{00000000-0005-0000-0000-0000156E0000}"/>
    <cellStyle name="Normal 2 6 6 3 2 4" xfId="10534" xr:uid="{00000000-0005-0000-0000-0000166E0000}"/>
    <cellStyle name="Normal 2 6 6 3 2 4 2" xfId="26830" xr:uid="{00000000-0005-0000-0000-0000176E0000}"/>
    <cellStyle name="Normal 2 6 6 3 2 5" xfId="18684" xr:uid="{00000000-0005-0000-0000-0000186E0000}"/>
    <cellStyle name="Normal 2 6 6 3 3" xfId="3690" xr:uid="{00000000-0005-0000-0000-0000196E0000}"/>
    <cellStyle name="Normal 2 6 6 3 3 2" xfId="11836" xr:uid="{00000000-0005-0000-0000-00001A6E0000}"/>
    <cellStyle name="Normal 2 6 6 3 3 2 2" xfId="28132" xr:uid="{00000000-0005-0000-0000-00001B6E0000}"/>
    <cellStyle name="Normal 2 6 6 3 3 3" xfId="19986" xr:uid="{00000000-0005-0000-0000-00001C6E0000}"/>
    <cellStyle name="Normal 2 6 6 3 4" xfId="6277" xr:uid="{00000000-0005-0000-0000-00001D6E0000}"/>
    <cellStyle name="Normal 2 6 6 3 4 2" xfId="14423" xr:uid="{00000000-0005-0000-0000-00001E6E0000}"/>
    <cellStyle name="Normal 2 6 6 3 4 2 2" xfId="30719" xr:uid="{00000000-0005-0000-0000-00001F6E0000}"/>
    <cellStyle name="Normal 2 6 6 3 4 3" xfId="22573" xr:uid="{00000000-0005-0000-0000-0000206E0000}"/>
    <cellStyle name="Normal 2 6 6 3 5" xfId="9124" xr:uid="{00000000-0005-0000-0000-0000216E0000}"/>
    <cellStyle name="Normal 2 6 6 3 5 2" xfId="25420" xr:uid="{00000000-0005-0000-0000-0000226E0000}"/>
    <cellStyle name="Normal 2 6 6 3 6" xfId="17274" xr:uid="{00000000-0005-0000-0000-0000236E0000}"/>
    <cellStyle name="Normal 2 6 6 4" xfId="1683" xr:uid="{00000000-0005-0000-0000-0000246E0000}"/>
    <cellStyle name="Normal 2 6 6 4 2" xfId="4299" xr:uid="{00000000-0005-0000-0000-0000256E0000}"/>
    <cellStyle name="Normal 2 6 6 4 2 2" xfId="12445" xr:uid="{00000000-0005-0000-0000-0000266E0000}"/>
    <cellStyle name="Normal 2 6 6 4 2 2 2" xfId="28741" xr:uid="{00000000-0005-0000-0000-0000276E0000}"/>
    <cellStyle name="Normal 2 6 6 4 2 3" xfId="20595" xr:uid="{00000000-0005-0000-0000-0000286E0000}"/>
    <cellStyle name="Normal 2 6 6 4 3" xfId="6982" xr:uid="{00000000-0005-0000-0000-0000296E0000}"/>
    <cellStyle name="Normal 2 6 6 4 3 2" xfId="15128" xr:uid="{00000000-0005-0000-0000-00002A6E0000}"/>
    <cellStyle name="Normal 2 6 6 4 3 2 2" xfId="31424" xr:uid="{00000000-0005-0000-0000-00002B6E0000}"/>
    <cellStyle name="Normal 2 6 6 4 3 3" xfId="23278" xr:uid="{00000000-0005-0000-0000-00002C6E0000}"/>
    <cellStyle name="Normal 2 6 6 4 4" xfId="9829" xr:uid="{00000000-0005-0000-0000-00002D6E0000}"/>
    <cellStyle name="Normal 2 6 6 4 4 2" xfId="26125" xr:uid="{00000000-0005-0000-0000-00002E6E0000}"/>
    <cellStyle name="Normal 2 6 6 4 5" xfId="17979" xr:uid="{00000000-0005-0000-0000-00002F6E0000}"/>
    <cellStyle name="Normal 2 6 6 5" xfId="3081" xr:uid="{00000000-0005-0000-0000-0000306E0000}"/>
    <cellStyle name="Normal 2 6 6 5 2" xfId="11227" xr:uid="{00000000-0005-0000-0000-0000316E0000}"/>
    <cellStyle name="Normal 2 6 6 5 2 2" xfId="27523" xr:uid="{00000000-0005-0000-0000-0000326E0000}"/>
    <cellStyle name="Normal 2 6 6 5 3" xfId="19377" xr:uid="{00000000-0005-0000-0000-0000336E0000}"/>
    <cellStyle name="Normal 2 6 6 6" xfId="5572" xr:uid="{00000000-0005-0000-0000-0000346E0000}"/>
    <cellStyle name="Normal 2 6 6 6 2" xfId="13718" xr:uid="{00000000-0005-0000-0000-0000356E0000}"/>
    <cellStyle name="Normal 2 6 6 6 2 2" xfId="30014" xr:uid="{00000000-0005-0000-0000-0000366E0000}"/>
    <cellStyle name="Normal 2 6 6 6 3" xfId="21868" xr:uid="{00000000-0005-0000-0000-0000376E0000}"/>
    <cellStyle name="Normal 2 6 6 7" xfId="8419" xr:uid="{00000000-0005-0000-0000-0000386E0000}"/>
    <cellStyle name="Normal 2 6 6 7 2" xfId="24715" xr:uid="{00000000-0005-0000-0000-0000396E0000}"/>
    <cellStyle name="Normal 2 6 6 8" xfId="16569" xr:uid="{00000000-0005-0000-0000-00003A6E0000}"/>
    <cellStyle name="Normal 2 6 7" xfId="362" xr:uid="{00000000-0005-0000-0000-00003B6E0000}"/>
    <cellStyle name="Normal 2 6 7 2" xfId="1068" xr:uid="{00000000-0005-0000-0000-00003C6E0000}"/>
    <cellStyle name="Normal 2 6 7 2 2" xfId="2478" xr:uid="{00000000-0005-0000-0000-00003D6E0000}"/>
    <cellStyle name="Normal 2 6 7 2 2 2" xfId="4982" xr:uid="{00000000-0005-0000-0000-00003E6E0000}"/>
    <cellStyle name="Normal 2 6 7 2 2 2 2" xfId="13128" xr:uid="{00000000-0005-0000-0000-00003F6E0000}"/>
    <cellStyle name="Normal 2 6 7 2 2 2 2 2" xfId="29424" xr:uid="{00000000-0005-0000-0000-0000406E0000}"/>
    <cellStyle name="Normal 2 6 7 2 2 2 3" xfId="21278" xr:uid="{00000000-0005-0000-0000-0000416E0000}"/>
    <cellStyle name="Normal 2 6 7 2 2 3" xfId="7777" xr:uid="{00000000-0005-0000-0000-0000426E0000}"/>
    <cellStyle name="Normal 2 6 7 2 2 3 2" xfId="15923" xr:uid="{00000000-0005-0000-0000-0000436E0000}"/>
    <cellStyle name="Normal 2 6 7 2 2 3 2 2" xfId="32219" xr:uid="{00000000-0005-0000-0000-0000446E0000}"/>
    <cellStyle name="Normal 2 6 7 2 2 3 3" xfId="24073" xr:uid="{00000000-0005-0000-0000-0000456E0000}"/>
    <cellStyle name="Normal 2 6 7 2 2 4" xfId="10624" xr:uid="{00000000-0005-0000-0000-0000466E0000}"/>
    <cellStyle name="Normal 2 6 7 2 2 4 2" xfId="26920" xr:uid="{00000000-0005-0000-0000-0000476E0000}"/>
    <cellStyle name="Normal 2 6 7 2 2 5" xfId="18774" xr:uid="{00000000-0005-0000-0000-0000486E0000}"/>
    <cellStyle name="Normal 2 6 7 2 3" xfId="3764" xr:uid="{00000000-0005-0000-0000-0000496E0000}"/>
    <cellStyle name="Normal 2 6 7 2 3 2" xfId="11910" xr:uid="{00000000-0005-0000-0000-00004A6E0000}"/>
    <cellStyle name="Normal 2 6 7 2 3 2 2" xfId="28206" xr:uid="{00000000-0005-0000-0000-00004B6E0000}"/>
    <cellStyle name="Normal 2 6 7 2 3 3" xfId="20060" xr:uid="{00000000-0005-0000-0000-00004C6E0000}"/>
    <cellStyle name="Normal 2 6 7 2 4" xfId="6367" xr:uid="{00000000-0005-0000-0000-00004D6E0000}"/>
    <cellStyle name="Normal 2 6 7 2 4 2" xfId="14513" xr:uid="{00000000-0005-0000-0000-00004E6E0000}"/>
    <cellStyle name="Normal 2 6 7 2 4 2 2" xfId="30809" xr:uid="{00000000-0005-0000-0000-00004F6E0000}"/>
    <cellStyle name="Normal 2 6 7 2 4 3" xfId="22663" xr:uid="{00000000-0005-0000-0000-0000506E0000}"/>
    <cellStyle name="Normal 2 6 7 2 5" xfId="9214" xr:uid="{00000000-0005-0000-0000-0000516E0000}"/>
    <cellStyle name="Normal 2 6 7 2 5 2" xfId="25510" xr:uid="{00000000-0005-0000-0000-0000526E0000}"/>
    <cellStyle name="Normal 2 6 7 2 6" xfId="17364" xr:uid="{00000000-0005-0000-0000-0000536E0000}"/>
    <cellStyle name="Normal 2 6 7 3" xfId="1773" xr:uid="{00000000-0005-0000-0000-0000546E0000}"/>
    <cellStyle name="Normal 2 6 7 3 2" xfId="4373" xr:uid="{00000000-0005-0000-0000-0000556E0000}"/>
    <cellStyle name="Normal 2 6 7 3 2 2" xfId="12519" xr:uid="{00000000-0005-0000-0000-0000566E0000}"/>
    <cellStyle name="Normal 2 6 7 3 2 2 2" xfId="28815" xr:uid="{00000000-0005-0000-0000-0000576E0000}"/>
    <cellStyle name="Normal 2 6 7 3 2 3" xfId="20669" xr:uid="{00000000-0005-0000-0000-0000586E0000}"/>
    <cellStyle name="Normal 2 6 7 3 3" xfId="7072" xr:uid="{00000000-0005-0000-0000-0000596E0000}"/>
    <cellStyle name="Normal 2 6 7 3 3 2" xfId="15218" xr:uid="{00000000-0005-0000-0000-00005A6E0000}"/>
    <cellStyle name="Normal 2 6 7 3 3 2 2" xfId="31514" xr:uid="{00000000-0005-0000-0000-00005B6E0000}"/>
    <cellStyle name="Normal 2 6 7 3 3 3" xfId="23368" xr:uid="{00000000-0005-0000-0000-00005C6E0000}"/>
    <cellStyle name="Normal 2 6 7 3 4" xfId="9919" xr:uid="{00000000-0005-0000-0000-00005D6E0000}"/>
    <cellStyle name="Normal 2 6 7 3 4 2" xfId="26215" xr:uid="{00000000-0005-0000-0000-00005E6E0000}"/>
    <cellStyle name="Normal 2 6 7 3 5" xfId="18069" xr:uid="{00000000-0005-0000-0000-00005F6E0000}"/>
    <cellStyle name="Normal 2 6 7 4" xfId="3155" xr:uid="{00000000-0005-0000-0000-0000606E0000}"/>
    <cellStyle name="Normal 2 6 7 4 2" xfId="11301" xr:uid="{00000000-0005-0000-0000-0000616E0000}"/>
    <cellStyle name="Normal 2 6 7 4 2 2" xfId="27597" xr:uid="{00000000-0005-0000-0000-0000626E0000}"/>
    <cellStyle name="Normal 2 6 7 4 3" xfId="19451" xr:uid="{00000000-0005-0000-0000-0000636E0000}"/>
    <cellStyle name="Normal 2 6 7 5" xfId="5662" xr:uid="{00000000-0005-0000-0000-0000646E0000}"/>
    <cellStyle name="Normal 2 6 7 5 2" xfId="13808" xr:uid="{00000000-0005-0000-0000-0000656E0000}"/>
    <cellStyle name="Normal 2 6 7 5 2 2" xfId="30104" xr:uid="{00000000-0005-0000-0000-0000666E0000}"/>
    <cellStyle name="Normal 2 6 7 5 3" xfId="21958" xr:uid="{00000000-0005-0000-0000-0000676E0000}"/>
    <cellStyle name="Normal 2 6 7 6" xfId="8509" xr:uid="{00000000-0005-0000-0000-0000686E0000}"/>
    <cellStyle name="Normal 2 6 7 6 2" xfId="24805" xr:uid="{00000000-0005-0000-0000-0000696E0000}"/>
    <cellStyle name="Normal 2 6 7 7" xfId="16659" xr:uid="{00000000-0005-0000-0000-00006A6E0000}"/>
    <cellStyle name="Normal 2 6 8" xfId="724" xr:uid="{00000000-0005-0000-0000-00006B6E0000}"/>
    <cellStyle name="Normal 2 6 8 2" xfId="2134" xr:uid="{00000000-0005-0000-0000-00006C6E0000}"/>
    <cellStyle name="Normal 2 6 8 2 2" xfId="4686" xr:uid="{00000000-0005-0000-0000-00006D6E0000}"/>
    <cellStyle name="Normal 2 6 8 2 2 2" xfId="12832" xr:uid="{00000000-0005-0000-0000-00006E6E0000}"/>
    <cellStyle name="Normal 2 6 8 2 2 2 2" xfId="29128" xr:uid="{00000000-0005-0000-0000-00006F6E0000}"/>
    <cellStyle name="Normal 2 6 8 2 2 3" xfId="20982" xr:uid="{00000000-0005-0000-0000-0000706E0000}"/>
    <cellStyle name="Normal 2 6 8 2 3" xfId="7433" xr:uid="{00000000-0005-0000-0000-0000716E0000}"/>
    <cellStyle name="Normal 2 6 8 2 3 2" xfId="15579" xr:uid="{00000000-0005-0000-0000-0000726E0000}"/>
    <cellStyle name="Normal 2 6 8 2 3 2 2" xfId="31875" xr:uid="{00000000-0005-0000-0000-0000736E0000}"/>
    <cellStyle name="Normal 2 6 8 2 3 3" xfId="23729" xr:uid="{00000000-0005-0000-0000-0000746E0000}"/>
    <cellStyle name="Normal 2 6 8 2 4" xfId="10280" xr:uid="{00000000-0005-0000-0000-0000756E0000}"/>
    <cellStyle name="Normal 2 6 8 2 4 2" xfId="26576" xr:uid="{00000000-0005-0000-0000-0000766E0000}"/>
    <cellStyle name="Normal 2 6 8 2 5" xfId="18430" xr:uid="{00000000-0005-0000-0000-0000776E0000}"/>
    <cellStyle name="Normal 2 6 8 3" xfId="3468" xr:uid="{00000000-0005-0000-0000-0000786E0000}"/>
    <cellStyle name="Normal 2 6 8 3 2" xfId="11614" xr:uid="{00000000-0005-0000-0000-0000796E0000}"/>
    <cellStyle name="Normal 2 6 8 3 2 2" xfId="27910" xr:uid="{00000000-0005-0000-0000-00007A6E0000}"/>
    <cellStyle name="Normal 2 6 8 3 3" xfId="19764" xr:uid="{00000000-0005-0000-0000-00007B6E0000}"/>
    <cellStyle name="Normal 2 6 8 4" xfId="6023" xr:uid="{00000000-0005-0000-0000-00007C6E0000}"/>
    <cellStyle name="Normal 2 6 8 4 2" xfId="14169" xr:uid="{00000000-0005-0000-0000-00007D6E0000}"/>
    <cellStyle name="Normal 2 6 8 4 2 2" xfId="30465" xr:uid="{00000000-0005-0000-0000-00007E6E0000}"/>
    <cellStyle name="Normal 2 6 8 4 3" xfId="22319" xr:uid="{00000000-0005-0000-0000-00007F6E0000}"/>
    <cellStyle name="Normal 2 6 8 5" xfId="8870" xr:uid="{00000000-0005-0000-0000-0000806E0000}"/>
    <cellStyle name="Normal 2 6 8 5 2" xfId="25166" xr:uid="{00000000-0005-0000-0000-0000816E0000}"/>
    <cellStyle name="Normal 2 6 8 6" xfId="17020" xr:uid="{00000000-0005-0000-0000-0000826E0000}"/>
    <cellStyle name="Normal 2 6 9" xfId="1429" xr:uid="{00000000-0005-0000-0000-0000836E0000}"/>
    <cellStyle name="Normal 2 6 9 2" xfId="4077" xr:uid="{00000000-0005-0000-0000-0000846E0000}"/>
    <cellStyle name="Normal 2 6 9 2 2" xfId="12223" xr:uid="{00000000-0005-0000-0000-0000856E0000}"/>
    <cellStyle name="Normal 2 6 9 2 2 2" xfId="28519" xr:uid="{00000000-0005-0000-0000-0000866E0000}"/>
    <cellStyle name="Normal 2 6 9 2 3" xfId="20373" xr:uid="{00000000-0005-0000-0000-0000876E0000}"/>
    <cellStyle name="Normal 2 6 9 3" xfId="6728" xr:uid="{00000000-0005-0000-0000-0000886E0000}"/>
    <cellStyle name="Normal 2 6 9 3 2" xfId="14874" xr:uid="{00000000-0005-0000-0000-0000896E0000}"/>
    <cellStyle name="Normal 2 6 9 3 2 2" xfId="31170" xr:uid="{00000000-0005-0000-0000-00008A6E0000}"/>
    <cellStyle name="Normal 2 6 9 3 3" xfId="23024" xr:uid="{00000000-0005-0000-0000-00008B6E0000}"/>
    <cellStyle name="Normal 2 6 9 4" xfId="9575" xr:uid="{00000000-0005-0000-0000-00008C6E0000}"/>
    <cellStyle name="Normal 2 6 9 4 2" xfId="25871" xr:uid="{00000000-0005-0000-0000-00008D6E0000}"/>
    <cellStyle name="Normal 2 6 9 5" xfId="17725" xr:uid="{00000000-0005-0000-0000-00008E6E0000}"/>
    <cellStyle name="Normal 2 7" xfId="29" xr:uid="{00000000-0005-0000-0000-00008F6E0000}"/>
    <cellStyle name="Normal 2 7 10" xfId="5329" xr:uid="{00000000-0005-0000-0000-0000906E0000}"/>
    <cellStyle name="Normal 2 7 10 2" xfId="13475" xr:uid="{00000000-0005-0000-0000-0000916E0000}"/>
    <cellStyle name="Normal 2 7 10 2 2" xfId="29771" xr:uid="{00000000-0005-0000-0000-0000926E0000}"/>
    <cellStyle name="Normal 2 7 10 3" xfId="21625" xr:uid="{00000000-0005-0000-0000-0000936E0000}"/>
    <cellStyle name="Normal 2 7 11" xfId="8176" xr:uid="{00000000-0005-0000-0000-0000946E0000}"/>
    <cellStyle name="Normal 2 7 11 2" xfId="24472" xr:uid="{00000000-0005-0000-0000-0000956E0000}"/>
    <cellStyle name="Normal 2 7 12" xfId="16326" xr:uid="{00000000-0005-0000-0000-0000966E0000}"/>
    <cellStyle name="Normal 2 7 2" xfId="73" xr:uid="{00000000-0005-0000-0000-0000976E0000}"/>
    <cellStyle name="Normal 2 7 2 10" xfId="8220" xr:uid="{00000000-0005-0000-0000-0000986E0000}"/>
    <cellStyle name="Normal 2 7 2 10 2" xfId="24516" xr:uid="{00000000-0005-0000-0000-0000996E0000}"/>
    <cellStyle name="Normal 2 7 2 11" xfId="16370" xr:uid="{00000000-0005-0000-0000-00009A6E0000}"/>
    <cellStyle name="Normal 2 7 2 2" xfId="163" xr:uid="{00000000-0005-0000-0000-00009B6E0000}"/>
    <cellStyle name="Normal 2 7 2 2 2" xfId="507" xr:uid="{00000000-0005-0000-0000-00009C6E0000}"/>
    <cellStyle name="Normal 2 7 2 2 2 2" xfId="1213" xr:uid="{00000000-0005-0000-0000-00009D6E0000}"/>
    <cellStyle name="Normal 2 7 2 2 2 2 2" xfId="2623" xr:uid="{00000000-0005-0000-0000-00009E6E0000}"/>
    <cellStyle name="Normal 2 7 2 2 2 2 2 2" xfId="5101" xr:uid="{00000000-0005-0000-0000-00009F6E0000}"/>
    <cellStyle name="Normal 2 7 2 2 2 2 2 2 2" xfId="13247" xr:uid="{00000000-0005-0000-0000-0000A06E0000}"/>
    <cellStyle name="Normal 2 7 2 2 2 2 2 2 2 2" xfId="29543" xr:uid="{00000000-0005-0000-0000-0000A16E0000}"/>
    <cellStyle name="Normal 2 7 2 2 2 2 2 2 3" xfId="21397" xr:uid="{00000000-0005-0000-0000-0000A26E0000}"/>
    <cellStyle name="Normal 2 7 2 2 2 2 2 3" xfId="7922" xr:uid="{00000000-0005-0000-0000-0000A36E0000}"/>
    <cellStyle name="Normal 2 7 2 2 2 2 2 3 2" xfId="16068" xr:uid="{00000000-0005-0000-0000-0000A46E0000}"/>
    <cellStyle name="Normal 2 7 2 2 2 2 2 3 2 2" xfId="32364" xr:uid="{00000000-0005-0000-0000-0000A56E0000}"/>
    <cellStyle name="Normal 2 7 2 2 2 2 2 3 3" xfId="24218" xr:uid="{00000000-0005-0000-0000-0000A66E0000}"/>
    <cellStyle name="Normal 2 7 2 2 2 2 2 4" xfId="10769" xr:uid="{00000000-0005-0000-0000-0000A76E0000}"/>
    <cellStyle name="Normal 2 7 2 2 2 2 2 4 2" xfId="27065" xr:uid="{00000000-0005-0000-0000-0000A86E0000}"/>
    <cellStyle name="Normal 2 7 2 2 2 2 2 5" xfId="18919" xr:uid="{00000000-0005-0000-0000-0000A96E0000}"/>
    <cellStyle name="Normal 2 7 2 2 2 2 3" xfId="3883" xr:uid="{00000000-0005-0000-0000-0000AA6E0000}"/>
    <cellStyle name="Normal 2 7 2 2 2 2 3 2" xfId="12029" xr:uid="{00000000-0005-0000-0000-0000AB6E0000}"/>
    <cellStyle name="Normal 2 7 2 2 2 2 3 2 2" xfId="28325" xr:uid="{00000000-0005-0000-0000-0000AC6E0000}"/>
    <cellStyle name="Normal 2 7 2 2 2 2 3 3" xfId="20179" xr:uid="{00000000-0005-0000-0000-0000AD6E0000}"/>
    <cellStyle name="Normal 2 7 2 2 2 2 4" xfId="6512" xr:uid="{00000000-0005-0000-0000-0000AE6E0000}"/>
    <cellStyle name="Normal 2 7 2 2 2 2 4 2" xfId="14658" xr:uid="{00000000-0005-0000-0000-0000AF6E0000}"/>
    <cellStyle name="Normal 2 7 2 2 2 2 4 2 2" xfId="30954" xr:uid="{00000000-0005-0000-0000-0000B06E0000}"/>
    <cellStyle name="Normal 2 7 2 2 2 2 4 3" xfId="22808" xr:uid="{00000000-0005-0000-0000-0000B16E0000}"/>
    <cellStyle name="Normal 2 7 2 2 2 2 5" xfId="9359" xr:uid="{00000000-0005-0000-0000-0000B26E0000}"/>
    <cellStyle name="Normal 2 7 2 2 2 2 5 2" xfId="25655" xr:uid="{00000000-0005-0000-0000-0000B36E0000}"/>
    <cellStyle name="Normal 2 7 2 2 2 2 6" xfId="17509" xr:uid="{00000000-0005-0000-0000-0000B46E0000}"/>
    <cellStyle name="Normal 2 7 2 2 2 3" xfId="1918" xr:uid="{00000000-0005-0000-0000-0000B56E0000}"/>
    <cellStyle name="Normal 2 7 2 2 2 3 2" xfId="4492" xr:uid="{00000000-0005-0000-0000-0000B66E0000}"/>
    <cellStyle name="Normal 2 7 2 2 2 3 2 2" xfId="12638" xr:uid="{00000000-0005-0000-0000-0000B76E0000}"/>
    <cellStyle name="Normal 2 7 2 2 2 3 2 2 2" xfId="28934" xr:uid="{00000000-0005-0000-0000-0000B86E0000}"/>
    <cellStyle name="Normal 2 7 2 2 2 3 2 3" xfId="20788" xr:uid="{00000000-0005-0000-0000-0000B96E0000}"/>
    <cellStyle name="Normal 2 7 2 2 2 3 3" xfId="7217" xr:uid="{00000000-0005-0000-0000-0000BA6E0000}"/>
    <cellStyle name="Normal 2 7 2 2 2 3 3 2" xfId="15363" xr:uid="{00000000-0005-0000-0000-0000BB6E0000}"/>
    <cellStyle name="Normal 2 7 2 2 2 3 3 2 2" xfId="31659" xr:uid="{00000000-0005-0000-0000-0000BC6E0000}"/>
    <cellStyle name="Normal 2 7 2 2 2 3 3 3" xfId="23513" xr:uid="{00000000-0005-0000-0000-0000BD6E0000}"/>
    <cellStyle name="Normal 2 7 2 2 2 3 4" xfId="10064" xr:uid="{00000000-0005-0000-0000-0000BE6E0000}"/>
    <cellStyle name="Normal 2 7 2 2 2 3 4 2" xfId="26360" xr:uid="{00000000-0005-0000-0000-0000BF6E0000}"/>
    <cellStyle name="Normal 2 7 2 2 2 3 5" xfId="18214" xr:uid="{00000000-0005-0000-0000-0000C06E0000}"/>
    <cellStyle name="Normal 2 7 2 2 2 4" xfId="3274" xr:uid="{00000000-0005-0000-0000-0000C16E0000}"/>
    <cellStyle name="Normal 2 7 2 2 2 4 2" xfId="11420" xr:uid="{00000000-0005-0000-0000-0000C26E0000}"/>
    <cellStyle name="Normal 2 7 2 2 2 4 2 2" xfId="27716" xr:uid="{00000000-0005-0000-0000-0000C36E0000}"/>
    <cellStyle name="Normal 2 7 2 2 2 4 3" xfId="19570" xr:uid="{00000000-0005-0000-0000-0000C46E0000}"/>
    <cellStyle name="Normal 2 7 2 2 2 5" xfId="5807" xr:uid="{00000000-0005-0000-0000-0000C56E0000}"/>
    <cellStyle name="Normal 2 7 2 2 2 5 2" xfId="13953" xr:uid="{00000000-0005-0000-0000-0000C66E0000}"/>
    <cellStyle name="Normal 2 7 2 2 2 5 2 2" xfId="30249" xr:uid="{00000000-0005-0000-0000-0000C76E0000}"/>
    <cellStyle name="Normal 2 7 2 2 2 5 3" xfId="22103" xr:uid="{00000000-0005-0000-0000-0000C86E0000}"/>
    <cellStyle name="Normal 2 7 2 2 2 6" xfId="8654" xr:uid="{00000000-0005-0000-0000-0000C96E0000}"/>
    <cellStyle name="Normal 2 7 2 2 2 6 2" xfId="24950" xr:uid="{00000000-0005-0000-0000-0000CA6E0000}"/>
    <cellStyle name="Normal 2 7 2 2 2 7" xfId="16804" xr:uid="{00000000-0005-0000-0000-0000CB6E0000}"/>
    <cellStyle name="Normal 2 7 2 2 3" xfId="869" xr:uid="{00000000-0005-0000-0000-0000CC6E0000}"/>
    <cellStyle name="Normal 2 7 2 2 3 2" xfId="2279" xr:uid="{00000000-0005-0000-0000-0000CD6E0000}"/>
    <cellStyle name="Normal 2 7 2 2 3 2 2" xfId="4805" xr:uid="{00000000-0005-0000-0000-0000CE6E0000}"/>
    <cellStyle name="Normal 2 7 2 2 3 2 2 2" xfId="12951" xr:uid="{00000000-0005-0000-0000-0000CF6E0000}"/>
    <cellStyle name="Normal 2 7 2 2 3 2 2 2 2" xfId="29247" xr:uid="{00000000-0005-0000-0000-0000D06E0000}"/>
    <cellStyle name="Normal 2 7 2 2 3 2 2 3" xfId="21101" xr:uid="{00000000-0005-0000-0000-0000D16E0000}"/>
    <cellStyle name="Normal 2 7 2 2 3 2 3" xfId="7578" xr:uid="{00000000-0005-0000-0000-0000D26E0000}"/>
    <cellStyle name="Normal 2 7 2 2 3 2 3 2" xfId="15724" xr:uid="{00000000-0005-0000-0000-0000D36E0000}"/>
    <cellStyle name="Normal 2 7 2 2 3 2 3 2 2" xfId="32020" xr:uid="{00000000-0005-0000-0000-0000D46E0000}"/>
    <cellStyle name="Normal 2 7 2 2 3 2 3 3" xfId="23874" xr:uid="{00000000-0005-0000-0000-0000D56E0000}"/>
    <cellStyle name="Normal 2 7 2 2 3 2 4" xfId="10425" xr:uid="{00000000-0005-0000-0000-0000D66E0000}"/>
    <cellStyle name="Normal 2 7 2 2 3 2 4 2" xfId="26721" xr:uid="{00000000-0005-0000-0000-0000D76E0000}"/>
    <cellStyle name="Normal 2 7 2 2 3 2 5" xfId="18575" xr:uid="{00000000-0005-0000-0000-0000D86E0000}"/>
    <cellStyle name="Normal 2 7 2 2 3 3" xfId="3587" xr:uid="{00000000-0005-0000-0000-0000D96E0000}"/>
    <cellStyle name="Normal 2 7 2 2 3 3 2" xfId="11733" xr:uid="{00000000-0005-0000-0000-0000DA6E0000}"/>
    <cellStyle name="Normal 2 7 2 2 3 3 2 2" xfId="28029" xr:uid="{00000000-0005-0000-0000-0000DB6E0000}"/>
    <cellStyle name="Normal 2 7 2 2 3 3 3" xfId="19883" xr:uid="{00000000-0005-0000-0000-0000DC6E0000}"/>
    <cellStyle name="Normal 2 7 2 2 3 4" xfId="6168" xr:uid="{00000000-0005-0000-0000-0000DD6E0000}"/>
    <cellStyle name="Normal 2 7 2 2 3 4 2" xfId="14314" xr:uid="{00000000-0005-0000-0000-0000DE6E0000}"/>
    <cellStyle name="Normal 2 7 2 2 3 4 2 2" xfId="30610" xr:uid="{00000000-0005-0000-0000-0000DF6E0000}"/>
    <cellStyle name="Normal 2 7 2 2 3 4 3" xfId="22464" xr:uid="{00000000-0005-0000-0000-0000E06E0000}"/>
    <cellStyle name="Normal 2 7 2 2 3 5" xfId="9015" xr:uid="{00000000-0005-0000-0000-0000E16E0000}"/>
    <cellStyle name="Normal 2 7 2 2 3 5 2" xfId="25311" xr:uid="{00000000-0005-0000-0000-0000E26E0000}"/>
    <cellStyle name="Normal 2 7 2 2 3 6" xfId="17165" xr:uid="{00000000-0005-0000-0000-0000E36E0000}"/>
    <cellStyle name="Normal 2 7 2 2 4" xfId="1574" xr:uid="{00000000-0005-0000-0000-0000E46E0000}"/>
    <cellStyle name="Normal 2 7 2 2 4 2" xfId="4196" xr:uid="{00000000-0005-0000-0000-0000E56E0000}"/>
    <cellStyle name="Normal 2 7 2 2 4 2 2" xfId="12342" xr:uid="{00000000-0005-0000-0000-0000E66E0000}"/>
    <cellStyle name="Normal 2 7 2 2 4 2 2 2" xfId="28638" xr:uid="{00000000-0005-0000-0000-0000E76E0000}"/>
    <cellStyle name="Normal 2 7 2 2 4 2 3" xfId="20492" xr:uid="{00000000-0005-0000-0000-0000E86E0000}"/>
    <cellStyle name="Normal 2 7 2 2 4 3" xfId="6873" xr:uid="{00000000-0005-0000-0000-0000E96E0000}"/>
    <cellStyle name="Normal 2 7 2 2 4 3 2" xfId="15019" xr:uid="{00000000-0005-0000-0000-0000EA6E0000}"/>
    <cellStyle name="Normal 2 7 2 2 4 3 2 2" xfId="31315" xr:uid="{00000000-0005-0000-0000-0000EB6E0000}"/>
    <cellStyle name="Normal 2 7 2 2 4 3 3" xfId="23169" xr:uid="{00000000-0005-0000-0000-0000EC6E0000}"/>
    <cellStyle name="Normal 2 7 2 2 4 4" xfId="9720" xr:uid="{00000000-0005-0000-0000-0000ED6E0000}"/>
    <cellStyle name="Normal 2 7 2 2 4 4 2" xfId="26016" xr:uid="{00000000-0005-0000-0000-0000EE6E0000}"/>
    <cellStyle name="Normal 2 7 2 2 4 5" xfId="17870" xr:uid="{00000000-0005-0000-0000-0000EF6E0000}"/>
    <cellStyle name="Normal 2 7 2 2 5" xfId="2978" xr:uid="{00000000-0005-0000-0000-0000F06E0000}"/>
    <cellStyle name="Normal 2 7 2 2 5 2" xfId="11124" xr:uid="{00000000-0005-0000-0000-0000F16E0000}"/>
    <cellStyle name="Normal 2 7 2 2 5 2 2" xfId="27420" xr:uid="{00000000-0005-0000-0000-0000F26E0000}"/>
    <cellStyle name="Normal 2 7 2 2 5 3" xfId="19274" xr:uid="{00000000-0005-0000-0000-0000F36E0000}"/>
    <cellStyle name="Normal 2 7 2 2 6" xfId="5463" xr:uid="{00000000-0005-0000-0000-0000F46E0000}"/>
    <cellStyle name="Normal 2 7 2 2 6 2" xfId="13609" xr:uid="{00000000-0005-0000-0000-0000F56E0000}"/>
    <cellStyle name="Normal 2 7 2 2 6 2 2" xfId="29905" xr:uid="{00000000-0005-0000-0000-0000F66E0000}"/>
    <cellStyle name="Normal 2 7 2 2 6 3" xfId="21759" xr:uid="{00000000-0005-0000-0000-0000F76E0000}"/>
    <cellStyle name="Normal 2 7 2 2 7" xfId="8310" xr:uid="{00000000-0005-0000-0000-0000F86E0000}"/>
    <cellStyle name="Normal 2 7 2 2 7 2" xfId="24606" xr:uid="{00000000-0005-0000-0000-0000F96E0000}"/>
    <cellStyle name="Normal 2 7 2 2 8" xfId="16460" xr:uid="{00000000-0005-0000-0000-0000FA6E0000}"/>
    <cellStyle name="Normal 2 7 2 3" xfId="241" xr:uid="{00000000-0005-0000-0000-0000FB6E0000}"/>
    <cellStyle name="Normal 2 7 2 3 2" xfId="585" xr:uid="{00000000-0005-0000-0000-0000FC6E0000}"/>
    <cellStyle name="Normal 2 7 2 3 2 2" xfId="1291" xr:uid="{00000000-0005-0000-0000-0000FD6E0000}"/>
    <cellStyle name="Normal 2 7 2 3 2 2 2" xfId="2701" xr:uid="{00000000-0005-0000-0000-0000FE6E0000}"/>
    <cellStyle name="Normal 2 7 2 3 2 2 2 2" xfId="5175" xr:uid="{00000000-0005-0000-0000-0000FF6E0000}"/>
    <cellStyle name="Normal 2 7 2 3 2 2 2 2 2" xfId="13321" xr:uid="{00000000-0005-0000-0000-0000006F0000}"/>
    <cellStyle name="Normal 2 7 2 3 2 2 2 2 2 2" xfId="29617" xr:uid="{00000000-0005-0000-0000-0000016F0000}"/>
    <cellStyle name="Normal 2 7 2 3 2 2 2 2 3" xfId="21471" xr:uid="{00000000-0005-0000-0000-0000026F0000}"/>
    <cellStyle name="Normal 2 7 2 3 2 2 2 3" xfId="8000" xr:uid="{00000000-0005-0000-0000-0000036F0000}"/>
    <cellStyle name="Normal 2 7 2 3 2 2 2 3 2" xfId="16146" xr:uid="{00000000-0005-0000-0000-0000046F0000}"/>
    <cellStyle name="Normal 2 7 2 3 2 2 2 3 2 2" xfId="32442" xr:uid="{00000000-0005-0000-0000-0000056F0000}"/>
    <cellStyle name="Normal 2 7 2 3 2 2 2 3 3" xfId="24296" xr:uid="{00000000-0005-0000-0000-0000066F0000}"/>
    <cellStyle name="Normal 2 7 2 3 2 2 2 4" xfId="10847" xr:uid="{00000000-0005-0000-0000-0000076F0000}"/>
    <cellStyle name="Normal 2 7 2 3 2 2 2 4 2" xfId="27143" xr:uid="{00000000-0005-0000-0000-0000086F0000}"/>
    <cellStyle name="Normal 2 7 2 3 2 2 2 5" xfId="18997" xr:uid="{00000000-0005-0000-0000-0000096F0000}"/>
    <cellStyle name="Normal 2 7 2 3 2 2 3" xfId="3957" xr:uid="{00000000-0005-0000-0000-00000A6F0000}"/>
    <cellStyle name="Normal 2 7 2 3 2 2 3 2" xfId="12103" xr:uid="{00000000-0005-0000-0000-00000B6F0000}"/>
    <cellStyle name="Normal 2 7 2 3 2 2 3 2 2" xfId="28399" xr:uid="{00000000-0005-0000-0000-00000C6F0000}"/>
    <cellStyle name="Normal 2 7 2 3 2 2 3 3" xfId="20253" xr:uid="{00000000-0005-0000-0000-00000D6F0000}"/>
    <cellStyle name="Normal 2 7 2 3 2 2 4" xfId="6590" xr:uid="{00000000-0005-0000-0000-00000E6F0000}"/>
    <cellStyle name="Normal 2 7 2 3 2 2 4 2" xfId="14736" xr:uid="{00000000-0005-0000-0000-00000F6F0000}"/>
    <cellStyle name="Normal 2 7 2 3 2 2 4 2 2" xfId="31032" xr:uid="{00000000-0005-0000-0000-0000106F0000}"/>
    <cellStyle name="Normal 2 7 2 3 2 2 4 3" xfId="22886" xr:uid="{00000000-0005-0000-0000-0000116F0000}"/>
    <cellStyle name="Normal 2 7 2 3 2 2 5" xfId="9437" xr:uid="{00000000-0005-0000-0000-0000126F0000}"/>
    <cellStyle name="Normal 2 7 2 3 2 2 5 2" xfId="25733" xr:uid="{00000000-0005-0000-0000-0000136F0000}"/>
    <cellStyle name="Normal 2 7 2 3 2 2 6" xfId="17587" xr:uid="{00000000-0005-0000-0000-0000146F0000}"/>
    <cellStyle name="Normal 2 7 2 3 2 3" xfId="1996" xr:uid="{00000000-0005-0000-0000-0000156F0000}"/>
    <cellStyle name="Normal 2 7 2 3 2 3 2" xfId="4566" xr:uid="{00000000-0005-0000-0000-0000166F0000}"/>
    <cellStyle name="Normal 2 7 2 3 2 3 2 2" xfId="12712" xr:uid="{00000000-0005-0000-0000-0000176F0000}"/>
    <cellStyle name="Normal 2 7 2 3 2 3 2 2 2" xfId="29008" xr:uid="{00000000-0005-0000-0000-0000186F0000}"/>
    <cellStyle name="Normal 2 7 2 3 2 3 2 3" xfId="20862" xr:uid="{00000000-0005-0000-0000-0000196F0000}"/>
    <cellStyle name="Normal 2 7 2 3 2 3 3" xfId="7295" xr:uid="{00000000-0005-0000-0000-00001A6F0000}"/>
    <cellStyle name="Normal 2 7 2 3 2 3 3 2" xfId="15441" xr:uid="{00000000-0005-0000-0000-00001B6F0000}"/>
    <cellStyle name="Normal 2 7 2 3 2 3 3 2 2" xfId="31737" xr:uid="{00000000-0005-0000-0000-00001C6F0000}"/>
    <cellStyle name="Normal 2 7 2 3 2 3 3 3" xfId="23591" xr:uid="{00000000-0005-0000-0000-00001D6F0000}"/>
    <cellStyle name="Normal 2 7 2 3 2 3 4" xfId="10142" xr:uid="{00000000-0005-0000-0000-00001E6F0000}"/>
    <cellStyle name="Normal 2 7 2 3 2 3 4 2" xfId="26438" xr:uid="{00000000-0005-0000-0000-00001F6F0000}"/>
    <cellStyle name="Normal 2 7 2 3 2 3 5" xfId="18292" xr:uid="{00000000-0005-0000-0000-0000206F0000}"/>
    <cellStyle name="Normal 2 7 2 3 2 4" xfId="3348" xr:uid="{00000000-0005-0000-0000-0000216F0000}"/>
    <cellStyle name="Normal 2 7 2 3 2 4 2" xfId="11494" xr:uid="{00000000-0005-0000-0000-0000226F0000}"/>
    <cellStyle name="Normal 2 7 2 3 2 4 2 2" xfId="27790" xr:uid="{00000000-0005-0000-0000-0000236F0000}"/>
    <cellStyle name="Normal 2 7 2 3 2 4 3" xfId="19644" xr:uid="{00000000-0005-0000-0000-0000246F0000}"/>
    <cellStyle name="Normal 2 7 2 3 2 5" xfId="5885" xr:uid="{00000000-0005-0000-0000-0000256F0000}"/>
    <cellStyle name="Normal 2 7 2 3 2 5 2" xfId="14031" xr:uid="{00000000-0005-0000-0000-0000266F0000}"/>
    <cellStyle name="Normal 2 7 2 3 2 5 2 2" xfId="30327" xr:uid="{00000000-0005-0000-0000-0000276F0000}"/>
    <cellStyle name="Normal 2 7 2 3 2 5 3" xfId="22181" xr:uid="{00000000-0005-0000-0000-0000286F0000}"/>
    <cellStyle name="Normal 2 7 2 3 2 6" xfId="8732" xr:uid="{00000000-0005-0000-0000-0000296F0000}"/>
    <cellStyle name="Normal 2 7 2 3 2 6 2" xfId="25028" xr:uid="{00000000-0005-0000-0000-00002A6F0000}"/>
    <cellStyle name="Normal 2 7 2 3 2 7" xfId="16882" xr:uid="{00000000-0005-0000-0000-00002B6F0000}"/>
    <cellStyle name="Normal 2 7 2 3 3" xfId="947" xr:uid="{00000000-0005-0000-0000-00002C6F0000}"/>
    <cellStyle name="Normal 2 7 2 3 3 2" xfId="2357" xr:uid="{00000000-0005-0000-0000-00002D6F0000}"/>
    <cellStyle name="Normal 2 7 2 3 3 2 2" xfId="4879" xr:uid="{00000000-0005-0000-0000-00002E6F0000}"/>
    <cellStyle name="Normal 2 7 2 3 3 2 2 2" xfId="13025" xr:uid="{00000000-0005-0000-0000-00002F6F0000}"/>
    <cellStyle name="Normal 2 7 2 3 3 2 2 2 2" xfId="29321" xr:uid="{00000000-0005-0000-0000-0000306F0000}"/>
    <cellStyle name="Normal 2 7 2 3 3 2 2 3" xfId="21175" xr:uid="{00000000-0005-0000-0000-0000316F0000}"/>
    <cellStyle name="Normal 2 7 2 3 3 2 3" xfId="7656" xr:uid="{00000000-0005-0000-0000-0000326F0000}"/>
    <cellStyle name="Normal 2 7 2 3 3 2 3 2" xfId="15802" xr:uid="{00000000-0005-0000-0000-0000336F0000}"/>
    <cellStyle name="Normal 2 7 2 3 3 2 3 2 2" xfId="32098" xr:uid="{00000000-0005-0000-0000-0000346F0000}"/>
    <cellStyle name="Normal 2 7 2 3 3 2 3 3" xfId="23952" xr:uid="{00000000-0005-0000-0000-0000356F0000}"/>
    <cellStyle name="Normal 2 7 2 3 3 2 4" xfId="10503" xr:uid="{00000000-0005-0000-0000-0000366F0000}"/>
    <cellStyle name="Normal 2 7 2 3 3 2 4 2" xfId="26799" xr:uid="{00000000-0005-0000-0000-0000376F0000}"/>
    <cellStyle name="Normal 2 7 2 3 3 2 5" xfId="18653" xr:uid="{00000000-0005-0000-0000-0000386F0000}"/>
    <cellStyle name="Normal 2 7 2 3 3 3" xfId="3661" xr:uid="{00000000-0005-0000-0000-0000396F0000}"/>
    <cellStyle name="Normal 2 7 2 3 3 3 2" xfId="11807" xr:uid="{00000000-0005-0000-0000-00003A6F0000}"/>
    <cellStyle name="Normal 2 7 2 3 3 3 2 2" xfId="28103" xr:uid="{00000000-0005-0000-0000-00003B6F0000}"/>
    <cellStyle name="Normal 2 7 2 3 3 3 3" xfId="19957" xr:uid="{00000000-0005-0000-0000-00003C6F0000}"/>
    <cellStyle name="Normal 2 7 2 3 3 4" xfId="6246" xr:uid="{00000000-0005-0000-0000-00003D6F0000}"/>
    <cellStyle name="Normal 2 7 2 3 3 4 2" xfId="14392" xr:uid="{00000000-0005-0000-0000-00003E6F0000}"/>
    <cellStyle name="Normal 2 7 2 3 3 4 2 2" xfId="30688" xr:uid="{00000000-0005-0000-0000-00003F6F0000}"/>
    <cellStyle name="Normal 2 7 2 3 3 4 3" xfId="22542" xr:uid="{00000000-0005-0000-0000-0000406F0000}"/>
    <cellStyle name="Normal 2 7 2 3 3 5" xfId="9093" xr:uid="{00000000-0005-0000-0000-0000416F0000}"/>
    <cellStyle name="Normal 2 7 2 3 3 5 2" xfId="25389" xr:uid="{00000000-0005-0000-0000-0000426F0000}"/>
    <cellStyle name="Normal 2 7 2 3 3 6" xfId="17243" xr:uid="{00000000-0005-0000-0000-0000436F0000}"/>
    <cellStyle name="Normal 2 7 2 3 4" xfId="1652" xr:uid="{00000000-0005-0000-0000-0000446F0000}"/>
    <cellStyle name="Normal 2 7 2 3 4 2" xfId="4270" xr:uid="{00000000-0005-0000-0000-0000456F0000}"/>
    <cellStyle name="Normal 2 7 2 3 4 2 2" xfId="12416" xr:uid="{00000000-0005-0000-0000-0000466F0000}"/>
    <cellStyle name="Normal 2 7 2 3 4 2 2 2" xfId="28712" xr:uid="{00000000-0005-0000-0000-0000476F0000}"/>
    <cellStyle name="Normal 2 7 2 3 4 2 3" xfId="20566" xr:uid="{00000000-0005-0000-0000-0000486F0000}"/>
    <cellStyle name="Normal 2 7 2 3 4 3" xfId="6951" xr:uid="{00000000-0005-0000-0000-0000496F0000}"/>
    <cellStyle name="Normal 2 7 2 3 4 3 2" xfId="15097" xr:uid="{00000000-0005-0000-0000-00004A6F0000}"/>
    <cellStyle name="Normal 2 7 2 3 4 3 2 2" xfId="31393" xr:uid="{00000000-0005-0000-0000-00004B6F0000}"/>
    <cellStyle name="Normal 2 7 2 3 4 3 3" xfId="23247" xr:uid="{00000000-0005-0000-0000-00004C6F0000}"/>
    <cellStyle name="Normal 2 7 2 3 4 4" xfId="9798" xr:uid="{00000000-0005-0000-0000-00004D6F0000}"/>
    <cellStyle name="Normal 2 7 2 3 4 4 2" xfId="26094" xr:uid="{00000000-0005-0000-0000-00004E6F0000}"/>
    <cellStyle name="Normal 2 7 2 3 4 5" xfId="17948" xr:uid="{00000000-0005-0000-0000-00004F6F0000}"/>
    <cellStyle name="Normal 2 7 2 3 5" xfId="3052" xr:uid="{00000000-0005-0000-0000-0000506F0000}"/>
    <cellStyle name="Normal 2 7 2 3 5 2" xfId="11198" xr:uid="{00000000-0005-0000-0000-0000516F0000}"/>
    <cellStyle name="Normal 2 7 2 3 5 2 2" xfId="27494" xr:uid="{00000000-0005-0000-0000-0000526F0000}"/>
    <cellStyle name="Normal 2 7 2 3 5 3" xfId="19348" xr:uid="{00000000-0005-0000-0000-0000536F0000}"/>
    <cellStyle name="Normal 2 7 2 3 6" xfId="5541" xr:uid="{00000000-0005-0000-0000-0000546F0000}"/>
    <cellStyle name="Normal 2 7 2 3 6 2" xfId="13687" xr:uid="{00000000-0005-0000-0000-0000556F0000}"/>
    <cellStyle name="Normal 2 7 2 3 6 2 2" xfId="29983" xr:uid="{00000000-0005-0000-0000-0000566F0000}"/>
    <cellStyle name="Normal 2 7 2 3 6 3" xfId="21837" xr:uid="{00000000-0005-0000-0000-0000576F0000}"/>
    <cellStyle name="Normal 2 7 2 3 7" xfId="8388" xr:uid="{00000000-0005-0000-0000-0000586F0000}"/>
    <cellStyle name="Normal 2 7 2 3 7 2" xfId="24684" xr:uid="{00000000-0005-0000-0000-0000596F0000}"/>
    <cellStyle name="Normal 2 7 2 3 8" xfId="16538" xr:uid="{00000000-0005-0000-0000-00005A6F0000}"/>
    <cellStyle name="Normal 2 7 2 4" xfId="327" xr:uid="{00000000-0005-0000-0000-00005B6F0000}"/>
    <cellStyle name="Normal 2 7 2 4 2" xfId="671" xr:uid="{00000000-0005-0000-0000-00005C6F0000}"/>
    <cellStyle name="Normal 2 7 2 4 2 2" xfId="1377" xr:uid="{00000000-0005-0000-0000-00005D6F0000}"/>
    <cellStyle name="Normal 2 7 2 4 2 2 2" xfId="2787" xr:uid="{00000000-0005-0000-0000-00005E6F0000}"/>
    <cellStyle name="Normal 2 7 2 4 2 2 2 2" xfId="5249" xr:uid="{00000000-0005-0000-0000-00005F6F0000}"/>
    <cellStyle name="Normal 2 7 2 4 2 2 2 2 2" xfId="13395" xr:uid="{00000000-0005-0000-0000-0000606F0000}"/>
    <cellStyle name="Normal 2 7 2 4 2 2 2 2 2 2" xfId="29691" xr:uid="{00000000-0005-0000-0000-0000616F0000}"/>
    <cellStyle name="Normal 2 7 2 4 2 2 2 2 3" xfId="21545" xr:uid="{00000000-0005-0000-0000-0000626F0000}"/>
    <cellStyle name="Normal 2 7 2 4 2 2 2 3" xfId="8086" xr:uid="{00000000-0005-0000-0000-0000636F0000}"/>
    <cellStyle name="Normal 2 7 2 4 2 2 2 3 2" xfId="16232" xr:uid="{00000000-0005-0000-0000-0000646F0000}"/>
    <cellStyle name="Normal 2 7 2 4 2 2 2 3 2 2" xfId="32528" xr:uid="{00000000-0005-0000-0000-0000656F0000}"/>
    <cellStyle name="Normal 2 7 2 4 2 2 2 3 3" xfId="24382" xr:uid="{00000000-0005-0000-0000-0000666F0000}"/>
    <cellStyle name="Normal 2 7 2 4 2 2 2 4" xfId="10933" xr:uid="{00000000-0005-0000-0000-0000676F0000}"/>
    <cellStyle name="Normal 2 7 2 4 2 2 2 4 2" xfId="27229" xr:uid="{00000000-0005-0000-0000-0000686F0000}"/>
    <cellStyle name="Normal 2 7 2 4 2 2 2 5" xfId="19083" xr:uid="{00000000-0005-0000-0000-0000696F0000}"/>
    <cellStyle name="Normal 2 7 2 4 2 2 3" xfId="4031" xr:uid="{00000000-0005-0000-0000-00006A6F0000}"/>
    <cellStyle name="Normal 2 7 2 4 2 2 3 2" xfId="12177" xr:uid="{00000000-0005-0000-0000-00006B6F0000}"/>
    <cellStyle name="Normal 2 7 2 4 2 2 3 2 2" xfId="28473" xr:uid="{00000000-0005-0000-0000-00006C6F0000}"/>
    <cellStyle name="Normal 2 7 2 4 2 2 3 3" xfId="20327" xr:uid="{00000000-0005-0000-0000-00006D6F0000}"/>
    <cellStyle name="Normal 2 7 2 4 2 2 4" xfId="6676" xr:uid="{00000000-0005-0000-0000-00006E6F0000}"/>
    <cellStyle name="Normal 2 7 2 4 2 2 4 2" xfId="14822" xr:uid="{00000000-0005-0000-0000-00006F6F0000}"/>
    <cellStyle name="Normal 2 7 2 4 2 2 4 2 2" xfId="31118" xr:uid="{00000000-0005-0000-0000-0000706F0000}"/>
    <cellStyle name="Normal 2 7 2 4 2 2 4 3" xfId="22972" xr:uid="{00000000-0005-0000-0000-0000716F0000}"/>
    <cellStyle name="Normal 2 7 2 4 2 2 5" xfId="9523" xr:uid="{00000000-0005-0000-0000-0000726F0000}"/>
    <cellStyle name="Normal 2 7 2 4 2 2 5 2" xfId="25819" xr:uid="{00000000-0005-0000-0000-0000736F0000}"/>
    <cellStyle name="Normal 2 7 2 4 2 2 6" xfId="17673" xr:uid="{00000000-0005-0000-0000-0000746F0000}"/>
    <cellStyle name="Normal 2 7 2 4 2 3" xfId="2082" xr:uid="{00000000-0005-0000-0000-0000756F0000}"/>
    <cellStyle name="Normal 2 7 2 4 2 3 2" xfId="4640" xr:uid="{00000000-0005-0000-0000-0000766F0000}"/>
    <cellStyle name="Normal 2 7 2 4 2 3 2 2" xfId="12786" xr:uid="{00000000-0005-0000-0000-0000776F0000}"/>
    <cellStyle name="Normal 2 7 2 4 2 3 2 2 2" xfId="29082" xr:uid="{00000000-0005-0000-0000-0000786F0000}"/>
    <cellStyle name="Normal 2 7 2 4 2 3 2 3" xfId="20936" xr:uid="{00000000-0005-0000-0000-0000796F0000}"/>
    <cellStyle name="Normal 2 7 2 4 2 3 3" xfId="7381" xr:uid="{00000000-0005-0000-0000-00007A6F0000}"/>
    <cellStyle name="Normal 2 7 2 4 2 3 3 2" xfId="15527" xr:uid="{00000000-0005-0000-0000-00007B6F0000}"/>
    <cellStyle name="Normal 2 7 2 4 2 3 3 2 2" xfId="31823" xr:uid="{00000000-0005-0000-0000-00007C6F0000}"/>
    <cellStyle name="Normal 2 7 2 4 2 3 3 3" xfId="23677" xr:uid="{00000000-0005-0000-0000-00007D6F0000}"/>
    <cellStyle name="Normal 2 7 2 4 2 3 4" xfId="10228" xr:uid="{00000000-0005-0000-0000-00007E6F0000}"/>
    <cellStyle name="Normal 2 7 2 4 2 3 4 2" xfId="26524" xr:uid="{00000000-0005-0000-0000-00007F6F0000}"/>
    <cellStyle name="Normal 2 7 2 4 2 3 5" xfId="18378" xr:uid="{00000000-0005-0000-0000-0000806F0000}"/>
    <cellStyle name="Normal 2 7 2 4 2 4" xfId="3422" xr:uid="{00000000-0005-0000-0000-0000816F0000}"/>
    <cellStyle name="Normal 2 7 2 4 2 4 2" xfId="11568" xr:uid="{00000000-0005-0000-0000-0000826F0000}"/>
    <cellStyle name="Normal 2 7 2 4 2 4 2 2" xfId="27864" xr:uid="{00000000-0005-0000-0000-0000836F0000}"/>
    <cellStyle name="Normal 2 7 2 4 2 4 3" xfId="19718" xr:uid="{00000000-0005-0000-0000-0000846F0000}"/>
    <cellStyle name="Normal 2 7 2 4 2 5" xfId="5971" xr:uid="{00000000-0005-0000-0000-0000856F0000}"/>
    <cellStyle name="Normal 2 7 2 4 2 5 2" xfId="14117" xr:uid="{00000000-0005-0000-0000-0000866F0000}"/>
    <cellStyle name="Normal 2 7 2 4 2 5 2 2" xfId="30413" xr:uid="{00000000-0005-0000-0000-0000876F0000}"/>
    <cellStyle name="Normal 2 7 2 4 2 5 3" xfId="22267" xr:uid="{00000000-0005-0000-0000-0000886F0000}"/>
    <cellStyle name="Normal 2 7 2 4 2 6" xfId="8818" xr:uid="{00000000-0005-0000-0000-0000896F0000}"/>
    <cellStyle name="Normal 2 7 2 4 2 6 2" xfId="25114" xr:uid="{00000000-0005-0000-0000-00008A6F0000}"/>
    <cellStyle name="Normal 2 7 2 4 2 7" xfId="16968" xr:uid="{00000000-0005-0000-0000-00008B6F0000}"/>
    <cellStyle name="Normal 2 7 2 4 3" xfId="1033" xr:uid="{00000000-0005-0000-0000-00008C6F0000}"/>
    <cellStyle name="Normal 2 7 2 4 3 2" xfId="2443" xr:uid="{00000000-0005-0000-0000-00008D6F0000}"/>
    <cellStyle name="Normal 2 7 2 4 3 2 2" xfId="4953" xr:uid="{00000000-0005-0000-0000-00008E6F0000}"/>
    <cellStyle name="Normal 2 7 2 4 3 2 2 2" xfId="13099" xr:uid="{00000000-0005-0000-0000-00008F6F0000}"/>
    <cellStyle name="Normal 2 7 2 4 3 2 2 2 2" xfId="29395" xr:uid="{00000000-0005-0000-0000-0000906F0000}"/>
    <cellStyle name="Normal 2 7 2 4 3 2 2 3" xfId="21249" xr:uid="{00000000-0005-0000-0000-0000916F0000}"/>
    <cellStyle name="Normal 2 7 2 4 3 2 3" xfId="7742" xr:uid="{00000000-0005-0000-0000-0000926F0000}"/>
    <cellStyle name="Normal 2 7 2 4 3 2 3 2" xfId="15888" xr:uid="{00000000-0005-0000-0000-0000936F0000}"/>
    <cellStyle name="Normal 2 7 2 4 3 2 3 2 2" xfId="32184" xr:uid="{00000000-0005-0000-0000-0000946F0000}"/>
    <cellStyle name="Normal 2 7 2 4 3 2 3 3" xfId="24038" xr:uid="{00000000-0005-0000-0000-0000956F0000}"/>
    <cellStyle name="Normal 2 7 2 4 3 2 4" xfId="10589" xr:uid="{00000000-0005-0000-0000-0000966F0000}"/>
    <cellStyle name="Normal 2 7 2 4 3 2 4 2" xfId="26885" xr:uid="{00000000-0005-0000-0000-0000976F0000}"/>
    <cellStyle name="Normal 2 7 2 4 3 2 5" xfId="18739" xr:uid="{00000000-0005-0000-0000-0000986F0000}"/>
    <cellStyle name="Normal 2 7 2 4 3 3" xfId="3735" xr:uid="{00000000-0005-0000-0000-0000996F0000}"/>
    <cellStyle name="Normal 2 7 2 4 3 3 2" xfId="11881" xr:uid="{00000000-0005-0000-0000-00009A6F0000}"/>
    <cellStyle name="Normal 2 7 2 4 3 3 2 2" xfId="28177" xr:uid="{00000000-0005-0000-0000-00009B6F0000}"/>
    <cellStyle name="Normal 2 7 2 4 3 3 3" xfId="20031" xr:uid="{00000000-0005-0000-0000-00009C6F0000}"/>
    <cellStyle name="Normal 2 7 2 4 3 4" xfId="6332" xr:uid="{00000000-0005-0000-0000-00009D6F0000}"/>
    <cellStyle name="Normal 2 7 2 4 3 4 2" xfId="14478" xr:uid="{00000000-0005-0000-0000-00009E6F0000}"/>
    <cellStyle name="Normal 2 7 2 4 3 4 2 2" xfId="30774" xr:uid="{00000000-0005-0000-0000-00009F6F0000}"/>
    <cellStyle name="Normal 2 7 2 4 3 4 3" xfId="22628" xr:uid="{00000000-0005-0000-0000-0000A06F0000}"/>
    <cellStyle name="Normal 2 7 2 4 3 5" xfId="9179" xr:uid="{00000000-0005-0000-0000-0000A16F0000}"/>
    <cellStyle name="Normal 2 7 2 4 3 5 2" xfId="25475" xr:uid="{00000000-0005-0000-0000-0000A26F0000}"/>
    <cellStyle name="Normal 2 7 2 4 3 6" xfId="17329" xr:uid="{00000000-0005-0000-0000-0000A36F0000}"/>
    <cellStyle name="Normal 2 7 2 4 4" xfId="1738" xr:uid="{00000000-0005-0000-0000-0000A46F0000}"/>
    <cellStyle name="Normal 2 7 2 4 4 2" xfId="4344" xr:uid="{00000000-0005-0000-0000-0000A56F0000}"/>
    <cellStyle name="Normal 2 7 2 4 4 2 2" xfId="12490" xr:uid="{00000000-0005-0000-0000-0000A66F0000}"/>
    <cellStyle name="Normal 2 7 2 4 4 2 2 2" xfId="28786" xr:uid="{00000000-0005-0000-0000-0000A76F0000}"/>
    <cellStyle name="Normal 2 7 2 4 4 2 3" xfId="20640" xr:uid="{00000000-0005-0000-0000-0000A86F0000}"/>
    <cellStyle name="Normal 2 7 2 4 4 3" xfId="7037" xr:uid="{00000000-0005-0000-0000-0000A96F0000}"/>
    <cellStyle name="Normal 2 7 2 4 4 3 2" xfId="15183" xr:uid="{00000000-0005-0000-0000-0000AA6F0000}"/>
    <cellStyle name="Normal 2 7 2 4 4 3 2 2" xfId="31479" xr:uid="{00000000-0005-0000-0000-0000AB6F0000}"/>
    <cellStyle name="Normal 2 7 2 4 4 3 3" xfId="23333" xr:uid="{00000000-0005-0000-0000-0000AC6F0000}"/>
    <cellStyle name="Normal 2 7 2 4 4 4" xfId="9884" xr:uid="{00000000-0005-0000-0000-0000AD6F0000}"/>
    <cellStyle name="Normal 2 7 2 4 4 4 2" xfId="26180" xr:uid="{00000000-0005-0000-0000-0000AE6F0000}"/>
    <cellStyle name="Normal 2 7 2 4 4 5" xfId="18034" xr:uid="{00000000-0005-0000-0000-0000AF6F0000}"/>
    <cellStyle name="Normal 2 7 2 4 5" xfId="3126" xr:uid="{00000000-0005-0000-0000-0000B06F0000}"/>
    <cellStyle name="Normal 2 7 2 4 5 2" xfId="11272" xr:uid="{00000000-0005-0000-0000-0000B16F0000}"/>
    <cellStyle name="Normal 2 7 2 4 5 2 2" xfId="27568" xr:uid="{00000000-0005-0000-0000-0000B26F0000}"/>
    <cellStyle name="Normal 2 7 2 4 5 3" xfId="19422" xr:uid="{00000000-0005-0000-0000-0000B36F0000}"/>
    <cellStyle name="Normal 2 7 2 4 6" xfId="5627" xr:uid="{00000000-0005-0000-0000-0000B46F0000}"/>
    <cellStyle name="Normal 2 7 2 4 6 2" xfId="13773" xr:uid="{00000000-0005-0000-0000-0000B56F0000}"/>
    <cellStyle name="Normal 2 7 2 4 6 2 2" xfId="30069" xr:uid="{00000000-0005-0000-0000-0000B66F0000}"/>
    <cellStyle name="Normal 2 7 2 4 6 3" xfId="21923" xr:uid="{00000000-0005-0000-0000-0000B76F0000}"/>
    <cellStyle name="Normal 2 7 2 4 7" xfId="8474" xr:uid="{00000000-0005-0000-0000-0000B86F0000}"/>
    <cellStyle name="Normal 2 7 2 4 7 2" xfId="24770" xr:uid="{00000000-0005-0000-0000-0000B96F0000}"/>
    <cellStyle name="Normal 2 7 2 4 8" xfId="16624" xr:uid="{00000000-0005-0000-0000-0000BA6F0000}"/>
    <cellStyle name="Normal 2 7 2 5" xfId="417" xr:uid="{00000000-0005-0000-0000-0000BB6F0000}"/>
    <cellStyle name="Normal 2 7 2 5 2" xfId="1123" xr:uid="{00000000-0005-0000-0000-0000BC6F0000}"/>
    <cellStyle name="Normal 2 7 2 5 2 2" xfId="2533" xr:uid="{00000000-0005-0000-0000-0000BD6F0000}"/>
    <cellStyle name="Normal 2 7 2 5 2 2 2" xfId="5027" xr:uid="{00000000-0005-0000-0000-0000BE6F0000}"/>
    <cellStyle name="Normal 2 7 2 5 2 2 2 2" xfId="13173" xr:uid="{00000000-0005-0000-0000-0000BF6F0000}"/>
    <cellStyle name="Normal 2 7 2 5 2 2 2 2 2" xfId="29469" xr:uid="{00000000-0005-0000-0000-0000C06F0000}"/>
    <cellStyle name="Normal 2 7 2 5 2 2 2 3" xfId="21323" xr:uid="{00000000-0005-0000-0000-0000C16F0000}"/>
    <cellStyle name="Normal 2 7 2 5 2 2 3" xfId="7832" xr:uid="{00000000-0005-0000-0000-0000C26F0000}"/>
    <cellStyle name="Normal 2 7 2 5 2 2 3 2" xfId="15978" xr:uid="{00000000-0005-0000-0000-0000C36F0000}"/>
    <cellStyle name="Normal 2 7 2 5 2 2 3 2 2" xfId="32274" xr:uid="{00000000-0005-0000-0000-0000C46F0000}"/>
    <cellStyle name="Normal 2 7 2 5 2 2 3 3" xfId="24128" xr:uid="{00000000-0005-0000-0000-0000C56F0000}"/>
    <cellStyle name="Normal 2 7 2 5 2 2 4" xfId="10679" xr:uid="{00000000-0005-0000-0000-0000C66F0000}"/>
    <cellStyle name="Normal 2 7 2 5 2 2 4 2" xfId="26975" xr:uid="{00000000-0005-0000-0000-0000C76F0000}"/>
    <cellStyle name="Normal 2 7 2 5 2 2 5" xfId="18829" xr:uid="{00000000-0005-0000-0000-0000C86F0000}"/>
    <cellStyle name="Normal 2 7 2 5 2 3" xfId="3809" xr:uid="{00000000-0005-0000-0000-0000C96F0000}"/>
    <cellStyle name="Normal 2 7 2 5 2 3 2" xfId="11955" xr:uid="{00000000-0005-0000-0000-0000CA6F0000}"/>
    <cellStyle name="Normal 2 7 2 5 2 3 2 2" xfId="28251" xr:uid="{00000000-0005-0000-0000-0000CB6F0000}"/>
    <cellStyle name="Normal 2 7 2 5 2 3 3" xfId="20105" xr:uid="{00000000-0005-0000-0000-0000CC6F0000}"/>
    <cellStyle name="Normal 2 7 2 5 2 4" xfId="6422" xr:uid="{00000000-0005-0000-0000-0000CD6F0000}"/>
    <cellStyle name="Normal 2 7 2 5 2 4 2" xfId="14568" xr:uid="{00000000-0005-0000-0000-0000CE6F0000}"/>
    <cellStyle name="Normal 2 7 2 5 2 4 2 2" xfId="30864" xr:uid="{00000000-0005-0000-0000-0000CF6F0000}"/>
    <cellStyle name="Normal 2 7 2 5 2 4 3" xfId="22718" xr:uid="{00000000-0005-0000-0000-0000D06F0000}"/>
    <cellStyle name="Normal 2 7 2 5 2 5" xfId="9269" xr:uid="{00000000-0005-0000-0000-0000D16F0000}"/>
    <cellStyle name="Normal 2 7 2 5 2 5 2" xfId="25565" xr:uid="{00000000-0005-0000-0000-0000D26F0000}"/>
    <cellStyle name="Normal 2 7 2 5 2 6" xfId="17419" xr:uid="{00000000-0005-0000-0000-0000D36F0000}"/>
    <cellStyle name="Normal 2 7 2 5 3" xfId="1828" xr:uid="{00000000-0005-0000-0000-0000D46F0000}"/>
    <cellStyle name="Normal 2 7 2 5 3 2" xfId="4418" xr:uid="{00000000-0005-0000-0000-0000D56F0000}"/>
    <cellStyle name="Normal 2 7 2 5 3 2 2" xfId="12564" xr:uid="{00000000-0005-0000-0000-0000D66F0000}"/>
    <cellStyle name="Normal 2 7 2 5 3 2 2 2" xfId="28860" xr:uid="{00000000-0005-0000-0000-0000D76F0000}"/>
    <cellStyle name="Normal 2 7 2 5 3 2 3" xfId="20714" xr:uid="{00000000-0005-0000-0000-0000D86F0000}"/>
    <cellStyle name="Normal 2 7 2 5 3 3" xfId="7127" xr:uid="{00000000-0005-0000-0000-0000D96F0000}"/>
    <cellStyle name="Normal 2 7 2 5 3 3 2" xfId="15273" xr:uid="{00000000-0005-0000-0000-0000DA6F0000}"/>
    <cellStyle name="Normal 2 7 2 5 3 3 2 2" xfId="31569" xr:uid="{00000000-0005-0000-0000-0000DB6F0000}"/>
    <cellStyle name="Normal 2 7 2 5 3 3 3" xfId="23423" xr:uid="{00000000-0005-0000-0000-0000DC6F0000}"/>
    <cellStyle name="Normal 2 7 2 5 3 4" xfId="9974" xr:uid="{00000000-0005-0000-0000-0000DD6F0000}"/>
    <cellStyle name="Normal 2 7 2 5 3 4 2" xfId="26270" xr:uid="{00000000-0005-0000-0000-0000DE6F0000}"/>
    <cellStyle name="Normal 2 7 2 5 3 5" xfId="18124" xr:uid="{00000000-0005-0000-0000-0000DF6F0000}"/>
    <cellStyle name="Normal 2 7 2 5 4" xfId="3200" xr:uid="{00000000-0005-0000-0000-0000E06F0000}"/>
    <cellStyle name="Normal 2 7 2 5 4 2" xfId="11346" xr:uid="{00000000-0005-0000-0000-0000E16F0000}"/>
    <cellStyle name="Normal 2 7 2 5 4 2 2" xfId="27642" xr:uid="{00000000-0005-0000-0000-0000E26F0000}"/>
    <cellStyle name="Normal 2 7 2 5 4 3" xfId="19496" xr:uid="{00000000-0005-0000-0000-0000E36F0000}"/>
    <cellStyle name="Normal 2 7 2 5 5" xfId="5717" xr:uid="{00000000-0005-0000-0000-0000E46F0000}"/>
    <cellStyle name="Normal 2 7 2 5 5 2" xfId="13863" xr:uid="{00000000-0005-0000-0000-0000E56F0000}"/>
    <cellStyle name="Normal 2 7 2 5 5 2 2" xfId="30159" xr:uid="{00000000-0005-0000-0000-0000E66F0000}"/>
    <cellStyle name="Normal 2 7 2 5 5 3" xfId="22013" xr:uid="{00000000-0005-0000-0000-0000E76F0000}"/>
    <cellStyle name="Normal 2 7 2 5 6" xfId="8564" xr:uid="{00000000-0005-0000-0000-0000E86F0000}"/>
    <cellStyle name="Normal 2 7 2 5 6 2" xfId="24860" xr:uid="{00000000-0005-0000-0000-0000E96F0000}"/>
    <cellStyle name="Normal 2 7 2 5 7" xfId="16714" xr:uid="{00000000-0005-0000-0000-0000EA6F0000}"/>
    <cellStyle name="Normal 2 7 2 6" xfId="779" xr:uid="{00000000-0005-0000-0000-0000EB6F0000}"/>
    <cellStyle name="Normal 2 7 2 6 2" xfId="2189" xr:uid="{00000000-0005-0000-0000-0000EC6F0000}"/>
    <cellStyle name="Normal 2 7 2 6 2 2" xfId="4731" xr:uid="{00000000-0005-0000-0000-0000ED6F0000}"/>
    <cellStyle name="Normal 2 7 2 6 2 2 2" xfId="12877" xr:uid="{00000000-0005-0000-0000-0000EE6F0000}"/>
    <cellStyle name="Normal 2 7 2 6 2 2 2 2" xfId="29173" xr:uid="{00000000-0005-0000-0000-0000EF6F0000}"/>
    <cellStyle name="Normal 2 7 2 6 2 2 3" xfId="21027" xr:uid="{00000000-0005-0000-0000-0000F06F0000}"/>
    <cellStyle name="Normal 2 7 2 6 2 3" xfId="7488" xr:uid="{00000000-0005-0000-0000-0000F16F0000}"/>
    <cellStyle name="Normal 2 7 2 6 2 3 2" xfId="15634" xr:uid="{00000000-0005-0000-0000-0000F26F0000}"/>
    <cellStyle name="Normal 2 7 2 6 2 3 2 2" xfId="31930" xr:uid="{00000000-0005-0000-0000-0000F36F0000}"/>
    <cellStyle name="Normal 2 7 2 6 2 3 3" xfId="23784" xr:uid="{00000000-0005-0000-0000-0000F46F0000}"/>
    <cellStyle name="Normal 2 7 2 6 2 4" xfId="10335" xr:uid="{00000000-0005-0000-0000-0000F56F0000}"/>
    <cellStyle name="Normal 2 7 2 6 2 4 2" xfId="26631" xr:uid="{00000000-0005-0000-0000-0000F66F0000}"/>
    <cellStyle name="Normal 2 7 2 6 2 5" xfId="18485" xr:uid="{00000000-0005-0000-0000-0000F76F0000}"/>
    <cellStyle name="Normal 2 7 2 6 3" xfId="3513" xr:uid="{00000000-0005-0000-0000-0000F86F0000}"/>
    <cellStyle name="Normal 2 7 2 6 3 2" xfId="11659" xr:uid="{00000000-0005-0000-0000-0000F96F0000}"/>
    <cellStyle name="Normal 2 7 2 6 3 2 2" xfId="27955" xr:uid="{00000000-0005-0000-0000-0000FA6F0000}"/>
    <cellStyle name="Normal 2 7 2 6 3 3" xfId="19809" xr:uid="{00000000-0005-0000-0000-0000FB6F0000}"/>
    <cellStyle name="Normal 2 7 2 6 4" xfId="6078" xr:uid="{00000000-0005-0000-0000-0000FC6F0000}"/>
    <cellStyle name="Normal 2 7 2 6 4 2" xfId="14224" xr:uid="{00000000-0005-0000-0000-0000FD6F0000}"/>
    <cellStyle name="Normal 2 7 2 6 4 2 2" xfId="30520" xr:uid="{00000000-0005-0000-0000-0000FE6F0000}"/>
    <cellStyle name="Normal 2 7 2 6 4 3" xfId="22374" xr:uid="{00000000-0005-0000-0000-0000FF6F0000}"/>
    <cellStyle name="Normal 2 7 2 6 5" xfId="8925" xr:uid="{00000000-0005-0000-0000-000000700000}"/>
    <cellStyle name="Normal 2 7 2 6 5 2" xfId="25221" xr:uid="{00000000-0005-0000-0000-000001700000}"/>
    <cellStyle name="Normal 2 7 2 6 6" xfId="17075" xr:uid="{00000000-0005-0000-0000-000002700000}"/>
    <cellStyle name="Normal 2 7 2 7" xfId="1484" xr:uid="{00000000-0005-0000-0000-000003700000}"/>
    <cellStyle name="Normal 2 7 2 7 2" xfId="4122" xr:uid="{00000000-0005-0000-0000-000004700000}"/>
    <cellStyle name="Normal 2 7 2 7 2 2" xfId="12268" xr:uid="{00000000-0005-0000-0000-000005700000}"/>
    <cellStyle name="Normal 2 7 2 7 2 2 2" xfId="28564" xr:uid="{00000000-0005-0000-0000-000006700000}"/>
    <cellStyle name="Normal 2 7 2 7 2 3" xfId="20418" xr:uid="{00000000-0005-0000-0000-000007700000}"/>
    <cellStyle name="Normal 2 7 2 7 3" xfId="6783" xr:uid="{00000000-0005-0000-0000-000008700000}"/>
    <cellStyle name="Normal 2 7 2 7 3 2" xfId="14929" xr:uid="{00000000-0005-0000-0000-000009700000}"/>
    <cellStyle name="Normal 2 7 2 7 3 2 2" xfId="31225" xr:uid="{00000000-0005-0000-0000-00000A700000}"/>
    <cellStyle name="Normal 2 7 2 7 3 3" xfId="23079" xr:uid="{00000000-0005-0000-0000-00000B700000}"/>
    <cellStyle name="Normal 2 7 2 7 4" xfId="9630" xr:uid="{00000000-0005-0000-0000-00000C700000}"/>
    <cellStyle name="Normal 2 7 2 7 4 2" xfId="25926" xr:uid="{00000000-0005-0000-0000-00000D700000}"/>
    <cellStyle name="Normal 2 7 2 7 5" xfId="17780" xr:uid="{00000000-0005-0000-0000-00000E700000}"/>
    <cellStyle name="Normal 2 7 2 8" xfId="2904" xr:uid="{00000000-0005-0000-0000-00000F700000}"/>
    <cellStyle name="Normal 2 7 2 8 2" xfId="11050" xr:uid="{00000000-0005-0000-0000-000010700000}"/>
    <cellStyle name="Normal 2 7 2 8 2 2" xfId="27346" xr:uid="{00000000-0005-0000-0000-000011700000}"/>
    <cellStyle name="Normal 2 7 2 8 3" xfId="19200" xr:uid="{00000000-0005-0000-0000-000012700000}"/>
    <cellStyle name="Normal 2 7 2 9" xfId="5373" xr:uid="{00000000-0005-0000-0000-000013700000}"/>
    <cellStyle name="Normal 2 7 2 9 2" xfId="13519" xr:uid="{00000000-0005-0000-0000-000014700000}"/>
    <cellStyle name="Normal 2 7 2 9 2 2" xfId="29815" xr:uid="{00000000-0005-0000-0000-000015700000}"/>
    <cellStyle name="Normal 2 7 2 9 3" xfId="21669" xr:uid="{00000000-0005-0000-0000-000016700000}"/>
    <cellStyle name="Normal 2 7 3" xfId="119" xr:uid="{00000000-0005-0000-0000-000017700000}"/>
    <cellStyle name="Normal 2 7 3 2" xfId="463" xr:uid="{00000000-0005-0000-0000-000018700000}"/>
    <cellStyle name="Normal 2 7 3 2 2" xfId="1169" xr:uid="{00000000-0005-0000-0000-000019700000}"/>
    <cellStyle name="Normal 2 7 3 2 2 2" xfId="2579" xr:uid="{00000000-0005-0000-0000-00001A700000}"/>
    <cellStyle name="Normal 2 7 3 2 2 2 2" xfId="5065" xr:uid="{00000000-0005-0000-0000-00001B700000}"/>
    <cellStyle name="Normal 2 7 3 2 2 2 2 2" xfId="13211" xr:uid="{00000000-0005-0000-0000-00001C700000}"/>
    <cellStyle name="Normal 2 7 3 2 2 2 2 2 2" xfId="29507" xr:uid="{00000000-0005-0000-0000-00001D700000}"/>
    <cellStyle name="Normal 2 7 3 2 2 2 2 3" xfId="21361" xr:uid="{00000000-0005-0000-0000-00001E700000}"/>
    <cellStyle name="Normal 2 7 3 2 2 2 3" xfId="7878" xr:uid="{00000000-0005-0000-0000-00001F700000}"/>
    <cellStyle name="Normal 2 7 3 2 2 2 3 2" xfId="16024" xr:uid="{00000000-0005-0000-0000-000020700000}"/>
    <cellStyle name="Normal 2 7 3 2 2 2 3 2 2" xfId="32320" xr:uid="{00000000-0005-0000-0000-000021700000}"/>
    <cellStyle name="Normal 2 7 3 2 2 2 3 3" xfId="24174" xr:uid="{00000000-0005-0000-0000-000022700000}"/>
    <cellStyle name="Normal 2 7 3 2 2 2 4" xfId="10725" xr:uid="{00000000-0005-0000-0000-000023700000}"/>
    <cellStyle name="Normal 2 7 3 2 2 2 4 2" xfId="27021" xr:uid="{00000000-0005-0000-0000-000024700000}"/>
    <cellStyle name="Normal 2 7 3 2 2 2 5" xfId="18875" xr:uid="{00000000-0005-0000-0000-000025700000}"/>
    <cellStyle name="Normal 2 7 3 2 2 3" xfId="3847" xr:uid="{00000000-0005-0000-0000-000026700000}"/>
    <cellStyle name="Normal 2 7 3 2 2 3 2" xfId="11993" xr:uid="{00000000-0005-0000-0000-000027700000}"/>
    <cellStyle name="Normal 2 7 3 2 2 3 2 2" xfId="28289" xr:uid="{00000000-0005-0000-0000-000028700000}"/>
    <cellStyle name="Normal 2 7 3 2 2 3 3" xfId="20143" xr:uid="{00000000-0005-0000-0000-000029700000}"/>
    <cellStyle name="Normal 2 7 3 2 2 4" xfId="6468" xr:uid="{00000000-0005-0000-0000-00002A700000}"/>
    <cellStyle name="Normal 2 7 3 2 2 4 2" xfId="14614" xr:uid="{00000000-0005-0000-0000-00002B700000}"/>
    <cellStyle name="Normal 2 7 3 2 2 4 2 2" xfId="30910" xr:uid="{00000000-0005-0000-0000-00002C700000}"/>
    <cellStyle name="Normal 2 7 3 2 2 4 3" xfId="22764" xr:uid="{00000000-0005-0000-0000-00002D700000}"/>
    <cellStyle name="Normal 2 7 3 2 2 5" xfId="9315" xr:uid="{00000000-0005-0000-0000-00002E700000}"/>
    <cellStyle name="Normal 2 7 3 2 2 5 2" xfId="25611" xr:uid="{00000000-0005-0000-0000-00002F700000}"/>
    <cellStyle name="Normal 2 7 3 2 2 6" xfId="17465" xr:uid="{00000000-0005-0000-0000-000030700000}"/>
    <cellStyle name="Normal 2 7 3 2 3" xfId="1874" xr:uid="{00000000-0005-0000-0000-000031700000}"/>
    <cellStyle name="Normal 2 7 3 2 3 2" xfId="4456" xr:uid="{00000000-0005-0000-0000-000032700000}"/>
    <cellStyle name="Normal 2 7 3 2 3 2 2" xfId="12602" xr:uid="{00000000-0005-0000-0000-000033700000}"/>
    <cellStyle name="Normal 2 7 3 2 3 2 2 2" xfId="28898" xr:uid="{00000000-0005-0000-0000-000034700000}"/>
    <cellStyle name="Normal 2 7 3 2 3 2 3" xfId="20752" xr:uid="{00000000-0005-0000-0000-000035700000}"/>
    <cellStyle name="Normal 2 7 3 2 3 3" xfId="7173" xr:uid="{00000000-0005-0000-0000-000036700000}"/>
    <cellStyle name="Normal 2 7 3 2 3 3 2" xfId="15319" xr:uid="{00000000-0005-0000-0000-000037700000}"/>
    <cellStyle name="Normal 2 7 3 2 3 3 2 2" xfId="31615" xr:uid="{00000000-0005-0000-0000-000038700000}"/>
    <cellStyle name="Normal 2 7 3 2 3 3 3" xfId="23469" xr:uid="{00000000-0005-0000-0000-000039700000}"/>
    <cellStyle name="Normal 2 7 3 2 3 4" xfId="10020" xr:uid="{00000000-0005-0000-0000-00003A700000}"/>
    <cellStyle name="Normal 2 7 3 2 3 4 2" xfId="26316" xr:uid="{00000000-0005-0000-0000-00003B700000}"/>
    <cellStyle name="Normal 2 7 3 2 3 5" xfId="18170" xr:uid="{00000000-0005-0000-0000-00003C700000}"/>
    <cellStyle name="Normal 2 7 3 2 4" xfId="3238" xr:uid="{00000000-0005-0000-0000-00003D700000}"/>
    <cellStyle name="Normal 2 7 3 2 4 2" xfId="11384" xr:uid="{00000000-0005-0000-0000-00003E700000}"/>
    <cellStyle name="Normal 2 7 3 2 4 2 2" xfId="27680" xr:uid="{00000000-0005-0000-0000-00003F700000}"/>
    <cellStyle name="Normal 2 7 3 2 4 3" xfId="19534" xr:uid="{00000000-0005-0000-0000-000040700000}"/>
    <cellStyle name="Normal 2 7 3 2 5" xfId="5763" xr:uid="{00000000-0005-0000-0000-000041700000}"/>
    <cellStyle name="Normal 2 7 3 2 5 2" xfId="13909" xr:uid="{00000000-0005-0000-0000-000042700000}"/>
    <cellStyle name="Normal 2 7 3 2 5 2 2" xfId="30205" xr:uid="{00000000-0005-0000-0000-000043700000}"/>
    <cellStyle name="Normal 2 7 3 2 5 3" xfId="22059" xr:uid="{00000000-0005-0000-0000-000044700000}"/>
    <cellStyle name="Normal 2 7 3 2 6" xfId="8610" xr:uid="{00000000-0005-0000-0000-000045700000}"/>
    <cellStyle name="Normal 2 7 3 2 6 2" xfId="24906" xr:uid="{00000000-0005-0000-0000-000046700000}"/>
    <cellStyle name="Normal 2 7 3 2 7" xfId="16760" xr:uid="{00000000-0005-0000-0000-000047700000}"/>
    <cellStyle name="Normal 2 7 3 3" xfId="825" xr:uid="{00000000-0005-0000-0000-000048700000}"/>
    <cellStyle name="Normal 2 7 3 3 2" xfId="2235" xr:uid="{00000000-0005-0000-0000-000049700000}"/>
    <cellStyle name="Normal 2 7 3 3 2 2" xfId="4769" xr:uid="{00000000-0005-0000-0000-00004A700000}"/>
    <cellStyle name="Normal 2 7 3 3 2 2 2" xfId="12915" xr:uid="{00000000-0005-0000-0000-00004B700000}"/>
    <cellStyle name="Normal 2 7 3 3 2 2 2 2" xfId="29211" xr:uid="{00000000-0005-0000-0000-00004C700000}"/>
    <cellStyle name="Normal 2 7 3 3 2 2 3" xfId="21065" xr:uid="{00000000-0005-0000-0000-00004D700000}"/>
    <cellStyle name="Normal 2 7 3 3 2 3" xfId="7534" xr:uid="{00000000-0005-0000-0000-00004E700000}"/>
    <cellStyle name="Normal 2 7 3 3 2 3 2" xfId="15680" xr:uid="{00000000-0005-0000-0000-00004F700000}"/>
    <cellStyle name="Normal 2 7 3 3 2 3 2 2" xfId="31976" xr:uid="{00000000-0005-0000-0000-000050700000}"/>
    <cellStyle name="Normal 2 7 3 3 2 3 3" xfId="23830" xr:uid="{00000000-0005-0000-0000-000051700000}"/>
    <cellStyle name="Normal 2 7 3 3 2 4" xfId="10381" xr:uid="{00000000-0005-0000-0000-000052700000}"/>
    <cellStyle name="Normal 2 7 3 3 2 4 2" xfId="26677" xr:uid="{00000000-0005-0000-0000-000053700000}"/>
    <cellStyle name="Normal 2 7 3 3 2 5" xfId="18531" xr:uid="{00000000-0005-0000-0000-000054700000}"/>
    <cellStyle name="Normal 2 7 3 3 3" xfId="3551" xr:uid="{00000000-0005-0000-0000-000055700000}"/>
    <cellStyle name="Normal 2 7 3 3 3 2" xfId="11697" xr:uid="{00000000-0005-0000-0000-000056700000}"/>
    <cellStyle name="Normal 2 7 3 3 3 2 2" xfId="27993" xr:uid="{00000000-0005-0000-0000-000057700000}"/>
    <cellStyle name="Normal 2 7 3 3 3 3" xfId="19847" xr:uid="{00000000-0005-0000-0000-000058700000}"/>
    <cellStyle name="Normal 2 7 3 3 4" xfId="6124" xr:uid="{00000000-0005-0000-0000-000059700000}"/>
    <cellStyle name="Normal 2 7 3 3 4 2" xfId="14270" xr:uid="{00000000-0005-0000-0000-00005A700000}"/>
    <cellStyle name="Normal 2 7 3 3 4 2 2" xfId="30566" xr:uid="{00000000-0005-0000-0000-00005B700000}"/>
    <cellStyle name="Normal 2 7 3 3 4 3" xfId="22420" xr:uid="{00000000-0005-0000-0000-00005C700000}"/>
    <cellStyle name="Normal 2 7 3 3 5" xfId="8971" xr:uid="{00000000-0005-0000-0000-00005D700000}"/>
    <cellStyle name="Normal 2 7 3 3 5 2" xfId="25267" xr:uid="{00000000-0005-0000-0000-00005E700000}"/>
    <cellStyle name="Normal 2 7 3 3 6" xfId="17121" xr:uid="{00000000-0005-0000-0000-00005F700000}"/>
    <cellStyle name="Normal 2 7 3 4" xfId="1530" xr:uid="{00000000-0005-0000-0000-000060700000}"/>
    <cellStyle name="Normal 2 7 3 4 2" xfId="4160" xr:uid="{00000000-0005-0000-0000-000061700000}"/>
    <cellStyle name="Normal 2 7 3 4 2 2" xfId="12306" xr:uid="{00000000-0005-0000-0000-000062700000}"/>
    <cellStyle name="Normal 2 7 3 4 2 2 2" xfId="28602" xr:uid="{00000000-0005-0000-0000-000063700000}"/>
    <cellStyle name="Normal 2 7 3 4 2 3" xfId="20456" xr:uid="{00000000-0005-0000-0000-000064700000}"/>
    <cellStyle name="Normal 2 7 3 4 3" xfId="6829" xr:uid="{00000000-0005-0000-0000-000065700000}"/>
    <cellStyle name="Normal 2 7 3 4 3 2" xfId="14975" xr:uid="{00000000-0005-0000-0000-000066700000}"/>
    <cellStyle name="Normal 2 7 3 4 3 2 2" xfId="31271" xr:uid="{00000000-0005-0000-0000-000067700000}"/>
    <cellStyle name="Normal 2 7 3 4 3 3" xfId="23125" xr:uid="{00000000-0005-0000-0000-000068700000}"/>
    <cellStyle name="Normal 2 7 3 4 4" xfId="9676" xr:uid="{00000000-0005-0000-0000-000069700000}"/>
    <cellStyle name="Normal 2 7 3 4 4 2" xfId="25972" xr:uid="{00000000-0005-0000-0000-00006A700000}"/>
    <cellStyle name="Normal 2 7 3 4 5" xfId="17826" xr:uid="{00000000-0005-0000-0000-00006B700000}"/>
    <cellStyle name="Normal 2 7 3 5" xfId="2942" xr:uid="{00000000-0005-0000-0000-00006C700000}"/>
    <cellStyle name="Normal 2 7 3 5 2" xfId="11088" xr:uid="{00000000-0005-0000-0000-00006D700000}"/>
    <cellStyle name="Normal 2 7 3 5 2 2" xfId="27384" xr:uid="{00000000-0005-0000-0000-00006E700000}"/>
    <cellStyle name="Normal 2 7 3 5 3" xfId="19238" xr:uid="{00000000-0005-0000-0000-00006F700000}"/>
    <cellStyle name="Normal 2 7 3 6" xfId="5419" xr:uid="{00000000-0005-0000-0000-000070700000}"/>
    <cellStyle name="Normal 2 7 3 6 2" xfId="13565" xr:uid="{00000000-0005-0000-0000-000071700000}"/>
    <cellStyle name="Normal 2 7 3 6 2 2" xfId="29861" xr:uid="{00000000-0005-0000-0000-000072700000}"/>
    <cellStyle name="Normal 2 7 3 6 3" xfId="21715" xr:uid="{00000000-0005-0000-0000-000073700000}"/>
    <cellStyle name="Normal 2 7 3 7" xfId="8266" xr:uid="{00000000-0005-0000-0000-000074700000}"/>
    <cellStyle name="Normal 2 7 3 7 2" xfId="24562" xr:uid="{00000000-0005-0000-0000-000075700000}"/>
    <cellStyle name="Normal 2 7 3 8" xfId="16416" xr:uid="{00000000-0005-0000-0000-000076700000}"/>
    <cellStyle name="Normal 2 7 4" xfId="205" xr:uid="{00000000-0005-0000-0000-000077700000}"/>
    <cellStyle name="Normal 2 7 4 2" xfId="549" xr:uid="{00000000-0005-0000-0000-000078700000}"/>
    <cellStyle name="Normal 2 7 4 2 2" xfId="1255" xr:uid="{00000000-0005-0000-0000-000079700000}"/>
    <cellStyle name="Normal 2 7 4 2 2 2" xfId="2665" xr:uid="{00000000-0005-0000-0000-00007A700000}"/>
    <cellStyle name="Normal 2 7 4 2 2 2 2" xfId="5139" xr:uid="{00000000-0005-0000-0000-00007B700000}"/>
    <cellStyle name="Normal 2 7 4 2 2 2 2 2" xfId="13285" xr:uid="{00000000-0005-0000-0000-00007C700000}"/>
    <cellStyle name="Normal 2 7 4 2 2 2 2 2 2" xfId="29581" xr:uid="{00000000-0005-0000-0000-00007D700000}"/>
    <cellStyle name="Normal 2 7 4 2 2 2 2 3" xfId="21435" xr:uid="{00000000-0005-0000-0000-00007E700000}"/>
    <cellStyle name="Normal 2 7 4 2 2 2 3" xfId="7964" xr:uid="{00000000-0005-0000-0000-00007F700000}"/>
    <cellStyle name="Normal 2 7 4 2 2 2 3 2" xfId="16110" xr:uid="{00000000-0005-0000-0000-000080700000}"/>
    <cellStyle name="Normal 2 7 4 2 2 2 3 2 2" xfId="32406" xr:uid="{00000000-0005-0000-0000-000081700000}"/>
    <cellStyle name="Normal 2 7 4 2 2 2 3 3" xfId="24260" xr:uid="{00000000-0005-0000-0000-000082700000}"/>
    <cellStyle name="Normal 2 7 4 2 2 2 4" xfId="10811" xr:uid="{00000000-0005-0000-0000-000083700000}"/>
    <cellStyle name="Normal 2 7 4 2 2 2 4 2" xfId="27107" xr:uid="{00000000-0005-0000-0000-000084700000}"/>
    <cellStyle name="Normal 2 7 4 2 2 2 5" xfId="18961" xr:uid="{00000000-0005-0000-0000-000085700000}"/>
    <cellStyle name="Normal 2 7 4 2 2 3" xfId="3921" xr:uid="{00000000-0005-0000-0000-000086700000}"/>
    <cellStyle name="Normal 2 7 4 2 2 3 2" xfId="12067" xr:uid="{00000000-0005-0000-0000-000087700000}"/>
    <cellStyle name="Normal 2 7 4 2 2 3 2 2" xfId="28363" xr:uid="{00000000-0005-0000-0000-000088700000}"/>
    <cellStyle name="Normal 2 7 4 2 2 3 3" xfId="20217" xr:uid="{00000000-0005-0000-0000-000089700000}"/>
    <cellStyle name="Normal 2 7 4 2 2 4" xfId="6554" xr:uid="{00000000-0005-0000-0000-00008A700000}"/>
    <cellStyle name="Normal 2 7 4 2 2 4 2" xfId="14700" xr:uid="{00000000-0005-0000-0000-00008B700000}"/>
    <cellStyle name="Normal 2 7 4 2 2 4 2 2" xfId="30996" xr:uid="{00000000-0005-0000-0000-00008C700000}"/>
    <cellStyle name="Normal 2 7 4 2 2 4 3" xfId="22850" xr:uid="{00000000-0005-0000-0000-00008D700000}"/>
    <cellStyle name="Normal 2 7 4 2 2 5" xfId="9401" xr:uid="{00000000-0005-0000-0000-00008E700000}"/>
    <cellStyle name="Normal 2 7 4 2 2 5 2" xfId="25697" xr:uid="{00000000-0005-0000-0000-00008F700000}"/>
    <cellStyle name="Normal 2 7 4 2 2 6" xfId="17551" xr:uid="{00000000-0005-0000-0000-000090700000}"/>
    <cellStyle name="Normal 2 7 4 2 3" xfId="1960" xr:uid="{00000000-0005-0000-0000-000091700000}"/>
    <cellStyle name="Normal 2 7 4 2 3 2" xfId="4530" xr:uid="{00000000-0005-0000-0000-000092700000}"/>
    <cellStyle name="Normal 2 7 4 2 3 2 2" xfId="12676" xr:uid="{00000000-0005-0000-0000-000093700000}"/>
    <cellStyle name="Normal 2 7 4 2 3 2 2 2" xfId="28972" xr:uid="{00000000-0005-0000-0000-000094700000}"/>
    <cellStyle name="Normal 2 7 4 2 3 2 3" xfId="20826" xr:uid="{00000000-0005-0000-0000-000095700000}"/>
    <cellStyle name="Normal 2 7 4 2 3 3" xfId="7259" xr:uid="{00000000-0005-0000-0000-000096700000}"/>
    <cellStyle name="Normal 2 7 4 2 3 3 2" xfId="15405" xr:uid="{00000000-0005-0000-0000-000097700000}"/>
    <cellStyle name="Normal 2 7 4 2 3 3 2 2" xfId="31701" xr:uid="{00000000-0005-0000-0000-000098700000}"/>
    <cellStyle name="Normal 2 7 4 2 3 3 3" xfId="23555" xr:uid="{00000000-0005-0000-0000-000099700000}"/>
    <cellStyle name="Normal 2 7 4 2 3 4" xfId="10106" xr:uid="{00000000-0005-0000-0000-00009A700000}"/>
    <cellStyle name="Normal 2 7 4 2 3 4 2" xfId="26402" xr:uid="{00000000-0005-0000-0000-00009B700000}"/>
    <cellStyle name="Normal 2 7 4 2 3 5" xfId="18256" xr:uid="{00000000-0005-0000-0000-00009C700000}"/>
    <cellStyle name="Normal 2 7 4 2 4" xfId="3312" xr:uid="{00000000-0005-0000-0000-00009D700000}"/>
    <cellStyle name="Normal 2 7 4 2 4 2" xfId="11458" xr:uid="{00000000-0005-0000-0000-00009E700000}"/>
    <cellStyle name="Normal 2 7 4 2 4 2 2" xfId="27754" xr:uid="{00000000-0005-0000-0000-00009F700000}"/>
    <cellStyle name="Normal 2 7 4 2 4 3" xfId="19608" xr:uid="{00000000-0005-0000-0000-0000A0700000}"/>
    <cellStyle name="Normal 2 7 4 2 5" xfId="5849" xr:uid="{00000000-0005-0000-0000-0000A1700000}"/>
    <cellStyle name="Normal 2 7 4 2 5 2" xfId="13995" xr:uid="{00000000-0005-0000-0000-0000A2700000}"/>
    <cellStyle name="Normal 2 7 4 2 5 2 2" xfId="30291" xr:uid="{00000000-0005-0000-0000-0000A3700000}"/>
    <cellStyle name="Normal 2 7 4 2 5 3" xfId="22145" xr:uid="{00000000-0005-0000-0000-0000A4700000}"/>
    <cellStyle name="Normal 2 7 4 2 6" xfId="8696" xr:uid="{00000000-0005-0000-0000-0000A5700000}"/>
    <cellStyle name="Normal 2 7 4 2 6 2" xfId="24992" xr:uid="{00000000-0005-0000-0000-0000A6700000}"/>
    <cellStyle name="Normal 2 7 4 2 7" xfId="16846" xr:uid="{00000000-0005-0000-0000-0000A7700000}"/>
    <cellStyle name="Normal 2 7 4 3" xfId="911" xr:uid="{00000000-0005-0000-0000-0000A8700000}"/>
    <cellStyle name="Normal 2 7 4 3 2" xfId="2321" xr:uid="{00000000-0005-0000-0000-0000A9700000}"/>
    <cellStyle name="Normal 2 7 4 3 2 2" xfId="4843" xr:uid="{00000000-0005-0000-0000-0000AA700000}"/>
    <cellStyle name="Normal 2 7 4 3 2 2 2" xfId="12989" xr:uid="{00000000-0005-0000-0000-0000AB700000}"/>
    <cellStyle name="Normal 2 7 4 3 2 2 2 2" xfId="29285" xr:uid="{00000000-0005-0000-0000-0000AC700000}"/>
    <cellStyle name="Normal 2 7 4 3 2 2 3" xfId="21139" xr:uid="{00000000-0005-0000-0000-0000AD700000}"/>
    <cellStyle name="Normal 2 7 4 3 2 3" xfId="7620" xr:uid="{00000000-0005-0000-0000-0000AE700000}"/>
    <cellStyle name="Normal 2 7 4 3 2 3 2" xfId="15766" xr:uid="{00000000-0005-0000-0000-0000AF700000}"/>
    <cellStyle name="Normal 2 7 4 3 2 3 2 2" xfId="32062" xr:uid="{00000000-0005-0000-0000-0000B0700000}"/>
    <cellStyle name="Normal 2 7 4 3 2 3 3" xfId="23916" xr:uid="{00000000-0005-0000-0000-0000B1700000}"/>
    <cellStyle name="Normal 2 7 4 3 2 4" xfId="10467" xr:uid="{00000000-0005-0000-0000-0000B2700000}"/>
    <cellStyle name="Normal 2 7 4 3 2 4 2" xfId="26763" xr:uid="{00000000-0005-0000-0000-0000B3700000}"/>
    <cellStyle name="Normal 2 7 4 3 2 5" xfId="18617" xr:uid="{00000000-0005-0000-0000-0000B4700000}"/>
    <cellStyle name="Normal 2 7 4 3 3" xfId="3625" xr:uid="{00000000-0005-0000-0000-0000B5700000}"/>
    <cellStyle name="Normal 2 7 4 3 3 2" xfId="11771" xr:uid="{00000000-0005-0000-0000-0000B6700000}"/>
    <cellStyle name="Normal 2 7 4 3 3 2 2" xfId="28067" xr:uid="{00000000-0005-0000-0000-0000B7700000}"/>
    <cellStyle name="Normal 2 7 4 3 3 3" xfId="19921" xr:uid="{00000000-0005-0000-0000-0000B8700000}"/>
    <cellStyle name="Normal 2 7 4 3 4" xfId="6210" xr:uid="{00000000-0005-0000-0000-0000B9700000}"/>
    <cellStyle name="Normal 2 7 4 3 4 2" xfId="14356" xr:uid="{00000000-0005-0000-0000-0000BA700000}"/>
    <cellStyle name="Normal 2 7 4 3 4 2 2" xfId="30652" xr:uid="{00000000-0005-0000-0000-0000BB700000}"/>
    <cellStyle name="Normal 2 7 4 3 4 3" xfId="22506" xr:uid="{00000000-0005-0000-0000-0000BC700000}"/>
    <cellStyle name="Normal 2 7 4 3 5" xfId="9057" xr:uid="{00000000-0005-0000-0000-0000BD700000}"/>
    <cellStyle name="Normal 2 7 4 3 5 2" xfId="25353" xr:uid="{00000000-0005-0000-0000-0000BE700000}"/>
    <cellStyle name="Normal 2 7 4 3 6" xfId="17207" xr:uid="{00000000-0005-0000-0000-0000BF700000}"/>
    <cellStyle name="Normal 2 7 4 4" xfId="1616" xr:uid="{00000000-0005-0000-0000-0000C0700000}"/>
    <cellStyle name="Normal 2 7 4 4 2" xfId="4234" xr:uid="{00000000-0005-0000-0000-0000C1700000}"/>
    <cellStyle name="Normal 2 7 4 4 2 2" xfId="12380" xr:uid="{00000000-0005-0000-0000-0000C2700000}"/>
    <cellStyle name="Normal 2 7 4 4 2 2 2" xfId="28676" xr:uid="{00000000-0005-0000-0000-0000C3700000}"/>
    <cellStyle name="Normal 2 7 4 4 2 3" xfId="20530" xr:uid="{00000000-0005-0000-0000-0000C4700000}"/>
    <cellStyle name="Normal 2 7 4 4 3" xfId="6915" xr:uid="{00000000-0005-0000-0000-0000C5700000}"/>
    <cellStyle name="Normal 2 7 4 4 3 2" xfId="15061" xr:uid="{00000000-0005-0000-0000-0000C6700000}"/>
    <cellStyle name="Normal 2 7 4 4 3 2 2" xfId="31357" xr:uid="{00000000-0005-0000-0000-0000C7700000}"/>
    <cellStyle name="Normal 2 7 4 4 3 3" xfId="23211" xr:uid="{00000000-0005-0000-0000-0000C8700000}"/>
    <cellStyle name="Normal 2 7 4 4 4" xfId="9762" xr:uid="{00000000-0005-0000-0000-0000C9700000}"/>
    <cellStyle name="Normal 2 7 4 4 4 2" xfId="26058" xr:uid="{00000000-0005-0000-0000-0000CA700000}"/>
    <cellStyle name="Normal 2 7 4 4 5" xfId="17912" xr:uid="{00000000-0005-0000-0000-0000CB700000}"/>
    <cellStyle name="Normal 2 7 4 5" xfId="3016" xr:uid="{00000000-0005-0000-0000-0000CC700000}"/>
    <cellStyle name="Normal 2 7 4 5 2" xfId="11162" xr:uid="{00000000-0005-0000-0000-0000CD700000}"/>
    <cellStyle name="Normal 2 7 4 5 2 2" xfId="27458" xr:uid="{00000000-0005-0000-0000-0000CE700000}"/>
    <cellStyle name="Normal 2 7 4 5 3" xfId="19312" xr:uid="{00000000-0005-0000-0000-0000CF700000}"/>
    <cellStyle name="Normal 2 7 4 6" xfId="5505" xr:uid="{00000000-0005-0000-0000-0000D0700000}"/>
    <cellStyle name="Normal 2 7 4 6 2" xfId="13651" xr:uid="{00000000-0005-0000-0000-0000D1700000}"/>
    <cellStyle name="Normal 2 7 4 6 2 2" xfId="29947" xr:uid="{00000000-0005-0000-0000-0000D2700000}"/>
    <cellStyle name="Normal 2 7 4 6 3" xfId="21801" xr:uid="{00000000-0005-0000-0000-0000D3700000}"/>
    <cellStyle name="Normal 2 7 4 7" xfId="8352" xr:uid="{00000000-0005-0000-0000-0000D4700000}"/>
    <cellStyle name="Normal 2 7 4 7 2" xfId="24648" xr:uid="{00000000-0005-0000-0000-0000D5700000}"/>
    <cellStyle name="Normal 2 7 4 8" xfId="16502" xr:uid="{00000000-0005-0000-0000-0000D6700000}"/>
    <cellStyle name="Normal 2 7 5" xfId="283" xr:uid="{00000000-0005-0000-0000-0000D7700000}"/>
    <cellStyle name="Normal 2 7 5 2" xfId="627" xr:uid="{00000000-0005-0000-0000-0000D8700000}"/>
    <cellStyle name="Normal 2 7 5 2 2" xfId="1333" xr:uid="{00000000-0005-0000-0000-0000D9700000}"/>
    <cellStyle name="Normal 2 7 5 2 2 2" xfId="2743" xr:uid="{00000000-0005-0000-0000-0000DA700000}"/>
    <cellStyle name="Normal 2 7 5 2 2 2 2" xfId="5213" xr:uid="{00000000-0005-0000-0000-0000DB700000}"/>
    <cellStyle name="Normal 2 7 5 2 2 2 2 2" xfId="13359" xr:uid="{00000000-0005-0000-0000-0000DC700000}"/>
    <cellStyle name="Normal 2 7 5 2 2 2 2 2 2" xfId="29655" xr:uid="{00000000-0005-0000-0000-0000DD700000}"/>
    <cellStyle name="Normal 2 7 5 2 2 2 2 3" xfId="21509" xr:uid="{00000000-0005-0000-0000-0000DE700000}"/>
    <cellStyle name="Normal 2 7 5 2 2 2 3" xfId="8042" xr:uid="{00000000-0005-0000-0000-0000DF700000}"/>
    <cellStyle name="Normal 2 7 5 2 2 2 3 2" xfId="16188" xr:uid="{00000000-0005-0000-0000-0000E0700000}"/>
    <cellStyle name="Normal 2 7 5 2 2 2 3 2 2" xfId="32484" xr:uid="{00000000-0005-0000-0000-0000E1700000}"/>
    <cellStyle name="Normal 2 7 5 2 2 2 3 3" xfId="24338" xr:uid="{00000000-0005-0000-0000-0000E2700000}"/>
    <cellStyle name="Normal 2 7 5 2 2 2 4" xfId="10889" xr:uid="{00000000-0005-0000-0000-0000E3700000}"/>
    <cellStyle name="Normal 2 7 5 2 2 2 4 2" xfId="27185" xr:uid="{00000000-0005-0000-0000-0000E4700000}"/>
    <cellStyle name="Normal 2 7 5 2 2 2 5" xfId="19039" xr:uid="{00000000-0005-0000-0000-0000E5700000}"/>
    <cellStyle name="Normal 2 7 5 2 2 3" xfId="3995" xr:uid="{00000000-0005-0000-0000-0000E6700000}"/>
    <cellStyle name="Normal 2 7 5 2 2 3 2" xfId="12141" xr:uid="{00000000-0005-0000-0000-0000E7700000}"/>
    <cellStyle name="Normal 2 7 5 2 2 3 2 2" xfId="28437" xr:uid="{00000000-0005-0000-0000-0000E8700000}"/>
    <cellStyle name="Normal 2 7 5 2 2 3 3" xfId="20291" xr:uid="{00000000-0005-0000-0000-0000E9700000}"/>
    <cellStyle name="Normal 2 7 5 2 2 4" xfId="6632" xr:uid="{00000000-0005-0000-0000-0000EA700000}"/>
    <cellStyle name="Normal 2 7 5 2 2 4 2" xfId="14778" xr:uid="{00000000-0005-0000-0000-0000EB700000}"/>
    <cellStyle name="Normal 2 7 5 2 2 4 2 2" xfId="31074" xr:uid="{00000000-0005-0000-0000-0000EC700000}"/>
    <cellStyle name="Normal 2 7 5 2 2 4 3" xfId="22928" xr:uid="{00000000-0005-0000-0000-0000ED700000}"/>
    <cellStyle name="Normal 2 7 5 2 2 5" xfId="9479" xr:uid="{00000000-0005-0000-0000-0000EE700000}"/>
    <cellStyle name="Normal 2 7 5 2 2 5 2" xfId="25775" xr:uid="{00000000-0005-0000-0000-0000EF700000}"/>
    <cellStyle name="Normal 2 7 5 2 2 6" xfId="17629" xr:uid="{00000000-0005-0000-0000-0000F0700000}"/>
    <cellStyle name="Normal 2 7 5 2 3" xfId="2038" xr:uid="{00000000-0005-0000-0000-0000F1700000}"/>
    <cellStyle name="Normal 2 7 5 2 3 2" xfId="4604" xr:uid="{00000000-0005-0000-0000-0000F2700000}"/>
    <cellStyle name="Normal 2 7 5 2 3 2 2" xfId="12750" xr:uid="{00000000-0005-0000-0000-0000F3700000}"/>
    <cellStyle name="Normal 2 7 5 2 3 2 2 2" xfId="29046" xr:uid="{00000000-0005-0000-0000-0000F4700000}"/>
    <cellStyle name="Normal 2 7 5 2 3 2 3" xfId="20900" xr:uid="{00000000-0005-0000-0000-0000F5700000}"/>
    <cellStyle name="Normal 2 7 5 2 3 3" xfId="7337" xr:uid="{00000000-0005-0000-0000-0000F6700000}"/>
    <cellStyle name="Normal 2 7 5 2 3 3 2" xfId="15483" xr:uid="{00000000-0005-0000-0000-0000F7700000}"/>
    <cellStyle name="Normal 2 7 5 2 3 3 2 2" xfId="31779" xr:uid="{00000000-0005-0000-0000-0000F8700000}"/>
    <cellStyle name="Normal 2 7 5 2 3 3 3" xfId="23633" xr:uid="{00000000-0005-0000-0000-0000F9700000}"/>
    <cellStyle name="Normal 2 7 5 2 3 4" xfId="10184" xr:uid="{00000000-0005-0000-0000-0000FA700000}"/>
    <cellStyle name="Normal 2 7 5 2 3 4 2" xfId="26480" xr:uid="{00000000-0005-0000-0000-0000FB700000}"/>
    <cellStyle name="Normal 2 7 5 2 3 5" xfId="18334" xr:uid="{00000000-0005-0000-0000-0000FC700000}"/>
    <cellStyle name="Normal 2 7 5 2 4" xfId="3386" xr:uid="{00000000-0005-0000-0000-0000FD700000}"/>
    <cellStyle name="Normal 2 7 5 2 4 2" xfId="11532" xr:uid="{00000000-0005-0000-0000-0000FE700000}"/>
    <cellStyle name="Normal 2 7 5 2 4 2 2" xfId="27828" xr:uid="{00000000-0005-0000-0000-0000FF700000}"/>
    <cellStyle name="Normal 2 7 5 2 4 3" xfId="19682" xr:uid="{00000000-0005-0000-0000-000000710000}"/>
    <cellStyle name="Normal 2 7 5 2 5" xfId="5927" xr:uid="{00000000-0005-0000-0000-000001710000}"/>
    <cellStyle name="Normal 2 7 5 2 5 2" xfId="14073" xr:uid="{00000000-0005-0000-0000-000002710000}"/>
    <cellStyle name="Normal 2 7 5 2 5 2 2" xfId="30369" xr:uid="{00000000-0005-0000-0000-000003710000}"/>
    <cellStyle name="Normal 2 7 5 2 5 3" xfId="22223" xr:uid="{00000000-0005-0000-0000-000004710000}"/>
    <cellStyle name="Normal 2 7 5 2 6" xfId="8774" xr:uid="{00000000-0005-0000-0000-000005710000}"/>
    <cellStyle name="Normal 2 7 5 2 6 2" xfId="25070" xr:uid="{00000000-0005-0000-0000-000006710000}"/>
    <cellStyle name="Normal 2 7 5 2 7" xfId="16924" xr:uid="{00000000-0005-0000-0000-000007710000}"/>
    <cellStyle name="Normal 2 7 5 3" xfId="989" xr:uid="{00000000-0005-0000-0000-000008710000}"/>
    <cellStyle name="Normal 2 7 5 3 2" xfId="2399" xr:uid="{00000000-0005-0000-0000-000009710000}"/>
    <cellStyle name="Normal 2 7 5 3 2 2" xfId="4917" xr:uid="{00000000-0005-0000-0000-00000A710000}"/>
    <cellStyle name="Normal 2 7 5 3 2 2 2" xfId="13063" xr:uid="{00000000-0005-0000-0000-00000B710000}"/>
    <cellStyle name="Normal 2 7 5 3 2 2 2 2" xfId="29359" xr:uid="{00000000-0005-0000-0000-00000C710000}"/>
    <cellStyle name="Normal 2 7 5 3 2 2 3" xfId="21213" xr:uid="{00000000-0005-0000-0000-00000D710000}"/>
    <cellStyle name="Normal 2 7 5 3 2 3" xfId="7698" xr:uid="{00000000-0005-0000-0000-00000E710000}"/>
    <cellStyle name="Normal 2 7 5 3 2 3 2" xfId="15844" xr:uid="{00000000-0005-0000-0000-00000F710000}"/>
    <cellStyle name="Normal 2 7 5 3 2 3 2 2" xfId="32140" xr:uid="{00000000-0005-0000-0000-000010710000}"/>
    <cellStyle name="Normal 2 7 5 3 2 3 3" xfId="23994" xr:uid="{00000000-0005-0000-0000-000011710000}"/>
    <cellStyle name="Normal 2 7 5 3 2 4" xfId="10545" xr:uid="{00000000-0005-0000-0000-000012710000}"/>
    <cellStyle name="Normal 2 7 5 3 2 4 2" xfId="26841" xr:uid="{00000000-0005-0000-0000-000013710000}"/>
    <cellStyle name="Normal 2 7 5 3 2 5" xfId="18695" xr:uid="{00000000-0005-0000-0000-000014710000}"/>
    <cellStyle name="Normal 2 7 5 3 3" xfId="3699" xr:uid="{00000000-0005-0000-0000-000015710000}"/>
    <cellStyle name="Normal 2 7 5 3 3 2" xfId="11845" xr:uid="{00000000-0005-0000-0000-000016710000}"/>
    <cellStyle name="Normal 2 7 5 3 3 2 2" xfId="28141" xr:uid="{00000000-0005-0000-0000-000017710000}"/>
    <cellStyle name="Normal 2 7 5 3 3 3" xfId="19995" xr:uid="{00000000-0005-0000-0000-000018710000}"/>
    <cellStyle name="Normal 2 7 5 3 4" xfId="6288" xr:uid="{00000000-0005-0000-0000-000019710000}"/>
    <cellStyle name="Normal 2 7 5 3 4 2" xfId="14434" xr:uid="{00000000-0005-0000-0000-00001A710000}"/>
    <cellStyle name="Normal 2 7 5 3 4 2 2" xfId="30730" xr:uid="{00000000-0005-0000-0000-00001B710000}"/>
    <cellStyle name="Normal 2 7 5 3 4 3" xfId="22584" xr:uid="{00000000-0005-0000-0000-00001C710000}"/>
    <cellStyle name="Normal 2 7 5 3 5" xfId="9135" xr:uid="{00000000-0005-0000-0000-00001D710000}"/>
    <cellStyle name="Normal 2 7 5 3 5 2" xfId="25431" xr:uid="{00000000-0005-0000-0000-00001E710000}"/>
    <cellStyle name="Normal 2 7 5 3 6" xfId="17285" xr:uid="{00000000-0005-0000-0000-00001F710000}"/>
    <cellStyle name="Normal 2 7 5 4" xfId="1694" xr:uid="{00000000-0005-0000-0000-000020710000}"/>
    <cellStyle name="Normal 2 7 5 4 2" xfId="4308" xr:uid="{00000000-0005-0000-0000-000021710000}"/>
    <cellStyle name="Normal 2 7 5 4 2 2" xfId="12454" xr:uid="{00000000-0005-0000-0000-000022710000}"/>
    <cellStyle name="Normal 2 7 5 4 2 2 2" xfId="28750" xr:uid="{00000000-0005-0000-0000-000023710000}"/>
    <cellStyle name="Normal 2 7 5 4 2 3" xfId="20604" xr:uid="{00000000-0005-0000-0000-000024710000}"/>
    <cellStyle name="Normal 2 7 5 4 3" xfId="6993" xr:uid="{00000000-0005-0000-0000-000025710000}"/>
    <cellStyle name="Normal 2 7 5 4 3 2" xfId="15139" xr:uid="{00000000-0005-0000-0000-000026710000}"/>
    <cellStyle name="Normal 2 7 5 4 3 2 2" xfId="31435" xr:uid="{00000000-0005-0000-0000-000027710000}"/>
    <cellStyle name="Normal 2 7 5 4 3 3" xfId="23289" xr:uid="{00000000-0005-0000-0000-000028710000}"/>
    <cellStyle name="Normal 2 7 5 4 4" xfId="9840" xr:uid="{00000000-0005-0000-0000-000029710000}"/>
    <cellStyle name="Normal 2 7 5 4 4 2" xfId="26136" xr:uid="{00000000-0005-0000-0000-00002A710000}"/>
    <cellStyle name="Normal 2 7 5 4 5" xfId="17990" xr:uid="{00000000-0005-0000-0000-00002B710000}"/>
    <cellStyle name="Normal 2 7 5 5" xfId="3090" xr:uid="{00000000-0005-0000-0000-00002C710000}"/>
    <cellStyle name="Normal 2 7 5 5 2" xfId="11236" xr:uid="{00000000-0005-0000-0000-00002D710000}"/>
    <cellStyle name="Normal 2 7 5 5 2 2" xfId="27532" xr:uid="{00000000-0005-0000-0000-00002E710000}"/>
    <cellStyle name="Normal 2 7 5 5 3" xfId="19386" xr:uid="{00000000-0005-0000-0000-00002F710000}"/>
    <cellStyle name="Normal 2 7 5 6" xfId="5583" xr:uid="{00000000-0005-0000-0000-000030710000}"/>
    <cellStyle name="Normal 2 7 5 6 2" xfId="13729" xr:uid="{00000000-0005-0000-0000-000031710000}"/>
    <cellStyle name="Normal 2 7 5 6 2 2" xfId="30025" xr:uid="{00000000-0005-0000-0000-000032710000}"/>
    <cellStyle name="Normal 2 7 5 6 3" xfId="21879" xr:uid="{00000000-0005-0000-0000-000033710000}"/>
    <cellStyle name="Normal 2 7 5 7" xfId="8430" xr:uid="{00000000-0005-0000-0000-000034710000}"/>
    <cellStyle name="Normal 2 7 5 7 2" xfId="24726" xr:uid="{00000000-0005-0000-0000-000035710000}"/>
    <cellStyle name="Normal 2 7 5 8" xfId="16580" xr:uid="{00000000-0005-0000-0000-000036710000}"/>
    <cellStyle name="Normal 2 7 6" xfId="373" xr:uid="{00000000-0005-0000-0000-000037710000}"/>
    <cellStyle name="Normal 2 7 6 2" xfId="1079" xr:uid="{00000000-0005-0000-0000-000038710000}"/>
    <cellStyle name="Normal 2 7 6 2 2" xfId="2489" xr:uid="{00000000-0005-0000-0000-000039710000}"/>
    <cellStyle name="Normal 2 7 6 2 2 2" xfId="4991" xr:uid="{00000000-0005-0000-0000-00003A710000}"/>
    <cellStyle name="Normal 2 7 6 2 2 2 2" xfId="13137" xr:uid="{00000000-0005-0000-0000-00003B710000}"/>
    <cellStyle name="Normal 2 7 6 2 2 2 2 2" xfId="29433" xr:uid="{00000000-0005-0000-0000-00003C710000}"/>
    <cellStyle name="Normal 2 7 6 2 2 2 3" xfId="21287" xr:uid="{00000000-0005-0000-0000-00003D710000}"/>
    <cellStyle name="Normal 2 7 6 2 2 3" xfId="7788" xr:uid="{00000000-0005-0000-0000-00003E710000}"/>
    <cellStyle name="Normal 2 7 6 2 2 3 2" xfId="15934" xr:uid="{00000000-0005-0000-0000-00003F710000}"/>
    <cellStyle name="Normal 2 7 6 2 2 3 2 2" xfId="32230" xr:uid="{00000000-0005-0000-0000-000040710000}"/>
    <cellStyle name="Normal 2 7 6 2 2 3 3" xfId="24084" xr:uid="{00000000-0005-0000-0000-000041710000}"/>
    <cellStyle name="Normal 2 7 6 2 2 4" xfId="10635" xr:uid="{00000000-0005-0000-0000-000042710000}"/>
    <cellStyle name="Normal 2 7 6 2 2 4 2" xfId="26931" xr:uid="{00000000-0005-0000-0000-000043710000}"/>
    <cellStyle name="Normal 2 7 6 2 2 5" xfId="18785" xr:uid="{00000000-0005-0000-0000-000044710000}"/>
    <cellStyle name="Normal 2 7 6 2 3" xfId="3773" xr:uid="{00000000-0005-0000-0000-000045710000}"/>
    <cellStyle name="Normal 2 7 6 2 3 2" xfId="11919" xr:uid="{00000000-0005-0000-0000-000046710000}"/>
    <cellStyle name="Normal 2 7 6 2 3 2 2" xfId="28215" xr:uid="{00000000-0005-0000-0000-000047710000}"/>
    <cellStyle name="Normal 2 7 6 2 3 3" xfId="20069" xr:uid="{00000000-0005-0000-0000-000048710000}"/>
    <cellStyle name="Normal 2 7 6 2 4" xfId="6378" xr:uid="{00000000-0005-0000-0000-000049710000}"/>
    <cellStyle name="Normal 2 7 6 2 4 2" xfId="14524" xr:uid="{00000000-0005-0000-0000-00004A710000}"/>
    <cellStyle name="Normal 2 7 6 2 4 2 2" xfId="30820" xr:uid="{00000000-0005-0000-0000-00004B710000}"/>
    <cellStyle name="Normal 2 7 6 2 4 3" xfId="22674" xr:uid="{00000000-0005-0000-0000-00004C710000}"/>
    <cellStyle name="Normal 2 7 6 2 5" xfId="9225" xr:uid="{00000000-0005-0000-0000-00004D710000}"/>
    <cellStyle name="Normal 2 7 6 2 5 2" xfId="25521" xr:uid="{00000000-0005-0000-0000-00004E710000}"/>
    <cellStyle name="Normal 2 7 6 2 6" xfId="17375" xr:uid="{00000000-0005-0000-0000-00004F710000}"/>
    <cellStyle name="Normal 2 7 6 3" xfId="1784" xr:uid="{00000000-0005-0000-0000-000050710000}"/>
    <cellStyle name="Normal 2 7 6 3 2" xfId="4382" xr:uid="{00000000-0005-0000-0000-000051710000}"/>
    <cellStyle name="Normal 2 7 6 3 2 2" xfId="12528" xr:uid="{00000000-0005-0000-0000-000052710000}"/>
    <cellStyle name="Normal 2 7 6 3 2 2 2" xfId="28824" xr:uid="{00000000-0005-0000-0000-000053710000}"/>
    <cellStyle name="Normal 2 7 6 3 2 3" xfId="20678" xr:uid="{00000000-0005-0000-0000-000054710000}"/>
    <cellStyle name="Normal 2 7 6 3 3" xfId="7083" xr:uid="{00000000-0005-0000-0000-000055710000}"/>
    <cellStyle name="Normal 2 7 6 3 3 2" xfId="15229" xr:uid="{00000000-0005-0000-0000-000056710000}"/>
    <cellStyle name="Normal 2 7 6 3 3 2 2" xfId="31525" xr:uid="{00000000-0005-0000-0000-000057710000}"/>
    <cellStyle name="Normal 2 7 6 3 3 3" xfId="23379" xr:uid="{00000000-0005-0000-0000-000058710000}"/>
    <cellStyle name="Normal 2 7 6 3 4" xfId="9930" xr:uid="{00000000-0005-0000-0000-000059710000}"/>
    <cellStyle name="Normal 2 7 6 3 4 2" xfId="26226" xr:uid="{00000000-0005-0000-0000-00005A710000}"/>
    <cellStyle name="Normal 2 7 6 3 5" xfId="18080" xr:uid="{00000000-0005-0000-0000-00005B710000}"/>
    <cellStyle name="Normal 2 7 6 4" xfId="3164" xr:uid="{00000000-0005-0000-0000-00005C710000}"/>
    <cellStyle name="Normal 2 7 6 4 2" xfId="11310" xr:uid="{00000000-0005-0000-0000-00005D710000}"/>
    <cellStyle name="Normal 2 7 6 4 2 2" xfId="27606" xr:uid="{00000000-0005-0000-0000-00005E710000}"/>
    <cellStyle name="Normal 2 7 6 4 3" xfId="19460" xr:uid="{00000000-0005-0000-0000-00005F710000}"/>
    <cellStyle name="Normal 2 7 6 5" xfId="5673" xr:uid="{00000000-0005-0000-0000-000060710000}"/>
    <cellStyle name="Normal 2 7 6 5 2" xfId="13819" xr:uid="{00000000-0005-0000-0000-000061710000}"/>
    <cellStyle name="Normal 2 7 6 5 2 2" xfId="30115" xr:uid="{00000000-0005-0000-0000-000062710000}"/>
    <cellStyle name="Normal 2 7 6 5 3" xfId="21969" xr:uid="{00000000-0005-0000-0000-000063710000}"/>
    <cellStyle name="Normal 2 7 6 6" xfId="8520" xr:uid="{00000000-0005-0000-0000-000064710000}"/>
    <cellStyle name="Normal 2 7 6 6 2" xfId="24816" xr:uid="{00000000-0005-0000-0000-000065710000}"/>
    <cellStyle name="Normal 2 7 6 7" xfId="16670" xr:uid="{00000000-0005-0000-0000-000066710000}"/>
    <cellStyle name="Normal 2 7 7" xfId="735" xr:uid="{00000000-0005-0000-0000-000067710000}"/>
    <cellStyle name="Normal 2 7 7 2" xfId="2145" xr:uid="{00000000-0005-0000-0000-000068710000}"/>
    <cellStyle name="Normal 2 7 7 2 2" xfId="4695" xr:uid="{00000000-0005-0000-0000-000069710000}"/>
    <cellStyle name="Normal 2 7 7 2 2 2" xfId="12841" xr:uid="{00000000-0005-0000-0000-00006A710000}"/>
    <cellStyle name="Normal 2 7 7 2 2 2 2" xfId="29137" xr:uid="{00000000-0005-0000-0000-00006B710000}"/>
    <cellStyle name="Normal 2 7 7 2 2 3" xfId="20991" xr:uid="{00000000-0005-0000-0000-00006C710000}"/>
    <cellStyle name="Normal 2 7 7 2 3" xfId="7444" xr:uid="{00000000-0005-0000-0000-00006D710000}"/>
    <cellStyle name="Normal 2 7 7 2 3 2" xfId="15590" xr:uid="{00000000-0005-0000-0000-00006E710000}"/>
    <cellStyle name="Normal 2 7 7 2 3 2 2" xfId="31886" xr:uid="{00000000-0005-0000-0000-00006F710000}"/>
    <cellStyle name="Normal 2 7 7 2 3 3" xfId="23740" xr:uid="{00000000-0005-0000-0000-000070710000}"/>
    <cellStyle name="Normal 2 7 7 2 4" xfId="10291" xr:uid="{00000000-0005-0000-0000-000071710000}"/>
    <cellStyle name="Normal 2 7 7 2 4 2" xfId="26587" xr:uid="{00000000-0005-0000-0000-000072710000}"/>
    <cellStyle name="Normal 2 7 7 2 5" xfId="18441" xr:uid="{00000000-0005-0000-0000-000073710000}"/>
    <cellStyle name="Normal 2 7 7 3" xfId="3477" xr:uid="{00000000-0005-0000-0000-000074710000}"/>
    <cellStyle name="Normal 2 7 7 3 2" xfId="11623" xr:uid="{00000000-0005-0000-0000-000075710000}"/>
    <cellStyle name="Normal 2 7 7 3 2 2" xfId="27919" xr:uid="{00000000-0005-0000-0000-000076710000}"/>
    <cellStyle name="Normal 2 7 7 3 3" xfId="19773" xr:uid="{00000000-0005-0000-0000-000077710000}"/>
    <cellStyle name="Normal 2 7 7 4" xfId="6034" xr:uid="{00000000-0005-0000-0000-000078710000}"/>
    <cellStyle name="Normal 2 7 7 4 2" xfId="14180" xr:uid="{00000000-0005-0000-0000-000079710000}"/>
    <cellStyle name="Normal 2 7 7 4 2 2" xfId="30476" xr:uid="{00000000-0005-0000-0000-00007A710000}"/>
    <cellStyle name="Normal 2 7 7 4 3" xfId="22330" xr:uid="{00000000-0005-0000-0000-00007B710000}"/>
    <cellStyle name="Normal 2 7 7 5" xfId="8881" xr:uid="{00000000-0005-0000-0000-00007C710000}"/>
    <cellStyle name="Normal 2 7 7 5 2" xfId="25177" xr:uid="{00000000-0005-0000-0000-00007D710000}"/>
    <cellStyle name="Normal 2 7 7 6" xfId="17031" xr:uid="{00000000-0005-0000-0000-00007E710000}"/>
    <cellStyle name="Normal 2 7 8" xfId="1440" xr:uid="{00000000-0005-0000-0000-00007F710000}"/>
    <cellStyle name="Normal 2 7 8 2" xfId="4086" xr:uid="{00000000-0005-0000-0000-000080710000}"/>
    <cellStyle name="Normal 2 7 8 2 2" xfId="12232" xr:uid="{00000000-0005-0000-0000-000081710000}"/>
    <cellStyle name="Normal 2 7 8 2 2 2" xfId="28528" xr:uid="{00000000-0005-0000-0000-000082710000}"/>
    <cellStyle name="Normal 2 7 8 2 3" xfId="20382" xr:uid="{00000000-0005-0000-0000-000083710000}"/>
    <cellStyle name="Normal 2 7 8 3" xfId="6739" xr:uid="{00000000-0005-0000-0000-000084710000}"/>
    <cellStyle name="Normal 2 7 8 3 2" xfId="14885" xr:uid="{00000000-0005-0000-0000-000085710000}"/>
    <cellStyle name="Normal 2 7 8 3 2 2" xfId="31181" xr:uid="{00000000-0005-0000-0000-000086710000}"/>
    <cellStyle name="Normal 2 7 8 3 3" xfId="23035" xr:uid="{00000000-0005-0000-0000-000087710000}"/>
    <cellStyle name="Normal 2 7 8 4" xfId="9586" xr:uid="{00000000-0005-0000-0000-000088710000}"/>
    <cellStyle name="Normal 2 7 8 4 2" xfId="25882" xr:uid="{00000000-0005-0000-0000-000089710000}"/>
    <cellStyle name="Normal 2 7 8 5" xfId="17736" xr:uid="{00000000-0005-0000-0000-00008A710000}"/>
    <cellStyle name="Normal 2 7 9" xfId="2868" xr:uid="{00000000-0005-0000-0000-00008B710000}"/>
    <cellStyle name="Normal 2 7 9 2" xfId="11014" xr:uid="{00000000-0005-0000-0000-00008C710000}"/>
    <cellStyle name="Normal 2 7 9 2 2" xfId="27310" xr:uid="{00000000-0005-0000-0000-00008D710000}"/>
    <cellStyle name="Normal 2 7 9 3" xfId="19164" xr:uid="{00000000-0005-0000-0000-00008E710000}"/>
    <cellStyle name="Normal 2 8" xfId="51" xr:uid="{00000000-0005-0000-0000-00008F710000}"/>
    <cellStyle name="Normal 2 8 10" xfId="8198" xr:uid="{00000000-0005-0000-0000-000090710000}"/>
    <cellStyle name="Normal 2 8 10 2" xfId="24494" xr:uid="{00000000-0005-0000-0000-000091710000}"/>
    <cellStyle name="Normal 2 8 11" xfId="16348" xr:uid="{00000000-0005-0000-0000-000092710000}"/>
    <cellStyle name="Normal 2 8 2" xfId="141" xr:uid="{00000000-0005-0000-0000-000093710000}"/>
    <cellStyle name="Normal 2 8 2 2" xfId="485" xr:uid="{00000000-0005-0000-0000-000094710000}"/>
    <cellStyle name="Normal 2 8 2 2 2" xfId="1191" xr:uid="{00000000-0005-0000-0000-000095710000}"/>
    <cellStyle name="Normal 2 8 2 2 2 2" xfId="2601" xr:uid="{00000000-0005-0000-0000-000096710000}"/>
    <cellStyle name="Normal 2 8 2 2 2 2 2" xfId="5083" xr:uid="{00000000-0005-0000-0000-000097710000}"/>
    <cellStyle name="Normal 2 8 2 2 2 2 2 2" xfId="13229" xr:uid="{00000000-0005-0000-0000-000098710000}"/>
    <cellStyle name="Normal 2 8 2 2 2 2 2 2 2" xfId="29525" xr:uid="{00000000-0005-0000-0000-000099710000}"/>
    <cellStyle name="Normal 2 8 2 2 2 2 2 3" xfId="21379" xr:uid="{00000000-0005-0000-0000-00009A710000}"/>
    <cellStyle name="Normal 2 8 2 2 2 2 3" xfId="7900" xr:uid="{00000000-0005-0000-0000-00009B710000}"/>
    <cellStyle name="Normal 2 8 2 2 2 2 3 2" xfId="16046" xr:uid="{00000000-0005-0000-0000-00009C710000}"/>
    <cellStyle name="Normal 2 8 2 2 2 2 3 2 2" xfId="32342" xr:uid="{00000000-0005-0000-0000-00009D710000}"/>
    <cellStyle name="Normal 2 8 2 2 2 2 3 3" xfId="24196" xr:uid="{00000000-0005-0000-0000-00009E710000}"/>
    <cellStyle name="Normal 2 8 2 2 2 2 4" xfId="10747" xr:uid="{00000000-0005-0000-0000-00009F710000}"/>
    <cellStyle name="Normal 2 8 2 2 2 2 4 2" xfId="27043" xr:uid="{00000000-0005-0000-0000-0000A0710000}"/>
    <cellStyle name="Normal 2 8 2 2 2 2 5" xfId="18897" xr:uid="{00000000-0005-0000-0000-0000A1710000}"/>
    <cellStyle name="Normal 2 8 2 2 2 3" xfId="3865" xr:uid="{00000000-0005-0000-0000-0000A2710000}"/>
    <cellStyle name="Normal 2 8 2 2 2 3 2" xfId="12011" xr:uid="{00000000-0005-0000-0000-0000A3710000}"/>
    <cellStyle name="Normal 2 8 2 2 2 3 2 2" xfId="28307" xr:uid="{00000000-0005-0000-0000-0000A4710000}"/>
    <cellStyle name="Normal 2 8 2 2 2 3 3" xfId="20161" xr:uid="{00000000-0005-0000-0000-0000A5710000}"/>
    <cellStyle name="Normal 2 8 2 2 2 4" xfId="6490" xr:uid="{00000000-0005-0000-0000-0000A6710000}"/>
    <cellStyle name="Normal 2 8 2 2 2 4 2" xfId="14636" xr:uid="{00000000-0005-0000-0000-0000A7710000}"/>
    <cellStyle name="Normal 2 8 2 2 2 4 2 2" xfId="30932" xr:uid="{00000000-0005-0000-0000-0000A8710000}"/>
    <cellStyle name="Normal 2 8 2 2 2 4 3" xfId="22786" xr:uid="{00000000-0005-0000-0000-0000A9710000}"/>
    <cellStyle name="Normal 2 8 2 2 2 5" xfId="9337" xr:uid="{00000000-0005-0000-0000-0000AA710000}"/>
    <cellStyle name="Normal 2 8 2 2 2 5 2" xfId="25633" xr:uid="{00000000-0005-0000-0000-0000AB710000}"/>
    <cellStyle name="Normal 2 8 2 2 2 6" xfId="17487" xr:uid="{00000000-0005-0000-0000-0000AC710000}"/>
    <cellStyle name="Normal 2 8 2 2 3" xfId="1896" xr:uid="{00000000-0005-0000-0000-0000AD710000}"/>
    <cellStyle name="Normal 2 8 2 2 3 2" xfId="4474" xr:uid="{00000000-0005-0000-0000-0000AE710000}"/>
    <cellStyle name="Normal 2 8 2 2 3 2 2" xfId="12620" xr:uid="{00000000-0005-0000-0000-0000AF710000}"/>
    <cellStyle name="Normal 2 8 2 2 3 2 2 2" xfId="28916" xr:uid="{00000000-0005-0000-0000-0000B0710000}"/>
    <cellStyle name="Normal 2 8 2 2 3 2 3" xfId="20770" xr:uid="{00000000-0005-0000-0000-0000B1710000}"/>
    <cellStyle name="Normal 2 8 2 2 3 3" xfId="7195" xr:uid="{00000000-0005-0000-0000-0000B2710000}"/>
    <cellStyle name="Normal 2 8 2 2 3 3 2" xfId="15341" xr:uid="{00000000-0005-0000-0000-0000B3710000}"/>
    <cellStyle name="Normal 2 8 2 2 3 3 2 2" xfId="31637" xr:uid="{00000000-0005-0000-0000-0000B4710000}"/>
    <cellStyle name="Normal 2 8 2 2 3 3 3" xfId="23491" xr:uid="{00000000-0005-0000-0000-0000B5710000}"/>
    <cellStyle name="Normal 2 8 2 2 3 4" xfId="10042" xr:uid="{00000000-0005-0000-0000-0000B6710000}"/>
    <cellStyle name="Normal 2 8 2 2 3 4 2" xfId="26338" xr:uid="{00000000-0005-0000-0000-0000B7710000}"/>
    <cellStyle name="Normal 2 8 2 2 3 5" xfId="18192" xr:uid="{00000000-0005-0000-0000-0000B8710000}"/>
    <cellStyle name="Normal 2 8 2 2 4" xfId="3256" xr:uid="{00000000-0005-0000-0000-0000B9710000}"/>
    <cellStyle name="Normal 2 8 2 2 4 2" xfId="11402" xr:uid="{00000000-0005-0000-0000-0000BA710000}"/>
    <cellStyle name="Normal 2 8 2 2 4 2 2" xfId="27698" xr:uid="{00000000-0005-0000-0000-0000BB710000}"/>
    <cellStyle name="Normal 2 8 2 2 4 3" xfId="19552" xr:uid="{00000000-0005-0000-0000-0000BC710000}"/>
    <cellStyle name="Normal 2 8 2 2 5" xfId="5785" xr:uid="{00000000-0005-0000-0000-0000BD710000}"/>
    <cellStyle name="Normal 2 8 2 2 5 2" xfId="13931" xr:uid="{00000000-0005-0000-0000-0000BE710000}"/>
    <cellStyle name="Normal 2 8 2 2 5 2 2" xfId="30227" xr:uid="{00000000-0005-0000-0000-0000BF710000}"/>
    <cellStyle name="Normal 2 8 2 2 5 3" xfId="22081" xr:uid="{00000000-0005-0000-0000-0000C0710000}"/>
    <cellStyle name="Normal 2 8 2 2 6" xfId="8632" xr:uid="{00000000-0005-0000-0000-0000C1710000}"/>
    <cellStyle name="Normal 2 8 2 2 6 2" xfId="24928" xr:uid="{00000000-0005-0000-0000-0000C2710000}"/>
    <cellStyle name="Normal 2 8 2 2 7" xfId="16782" xr:uid="{00000000-0005-0000-0000-0000C3710000}"/>
    <cellStyle name="Normal 2 8 2 3" xfId="847" xr:uid="{00000000-0005-0000-0000-0000C4710000}"/>
    <cellStyle name="Normal 2 8 2 3 2" xfId="2257" xr:uid="{00000000-0005-0000-0000-0000C5710000}"/>
    <cellStyle name="Normal 2 8 2 3 2 2" xfId="4787" xr:uid="{00000000-0005-0000-0000-0000C6710000}"/>
    <cellStyle name="Normal 2 8 2 3 2 2 2" xfId="12933" xr:uid="{00000000-0005-0000-0000-0000C7710000}"/>
    <cellStyle name="Normal 2 8 2 3 2 2 2 2" xfId="29229" xr:uid="{00000000-0005-0000-0000-0000C8710000}"/>
    <cellStyle name="Normal 2 8 2 3 2 2 3" xfId="21083" xr:uid="{00000000-0005-0000-0000-0000C9710000}"/>
    <cellStyle name="Normal 2 8 2 3 2 3" xfId="7556" xr:uid="{00000000-0005-0000-0000-0000CA710000}"/>
    <cellStyle name="Normal 2 8 2 3 2 3 2" xfId="15702" xr:uid="{00000000-0005-0000-0000-0000CB710000}"/>
    <cellStyle name="Normal 2 8 2 3 2 3 2 2" xfId="31998" xr:uid="{00000000-0005-0000-0000-0000CC710000}"/>
    <cellStyle name="Normal 2 8 2 3 2 3 3" xfId="23852" xr:uid="{00000000-0005-0000-0000-0000CD710000}"/>
    <cellStyle name="Normal 2 8 2 3 2 4" xfId="10403" xr:uid="{00000000-0005-0000-0000-0000CE710000}"/>
    <cellStyle name="Normal 2 8 2 3 2 4 2" xfId="26699" xr:uid="{00000000-0005-0000-0000-0000CF710000}"/>
    <cellStyle name="Normal 2 8 2 3 2 5" xfId="18553" xr:uid="{00000000-0005-0000-0000-0000D0710000}"/>
    <cellStyle name="Normal 2 8 2 3 3" xfId="3569" xr:uid="{00000000-0005-0000-0000-0000D1710000}"/>
    <cellStyle name="Normal 2 8 2 3 3 2" xfId="11715" xr:uid="{00000000-0005-0000-0000-0000D2710000}"/>
    <cellStyle name="Normal 2 8 2 3 3 2 2" xfId="28011" xr:uid="{00000000-0005-0000-0000-0000D3710000}"/>
    <cellStyle name="Normal 2 8 2 3 3 3" xfId="19865" xr:uid="{00000000-0005-0000-0000-0000D4710000}"/>
    <cellStyle name="Normal 2 8 2 3 4" xfId="6146" xr:uid="{00000000-0005-0000-0000-0000D5710000}"/>
    <cellStyle name="Normal 2 8 2 3 4 2" xfId="14292" xr:uid="{00000000-0005-0000-0000-0000D6710000}"/>
    <cellStyle name="Normal 2 8 2 3 4 2 2" xfId="30588" xr:uid="{00000000-0005-0000-0000-0000D7710000}"/>
    <cellStyle name="Normal 2 8 2 3 4 3" xfId="22442" xr:uid="{00000000-0005-0000-0000-0000D8710000}"/>
    <cellStyle name="Normal 2 8 2 3 5" xfId="8993" xr:uid="{00000000-0005-0000-0000-0000D9710000}"/>
    <cellStyle name="Normal 2 8 2 3 5 2" xfId="25289" xr:uid="{00000000-0005-0000-0000-0000DA710000}"/>
    <cellStyle name="Normal 2 8 2 3 6" xfId="17143" xr:uid="{00000000-0005-0000-0000-0000DB710000}"/>
    <cellStyle name="Normal 2 8 2 4" xfId="1552" xr:uid="{00000000-0005-0000-0000-0000DC710000}"/>
    <cellStyle name="Normal 2 8 2 4 2" xfId="4178" xr:uid="{00000000-0005-0000-0000-0000DD710000}"/>
    <cellStyle name="Normal 2 8 2 4 2 2" xfId="12324" xr:uid="{00000000-0005-0000-0000-0000DE710000}"/>
    <cellStyle name="Normal 2 8 2 4 2 2 2" xfId="28620" xr:uid="{00000000-0005-0000-0000-0000DF710000}"/>
    <cellStyle name="Normal 2 8 2 4 2 3" xfId="20474" xr:uid="{00000000-0005-0000-0000-0000E0710000}"/>
    <cellStyle name="Normal 2 8 2 4 3" xfId="6851" xr:uid="{00000000-0005-0000-0000-0000E1710000}"/>
    <cellStyle name="Normal 2 8 2 4 3 2" xfId="14997" xr:uid="{00000000-0005-0000-0000-0000E2710000}"/>
    <cellStyle name="Normal 2 8 2 4 3 2 2" xfId="31293" xr:uid="{00000000-0005-0000-0000-0000E3710000}"/>
    <cellStyle name="Normal 2 8 2 4 3 3" xfId="23147" xr:uid="{00000000-0005-0000-0000-0000E4710000}"/>
    <cellStyle name="Normal 2 8 2 4 4" xfId="9698" xr:uid="{00000000-0005-0000-0000-0000E5710000}"/>
    <cellStyle name="Normal 2 8 2 4 4 2" xfId="25994" xr:uid="{00000000-0005-0000-0000-0000E6710000}"/>
    <cellStyle name="Normal 2 8 2 4 5" xfId="17848" xr:uid="{00000000-0005-0000-0000-0000E7710000}"/>
    <cellStyle name="Normal 2 8 2 5" xfId="2960" xr:uid="{00000000-0005-0000-0000-0000E8710000}"/>
    <cellStyle name="Normal 2 8 2 5 2" xfId="11106" xr:uid="{00000000-0005-0000-0000-0000E9710000}"/>
    <cellStyle name="Normal 2 8 2 5 2 2" xfId="27402" xr:uid="{00000000-0005-0000-0000-0000EA710000}"/>
    <cellStyle name="Normal 2 8 2 5 3" xfId="19256" xr:uid="{00000000-0005-0000-0000-0000EB710000}"/>
    <cellStyle name="Normal 2 8 2 6" xfId="5441" xr:uid="{00000000-0005-0000-0000-0000EC710000}"/>
    <cellStyle name="Normal 2 8 2 6 2" xfId="13587" xr:uid="{00000000-0005-0000-0000-0000ED710000}"/>
    <cellStyle name="Normal 2 8 2 6 2 2" xfId="29883" xr:uid="{00000000-0005-0000-0000-0000EE710000}"/>
    <cellStyle name="Normal 2 8 2 6 3" xfId="21737" xr:uid="{00000000-0005-0000-0000-0000EF710000}"/>
    <cellStyle name="Normal 2 8 2 7" xfId="8288" xr:uid="{00000000-0005-0000-0000-0000F0710000}"/>
    <cellStyle name="Normal 2 8 2 7 2" xfId="24584" xr:uid="{00000000-0005-0000-0000-0000F1710000}"/>
    <cellStyle name="Normal 2 8 2 8" xfId="16438" xr:uid="{00000000-0005-0000-0000-0000F2710000}"/>
    <cellStyle name="Normal 2 8 3" xfId="223" xr:uid="{00000000-0005-0000-0000-0000F3710000}"/>
    <cellStyle name="Normal 2 8 3 2" xfId="567" xr:uid="{00000000-0005-0000-0000-0000F4710000}"/>
    <cellStyle name="Normal 2 8 3 2 2" xfId="1273" xr:uid="{00000000-0005-0000-0000-0000F5710000}"/>
    <cellStyle name="Normal 2 8 3 2 2 2" xfId="2683" xr:uid="{00000000-0005-0000-0000-0000F6710000}"/>
    <cellStyle name="Normal 2 8 3 2 2 2 2" xfId="5157" xr:uid="{00000000-0005-0000-0000-0000F7710000}"/>
    <cellStyle name="Normal 2 8 3 2 2 2 2 2" xfId="13303" xr:uid="{00000000-0005-0000-0000-0000F8710000}"/>
    <cellStyle name="Normal 2 8 3 2 2 2 2 2 2" xfId="29599" xr:uid="{00000000-0005-0000-0000-0000F9710000}"/>
    <cellStyle name="Normal 2 8 3 2 2 2 2 3" xfId="21453" xr:uid="{00000000-0005-0000-0000-0000FA710000}"/>
    <cellStyle name="Normal 2 8 3 2 2 2 3" xfId="7982" xr:uid="{00000000-0005-0000-0000-0000FB710000}"/>
    <cellStyle name="Normal 2 8 3 2 2 2 3 2" xfId="16128" xr:uid="{00000000-0005-0000-0000-0000FC710000}"/>
    <cellStyle name="Normal 2 8 3 2 2 2 3 2 2" xfId="32424" xr:uid="{00000000-0005-0000-0000-0000FD710000}"/>
    <cellStyle name="Normal 2 8 3 2 2 2 3 3" xfId="24278" xr:uid="{00000000-0005-0000-0000-0000FE710000}"/>
    <cellStyle name="Normal 2 8 3 2 2 2 4" xfId="10829" xr:uid="{00000000-0005-0000-0000-0000FF710000}"/>
    <cellStyle name="Normal 2 8 3 2 2 2 4 2" xfId="27125" xr:uid="{00000000-0005-0000-0000-000000720000}"/>
    <cellStyle name="Normal 2 8 3 2 2 2 5" xfId="18979" xr:uid="{00000000-0005-0000-0000-000001720000}"/>
    <cellStyle name="Normal 2 8 3 2 2 3" xfId="3939" xr:uid="{00000000-0005-0000-0000-000002720000}"/>
    <cellStyle name="Normal 2 8 3 2 2 3 2" xfId="12085" xr:uid="{00000000-0005-0000-0000-000003720000}"/>
    <cellStyle name="Normal 2 8 3 2 2 3 2 2" xfId="28381" xr:uid="{00000000-0005-0000-0000-000004720000}"/>
    <cellStyle name="Normal 2 8 3 2 2 3 3" xfId="20235" xr:uid="{00000000-0005-0000-0000-000005720000}"/>
    <cellStyle name="Normal 2 8 3 2 2 4" xfId="6572" xr:uid="{00000000-0005-0000-0000-000006720000}"/>
    <cellStyle name="Normal 2 8 3 2 2 4 2" xfId="14718" xr:uid="{00000000-0005-0000-0000-000007720000}"/>
    <cellStyle name="Normal 2 8 3 2 2 4 2 2" xfId="31014" xr:uid="{00000000-0005-0000-0000-000008720000}"/>
    <cellStyle name="Normal 2 8 3 2 2 4 3" xfId="22868" xr:uid="{00000000-0005-0000-0000-000009720000}"/>
    <cellStyle name="Normal 2 8 3 2 2 5" xfId="9419" xr:uid="{00000000-0005-0000-0000-00000A720000}"/>
    <cellStyle name="Normal 2 8 3 2 2 5 2" xfId="25715" xr:uid="{00000000-0005-0000-0000-00000B720000}"/>
    <cellStyle name="Normal 2 8 3 2 2 6" xfId="17569" xr:uid="{00000000-0005-0000-0000-00000C720000}"/>
    <cellStyle name="Normal 2 8 3 2 3" xfId="1978" xr:uid="{00000000-0005-0000-0000-00000D720000}"/>
    <cellStyle name="Normal 2 8 3 2 3 2" xfId="4548" xr:uid="{00000000-0005-0000-0000-00000E720000}"/>
    <cellStyle name="Normal 2 8 3 2 3 2 2" xfId="12694" xr:uid="{00000000-0005-0000-0000-00000F720000}"/>
    <cellStyle name="Normal 2 8 3 2 3 2 2 2" xfId="28990" xr:uid="{00000000-0005-0000-0000-000010720000}"/>
    <cellStyle name="Normal 2 8 3 2 3 2 3" xfId="20844" xr:uid="{00000000-0005-0000-0000-000011720000}"/>
    <cellStyle name="Normal 2 8 3 2 3 3" xfId="7277" xr:uid="{00000000-0005-0000-0000-000012720000}"/>
    <cellStyle name="Normal 2 8 3 2 3 3 2" xfId="15423" xr:uid="{00000000-0005-0000-0000-000013720000}"/>
    <cellStyle name="Normal 2 8 3 2 3 3 2 2" xfId="31719" xr:uid="{00000000-0005-0000-0000-000014720000}"/>
    <cellStyle name="Normal 2 8 3 2 3 3 3" xfId="23573" xr:uid="{00000000-0005-0000-0000-000015720000}"/>
    <cellStyle name="Normal 2 8 3 2 3 4" xfId="10124" xr:uid="{00000000-0005-0000-0000-000016720000}"/>
    <cellStyle name="Normal 2 8 3 2 3 4 2" xfId="26420" xr:uid="{00000000-0005-0000-0000-000017720000}"/>
    <cellStyle name="Normal 2 8 3 2 3 5" xfId="18274" xr:uid="{00000000-0005-0000-0000-000018720000}"/>
    <cellStyle name="Normal 2 8 3 2 4" xfId="3330" xr:uid="{00000000-0005-0000-0000-000019720000}"/>
    <cellStyle name="Normal 2 8 3 2 4 2" xfId="11476" xr:uid="{00000000-0005-0000-0000-00001A720000}"/>
    <cellStyle name="Normal 2 8 3 2 4 2 2" xfId="27772" xr:uid="{00000000-0005-0000-0000-00001B720000}"/>
    <cellStyle name="Normal 2 8 3 2 4 3" xfId="19626" xr:uid="{00000000-0005-0000-0000-00001C720000}"/>
    <cellStyle name="Normal 2 8 3 2 5" xfId="5867" xr:uid="{00000000-0005-0000-0000-00001D720000}"/>
    <cellStyle name="Normal 2 8 3 2 5 2" xfId="14013" xr:uid="{00000000-0005-0000-0000-00001E720000}"/>
    <cellStyle name="Normal 2 8 3 2 5 2 2" xfId="30309" xr:uid="{00000000-0005-0000-0000-00001F720000}"/>
    <cellStyle name="Normal 2 8 3 2 5 3" xfId="22163" xr:uid="{00000000-0005-0000-0000-000020720000}"/>
    <cellStyle name="Normal 2 8 3 2 6" xfId="8714" xr:uid="{00000000-0005-0000-0000-000021720000}"/>
    <cellStyle name="Normal 2 8 3 2 6 2" xfId="25010" xr:uid="{00000000-0005-0000-0000-000022720000}"/>
    <cellStyle name="Normal 2 8 3 2 7" xfId="16864" xr:uid="{00000000-0005-0000-0000-000023720000}"/>
    <cellStyle name="Normal 2 8 3 3" xfId="929" xr:uid="{00000000-0005-0000-0000-000024720000}"/>
    <cellStyle name="Normal 2 8 3 3 2" xfId="2339" xr:uid="{00000000-0005-0000-0000-000025720000}"/>
    <cellStyle name="Normal 2 8 3 3 2 2" xfId="4861" xr:uid="{00000000-0005-0000-0000-000026720000}"/>
    <cellStyle name="Normal 2 8 3 3 2 2 2" xfId="13007" xr:uid="{00000000-0005-0000-0000-000027720000}"/>
    <cellStyle name="Normal 2 8 3 3 2 2 2 2" xfId="29303" xr:uid="{00000000-0005-0000-0000-000028720000}"/>
    <cellStyle name="Normal 2 8 3 3 2 2 3" xfId="21157" xr:uid="{00000000-0005-0000-0000-000029720000}"/>
    <cellStyle name="Normal 2 8 3 3 2 3" xfId="7638" xr:uid="{00000000-0005-0000-0000-00002A720000}"/>
    <cellStyle name="Normal 2 8 3 3 2 3 2" xfId="15784" xr:uid="{00000000-0005-0000-0000-00002B720000}"/>
    <cellStyle name="Normal 2 8 3 3 2 3 2 2" xfId="32080" xr:uid="{00000000-0005-0000-0000-00002C720000}"/>
    <cellStyle name="Normal 2 8 3 3 2 3 3" xfId="23934" xr:uid="{00000000-0005-0000-0000-00002D720000}"/>
    <cellStyle name="Normal 2 8 3 3 2 4" xfId="10485" xr:uid="{00000000-0005-0000-0000-00002E720000}"/>
    <cellStyle name="Normal 2 8 3 3 2 4 2" xfId="26781" xr:uid="{00000000-0005-0000-0000-00002F720000}"/>
    <cellStyle name="Normal 2 8 3 3 2 5" xfId="18635" xr:uid="{00000000-0005-0000-0000-000030720000}"/>
    <cellStyle name="Normal 2 8 3 3 3" xfId="3643" xr:uid="{00000000-0005-0000-0000-000031720000}"/>
    <cellStyle name="Normal 2 8 3 3 3 2" xfId="11789" xr:uid="{00000000-0005-0000-0000-000032720000}"/>
    <cellStyle name="Normal 2 8 3 3 3 2 2" xfId="28085" xr:uid="{00000000-0005-0000-0000-000033720000}"/>
    <cellStyle name="Normal 2 8 3 3 3 3" xfId="19939" xr:uid="{00000000-0005-0000-0000-000034720000}"/>
    <cellStyle name="Normal 2 8 3 3 4" xfId="6228" xr:uid="{00000000-0005-0000-0000-000035720000}"/>
    <cellStyle name="Normal 2 8 3 3 4 2" xfId="14374" xr:uid="{00000000-0005-0000-0000-000036720000}"/>
    <cellStyle name="Normal 2 8 3 3 4 2 2" xfId="30670" xr:uid="{00000000-0005-0000-0000-000037720000}"/>
    <cellStyle name="Normal 2 8 3 3 4 3" xfId="22524" xr:uid="{00000000-0005-0000-0000-000038720000}"/>
    <cellStyle name="Normal 2 8 3 3 5" xfId="9075" xr:uid="{00000000-0005-0000-0000-000039720000}"/>
    <cellStyle name="Normal 2 8 3 3 5 2" xfId="25371" xr:uid="{00000000-0005-0000-0000-00003A720000}"/>
    <cellStyle name="Normal 2 8 3 3 6" xfId="17225" xr:uid="{00000000-0005-0000-0000-00003B720000}"/>
    <cellStyle name="Normal 2 8 3 4" xfId="1634" xr:uid="{00000000-0005-0000-0000-00003C720000}"/>
    <cellStyle name="Normal 2 8 3 4 2" xfId="4252" xr:uid="{00000000-0005-0000-0000-00003D720000}"/>
    <cellStyle name="Normal 2 8 3 4 2 2" xfId="12398" xr:uid="{00000000-0005-0000-0000-00003E720000}"/>
    <cellStyle name="Normal 2 8 3 4 2 2 2" xfId="28694" xr:uid="{00000000-0005-0000-0000-00003F720000}"/>
    <cellStyle name="Normal 2 8 3 4 2 3" xfId="20548" xr:uid="{00000000-0005-0000-0000-000040720000}"/>
    <cellStyle name="Normal 2 8 3 4 3" xfId="6933" xr:uid="{00000000-0005-0000-0000-000041720000}"/>
    <cellStyle name="Normal 2 8 3 4 3 2" xfId="15079" xr:uid="{00000000-0005-0000-0000-000042720000}"/>
    <cellStyle name="Normal 2 8 3 4 3 2 2" xfId="31375" xr:uid="{00000000-0005-0000-0000-000043720000}"/>
    <cellStyle name="Normal 2 8 3 4 3 3" xfId="23229" xr:uid="{00000000-0005-0000-0000-000044720000}"/>
    <cellStyle name="Normal 2 8 3 4 4" xfId="9780" xr:uid="{00000000-0005-0000-0000-000045720000}"/>
    <cellStyle name="Normal 2 8 3 4 4 2" xfId="26076" xr:uid="{00000000-0005-0000-0000-000046720000}"/>
    <cellStyle name="Normal 2 8 3 4 5" xfId="17930" xr:uid="{00000000-0005-0000-0000-000047720000}"/>
    <cellStyle name="Normal 2 8 3 5" xfId="3034" xr:uid="{00000000-0005-0000-0000-000048720000}"/>
    <cellStyle name="Normal 2 8 3 5 2" xfId="11180" xr:uid="{00000000-0005-0000-0000-000049720000}"/>
    <cellStyle name="Normal 2 8 3 5 2 2" xfId="27476" xr:uid="{00000000-0005-0000-0000-00004A720000}"/>
    <cellStyle name="Normal 2 8 3 5 3" xfId="19330" xr:uid="{00000000-0005-0000-0000-00004B720000}"/>
    <cellStyle name="Normal 2 8 3 6" xfId="5523" xr:uid="{00000000-0005-0000-0000-00004C720000}"/>
    <cellStyle name="Normal 2 8 3 6 2" xfId="13669" xr:uid="{00000000-0005-0000-0000-00004D720000}"/>
    <cellStyle name="Normal 2 8 3 6 2 2" xfId="29965" xr:uid="{00000000-0005-0000-0000-00004E720000}"/>
    <cellStyle name="Normal 2 8 3 6 3" xfId="21819" xr:uid="{00000000-0005-0000-0000-00004F720000}"/>
    <cellStyle name="Normal 2 8 3 7" xfId="8370" xr:uid="{00000000-0005-0000-0000-000050720000}"/>
    <cellStyle name="Normal 2 8 3 7 2" xfId="24666" xr:uid="{00000000-0005-0000-0000-000051720000}"/>
    <cellStyle name="Normal 2 8 3 8" xfId="16520" xr:uid="{00000000-0005-0000-0000-000052720000}"/>
    <cellStyle name="Normal 2 8 4" xfId="305" xr:uid="{00000000-0005-0000-0000-000053720000}"/>
    <cellStyle name="Normal 2 8 4 2" xfId="649" xr:uid="{00000000-0005-0000-0000-000054720000}"/>
    <cellStyle name="Normal 2 8 4 2 2" xfId="1355" xr:uid="{00000000-0005-0000-0000-000055720000}"/>
    <cellStyle name="Normal 2 8 4 2 2 2" xfId="2765" xr:uid="{00000000-0005-0000-0000-000056720000}"/>
    <cellStyle name="Normal 2 8 4 2 2 2 2" xfId="5231" xr:uid="{00000000-0005-0000-0000-000057720000}"/>
    <cellStyle name="Normal 2 8 4 2 2 2 2 2" xfId="13377" xr:uid="{00000000-0005-0000-0000-000058720000}"/>
    <cellStyle name="Normal 2 8 4 2 2 2 2 2 2" xfId="29673" xr:uid="{00000000-0005-0000-0000-000059720000}"/>
    <cellStyle name="Normal 2 8 4 2 2 2 2 3" xfId="21527" xr:uid="{00000000-0005-0000-0000-00005A720000}"/>
    <cellStyle name="Normal 2 8 4 2 2 2 3" xfId="8064" xr:uid="{00000000-0005-0000-0000-00005B720000}"/>
    <cellStyle name="Normal 2 8 4 2 2 2 3 2" xfId="16210" xr:uid="{00000000-0005-0000-0000-00005C720000}"/>
    <cellStyle name="Normal 2 8 4 2 2 2 3 2 2" xfId="32506" xr:uid="{00000000-0005-0000-0000-00005D720000}"/>
    <cellStyle name="Normal 2 8 4 2 2 2 3 3" xfId="24360" xr:uid="{00000000-0005-0000-0000-00005E720000}"/>
    <cellStyle name="Normal 2 8 4 2 2 2 4" xfId="10911" xr:uid="{00000000-0005-0000-0000-00005F720000}"/>
    <cellStyle name="Normal 2 8 4 2 2 2 4 2" xfId="27207" xr:uid="{00000000-0005-0000-0000-000060720000}"/>
    <cellStyle name="Normal 2 8 4 2 2 2 5" xfId="19061" xr:uid="{00000000-0005-0000-0000-000061720000}"/>
    <cellStyle name="Normal 2 8 4 2 2 3" xfId="4013" xr:uid="{00000000-0005-0000-0000-000062720000}"/>
    <cellStyle name="Normal 2 8 4 2 2 3 2" xfId="12159" xr:uid="{00000000-0005-0000-0000-000063720000}"/>
    <cellStyle name="Normal 2 8 4 2 2 3 2 2" xfId="28455" xr:uid="{00000000-0005-0000-0000-000064720000}"/>
    <cellStyle name="Normal 2 8 4 2 2 3 3" xfId="20309" xr:uid="{00000000-0005-0000-0000-000065720000}"/>
    <cellStyle name="Normal 2 8 4 2 2 4" xfId="6654" xr:uid="{00000000-0005-0000-0000-000066720000}"/>
    <cellStyle name="Normal 2 8 4 2 2 4 2" xfId="14800" xr:uid="{00000000-0005-0000-0000-000067720000}"/>
    <cellStyle name="Normal 2 8 4 2 2 4 2 2" xfId="31096" xr:uid="{00000000-0005-0000-0000-000068720000}"/>
    <cellStyle name="Normal 2 8 4 2 2 4 3" xfId="22950" xr:uid="{00000000-0005-0000-0000-000069720000}"/>
    <cellStyle name="Normal 2 8 4 2 2 5" xfId="9501" xr:uid="{00000000-0005-0000-0000-00006A720000}"/>
    <cellStyle name="Normal 2 8 4 2 2 5 2" xfId="25797" xr:uid="{00000000-0005-0000-0000-00006B720000}"/>
    <cellStyle name="Normal 2 8 4 2 2 6" xfId="17651" xr:uid="{00000000-0005-0000-0000-00006C720000}"/>
    <cellStyle name="Normal 2 8 4 2 3" xfId="2060" xr:uid="{00000000-0005-0000-0000-00006D720000}"/>
    <cellStyle name="Normal 2 8 4 2 3 2" xfId="4622" xr:uid="{00000000-0005-0000-0000-00006E720000}"/>
    <cellStyle name="Normal 2 8 4 2 3 2 2" xfId="12768" xr:uid="{00000000-0005-0000-0000-00006F720000}"/>
    <cellStyle name="Normal 2 8 4 2 3 2 2 2" xfId="29064" xr:uid="{00000000-0005-0000-0000-000070720000}"/>
    <cellStyle name="Normal 2 8 4 2 3 2 3" xfId="20918" xr:uid="{00000000-0005-0000-0000-000071720000}"/>
    <cellStyle name="Normal 2 8 4 2 3 3" xfId="7359" xr:uid="{00000000-0005-0000-0000-000072720000}"/>
    <cellStyle name="Normal 2 8 4 2 3 3 2" xfId="15505" xr:uid="{00000000-0005-0000-0000-000073720000}"/>
    <cellStyle name="Normal 2 8 4 2 3 3 2 2" xfId="31801" xr:uid="{00000000-0005-0000-0000-000074720000}"/>
    <cellStyle name="Normal 2 8 4 2 3 3 3" xfId="23655" xr:uid="{00000000-0005-0000-0000-000075720000}"/>
    <cellStyle name="Normal 2 8 4 2 3 4" xfId="10206" xr:uid="{00000000-0005-0000-0000-000076720000}"/>
    <cellStyle name="Normal 2 8 4 2 3 4 2" xfId="26502" xr:uid="{00000000-0005-0000-0000-000077720000}"/>
    <cellStyle name="Normal 2 8 4 2 3 5" xfId="18356" xr:uid="{00000000-0005-0000-0000-000078720000}"/>
    <cellStyle name="Normal 2 8 4 2 4" xfId="3404" xr:uid="{00000000-0005-0000-0000-000079720000}"/>
    <cellStyle name="Normal 2 8 4 2 4 2" xfId="11550" xr:uid="{00000000-0005-0000-0000-00007A720000}"/>
    <cellStyle name="Normal 2 8 4 2 4 2 2" xfId="27846" xr:uid="{00000000-0005-0000-0000-00007B720000}"/>
    <cellStyle name="Normal 2 8 4 2 4 3" xfId="19700" xr:uid="{00000000-0005-0000-0000-00007C720000}"/>
    <cellStyle name="Normal 2 8 4 2 5" xfId="5949" xr:uid="{00000000-0005-0000-0000-00007D720000}"/>
    <cellStyle name="Normal 2 8 4 2 5 2" xfId="14095" xr:uid="{00000000-0005-0000-0000-00007E720000}"/>
    <cellStyle name="Normal 2 8 4 2 5 2 2" xfId="30391" xr:uid="{00000000-0005-0000-0000-00007F720000}"/>
    <cellStyle name="Normal 2 8 4 2 5 3" xfId="22245" xr:uid="{00000000-0005-0000-0000-000080720000}"/>
    <cellStyle name="Normal 2 8 4 2 6" xfId="8796" xr:uid="{00000000-0005-0000-0000-000081720000}"/>
    <cellStyle name="Normal 2 8 4 2 6 2" xfId="25092" xr:uid="{00000000-0005-0000-0000-000082720000}"/>
    <cellStyle name="Normal 2 8 4 2 7" xfId="16946" xr:uid="{00000000-0005-0000-0000-000083720000}"/>
    <cellStyle name="Normal 2 8 4 3" xfId="1011" xr:uid="{00000000-0005-0000-0000-000084720000}"/>
    <cellStyle name="Normal 2 8 4 3 2" xfId="2421" xr:uid="{00000000-0005-0000-0000-000085720000}"/>
    <cellStyle name="Normal 2 8 4 3 2 2" xfId="4935" xr:uid="{00000000-0005-0000-0000-000086720000}"/>
    <cellStyle name="Normal 2 8 4 3 2 2 2" xfId="13081" xr:uid="{00000000-0005-0000-0000-000087720000}"/>
    <cellStyle name="Normal 2 8 4 3 2 2 2 2" xfId="29377" xr:uid="{00000000-0005-0000-0000-000088720000}"/>
    <cellStyle name="Normal 2 8 4 3 2 2 3" xfId="21231" xr:uid="{00000000-0005-0000-0000-000089720000}"/>
    <cellStyle name="Normal 2 8 4 3 2 3" xfId="7720" xr:uid="{00000000-0005-0000-0000-00008A720000}"/>
    <cellStyle name="Normal 2 8 4 3 2 3 2" xfId="15866" xr:uid="{00000000-0005-0000-0000-00008B720000}"/>
    <cellStyle name="Normal 2 8 4 3 2 3 2 2" xfId="32162" xr:uid="{00000000-0005-0000-0000-00008C720000}"/>
    <cellStyle name="Normal 2 8 4 3 2 3 3" xfId="24016" xr:uid="{00000000-0005-0000-0000-00008D720000}"/>
    <cellStyle name="Normal 2 8 4 3 2 4" xfId="10567" xr:uid="{00000000-0005-0000-0000-00008E720000}"/>
    <cellStyle name="Normal 2 8 4 3 2 4 2" xfId="26863" xr:uid="{00000000-0005-0000-0000-00008F720000}"/>
    <cellStyle name="Normal 2 8 4 3 2 5" xfId="18717" xr:uid="{00000000-0005-0000-0000-000090720000}"/>
    <cellStyle name="Normal 2 8 4 3 3" xfId="3717" xr:uid="{00000000-0005-0000-0000-000091720000}"/>
    <cellStyle name="Normal 2 8 4 3 3 2" xfId="11863" xr:uid="{00000000-0005-0000-0000-000092720000}"/>
    <cellStyle name="Normal 2 8 4 3 3 2 2" xfId="28159" xr:uid="{00000000-0005-0000-0000-000093720000}"/>
    <cellStyle name="Normal 2 8 4 3 3 3" xfId="20013" xr:uid="{00000000-0005-0000-0000-000094720000}"/>
    <cellStyle name="Normal 2 8 4 3 4" xfId="6310" xr:uid="{00000000-0005-0000-0000-000095720000}"/>
    <cellStyle name="Normal 2 8 4 3 4 2" xfId="14456" xr:uid="{00000000-0005-0000-0000-000096720000}"/>
    <cellStyle name="Normal 2 8 4 3 4 2 2" xfId="30752" xr:uid="{00000000-0005-0000-0000-000097720000}"/>
    <cellStyle name="Normal 2 8 4 3 4 3" xfId="22606" xr:uid="{00000000-0005-0000-0000-000098720000}"/>
    <cellStyle name="Normal 2 8 4 3 5" xfId="9157" xr:uid="{00000000-0005-0000-0000-000099720000}"/>
    <cellStyle name="Normal 2 8 4 3 5 2" xfId="25453" xr:uid="{00000000-0005-0000-0000-00009A720000}"/>
    <cellStyle name="Normal 2 8 4 3 6" xfId="17307" xr:uid="{00000000-0005-0000-0000-00009B720000}"/>
    <cellStyle name="Normal 2 8 4 4" xfId="1716" xr:uid="{00000000-0005-0000-0000-00009C720000}"/>
    <cellStyle name="Normal 2 8 4 4 2" xfId="4326" xr:uid="{00000000-0005-0000-0000-00009D720000}"/>
    <cellStyle name="Normal 2 8 4 4 2 2" xfId="12472" xr:uid="{00000000-0005-0000-0000-00009E720000}"/>
    <cellStyle name="Normal 2 8 4 4 2 2 2" xfId="28768" xr:uid="{00000000-0005-0000-0000-00009F720000}"/>
    <cellStyle name="Normal 2 8 4 4 2 3" xfId="20622" xr:uid="{00000000-0005-0000-0000-0000A0720000}"/>
    <cellStyle name="Normal 2 8 4 4 3" xfId="7015" xr:uid="{00000000-0005-0000-0000-0000A1720000}"/>
    <cellStyle name="Normal 2 8 4 4 3 2" xfId="15161" xr:uid="{00000000-0005-0000-0000-0000A2720000}"/>
    <cellStyle name="Normal 2 8 4 4 3 2 2" xfId="31457" xr:uid="{00000000-0005-0000-0000-0000A3720000}"/>
    <cellStyle name="Normal 2 8 4 4 3 3" xfId="23311" xr:uid="{00000000-0005-0000-0000-0000A4720000}"/>
    <cellStyle name="Normal 2 8 4 4 4" xfId="9862" xr:uid="{00000000-0005-0000-0000-0000A5720000}"/>
    <cellStyle name="Normal 2 8 4 4 4 2" xfId="26158" xr:uid="{00000000-0005-0000-0000-0000A6720000}"/>
    <cellStyle name="Normal 2 8 4 4 5" xfId="18012" xr:uid="{00000000-0005-0000-0000-0000A7720000}"/>
    <cellStyle name="Normal 2 8 4 5" xfId="3108" xr:uid="{00000000-0005-0000-0000-0000A8720000}"/>
    <cellStyle name="Normal 2 8 4 5 2" xfId="11254" xr:uid="{00000000-0005-0000-0000-0000A9720000}"/>
    <cellStyle name="Normal 2 8 4 5 2 2" xfId="27550" xr:uid="{00000000-0005-0000-0000-0000AA720000}"/>
    <cellStyle name="Normal 2 8 4 5 3" xfId="19404" xr:uid="{00000000-0005-0000-0000-0000AB720000}"/>
    <cellStyle name="Normal 2 8 4 6" xfId="5605" xr:uid="{00000000-0005-0000-0000-0000AC720000}"/>
    <cellStyle name="Normal 2 8 4 6 2" xfId="13751" xr:uid="{00000000-0005-0000-0000-0000AD720000}"/>
    <cellStyle name="Normal 2 8 4 6 2 2" xfId="30047" xr:uid="{00000000-0005-0000-0000-0000AE720000}"/>
    <cellStyle name="Normal 2 8 4 6 3" xfId="21901" xr:uid="{00000000-0005-0000-0000-0000AF720000}"/>
    <cellStyle name="Normal 2 8 4 7" xfId="8452" xr:uid="{00000000-0005-0000-0000-0000B0720000}"/>
    <cellStyle name="Normal 2 8 4 7 2" xfId="24748" xr:uid="{00000000-0005-0000-0000-0000B1720000}"/>
    <cellStyle name="Normal 2 8 4 8" xfId="16602" xr:uid="{00000000-0005-0000-0000-0000B2720000}"/>
    <cellStyle name="Normal 2 8 5" xfId="395" xr:uid="{00000000-0005-0000-0000-0000B3720000}"/>
    <cellStyle name="Normal 2 8 5 2" xfId="1101" xr:uid="{00000000-0005-0000-0000-0000B4720000}"/>
    <cellStyle name="Normal 2 8 5 2 2" xfId="2511" xr:uid="{00000000-0005-0000-0000-0000B5720000}"/>
    <cellStyle name="Normal 2 8 5 2 2 2" xfId="5009" xr:uid="{00000000-0005-0000-0000-0000B6720000}"/>
    <cellStyle name="Normal 2 8 5 2 2 2 2" xfId="13155" xr:uid="{00000000-0005-0000-0000-0000B7720000}"/>
    <cellStyle name="Normal 2 8 5 2 2 2 2 2" xfId="29451" xr:uid="{00000000-0005-0000-0000-0000B8720000}"/>
    <cellStyle name="Normal 2 8 5 2 2 2 3" xfId="21305" xr:uid="{00000000-0005-0000-0000-0000B9720000}"/>
    <cellStyle name="Normal 2 8 5 2 2 3" xfId="7810" xr:uid="{00000000-0005-0000-0000-0000BA720000}"/>
    <cellStyle name="Normal 2 8 5 2 2 3 2" xfId="15956" xr:uid="{00000000-0005-0000-0000-0000BB720000}"/>
    <cellStyle name="Normal 2 8 5 2 2 3 2 2" xfId="32252" xr:uid="{00000000-0005-0000-0000-0000BC720000}"/>
    <cellStyle name="Normal 2 8 5 2 2 3 3" xfId="24106" xr:uid="{00000000-0005-0000-0000-0000BD720000}"/>
    <cellStyle name="Normal 2 8 5 2 2 4" xfId="10657" xr:uid="{00000000-0005-0000-0000-0000BE720000}"/>
    <cellStyle name="Normal 2 8 5 2 2 4 2" xfId="26953" xr:uid="{00000000-0005-0000-0000-0000BF720000}"/>
    <cellStyle name="Normal 2 8 5 2 2 5" xfId="18807" xr:uid="{00000000-0005-0000-0000-0000C0720000}"/>
    <cellStyle name="Normal 2 8 5 2 3" xfId="3791" xr:uid="{00000000-0005-0000-0000-0000C1720000}"/>
    <cellStyle name="Normal 2 8 5 2 3 2" xfId="11937" xr:uid="{00000000-0005-0000-0000-0000C2720000}"/>
    <cellStyle name="Normal 2 8 5 2 3 2 2" xfId="28233" xr:uid="{00000000-0005-0000-0000-0000C3720000}"/>
    <cellStyle name="Normal 2 8 5 2 3 3" xfId="20087" xr:uid="{00000000-0005-0000-0000-0000C4720000}"/>
    <cellStyle name="Normal 2 8 5 2 4" xfId="6400" xr:uid="{00000000-0005-0000-0000-0000C5720000}"/>
    <cellStyle name="Normal 2 8 5 2 4 2" xfId="14546" xr:uid="{00000000-0005-0000-0000-0000C6720000}"/>
    <cellStyle name="Normal 2 8 5 2 4 2 2" xfId="30842" xr:uid="{00000000-0005-0000-0000-0000C7720000}"/>
    <cellStyle name="Normal 2 8 5 2 4 3" xfId="22696" xr:uid="{00000000-0005-0000-0000-0000C8720000}"/>
    <cellStyle name="Normal 2 8 5 2 5" xfId="9247" xr:uid="{00000000-0005-0000-0000-0000C9720000}"/>
    <cellStyle name="Normal 2 8 5 2 5 2" xfId="25543" xr:uid="{00000000-0005-0000-0000-0000CA720000}"/>
    <cellStyle name="Normal 2 8 5 2 6" xfId="17397" xr:uid="{00000000-0005-0000-0000-0000CB720000}"/>
    <cellStyle name="Normal 2 8 5 3" xfId="1806" xr:uid="{00000000-0005-0000-0000-0000CC720000}"/>
    <cellStyle name="Normal 2 8 5 3 2" xfId="4400" xr:uid="{00000000-0005-0000-0000-0000CD720000}"/>
    <cellStyle name="Normal 2 8 5 3 2 2" xfId="12546" xr:uid="{00000000-0005-0000-0000-0000CE720000}"/>
    <cellStyle name="Normal 2 8 5 3 2 2 2" xfId="28842" xr:uid="{00000000-0005-0000-0000-0000CF720000}"/>
    <cellStyle name="Normal 2 8 5 3 2 3" xfId="20696" xr:uid="{00000000-0005-0000-0000-0000D0720000}"/>
    <cellStyle name="Normal 2 8 5 3 3" xfId="7105" xr:uid="{00000000-0005-0000-0000-0000D1720000}"/>
    <cellStyle name="Normal 2 8 5 3 3 2" xfId="15251" xr:uid="{00000000-0005-0000-0000-0000D2720000}"/>
    <cellStyle name="Normal 2 8 5 3 3 2 2" xfId="31547" xr:uid="{00000000-0005-0000-0000-0000D3720000}"/>
    <cellStyle name="Normal 2 8 5 3 3 3" xfId="23401" xr:uid="{00000000-0005-0000-0000-0000D4720000}"/>
    <cellStyle name="Normal 2 8 5 3 4" xfId="9952" xr:uid="{00000000-0005-0000-0000-0000D5720000}"/>
    <cellStyle name="Normal 2 8 5 3 4 2" xfId="26248" xr:uid="{00000000-0005-0000-0000-0000D6720000}"/>
    <cellStyle name="Normal 2 8 5 3 5" xfId="18102" xr:uid="{00000000-0005-0000-0000-0000D7720000}"/>
    <cellStyle name="Normal 2 8 5 4" xfId="3182" xr:uid="{00000000-0005-0000-0000-0000D8720000}"/>
    <cellStyle name="Normal 2 8 5 4 2" xfId="11328" xr:uid="{00000000-0005-0000-0000-0000D9720000}"/>
    <cellStyle name="Normal 2 8 5 4 2 2" xfId="27624" xr:uid="{00000000-0005-0000-0000-0000DA720000}"/>
    <cellStyle name="Normal 2 8 5 4 3" xfId="19478" xr:uid="{00000000-0005-0000-0000-0000DB720000}"/>
    <cellStyle name="Normal 2 8 5 5" xfId="5695" xr:uid="{00000000-0005-0000-0000-0000DC720000}"/>
    <cellStyle name="Normal 2 8 5 5 2" xfId="13841" xr:uid="{00000000-0005-0000-0000-0000DD720000}"/>
    <cellStyle name="Normal 2 8 5 5 2 2" xfId="30137" xr:uid="{00000000-0005-0000-0000-0000DE720000}"/>
    <cellStyle name="Normal 2 8 5 5 3" xfId="21991" xr:uid="{00000000-0005-0000-0000-0000DF720000}"/>
    <cellStyle name="Normal 2 8 5 6" xfId="8542" xr:uid="{00000000-0005-0000-0000-0000E0720000}"/>
    <cellStyle name="Normal 2 8 5 6 2" xfId="24838" xr:uid="{00000000-0005-0000-0000-0000E1720000}"/>
    <cellStyle name="Normal 2 8 5 7" xfId="16692" xr:uid="{00000000-0005-0000-0000-0000E2720000}"/>
    <cellStyle name="Normal 2 8 6" xfId="757" xr:uid="{00000000-0005-0000-0000-0000E3720000}"/>
    <cellStyle name="Normal 2 8 6 2" xfId="2167" xr:uid="{00000000-0005-0000-0000-0000E4720000}"/>
    <cellStyle name="Normal 2 8 6 2 2" xfId="4713" xr:uid="{00000000-0005-0000-0000-0000E5720000}"/>
    <cellStyle name="Normal 2 8 6 2 2 2" xfId="12859" xr:uid="{00000000-0005-0000-0000-0000E6720000}"/>
    <cellStyle name="Normal 2 8 6 2 2 2 2" xfId="29155" xr:uid="{00000000-0005-0000-0000-0000E7720000}"/>
    <cellStyle name="Normal 2 8 6 2 2 3" xfId="21009" xr:uid="{00000000-0005-0000-0000-0000E8720000}"/>
    <cellStyle name="Normal 2 8 6 2 3" xfId="7466" xr:uid="{00000000-0005-0000-0000-0000E9720000}"/>
    <cellStyle name="Normal 2 8 6 2 3 2" xfId="15612" xr:uid="{00000000-0005-0000-0000-0000EA720000}"/>
    <cellStyle name="Normal 2 8 6 2 3 2 2" xfId="31908" xr:uid="{00000000-0005-0000-0000-0000EB720000}"/>
    <cellStyle name="Normal 2 8 6 2 3 3" xfId="23762" xr:uid="{00000000-0005-0000-0000-0000EC720000}"/>
    <cellStyle name="Normal 2 8 6 2 4" xfId="10313" xr:uid="{00000000-0005-0000-0000-0000ED720000}"/>
    <cellStyle name="Normal 2 8 6 2 4 2" xfId="26609" xr:uid="{00000000-0005-0000-0000-0000EE720000}"/>
    <cellStyle name="Normal 2 8 6 2 5" xfId="18463" xr:uid="{00000000-0005-0000-0000-0000EF720000}"/>
    <cellStyle name="Normal 2 8 6 3" xfId="3495" xr:uid="{00000000-0005-0000-0000-0000F0720000}"/>
    <cellStyle name="Normal 2 8 6 3 2" xfId="11641" xr:uid="{00000000-0005-0000-0000-0000F1720000}"/>
    <cellStyle name="Normal 2 8 6 3 2 2" xfId="27937" xr:uid="{00000000-0005-0000-0000-0000F2720000}"/>
    <cellStyle name="Normal 2 8 6 3 3" xfId="19791" xr:uid="{00000000-0005-0000-0000-0000F3720000}"/>
    <cellStyle name="Normal 2 8 6 4" xfId="6056" xr:uid="{00000000-0005-0000-0000-0000F4720000}"/>
    <cellStyle name="Normal 2 8 6 4 2" xfId="14202" xr:uid="{00000000-0005-0000-0000-0000F5720000}"/>
    <cellStyle name="Normal 2 8 6 4 2 2" xfId="30498" xr:uid="{00000000-0005-0000-0000-0000F6720000}"/>
    <cellStyle name="Normal 2 8 6 4 3" xfId="22352" xr:uid="{00000000-0005-0000-0000-0000F7720000}"/>
    <cellStyle name="Normal 2 8 6 5" xfId="8903" xr:uid="{00000000-0005-0000-0000-0000F8720000}"/>
    <cellStyle name="Normal 2 8 6 5 2" xfId="25199" xr:uid="{00000000-0005-0000-0000-0000F9720000}"/>
    <cellStyle name="Normal 2 8 6 6" xfId="17053" xr:uid="{00000000-0005-0000-0000-0000FA720000}"/>
    <cellStyle name="Normal 2 8 7" xfId="1462" xr:uid="{00000000-0005-0000-0000-0000FB720000}"/>
    <cellStyle name="Normal 2 8 7 2" xfId="4104" xr:uid="{00000000-0005-0000-0000-0000FC720000}"/>
    <cellStyle name="Normal 2 8 7 2 2" xfId="12250" xr:uid="{00000000-0005-0000-0000-0000FD720000}"/>
    <cellStyle name="Normal 2 8 7 2 2 2" xfId="28546" xr:uid="{00000000-0005-0000-0000-0000FE720000}"/>
    <cellStyle name="Normal 2 8 7 2 3" xfId="20400" xr:uid="{00000000-0005-0000-0000-0000FF720000}"/>
    <cellStyle name="Normal 2 8 7 3" xfId="6761" xr:uid="{00000000-0005-0000-0000-000000730000}"/>
    <cellStyle name="Normal 2 8 7 3 2" xfId="14907" xr:uid="{00000000-0005-0000-0000-000001730000}"/>
    <cellStyle name="Normal 2 8 7 3 2 2" xfId="31203" xr:uid="{00000000-0005-0000-0000-000002730000}"/>
    <cellStyle name="Normal 2 8 7 3 3" xfId="23057" xr:uid="{00000000-0005-0000-0000-000003730000}"/>
    <cellStyle name="Normal 2 8 7 4" xfId="9608" xr:uid="{00000000-0005-0000-0000-000004730000}"/>
    <cellStyle name="Normal 2 8 7 4 2" xfId="25904" xr:uid="{00000000-0005-0000-0000-000005730000}"/>
    <cellStyle name="Normal 2 8 7 5" xfId="17758" xr:uid="{00000000-0005-0000-0000-000006730000}"/>
    <cellStyle name="Normal 2 8 8" xfId="2886" xr:uid="{00000000-0005-0000-0000-000007730000}"/>
    <cellStyle name="Normal 2 8 8 2" xfId="11032" xr:uid="{00000000-0005-0000-0000-000008730000}"/>
    <cellStyle name="Normal 2 8 8 2 2" xfId="27328" xr:uid="{00000000-0005-0000-0000-000009730000}"/>
    <cellStyle name="Normal 2 8 8 3" xfId="19182" xr:uid="{00000000-0005-0000-0000-00000A730000}"/>
    <cellStyle name="Normal 2 8 9" xfId="5351" xr:uid="{00000000-0005-0000-0000-00000B730000}"/>
    <cellStyle name="Normal 2 8 9 2" xfId="13497" xr:uid="{00000000-0005-0000-0000-00000C730000}"/>
    <cellStyle name="Normal 2 8 9 2 2" xfId="29793" xr:uid="{00000000-0005-0000-0000-00000D730000}"/>
    <cellStyle name="Normal 2 8 9 3" xfId="21647" xr:uid="{00000000-0005-0000-0000-00000E730000}"/>
    <cellStyle name="Normal 2 9" xfId="97" xr:uid="{00000000-0005-0000-0000-00000F730000}"/>
    <cellStyle name="Normal 2 9 2" xfId="441" xr:uid="{00000000-0005-0000-0000-000010730000}"/>
    <cellStyle name="Normal 2 9 2 2" xfId="1147" xr:uid="{00000000-0005-0000-0000-000011730000}"/>
    <cellStyle name="Normal 2 9 2 2 2" xfId="2557" xr:uid="{00000000-0005-0000-0000-000012730000}"/>
    <cellStyle name="Normal 2 9 2 2 2 2" xfId="5047" xr:uid="{00000000-0005-0000-0000-000013730000}"/>
    <cellStyle name="Normal 2 9 2 2 2 2 2" xfId="13193" xr:uid="{00000000-0005-0000-0000-000014730000}"/>
    <cellStyle name="Normal 2 9 2 2 2 2 2 2" xfId="29489" xr:uid="{00000000-0005-0000-0000-000015730000}"/>
    <cellStyle name="Normal 2 9 2 2 2 2 3" xfId="21343" xr:uid="{00000000-0005-0000-0000-000016730000}"/>
    <cellStyle name="Normal 2 9 2 2 2 3" xfId="7856" xr:uid="{00000000-0005-0000-0000-000017730000}"/>
    <cellStyle name="Normal 2 9 2 2 2 3 2" xfId="16002" xr:uid="{00000000-0005-0000-0000-000018730000}"/>
    <cellStyle name="Normal 2 9 2 2 2 3 2 2" xfId="32298" xr:uid="{00000000-0005-0000-0000-000019730000}"/>
    <cellStyle name="Normal 2 9 2 2 2 3 3" xfId="24152" xr:uid="{00000000-0005-0000-0000-00001A730000}"/>
    <cellStyle name="Normal 2 9 2 2 2 4" xfId="10703" xr:uid="{00000000-0005-0000-0000-00001B730000}"/>
    <cellStyle name="Normal 2 9 2 2 2 4 2" xfId="26999" xr:uid="{00000000-0005-0000-0000-00001C730000}"/>
    <cellStyle name="Normal 2 9 2 2 2 5" xfId="18853" xr:uid="{00000000-0005-0000-0000-00001D730000}"/>
    <cellStyle name="Normal 2 9 2 2 3" xfId="3829" xr:uid="{00000000-0005-0000-0000-00001E730000}"/>
    <cellStyle name="Normal 2 9 2 2 3 2" xfId="11975" xr:uid="{00000000-0005-0000-0000-00001F730000}"/>
    <cellStyle name="Normal 2 9 2 2 3 2 2" xfId="28271" xr:uid="{00000000-0005-0000-0000-000020730000}"/>
    <cellStyle name="Normal 2 9 2 2 3 3" xfId="20125" xr:uid="{00000000-0005-0000-0000-000021730000}"/>
    <cellStyle name="Normal 2 9 2 2 4" xfId="6446" xr:uid="{00000000-0005-0000-0000-000022730000}"/>
    <cellStyle name="Normal 2 9 2 2 4 2" xfId="14592" xr:uid="{00000000-0005-0000-0000-000023730000}"/>
    <cellStyle name="Normal 2 9 2 2 4 2 2" xfId="30888" xr:uid="{00000000-0005-0000-0000-000024730000}"/>
    <cellStyle name="Normal 2 9 2 2 4 3" xfId="22742" xr:uid="{00000000-0005-0000-0000-000025730000}"/>
    <cellStyle name="Normal 2 9 2 2 5" xfId="9293" xr:uid="{00000000-0005-0000-0000-000026730000}"/>
    <cellStyle name="Normal 2 9 2 2 5 2" xfId="25589" xr:uid="{00000000-0005-0000-0000-000027730000}"/>
    <cellStyle name="Normal 2 9 2 2 6" xfId="17443" xr:uid="{00000000-0005-0000-0000-000028730000}"/>
    <cellStyle name="Normal 2 9 2 3" xfId="1852" xr:uid="{00000000-0005-0000-0000-000029730000}"/>
    <cellStyle name="Normal 2 9 2 3 2" xfId="4438" xr:uid="{00000000-0005-0000-0000-00002A730000}"/>
    <cellStyle name="Normal 2 9 2 3 2 2" xfId="12584" xr:uid="{00000000-0005-0000-0000-00002B730000}"/>
    <cellStyle name="Normal 2 9 2 3 2 2 2" xfId="28880" xr:uid="{00000000-0005-0000-0000-00002C730000}"/>
    <cellStyle name="Normal 2 9 2 3 2 3" xfId="20734" xr:uid="{00000000-0005-0000-0000-00002D730000}"/>
    <cellStyle name="Normal 2 9 2 3 3" xfId="7151" xr:uid="{00000000-0005-0000-0000-00002E730000}"/>
    <cellStyle name="Normal 2 9 2 3 3 2" xfId="15297" xr:uid="{00000000-0005-0000-0000-00002F730000}"/>
    <cellStyle name="Normal 2 9 2 3 3 2 2" xfId="31593" xr:uid="{00000000-0005-0000-0000-000030730000}"/>
    <cellStyle name="Normal 2 9 2 3 3 3" xfId="23447" xr:uid="{00000000-0005-0000-0000-000031730000}"/>
    <cellStyle name="Normal 2 9 2 3 4" xfId="9998" xr:uid="{00000000-0005-0000-0000-000032730000}"/>
    <cellStyle name="Normal 2 9 2 3 4 2" xfId="26294" xr:uid="{00000000-0005-0000-0000-000033730000}"/>
    <cellStyle name="Normal 2 9 2 3 5" xfId="18148" xr:uid="{00000000-0005-0000-0000-000034730000}"/>
    <cellStyle name="Normal 2 9 2 4" xfId="3220" xr:uid="{00000000-0005-0000-0000-000035730000}"/>
    <cellStyle name="Normal 2 9 2 4 2" xfId="11366" xr:uid="{00000000-0005-0000-0000-000036730000}"/>
    <cellStyle name="Normal 2 9 2 4 2 2" xfId="27662" xr:uid="{00000000-0005-0000-0000-000037730000}"/>
    <cellStyle name="Normal 2 9 2 4 3" xfId="19516" xr:uid="{00000000-0005-0000-0000-000038730000}"/>
    <cellStyle name="Normal 2 9 2 5" xfId="5741" xr:uid="{00000000-0005-0000-0000-000039730000}"/>
    <cellStyle name="Normal 2 9 2 5 2" xfId="13887" xr:uid="{00000000-0005-0000-0000-00003A730000}"/>
    <cellStyle name="Normal 2 9 2 5 2 2" xfId="30183" xr:uid="{00000000-0005-0000-0000-00003B730000}"/>
    <cellStyle name="Normal 2 9 2 5 3" xfId="22037" xr:uid="{00000000-0005-0000-0000-00003C730000}"/>
    <cellStyle name="Normal 2 9 2 6" xfId="8588" xr:uid="{00000000-0005-0000-0000-00003D730000}"/>
    <cellStyle name="Normal 2 9 2 6 2" xfId="24884" xr:uid="{00000000-0005-0000-0000-00003E730000}"/>
    <cellStyle name="Normal 2 9 2 7" xfId="16738" xr:uid="{00000000-0005-0000-0000-00003F730000}"/>
    <cellStyle name="Normal 2 9 3" xfId="803" xr:uid="{00000000-0005-0000-0000-000040730000}"/>
    <cellStyle name="Normal 2 9 3 2" xfId="2213" xr:uid="{00000000-0005-0000-0000-000041730000}"/>
    <cellStyle name="Normal 2 9 3 2 2" xfId="4751" xr:uid="{00000000-0005-0000-0000-000042730000}"/>
    <cellStyle name="Normal 2 9 3 2 2 2" xfId="12897" xr:uid="{00000000-0005-0000-0000-000043730000}"/>
    <cellStyle name="Normal 2 9 3 2 2 2 2" xfId="29193" xr:uid="{00000000-0005-0000-0000-000044730000}"/>
    <cellStyle name="Normal 2 9 3 2 2 3" xfId="21047" xr:uid="{00000000-0005-0000-0000-000045730000}"/>
    <cellStyle name="Normal 2 9 3 2 3" xfId="7512" xr:uid="{00000000-0005-0000-0000-000046730000}"/>
    <cellStyle name="Normal 2 9 3 2 3 2" xfId="15658" xr:uid="{00000000-0005-0000-0000-000047730000}"/>
    <cellStyle name="Normal 2 9 3 2 3 2 2" xfId="31954" xr:uid="{00000000-0005-0000-0000-000048730000}"/>
    <cellStyle name="Normal 2 9 3 2 3 3" xfId="23808" xr:uid="{00000000-0005-0000-0000-000049730000}"/>
    <cellStyle name="Normal 2 9 3 2 4" xfId="10359" xr:uid="{00000000-0005-0000-0000-00004A730000}"/>
    <cellStyle name="Normal 2 9 3 2 4 2" xfId="26655" xr:uid="{00000000-0005-0000-0000-00004B730000}"/>
    <cellStyle name="Normal 2 9 3 2 5" xfId="18509" xr:uid="{00000000-0005-0000-0000-00004C730000}"/>
    <cellStyle name="Normal 2 9 3 3" xfId="3533" xr:uid="{00000000-0005-0000-0000-00004D730000}"/>
    <cellStyle name="Normal 2 9 3 3 2" xfId="11679" xr:uid="{00000000-0005-0000-0000-00004E730000}"/>
    <cellStyle name="Normal 2 9 3 3 2 2" xfId="27975" xr:uid="{00000000-0005-0000-0000-00004F730000}"/>
    <cellStyle name="Normal 2 9 3 3 3" xfId="19829" xr:uid="{00000000-0005-0000-0000-000050730000}"/>
    <cellStyle name="Normal 2 9 3 4" xfId="6102" xr:uid="{00000000-0005-0000-0000-000051730000}"/>
    <cellStyle name="Normal 2 9 3 4 2" xfId="14248" xr:uid="{00000000-0005-0000-0000-000052730000}"/>
    <cellStyle name="Normal 2 9 3 4 2 2" xfId="30544" xr:uid="{00000000-0005-0000-0000-000053730000}"/>
    <cellStyle name="Normal 2 9 3 4 3" xfId="22398" xr:uid="{00000000-0005-0000-0000-000054730000}"/>
    <cellStyle name="Normal 2 9 3 5" xfId="8949" xr:uid="{00000000-0005-0000-0000-000055730000}"/>
    <cellStyle name="Normal 2 9 3 5 2" xfId="25245" xr:uid="{00000000-0005-0000-0000-000056730000}"/>
    <cellStyle name="Normal 2 9 3 6" xfId="17099" xr:uid="{00000000-0005-0000-0000-000057730000}"/>
    <cellStyle name="Normal 2 9 4" xfId="1508" xr:uid="{00000000-0005-0000-0000-000058730000}"/>
    <cellStyle name="Normal 2 9 4 2" xfId="4142" xr:uid="{00000000-0005-0000-0000-000059730000}"/>
    <cellStyle name="Normal 2 9 4 2 2" xfId="12288" xr:uid="{00000000-0005-0000-0000-00005A730000}"/>
    <cellStyle name="Normal 2 9 4 2 2 2" xfId="28584" xr:uid="{00000000-0005-0000-0000-00005B730000}"/>
    <cellStyle name="Normal 2 9 4 2 3" xfId="20438" xr:uid="{00000000-0005-0000-0000-00005C730000}"/>
    <cellStyle name="Normal 2 9 4 3" xfId="6807" xr:uid="{00000000-0005-0000-0000-00005D730000}"/>
    <cellStyle name="Normal 2 9 4 3 2" xfId="14953" xr:uid="{00000000-0005-0000-0000-00005E730000}"/>
    <cellStyle name="Normal 2 9 4 3 2 2" xfId="31249" xr:uid="{00000000-0005-0000-0000-00005F730000}"/>
    <cellStyle name="Normal 2 9 4 3 3" xfId="23103" xr:uid="{00000000-0005-0000-0000-000060730000}"/>
    <cellStyle name="Normal 2 9 4 4" xfId="9654" xr:uid="{00000000-0005-0000-0000-000061730000}"/>
    <cellStyle name="Normal 2 9 4 4 2" xfId="25950" xr:uid="{00000000-0005-0000-0000-000062730000}"/>
    <cellStyle name="Normal 2 9 4 5" xfId="17804" xr:uid="{00000000-0005-0000-0000-000063730000}"/>
    <cellStyle name="Normal 2 9 5" xfId="2924" xr:uid="{00000000-0005-0000-0000-000064730000}"/>
    <cellStyle name="Normal 2 9 5 2" xfId="11070" xr:uid="{00000000-0005-0000-0000-000065730000}"/>
    <cellStyle name="Normal 2 9 5 2 2" xfId="27366" xr:uid="{00000000-0005-0000-0000-000066730000}"/>
    <cellStyle name="Normal 2 9 5 3" xfId="19220" xr:uid="{00000000-0005-0000-0000-000067730000}"/>
    <cellStyle name="Normal 2 9 6" xfId="5397" xr:uid="{00000000-0005-0000-0000-000068730000}"/>
    <cellStyle name="Normal 2 9 6 2" xfId="13543" xr:uid="{00000000-0005-0000-0000-000069730000}"/>
    <cellStyle name="Normal 2 9 6 2 2" xfId="29839" xr:uid="{00000000-0005-0000-0000-00006A730000}"/>
    <cellStyle name="Normal 2 9 6 3" xfId="21693" xr:uid="{00000000-0005-0000-0000-00006B730000}"/>
    <cellStyle name="Normal 2 9 7" xfId="8244" xr:uid="{00000000-0005-0000-0000-00006C730000}"/>
    <cellStyle name="Normal 2 9 7 2" xfId="24540" xr:uid="{00000000-0005-0000-0000-00006D730000}"/>
    <cellStyle name="Normal 2 9 8" xfId="16394" xr:uid="{00000000-0005-0000-0000-00006E730000}"/>
    <cellStyle name="Normal 3" xfId="12" xr:uid="{00000000-0005-0000-0000-00006F730000}"/>
    <cellStyle name="Normal 4" xfId="10" xr:uid="{00000000-0005-0000-0000-000070730000}"/>
    <cellStyle name="Normal 4 10" xfId="1423" xr:uid="{00000000-0005-0000-0000-000071730000}"/>
    <cellStyle name="Normal 4 10 2" xfId="4072" xr:uid="{00000000-0005-0000-0000-000072730000}"/>
    <cellStyle name="Normal 4 10 2 2" xfId="12218" xr:uid="{00000000-0005-0000-0000-000073730000}"/>
    <cellStyle name="Normal 4 10 2 2 2" xfId="28514" xr:uid="{00000000-0005-0000-0000-000074730000}"/>
    <cellStyle name="Normal 4 10 2 3" xfId="20368" xr:uid="{00000000-0005-0000-0000-000075730000}"/>
    <cellStyle name="Normal 4 10 3" xfId="6722" xr:uid="{00000000-0005-0000-0000-000076730000}"/>
    <cellStyle name="Normal 4 10 3 2" xfId="14868" xr:uid="{00000000-0005-0000-0000-000077730000}"/>
    <cellStyle name="Normal 4 10 3 2 2" xfId="31164" xr:uid="{00000000-0005-0000-0000-000078730000}"/>
    <cellStyle name="Normal 4 10 3 3" xfId="23018" xr:uid="{00000000-0005-0000-0000-000079730000}"/>
    <cellStyle name="Normal 4 10 4" xfId="9569" xr:uid="{00000000-0005-0000-0000-00007A730000}"/>
    <cellStyle name="Normal 4 10 4 2" xfId="25865" xr:uid="{00000000-0005-0000-0000-00007B730000}"/>
    <cellStyle name="Normal 4 10 5" xfId="17719" xr:uid="{00000000-0005-0000-0000-00007C730000}"/>
    <cellStyle name="Normal 4 11" xfId="2854" xr:uid="{00000000-0005-0000-0000-00007D730000}"/>
    <cellStyle name="Normal 4 11 2" xfId="11000" xr:uid="{00000000-0005-0000-0000-00007E730000}"/>
    <cellStyle name="Normal 4 11 2 2" xfId="27296" xr:uid="{00000000-0005-0000-0000-00007F730000}"/>
    <cellStyle name="Normal 4 11 3" xfId="19150" xr:uid="{00000000-0005-0000-0000-000080730000}"/>
    <cellStyle name="Normal 4 12" xfId="5312" xr:uid="{00000000-0005-0000-0000-000081730000}"/>
    <cellStyle name="Normal 4 12 2" xfId="13458" xr:uid="{00000000-0005-0000-0000-000082730000}"/>
    <cellStyle name="Normal 4 12 2 2" xfId="29754" xr:uid="{00000000-0005-0000-0000-000083730000}"/>
    <cellStyle name="Normal 4 12 3" xfId="21608" xr:uid="{00000000-0005-0000-0000-000084730000}"/>
    <cellStyle name="Normal 4 13" xfId="8159" xr:uid="{00000000-0005-0000-0000-000085730000}"/>
    <cellStyle name="Normal 4 13 2" xfId="24455" xr:uid="{00000000-0005-0000-0000-000086730000}"/>
    <cellStyle name="Normal 4 14" xfId="16309" xr:uid="{00000000-0005-0000-0000-000087730000}"/>
    <cellStyle name="Normal 4 2" xfId="23" xr:uid="{00000000-0005-0000-0000-000088730000}"/>
    <cellStyle name="Normal 4 2 10" xfId="2863" xr:uid="{00000000-0005-0000-0000-000089730000}"/>
    <cellStyle name="Normal 4 2 10 2" xfId="11009" xr:uid="{00000000-0005-0000-0000-00008A730000}"/>
    <cellStyle name="Normal 4 2 10 2 2" xfId="27305" xr:uid="{00000000-0005-0000-0000-00008B730000}"/>
    <cellStyle name="Normal 4 2 10 3" xfId="19159" xr:uid="{00000000-0005-0000-0000-00008C730000}"/>
    <cellStyle name="Normal 4 2 11" xfId="5323" xr:uid="{00000000-0005-0000-0000-00008D730000}"/>
    <cellStyle name="Normal 4 2 11 2" xfId="13469" xr:uid="{00000000-0005-0000-0000-00008E730000}"/>
    <cellStyle name="Normal 4 2 11 2 2" xfId="29765" xr:uid="{00000000-0005-0000-0000-00008F730000}"/>
    <cellStyle name="Normal 4 2 11 3" xfId="21619" xr:uid="{00000000-0005-0000-0000-000090730000}"/>
    <cellStyle name="Normal 4 2 12" xfId="8170" xr:uid="{00000000-0005-0000-0000-000091730000}"/>
    <cellStyle name="Normal 4 2 12 2" xfId="24466" xr:uid="{00000000-0005-0000-0000-000092730000}"/>
    <cellStyle name="Normal 4 2 13" xfId="16320" xr:uid="{00000000-0005-0000-0000-000093730000}"/>
    <cellStyle name="Normal 4 2 2" xfId="45" xr:uid="{00000000-0005-0000-0000-000094730000}"/>
    <cellStyle name="Normal 4 2 2 10" xfId="5345" xr:uid="{00000000-0005-0000-0000-000095730000}"/>
    <cellStyle name="Normal 4 2 2 10 2" xfId="13491" xr:uid="{00000000-0005-0000-0000-000096730000}"/>
    <cellStyle name="Normal 4 2 2 10 2 2" xfId="29787" xr:uid="{00000000-0005-0000-0000-000097730000}"/>
    <cellStyle name="Normal 4 2 2 10 3" xfId="21641" xr:uid="{00000000-0005-0000-0000-000098730000}"/>
    <cellStyle name="Normal 4 2 2 11" xfId="8192" xr:uid="{00000000-0005-0000-0000-000099730000}"/>
    <cellStyle name="Normal 4 2 2 11 2" xfId="24488" xr:uid="{00000000-0005-0000-0000-00009A730000}"/>
    <cellStyle name="Normal 4 2 2 12" xfId="16342" xr:uid="{00000000-0005-0000-0000-00009B730000}"/>
    <cellStyle name="Normal 4 2 2 2" xfId="89" xr:uid="{00000000-0005-0000-0000-00009C730000}"/>
    <cellStyle name="Normal 4 2 2 2 10" xfId="8236" xr:uid="{00000000-0005-0000-0000-00009D730000}"/>
    <cellStyle name="Normal 4 2 2 2 10 2" xfId="24532" xr:uid="{00000000-0005-0000-0000-00009E730000}"/>
    <cellStyle name="Normal 4 2 2 2 11" xfId="16386" xr:uid="{00000000-0005-0000-0000-00009F730000}"/>
    <cellStyle name="Normal 4 2 2 2 2" xfId="179" xr:uid="{00000000-0005-0000-0000-0000A0730000}"/>
    <cellStyle name="Normal 4 2 2 2 2 2" xfId="523" xr:uid="{00000000-0005-0000-0000-0000A1730000}"/>
    <cellStyle name="Normal 4 2 2 2 2 2 2" xfId="1229" xr:uid="{00000000-0005-0000-0000-0000A2730000}"/>
    <cellStyle name="Normal 4 2 2 2 2 2 2 2" xfId="2639" xr:uid="{00000000-0005-0000-0000-0000A3730000}"/>
    <cellStyle name="Normal 4 2 2 2 2 2 2 2 2" xfId="5114" xr:uid="{00000000-0005-0000-0000-0000A4730000}"/>
    <cellStyle name="Normal 4 2 2 2 2 2 2 2 2 2" xfId="13260" xr:uid="{00000000-0005-0000-0000-0000A5730000}"/>
    <cellStyle name="Normal 4 2 2 2 2 2 2 2 2 2 2" xfId="29556" xr:uid="{00000000-0005-0000-0000-0000A6730000}"/>
    <cellStyle name="Normal 4 2 2 2 2 2 2 2 2 3" xfId="21410" xr:uid="{00000000-0005-0000-0000-0000A7730000}"/>
    <cellStyle name="Normal 4 2 2 2 2 2 2 2 3" xfId="7938" xr:uid="{00000000-0005-0000-0000-0000A8730000}"/>
    <cellStyle name="Normal 4 2 2 2 2 2 2 2 3 2" xfId="16084" xr:uid="{00000000-0005-0000-0000-0000A9730000}"/>
    <cellStyle name="Normal 4 2 2 2 2 2 2 2 3 2 2" xfId="32380" xr:uid="{00000000-0005-0000-0000-0000AA730000}"/>
    <cellStyle name="Normal 4 2 2 2 2 2 2 2 3 3" xfId="24234" xr:uid="{00000000-0005-0000-0000-0000AB730000}"/>
    <cellStyle name="Normal 4 2 2 2 2 2 2 2 4" xfId="10785" xr:uid="{00000000-0005-0000-0000-0000AC730000}"/>
    <cellStyle name="Normal 4 2 2 2 2 2 2 2 4 2" xfId="27081" xr:uid="{00000000-0005-0000-0000-0000AD730000}"/>
    <cellStyle name="Normal 4 2 2 2 2 2 2 2 5" xfId="18935" xr:uid="{00000000-0005-0000-0000-0000AE730000}"/>
    <cellStyle name="Normal 4 2 2 2 2 2 2 3" xfId="3896" xr:uid="{00000000-0005-0000-0000-0000AF730000}"/>
    <cellStyle name="Normal 4 2 2 2 2 2 2 3 2" xfId="12042" xr:uid="{00000000-0005-0000-0000-0000B0730000}"/>
    <cellStyle name="Normal 4 2 2 2 2 2 2 3 2 2" xfId="28338" xr:uid="{00000000-0005-0000-0000-0000B1730000}"/>
    <cellStyle name="Normal 4 2 2 2 2 2 2 3 3" xfId="20192" xr:uid="{00000000-0005-0000-0000-0000B2730000}"/>
    <cellStyle name="Normal 4 2 2 2 2 2 2 4" xfId="6528" xr:uid="{00000000-0005-0000-0000-0000B3730000}"/>
    <cellStyle name="Normal 4 2 2 2 2 2 2 4 2" xfId="14674" xr:uid="{00000000-0005-0000-0000-0000B4730000}"/>
    <cellStyle name="Normal 4 2 2 2 2 2 2 4 2 2" xfId="30970" xr:uid="{00000000-0005-0000-0000-0000B5730000}"/>
    <cellStyle name="Normal 4 2 2 2 2 2 2 4 3" xfId="22824" xr:uid="{00000000-0005-0000-0000-0000B6730000}"/>
    <cellStyle name="Normal 4 2 2 2 2 2 2 5" xfId="9375" xr:uid="{00000000-0005-0000-0000-0000B7730000}"/>
    <cellStyle name="Normal 4 2 2 2 2 2 2 5 2" xfId="25671" xr:uid="{00000000-0005-0000-0000-0000B8730000}"/>
    <cellStyle name="Normal 4 2 2 2 2 2 2 6" xfId="17525" xr:uid="{00000000-0005-0000-0000-0000B9730000}"/>
    <cellStyle name="Normal 4 2 2 2 2 2 3" xfId="1934" xr:uid="{00000000-0005-0000-0000-0000BA730000}"/>
    <cellStyle name="Normal 4 2 2 2 2 2 3 2" xfId="4505" xr:uid="{00000000-0005-0000-0000-0000BB730000}"/>
    <cellStyle name="Normal 4 2 2 2 2 2 3 2 2" xfId="12651" xr:uid="{00000000-0005-0000-0000-0000BC730000}"/>
    <cellStyle name="Normal 4 2 2 2 2 2 3 2 2 2" xfId="28947" xr:uid="{00000000-0005-0000-0000-0000BD730000}"/>
    <cellStyle name="Normal 4 2 2 2 2 2 3 2 3" xfId="20801" xr:uid="{00000000-0005-0000-0000-0000BE730000}"/>
    <cellStyle name="Normal 4 2 2 2 2 2 3 3" xfId="7233" xr:uid="{00000000-0005-0000-0000-0000BF730000}"/>
    <cellStyle name="Normal 4 2 2 2 2 2 3 3 2" xfId="15379" xr:uid="{00000000-0005-0000-0000-0000C0730000}"/>
    <cellStyle name="Normal 4 2 2 2 2 2 3 3 2 2" xfId="31675" xr:uid="{00000000-0005-0000-0000-0000C1730000}"/>
    <cellStyle name="Normal 4 2 2 2 2 2 3 3 3" xfId="23529" xr:uid="{00000000-0005-0000-0000-0000C2730000}"/>
    <cellStyle name="Normal 4 2 2 2 2 2 3 4" xfId="10080" xr:uid="{00000000-0005-0000-0000-0000C3730000}"/>
    <cellStyle name="Normal 4 2 2 2 2 2 3 4 2" xfId="26376" xr:uid="{00000000-0005-0000-0000-0000C4730000}"/>
    <cellStyle name="Normal 4 2 2 2 2 2 3 5" xfId="18230" xr:uid="{00000000-0005-0000-0000-0000C5730000}"/>
    <cellStyle name="Normal 4 2 2 2 2 2 4" xfId="3287" xr:uid="{00000000-0005-0000-0000-0000C6730000}"/>
    <cellStyle name="Normal 4 2 2 2 2 2 4 2" xfId="11433" xr:uid="{00000000-0005-0000-0000-0000C7730000}"/>
    <cellStyle name="Normal 4 2 2 2 2 2 4 2 2" xfId="27729" xr:uid="{00000000-0005-0000-0000-0000C8730000}"/>
    <cellStyle name="Normal 4 2 2 2 2 2 4 3" xfId="19583" xr:uid="{00000000-0005-0000-0000-0000C9730000}"/>
    <cellStyle name="Normal 4 2 2 2 2 2 5" xfId="5823" xr:uid="{00000000-0005-0000-0000-0000CA730000}"/>
    <cellStyle name="Normal 4 2 2 2 2 2 5 2" xfId="13969" xr:uid="{00000000-0005-0000-0000-0000CB730000}"/>
    <cellStyle name="Normal 4 2 2 2 2 2 5 2 2" xfId="30265" xr:uid="{00000000-0005-0000-0000-0000CC730000}"/>
    <cellStyle name="Normal 4 2 2 2 2 2 5 3" xfId="22119" xr:uid="{00000000-0005-0000-0000-0000CD730000}"/>
    <cellStyle name="Normal 4 2 2 2 2 2 6" xfId="8670" xr:uid="{00000000-0005-0000-0000-0000CE730000}"/>
    <cellStyle name="Normal 4 2 2 2 2 2 6 2" xfId="24966" xr:uid="{00000000-0005-0000-0000-0000CF730000}"/>
    <cellStyle name="Normal 4 2 2 2 2 2 7" xfId="16820" xr:uid="{00000000-0005-0000-0000-0000D0730000}"/>
    <cellStyle name="Normal 4 2 2 2 2 3" xfId="885" xr:uid="{00000000-0005-0000-0000-0000D1730000}"/>
    <cellStyle name="Normal 4 2 2 2 2 3 2" xfId="2295" xr:uid="{00000000-0005-0000-0000-0000D2730000}"/>
    <cellStyle name="Normal 4 2 2 2 2 3 2 2" xfId="4818" xr:uid="{00000000-0005-0000-0000-0000D3730000}"/>
    <cellStyle name="Normal 4 2 2 2 2 3 2 2 2" xfId="12964" xr:uid="{00000000-0005-0000-0000-0000D4730000}"/>
    <cellStyle name="Normal 4 2 2 2 2 3 2 2 2 2" xfId="29260" xr:uid="{00000000-0005-0000-0000-0000D5730000}"/>
    <cellStyle name="Normal 4 2 2 2 2 3 2 2 3" xfId="21114" xr:uid="{00000000-0005-0000-0000-0000D6730000}"/>
    <cellStyle name="Normal 4 2 2 2 2 3 2 3" xfId="7594" xr:uid="{00000000-0005-0000-0000-0000D7730000}"/>
    <cellStyle name="Normal 4 2 2 2 2 3 2 3 2" xfId="15740" xr:uid="{00000000-0005-0000-0000-0000D8730000}"/>
    <cellStyle name="Normal 4 2 2 2 2 3 2 3 2 2" xfId="32036" xr:uid="{00000000-0005-0000-0000-0000D9730000}"/>
    <cellStyle name="Normal 4 2 2 2 2 3 2 3 3" xfId="23890" xr:uid="{00000000-0005-0000-0000-0000DA730000}"/>
    <cellStyle name="Normal 4 2 2 2 2 3 2 4" xfId="10441" xr:uid="{00000000-0005-0000-0000-0000DB730000}"/>
    <cellStyle name="Normal 4 2 2 2 2 3 2 4 2" xfId="26737" xr:uid="{00000000-0005-0000-0000-0000DC730000}"/>
    <cellStyle name="Normal 4 2 2 2 2 3 2 5" xfId="18591" xr:uid="{00000000-0005-0000-0000-0000DD730000}"/>
    <cellStyle name="Normal 4 2 2 2 2 3 3" xfId="3600" xr:uid="{00000000-0005-0000-0000-0000DE730000}"/>
    <cellStyle name="Normal 4 2 2 2 2 3 3 2" xfId="11746" xr:uid="{00000000-0005-0000-0000-0000DF730000}"/>
    <cellStyle name="Normal 4 2 2 2 2 3 3 2 2" xfId="28042" xr:uid="{00000000-0005-0000-0000-0000E0730000}"/>
    <cellStyle name="Normal 4 2 2 2 2 3 3 3" xfId="19896" xr:uid="{00000000-0005-0000-0000-0000E1730000}"/>
    <cellStyle name="Normal 4 2 2 2 2 3 4" xfId="6184" xr:uid="{00000000-0005-0000-0000-0000E2730000}"/>
    <cellStyle name="Normal 4 2 2 2 2 3 4 2" xfId="14330" xr:uid="{00000000-0005-0000-0000-0000E3730000}"/>
    <cellStyle name="Normal 4 2 2 2 2 3 4 2 2" xfId="30626" xr:uid="{00000000-0005-0000-0000-0000E4730000}"/>
    <cellStyle name="Normal 4 2 2 2 2 3 4 3" xfId="22480" xr:uid="{00000000-0005-0000-0000-0000E5730000}"/>
    <cellStyle name="Normal 4 2 2 2 2 3 5" xfId="9031" xr:uid="{00000000-0005-0000-0000-0000E6730000}"/>
    <cellStyle name="Normal 4 2 2 2 2 3 5 2" xfId="25327" xr:uid="{00000000-0005-0000-0000-0000E7730000}"/>
    <cellStyle name="Normal 4 2 2 2 2 3 6" xfId="17181" xr:uid="{00000000-0005-0000-0000-0000E8730000}"/>
    <cellStyle name="Normal 4 2 2 2 2 4" xfId="1590" xr:uid="{00000000-0005-0000-0000-0000E9730000}"/>
    <cellStyle name="Normal 4 2 2 2 2 4 2" xfId="4209" xr:uid="{00000000-0005-0000-0000-0000EA730000}"/>
    <cellStyle name="Normal 4 2 2 2 2 4 2 2" xfId="12355" xr:uid="{00000000-0005-0000-0000-0000EB730000}"/>
    <cellStyle name="Normal 4 2 2 2 2 4 2 2 2" xfId="28651" xr:uid="{00000000-0005-0000-0000-0000EC730000}"/>
    <cellStyle name="Normal 4 2 2 2 2 4 2 3" xfId="20505" xr:uid="{00000000-0005-0000-0000-0000ED730000}"/>
    <cellStyle name="Normal 4 2 2 2 2 4 3" xfId="6889" xr:uid="{00000000-0005-0000-0000-0000EE730000}"/>
    <cellStyle name="Normal 4 2 2 2 2 4 3 2" xfId="15035" xr:uid="{00000000-0005-0000-0000-0000EF730000}"/>
    <cellStyle name="Normal 4 2 2 2 2 4 3 2 2" xfId="31331" xr:uid="{00000000-0005-0000-0000-0000F0730000}"/>
    <cellStyle name="Normal 4 2 2 2 2 4 3 3" xfId="23185" xr:uid="{00000000-0005-0000-0000-0000F1730000}"/>
    <cellStyle name="Normal 4 2 2 2 2 4 4" xfId="9736" xr:uid="{00000000-0005-0000-0000-0000F2730000}"/>
    <cellStyle name="Normal 4 2 2 2 2 4 4 2" xfId="26032" xr:uid="{00000000-0005-0000-0000-0000F3730000}"/>
    <cellStyle name="Normal 4 2 2 2 2 4 5" xfId="17886" xr:uid="{00000000-0005-0000-0000-0000F4730000}"/>
    <cellStyle name="Normal 4 2 2 2 2 5" xfId="2991" xr:uid="{00000000-0005-0000-0000-0000F5730000}"/>
    <cellStyle name="Normal 4 2 2 2 2 5 2" xfId="11137" xr:uid="{00000000-0005-0000-0000-0000F6730000}"/>
    <cellStyle name="Normal 4 2 2 2 2 5 2 2" xfId="27433" xr:uid="{00000000-0005-0000-0000-0000F7730000}"/>
    <cellStyle name="Normal 4 2 2 2 2 5 3" xfId="19287" xr:uid="{00000000-0005-0000-0000-0000F8730000}"/>
    <cellStyle name="Normal 4 2 2 2 2 6" xfId="5479" xr:uid="{00000000-0005-0000-0000-0000F9730000}"/>
    <cellStyle name="Normal 4 2 2 2 2 6 2" xfId="13625" xr:uid="{00000000-0005-0000-0000-0000FA730000}"/>
    <cellStyle name="Normal 4 2 2 2 2 6 2 2" xfId="29921" xr:uid="{00000000-0005-0000-0000-0000FB730000}"/>
    <cellStyle name="Normal 4 2 2 2 2 6 3" xfId="21775" xr:uid="{00000000-0005-0000-0000-0000FC730000}"/>
    <cellStyle name="Normal 4 2 2 2 2 7" xfId="8326" xr:uid="{00000000-0005-0000-0000-0000FD730000}"/>
    <cellStyle name="Normal 4 2 2 2 2 7 2" xfId="24622" xr:uid="{00000000-0005-0000-0000-0000FE730000}"/>
    <cellStyle name="Normal 4 2 2 2 2 8" xfId="16476" xr:uid="{00000000-0005-0000-0000-0000FF730000}"/>
    <cellStyle name="Normal 4 2 2 2 3" xfId="254" xr:uid="{00000000-0005-0000-0000-000000740000}"/>
    <cellStyle name="Normal 4 2 2 2 3 2" xfId="598" xr:uid="{00000000-0005-0000-0000-000001740000}"/>
    <cellStyle name="Normal 4 2 2 2 3 2 2" xfId="1304" xr:uid="{00000000-0005-0000-0000-000002740000}"/>
    <cellStyle name="Normal 4 2 2 2 3 2 2 2" xfId="2714" xr:uid="{00000000-0005-0000-0000-000003740000}"/>
    <cellStyle name="Normal 4 2 2 2 3 2 2 2 2" xfId="5188" xr:uid="{00000000-0005-0000-0000-000004740000}"/>
    <cellStyle name="Normal 4 2 2 2 3 2 2 2 2 2" xfId="13334" xr:uid="{00000000-0005-0000-0000-000005740000}"/>
    <cellStyle name="Normal 4 2 2 2 3 2 2 2 2 2 2" xfId="29630" xr:uid="{00000000-0005-0000-0000-000006740000}"/>
    <cellStyle name="Normal 4 2 2 2 3 2 2 2 2 3" xfId="21484" xr:uid="{00000000-0005-0000-0000-000007740000}"/>
    <cellStyle name="Normal 4 2 2 2 3 2 2 2 3" xfId="8013" xr:uid="{00000000-0005-0000-0000-000008740000}"/>
    <cellStyle name="Normal 4 2 2 2 3 2 2 2 3 2" xfId="16159" xr:uid="{00000000-0005-0000-0000-000009740000}"/>
    <cellStyle name="Normal 4 2 2 2 3 2 2 2 3 2 2" xfId="32455" xr:uid="{00000000-0005-0000-0000-00000A740000}"/>
    <cellStyle name="Normal 4 2 2 2 3 2 2 2 3 3" xfId="24309" xr:uid="{00000000-0005-0000-0000-00000B740000}"/>
    <cellStyle name="Normal 4 2 2 2 3 2 2 2 4" xfId="10860" xr:uid="{00000000-0005-0000-0000-00000C740000}"/>
    <cellStyle name="Normal 4 2 2 2 3 2 2 2 4 2" xfId="27156" xr:uid="{00000000-0005-0000-0000-00000D740000}"/>
    <cellStyle name="Normal 4 2 2 2 3 2 2 2 5" xfId="19010" xr:uid="{00000000-0005-0000-0000-00000E740000}"/>
    <cellStyle name="Normal 4 2 2 2 3 2 2 3" xfId="3970" xr:uid="{00000000-0005-0000-0000-00000F740000}"/>
    <cellStyle name="Normal 4 2 2 2 3 2 2 3 2" xfId="12116" xr:uid="{00000000-0005-0000-0000-000010740000}"/>
    <cellStyle name="Normal 4 2 2 2 3 2 2 3 2 2" xfId="28412" xr:uid="{00000000-0005-0000-0000-000011740000}"/>
    <cellStyle name="Normal 4 2 2 2 3 2 2 3 3" xfId="20266" xr:uid="{00000000-0005-0000-0000-000012740000}"/>
    <cellStyle name="Normal 4 2 2 2 3 2 2 4" xfId="6603" xr:uid="{00000000-0005-0000-0000-000013740000}"/>
    <cellStyle name="Normal 4 2 2 2 3 2 2 4 2" xfId="14749" xr:uid="{00000000-0005-0000-0000-000014740000}"/>
    <cellStyle name="Normal 4 2 2 2 3 2 2 4 2 2" xfId="31045" xr:uid="{00000000-0005-0000-0000-000015740000}"/>
    <cellStyle name="Normal 4 2 2 2 3 2 2 4 3" xfId="22899" xr:uid="{00000000-0005-0000-0000-000016740000}"/>
    <cellStyle name="Normal 4 2 2 2 3 2 2 5" xfId="9450" xr:uid="{00000000-0005-0000-0000-000017740000}"/>
    <cellStyle name="Normal 4 2 2 2 3 2 2 5 2" xfId="25746" xr:uid="{00000000-0005-0000-0000-000018740000}"/>
    <cellStyle name="Normal 4 2 2 2 3 2 2 6" xfId="17600" xr:uid="{00000000-0005-0000-0000-000019740000}"/>
    <cellStyle name="Normal 4 2 2 2 3 2 3" xfId="2009" xr:uid="{00000000-0005-0000-0000-00001A740000}"/>
    <cellStyle name="Normal 4 2 2 2 3 2 3 2" xfId="4579" xr:uid="{00000000-0005-0000-0000-00001B740000}"/>
    <cellStyle name="Normal 4 2 2 2 3 2 3 2 2" xfId="12725" xr:uid="{00000000-0005-0000-0000-00001C740000}"/>
    <cellStyle name="Normal 4 2 2 2 3 2 3 2 2 2" xfId="29021" xr:uid="{00000000-0005-0000-0000-00001D740000}"/>
    <cellStyle name="Normal 4 2 2 2 3 2 3 2 3" xfId="20875" xr:uid="{00000000-0005-0000-0000-00001E740000}"/>
    <cellStyle name="Normal 4 2 2 2 3 2 3 3" xfId="7308" xr:uid="{00000000-0005-0000-0000-00001F740000}"/>
    <cellStyle name="Normal 4 2 2 2 3 2 3 3 2" xfId="15454" xr:uid="{00000000-0005-0000-0000-000020740000}"/>
    <cellStyle name="Normal 4 2 2 2 3 2 3 3 2 2" xfId="31750" xr:uid="{00000000-0005-0000-0000-000021740000}"/>
    <cellStyle name="Normal 4 2 2 2 3 2 3 3 3" xfId="23604" xr:uid="{00000000-0005-0000-0000-000022740000}"/>
    <cellStyle name="Normal 4 2 2 2 3 2 3 4" xfId="10155" xr:uid="{00000000-0005-0000-0000-000023740000}"/>
    <cellStyle name="Normal 4 2 2 2 3 2 3 4 2" xfId="26451" xr:uid="{00000000-0005-0000-0000-000024740000}"/>
    <cellStyle name="Normal 4 2 2 2 3 2 3 5" xfId="18305" xr:uid="{00000000-0005-0000-0000-000025740000}"/>
    <cellStyle name="Normal 4 2 2 2 3 2 4" xfId="3361" xr:uid="{00000000-0005-0000-0000-000026740000}"/>
    <cellStyle name="Normal 4 2 2 2 3 2 4 2" xfId="11507" xr:uid="{00000000-0005-0000-0000-000027740000}"/>
    <cellStyle name="Normal 4 2 2 2 3 2 4 2 2" xfId="27803" xr:uid="{00000000-0005-0000-0000-000028740000}"/>
    <cellStyle name="Normal 4 2 2 2 3 2 4 3" xfId="19657" xr:uid="{00000000-0005-0000-0000-000029740000}"/>
    <cellStyle name="Normal 4 2 2 2 3 2 5" xfId="5898" xr:uid="{00000000-0005-0000-0000-00002A740000}"/>
    <cellStyle name="Normal 4 2 2 2 3 2 5 2" xfId="14044" xr:uid="{00000000-0005-0000-0000-00002B740000}"/>
    <cellStyle name="Normal 4 2 2 2 3 2 5 2 2" xfId="30340" xr:uid="{00000000-0005-0000-0000-00002C740000}"/>
    <cellStyle name="Normal 4 2 2 2 3 2 5 3" xfId="22194" xr:uid="{00000000-0005-0000-0000-00002D740000}"/>
    <cellStyle name="Normal 4 2 2 2 3 2 6" xfId="8745" xr:uid="{00000000-0005-0000-0000-00002E740000}"/>
    <cellStyle name="Normal 4 2 2 2 3 2 6 2" xfId="25041" xr:uid="{00000000-0005-0000-0000-00002F740000}"/>
    <cellStyle name="Normal 4 2 2 2 3 2 7" xfId="16895" xr:uid="{00000000-0005-0000-0000-000030740000}"/>
    <cellStyle name="Normal 4 2 2 2 3 3" xfId="960" xr:uid="{00000000-0005-0000-0000-000031740000}"/>
    <cellStyle name="Normal 4 2 2 2 3 3 2" xfId="2370" xr:uid="{00000000-0005-0000-0000-000032740000}"/>
    <cellStyle name="Normal 4 2 2 2 3 3 2 2" xfId="4892" xr:uid="{00000000-0005-0000-0000-000033740000}"/>
    <cellStyle name="Normal 4 2 2 2 3 3 2 2 2" xfId="13038" xr:uid="{00000000-0005-0000-0000-000034740000}"/>
    <cellStyle name="Normal 4 2 2 2 3 3 2 2 2 2" xfId="29334" xr:uid="{00000000-0005-0000-0000-000035740000}"/>
    <cellStyle name="Normal 4 2 2 2 3 3 2 2 3" xfId="21188" xr:uid="{00000000-0005-0000-0000-000036740000}"/>
    <cellStyle name="Normal 4 2 2 2 3 3 2 3" xfId="7669" xr:uid="{00000000-0005-0000-0000-000037740000}"/>
    <cellStyle name="Normal 4 2 2 2 3 3 2 3 2" xfId="15815" xr:uid="{00000000-0005-0000-0000-000038740000}"/>
    <cellStyle name="Normal 4 2 2 2 3 3 2 3 2 2" xfId="32111" xr:uid="{00000000-0005-0000-0000-000039740000}"/>
    <cellStyle name="Normal 4 2 2 2 3 3 2 3 3" xfId="23965" xr:uid="{00000000-0005-0000-0000-00003A740000}"/>
    <cellStyle name="Normal 4 2 2 2 3 3 2 4" xfId="10516" xr:uid="{00000000-0005-0000-0000-00003B740000}"/>
    <cellStyle name="Normal 4 2 2 2 3 3 2 4 2" xfId="26812" xr:uid="{00000000-0005-0000-0000-00003C740000}"/>
    <cellStyle name="Normal 4 2 2 2 3 3 2 5" xfId="18666" xr:uid="{00000000-0005-0000-0000-00003D740000}"/>
    <cellStyle name="Normal 4 2 2 2 3 3 3" xfId="3674" xr:uid="{00000000-0005-0000-0000-00003E740000}"/>
    <cellStyle name="Normal 4 2 2 2 3 3 3 2" xfId="11820" xr:uid="{00000000-0005-0000-0000-00003F740000}"/>
    <cellStyle name="Normal 4 2 2 2 3 3 3 2 2" xfId="28116" xr:uid="{00000000-0005-0000-0000-000040740000}"/>
    <cellStyle name="Normal 4 2 2 2 3 3 3 3" xfId="19970" xr:uid="{00000000-0005-0000-0000-000041740000}"/>
    <cellStyle name="Normal 4 2 2 2 3 3 4" xfId="6259" xr:uid="{00000000-0005-0000-0000-000042740000}"/>
    <cellStyle name="Normal 4 2 2 2 3 3 4 2" xfId="14405" xr:uid="{00000000-0005-0000-0000-000043740000}"/>
    <cellStyle name="Normal 4 2 2 2 3 3 4 2 2" xfId="30701" xr:uid="{00000000-0005-0000-0000-000044740000}"/>
    <cellStyle name="Normal 4 2 2 2 3 3 4 3" xfId="22555" xr:uid="{00000000-0005-0000-0000-000045740000}"/>
    <cellStyle name="Normal 4 2 2 2 3 3 5" xfId="9106" xr:uid="{00000000-0005-0000-0000-000046740000}"/>
    <cellStyle name="Normal 4 2 2 2 3 3 5 2" xfId="25402" xr:uid="{00000000-0005-0000-0000-000047740000}"/>
    <cellStyle name="Normal 4 2 2 2 3 3 6" xfId="17256" xr:uid="{00000000-0005-0000-0000-000048740000}"/>
    <cellStyle name="Normal 4 2 2 2 3 4" xfId="1665" xr:uid="{00000000-0005-0000-0000-000049740000}"/>
    <cellStyle name="Normal 4 2 2 2 3 4 2" xfId="4283" xr:uid="{00000000-0005-0000-0000-00004A740000}"/>
    <cellStyle name="Normal 4 2 2 2 3 4 2 2" xfId="12429" xr:uid="{00000000-0005-0000-0000-00004B740000}"/>
    <cellStyle name="Normal 4 2 2 2 3 4 2 2 2" xfId="28725" xr:uid="{00000000-0005-0000-0000-00004C740000}"/>
    <cellStyle name="Normal 4 2 2 2 3 4 2 3" xfId="20579" xr:uid="{00000000-0005-0000-0000-00004D740000}"/>
    <cellStyle name="Normal 4 2 2 2 3 4 3" xfId="6964" xr:uid="{00000000-0005-0000-0000-00004E740000}"/>
    <cellStyle name="Normal 4 2 2 2 3 4 3 2" xfId="15110" xr:uid="{00000000-0005-0000-0000-00004F740000}"/>
    <cellStyle name="Normal 4 2 2 2 3 4 3 2 2" xfId="31406" xr:uid="{00000000-0005-0000-0000-000050740000}"/>
    <cellStyle name="Normal 4 2 2 2 3 4 3 3" xfId="23260" xr:uid="{00000000-0005-0000-0000-000051740000}"/>
    <cellStyle name="Normal 4 2 2 2 3 4 4" xfId="9811" xr:uid="{00000000-0005-0000-0000-000052740000}"/>
    <cellStyle name="Normal 4 2 2 2 3 4 4 2" xfId="26107" xr:uid="{00000000-0005-0000-0000-000053740000}"/>
    <cellStyle name="Normal 4 2 2 2 3 4 5" xfId="17961" xr:uid="{00000000-0005-0000-0000-000054740000}"/>
    <cellStyle name="Normal 4 2 2 2 3 5" xfId="3065" xr:uid="{00000000-0005-0000-0000-000055740000}"/>
    <cellStyle name="Normal 4 2 2 2 3 5 2" xfId="11211" xr:uid="{00000000-0005-0000-0000-000056740000}"/>
    <cellStyle name="Normal 4 2 2 2 3 5 2 2" xfId="27507" xr:uid="{00000000-0005-0000-0000-000057740000}"/>
    <cellStyle name="Normal 4 2 2 2 3 5 3" xfId="19361" xr:uid="{00000000-0005-0000-0000-000058740000}"/>
    <cellStyle name="Normal 4 2 2 2 3 6" xfId="5554" xr:uid="{00000000-0005-0000-0000-000059740000}"/>
    <cellStyle name="Normal 4 2 2 2 3 6 2" xfId="13700" xr:uid="{00000000-0005-0000-0000-00005A740000}"/>
    <cellStyle name="Normal 4 2 2 2 3 6 2 2" xfId="29996" xr:uid="{00000000-0005-0000-0000-00005B740000}"/>
    <cellStyle name="Normal 4 2 2 2 3 6 3" xfId="21850" xr:uid="{00000000-0005-0000-0000-00005C740000}"/>
    <cellStyle name="Normal 4 2 2 2 3 7" xfId="8401" xr:uid="{00000000-0005-0000-0000-00005D740000}"/>
    <cellStyle name="Normal 4 2 2 2 3 7 2" xfId="24697" xr:uid="{00000000-0005-0000-0000-00005E740000}"/>
    <cellStyle name="Normal 4 2 2 2 3 8" xfId="16551" xr:uid="{00000000-0005-0000-0000-00005F740000}"/>
    <cellStyle name="Normal 4 2 2 2 4" xfId="343" xr:uid="{00000000-0005-0000-0000-000060740000}"/>
    <cellStyle name="Normal 4 2 2 2 4 2" xfId="687" xr:uid="{00000000-0005-0000-0000-000061740000}"/>
    <cellStyle name="Normal 4 2 2 2 4 2 2" xfId="1393" xr:uid="{00000000-0005-0000-0000-000062740000}"/>
    <cellStyle name="Normal 4 2 2 2 4 2 2 2" xfId="2803" xr:uid="{00000000-0005-0000-0000-000063740000}"/>
    <cellStyle name="Normal 4 2 2 2 4 2 2 2 2" xfId="5262" xr:uid="{00000000-0005-0000-0000-000064740000}"/>
    <cellStyle name="Normal 4 2 2 2 4 2 2 2 2 2" xfId="13408" xr:uid="{00000000-0005-0000-0000-000065740000}"/>
    <cellStyle name="Normal 4 2 2 2 4 2 2 2 2 2 2" xfId="29704" xr:uid="{00000000-0005-0000-0000-000066740000}"/>
    <cellStyle name="Normal 4 2 2 2 4 2 2 2 2 3" xfId="21558" xr:uid="{00000000-0005-0000-0000-000067740000}"/>
    <cellStyle name="Normal 4 2 2 2 4 2 2 2 3" xfId="8102" xr:uid="{00000000-0005-0000-0000-000068740000}"/>
    <cellStyle name="Normal 4 2 2 2 4 2 2 2 3 2" xfId="16248" xr:uid="{00000000-0005-0000-0000-000069740000}"/>
    <cellStyle name="Normal 4 2 2 2 4 2 2 2 3 2 2" xfId="32544" xr:uid="{00000000-0005-0000-0000-00006A740000}"/>
    <cellStyle name="Normal 4 2 2 2 4 2 2 2 3 3" xfId="24398" xr:uid="{00000000-0005-0000-0000-00006B740000}"/>
    <cellStyle name="Normal 4 2 2 2 4 2 2 2 4" xfId="10949" xr:uid="{00000000-0005-0000-0000-00006C740000}"/>
    <cellStyle name="Normal 4 2 2 2 4 2 2 2 4 2" xfId="27245" xr:uid="{00000000-0005-0000-0000-00006D740000}"/>
    <cellStyle name="Normal 4 2 2 2 4 2 2 2 5" xfId="19099" xr:uid="{00000000-0005-0000-0000-00006E740000}"/>
    <cellStyle name="Normal 4 2 2 2 4 2 2 3" xfId="4044" xr:uid="{00000000-0005-0000-0000-00006F740000}"/>
    <cellStyle name="Normal 4 2 2 2 4 2 2 3 2" xfId="12190" xr:uid="{00000000-0005-0000-0000-000070740000}"/>
    <cellStyle name="Normal 4 2 2 2 4 2 2 3 2 2" xfId="28486" xr:uid="{00000000-0005-0000-0000-000071740000}"/>
    <cellStyle name="Normal 4 2 2 2 4 2 2 3 3" xfId="20340" xr:uid="{00000000-0005-0000-0000-000072740000}"/>
    <cellStyle name="Normal 4 2 2 2 4 2 2 4" xfId="6692" xr:uid="{00000000-0005-0000-0000-000073740000}"/>
    <cellStyle name="Normal 4 2 2 2 4 2 2 4 2" xfId="14838" xr:uid="{00000000-0005-0000-0000-000074740000}"/>
    <cellStyle name="Normal 4 2 2 2 4 2 2 4 2 2" xfId="31134" xr:uid="{00000000-0005-0000-0000-000075740000}"/>
    <cellStyle name="Normal 4 2 2 2 4 2 2 4 3" xfId="22988" xr:uid="{00000000-0005-0000-0000-000076740000}"/>
    <cellStyle name="Normal 4 2 2 2 4 2 2 5" xfId="9539" xr:uid="{00000000-0005-0000-0000-000077740000}"/>
    <cellStyle name="Normal 4 2 2 2 4 2 2 5 2" xfId="25835" xr:uid="{00000000-0005-0000-0000-000078740000}"/>
    <cellStyle name="Normal 4 2 2 2 4 2 2 6" xfId="17689" xr:uid="{00000000-0005-0000-0000-000079740000}"/>
    <cellStyle name="Normal 4 2 2 2 4 2 3" xfId="2098" xr:uid="{00000000-0005-0000-0000-00007A740000}"/>
    <cellStyle name="Normal 4 2 2 2 4 2 3 2" xfId="4653" xr:uid="{00000000-0005-0000-0000-00007B740000}"/>
    <cellStyle name="Normal 4 2 2 2 4 2 3 2 2" xfId="12799" xr:uid="{00000000-0005-0000-0000-00007C740000}"/>
    <cellStyle name="Normal 4 2 2 2 4 2 3 2 2 2" xfId="29095" xr:uid="{00000000-0005-0000-0000-00007D740000}"/>
    <cellStyle name="Normal 4 2 2 2 4 2 3 2 3" xfId="20949" xr:uid="{00000000-0005-0000-0000-00007E740000}"/>
    <cellStyle name="Normal 4 2 2 2 4 2 3 3" xfId="7397" xr:uid="{00000000-0005-0000-0000-00007F740000}"/>
    <cellStyle name="Normal 4 2 2 2 4 2 3 3 2" xfId="15543" xr:uid="{00000000-0005-0000-0000-000080740000}"/>
    <cellStyle name="Normal 4 2 2 2 4 2 3 3 2 2" xfId="31839" xr:uid="{00000000-0005-0000-0000-000081740000}"/>
    <cellStyle name="Normal 4 2 2 2 4 2 3 3 3" xfId="23693" xr:uid="{00000000-0005-0000-0000-000082740000}"/>
    <cellStyle name="Normal 4 2 2 2 4 2 3 4" xfId="10244" xr:uid="{00000000-0005-0000-0000-000083740000}"/>
    <cellStyle name="Normal 4 2 2 2 4 2 3 4 2" xfId="26540" xr:uid="{00000000-0005-0000-0000-000084740000}"/>
    <cellStyle name="Normal 4 2 2 2 4 2 3 5" xfId="18394" xr:uid="{00000000-0005-0000-0000-000085740000}"/>
    <cellStyle name="Normal 4 2 2 2 4 2 4" xfId="3435" xr:uid="{00000000-0005-0000-0000-000086740000}"/>
    <cellStyle name="Normal 4 2 2 2 4 2 4 2" xfId="11581" xr:uid="{00000000-0005-0000-0000-000087740000}"/>
    <cellStyle name="Normal 4 2 2 2 4 2 4 2 2" xfId="27877" xr:uid="{00000000-0005-0000-0000-000088740000}"/>
    <cellStyle name="Normal 4 2 2 2 4 2 4 3" xfId="19731" xr:uid="{00000000-0005-0000-0000-000089740000}"/>
    <cellStyle name="Normal 4 2 2 2 4 2 5" xfId="5987" xr:uid="{00000000-0005-0000-0000-00008A740000}"/>
    <cellStyle name="Normal 4 2 2 2 4 2 5 2" xfId="14133" xr:uid="{00000000-0005-0000-0000-00008B740000}"/>
    <cellStyle name="Normal 4 2 2 2 4 2 5 2 2" xfId="30429" xr:uid="{00000000-0005-0000-0000-00008C740000}"/>
    <cellStyle name="Normal 4 2 2 2 4 2 5 3" xfId="22283" xr:uid="{00000000-0005-0000-0000-00008D740000}"/>
    <cellStyle name="Normal 4 2 2 2 4 2 6" xfId="8834" xr:uid="{00000000-0005-0000-0000-00008E740000}"/>
    <cellStyle name="Normal 4 2 2 2 4 2 6 2" xfId="25130" xr:uid="{00000000-0005-0000-0000-00008F740000}"/>
    <cellStyle name="Normal 4 2 2 2 4 2 7" xfId="16984" xr:uid="{00000000-0005-0000-0000-000090740000}"/>
    <cellStyle name="Normal 4 2 2 2 4 3" xfId="1049" xr:uid="{00000000-0005-0000-0000-000091740000}"/>
    <cellStyle name="Normal 4 2 2 2 4 3 2" xfId="2459" xr:uid="{00000000-0005-0000-0000-000092740000}"/>
    <cellStyle name="Normal 4 2 2 2 4 3 2 2" xfId="4966" xr:uid="{00000000-0005-0000-0000-000093740000}"/>
    <cellStyle name="Normal 4 2 2 2 4 3 2 2 2" xfId="13112" xr:uid="{00000000-0005-0000-0000-000094740000}"/>
    <cellStyle name="Normal 4 2 2 2 4 3 2 2 2 2" xfId="29408" xr:uid="{00000000-0005-0000-0000-000095740000}"/>
    <cellStyle name="Normal 4 2 2 2 4 3 2 2 3" xfId="21262" xr:uid="{00000000-0005-0000-0000-000096740000}"/>
    <cellStyle name="Normal 4 2 2 2 4 3 2 3" xfId="7758" xr:uid="{00000000-0005-0000-0000-000097740000}"/>
    <cellStyle name="Normal 4 2 2 2 4 3 2 3 2" xfId="15904" xr:uid="{00000000-0005-0000-0000-000098740000}"/>
    <cellStyle name="Normal 4 2 2 2 4 3 2 3 2 2" xfId="32200" xr:uid="{00000000-0005-0000-0000-000099740000}"/>
    <cellStyle name="Normal 4 2 2 2 4 3 2 3 3" xfId="24054" xr:uid="{00000000-0005-0000-0000-00009A740000}"/>
    <cellStyle name="Normal 4 2 2 2 4 3 2 4" xfId="10605" xr:uid="{00000000-0005-0000-0000-00009B740000}"/>
    <cellStyle name="Normal 4 2 2 2 4 3 2 4 2" xfId="26901" xr:uid="{00000000-0005-0000-0000-00009C740000}"/>
    <cellStyle name="Normal 4 2 2 2 4 3 2 5" xfId="18755" xr:uid="{00000000-0005-0000-0000-00009D740000}"/>
    <cellStyle name="Normal 4 2 2 2 4 3 3" xfId="3748" xr:uid="{00000000-0005-0000-0000-00009E740000}"/>
    <cellStyle name="Normal 4 2 2 2 4 3 3 2" xfId="11894" xr:uid="{00000000-0005-0000-0000-00009F740000}"/>
    <cellStyle name="Normal 4 2 2 2 4 3 3 2 2" xfId="28190" xr:uid="{00000000-0005-0000-0000-0000A0740000}"/>
    <cellStyle name="Normal 4 2 2 2 4 3 3 3" xfId="20044" xr:uid="{00000000-0005-0000-0000-0000A1740000}"/>
    <cellStyle name="Normal 4 2 2 2 4 3 4" xfId="6348" xr:uid="{00000000-0005-0000-0000-0000A2740000}"/>
    <cellStyle name="Normal 4 2 2 2 4 3 4 2" xfId="14494" xr:uid="{00000000-0005-0000-0000-0000A3740000}"/>
    <cellStyle name="Normal 4 2 2 2 4 3 4 2 2" xfId="30790" xr:uid="{00000000-0005-0000-0000-0000A4740000}"/>
    <cellStyle name="Normal 4 2 2 2 4 3 4 3" xfId="22644" xr:uid="{00000000-0005-0000-0000-0000A5740000}"/>
    <cellStyle name="Normal 4 2 2 2 4 3 5" xfId="9195" xr:uid="{00000000-0005-0000-0000-0000A6740000}"/>
    <cellStyle name="Normal 4 2 2 2 4 3 5 2" xfId="25491" xr:uid="{00000000-0005-0000-0000-0000A7740000}"/>
    <cellStyle name="Normal 4 2 2 2 4 3 6" xfId="17345" xr:uid="{00000000-0005-0000-0000-0000A8740000}"/>
    <cellStyle name="Normal 4 2 2 2 4 4" xfId="1754" xr:uid="{00000000-0005-0000-0000-0000A9740000}"/>
    <cellStyle name="Normal 4 2 2 2 4 4 2" xfId="4357" xr:uid="{00000000-0005-0000-0000-0000AA740000}"/>
    <cellStyle name="Normal 4 2 2 2 4 4 2 2" xfId="12503" xr:uid="{00000000-0005-0000-0000-0000AB740000}"/>
    <cellStyle name="Normal 4 2 2 2 4 4 2 2 2" xfId="28799" xr:uid="{00000000-0005-0000-0000-0000AC740000}"/>
    <cellStyle name="Normal 4 2 2 2 4 4 2 3" xfId="20653" xr:uid="{00000000-0005-0000-0000-0000AD740000}"/>
    <cellStyle name="Normal 4 2 2 2 4 4 3" xfId="7053" xr:uid="{00000000-0005-0000-0000-0000AE740000}"/>
    <cellStyle name="Normal 4 2 2 2 4 4 3 2" xfId="15199" xr:uid="{00000000-0005-0000-0000-0000AF740000}"/>
    <cellStyle name="Normal 4 2 2 2 4 4 3 2 2" xfId="31495" xr:uid="{00000000-0005-0000-0000-0000B0740000}"/>
    <cellStyle name="Normal 4 2 2 2 4 4 3 3" xfId="23349" xr:uid="{00000000-0005-0000-0000-0000B1740000}"/>
    <cellStyle name="Normal 4 2 2 2 4 4 4" xfId="9900" xr:uid="{00000000-0005-0000-0000-0000B2740000}"/>
    <cellStyle name="Normal 4 2 2 2 4 4 4 2" xfId="26196" xr:uid="{00000000-0005-0000-0000-0000B3740000}"/>
    <cellStyle name="Normal 4 2 2 2 4 4 5" xfId="18050" xr:uid="{00000000-0005-0000-0000-0000B4740000}"/>
    <cellStyle name="Normal 4 2 2 2 4 5" xfId="3139" xr:uid="{00000000-0005-0000-0000-0000B5740000}"/>
    <cellStyle name="Normal 4 2 2 2 4 5 2" xfId="11285" xr:uid="{00000000-0005-0000-0000-0000B6740000}"/>
    <cellStyle name="Normal 4 2 2 2 4 5 2 2" xfId="27581" xr:uid="{00000000-0005-0000-0000-0000B7740000}"/>
    <cellStyle name="Normal 4 2 2 2 4 5 3" xfId="19435" xr:uid="{00000000-0005-0000-0000-0000B8740000}"/>
    <cellStyle name="Normal 4 2 2 2 4 6" xfId="5643" xr:uid="{00000000-0005-0000-0000-0000B9740000}"/>
    <cellStyle name="Normal 4 2 2 2 4 6 2" xfId="13789" xr:uid="{00000000-0005-0000-0000-0000BA740000}"/>
    <cellStyle name="Normal 4 2 2 2 4 6 2 2" xfId="30085" xr:uid="{00000000-0005-0000-0000-0000BB740000}"/>
    <cellStyle name="Normal 4 2 2 2 4 6 3" xfId="21939" xr:uid="{00000000-0005-0000-0000-0000BC740000}"/>
    <cellStyle name="Normal 4 2 2 2 4 7" xfId="8490" xr:uid="{00000000-0005-0000-0000-0000BD740000}"/>
    <cellStyle name="Normal 4 2 2 2 4 7 2" xfId="24786" xr:uid="{00000000-0005-0000-0000-0000BE740000}"/>
    <cellStyle name="Normal 4 2 2 2 4 8" xfId="16640" xr:uid="{00000000-0005-0000-0000-0000BF740000}"/>
    <cellStyle name="Normal 4 2 2 2 5" xfId="433" xr:uid="{00000000-0005-0000-0000-0000C0740000}"/>
    <cellStyle name="Normal 4 2 2 2 5 2" xfId="1139" xr:uid="{00000000-0005-0000-0000-0000C1740000}"/>
    <cellStyle name="Normal 4 2 2 2 5 2 2" xfId="2549" xr:uid="{00000000-0005-0000-0000-0000C2740000}"/>
    <cellStyle name="Normal 4 2 2 2 5 2 2 2" xfId="5040" xr:uid="{00000000-0005-0000-0000-0000C3740000}"/>
    <cellStyle name="Normal 4 2 2 2 5 2 2 2 2" xfId="13186" xr:uid="{00000000-0005-0000-0000-0000C4740000}"/>
    <cellStyle name="Normal 4 2 2 2 5 2 2 2 2 2" xfId="29482" xr:uid="{00000000-0005-0000-0000-0000C5740000}"/>
    <cellStyle name="Normal 4 2 2 2 5 2 2 2 3" xfId="21336" xr:uid="{00000000-0005-0000-0000-0000C6740000}"/>
    <cellStyle name="Normal 4 2 2 2 5 2 2 3" xfId="7848" xr:uid="{00000000-0005-0000-0000-0000C7740000}"/>
    <cellStyle name="Normal 4 2 2 2 5 2 2 3 2" xfId="15994" xr:uid="{00000000-0005-0000-0000-0000C8740000}"/>
    <cellStyle name="Normal 4 2 2 2 5 2 2 3 2 2" xfId="32290" xr:uid="{00000000-0005-0000-0000-0000C9740000}"/>
    <cellStyle name="Normal 4 2 2 2 5 2 2 3 3" xfId="24144" xr:uid="{00000000-0005-0000-0000-0000CA740000}"/>
    <cellStyle name="Normal 4 2 2 2 5 2 2 4" xfId="10695" xr:uid="{00000000-0005-0000-0000-0000CB740000}"/>
    <cellStyle name="Normal 4 2 2 2 5 2 2 4 2" xfId="26991" xr:uid="{00000000-0005-0000-0000-0000CC740000}"/>
    <cellStyle name="Normal 4 2 2 2 5 2 2 5" xfId="18845" xr:uid="{00000000-0005-0000-0000-0000CD740000}"/>
    <cellStyle name="Normal 4 2 2 2 5 2 3" xfId="3822" xr:uid="{00000000-0005-0000-0000-0000CE740000}"/>
    <cellStyle name="Normal 4 2 2 2 5 2 3 2" xfId="11968" xr:uid="{00000000-0005-0000-0000-0000CF740000}"/>
    <cellStyle name="Normal 4 2 2 2 5 2 3 2 2" xfId="28264" xr:uid="{00000000-0005-0000-0000-0000D0740000}"/>
    <cellStyle name="Normal 4 2 2 2 5 2 3 3" xfId="20118" xr:uid="{00000000-0005-0000-0000-0000D1740000}"/>
    <cellStyle name="Normal 4 2 2 2 5 2 4" xfId="6438" xr:uid="{00000000-0005-0000-0000-0000D2740000}"/>
    <cellStyle name="Normal 4 2 2 2 5 2 4 2" xfId="14584" xr:uid="{00000000-0005-0000-0000-0000D3740000}"/>
    <cellStyle name="Normal 4 2 2 2 5 2 4 2 2" xfId="30880" xr:uid="{00000000-0005-0000-0000-0000D4740000}"/>
    <cellStyle name="Normal 4 2 2 2 5 2 4 3" xfId="22734" xr:uid="{00000000-0005-0000-0000-0000D5740000}"/>
    <cellStyle name="Normal 4 2 2 2 5 2 5" xfId="9285" xr:uid="{00000000-0005-0000-0000-0000D6740000}"/>
    <cellStyle name="Normal 4 2 2 2 5 2 5 2" xfId="25581" xr:uid="{00000000-0005-0000-0000-0000D7740000}"/>
    <cellStyle name="Normal 4 2 2 2 5 2 6" xfId="17435" xr:uid="{00000000-0005-0000-0000-0000D8740000}"/>
    <cellStyle name="Normal 4 2 2 2 5 3" xfId="1844" xr:uid="{00000000-0005-0000-0000-0000D9740000}"/>
    <cellStyle name="Normal 4 2 2 2 5 3 2" xfId="4431" xr:uid="{00000000-0005-0000-0000-0000DA740000}"/>
    <cellStyle name="Normal 4 2 2 2 5 3 2 2" xfId="12577" xr:uid="{00000000-0005-0000-0000-0000DB740000}"/>
    <cellStyle name="Normal 4 2 2 2 5 3 2 2 2" xfId="28873" xr:uid="{00000000-0005-0000-0000-0000DC740000}"/>
    <cellStyle name="Normal 4 2 2 2 5 3 2 3" xfId="20727" xr:uid="{00000000-0005-0000-0000-0000DD740000}"/>
    <cellStyle name="Normal 4 2 2 2 5 3 3" xfId="7143" xr:uid="{00000000-0005-0000-0000-0000DE740000}"/>
    <cellStyle name="Normal 4 2 2 2 5 3 3 2" xfId="15289" xr:uid="{00000000-0005-0000-0000-0000DF740000}"/>
    <cellStyle name="Normal 4 2 2 2 5 3 3 2 2" xfId="31585" xr:uid="{00000000-0005-0000-0000-0000E0740000}"/>
    <cellStyle name="Normal 4 2 2 2 5 3 3 3" xfId="23439" xr:uid="{00000000-0005-0000-0000-0000E1740000}"/>
    <cellStyle name="Normal 4 2 2 2 5 3 4" xfId="9990" xr:uid="{00000000-0005-0000-0000-0000E2740000}"/>
    <cellStyle name="Normal 4 2 2 2 5 3 4 2" xfId="26286" xr:uid="{00000000-0005-0000-0000-0000E3740000}"/>
    <cellStyle name="Normal 4 2 2 2 5 3 5" xfId="18140" xr:uid="{00000000-0005-0000-0000-0000E4740000}"/>
    <cellStyle name="Normal 4 2 2 2 5 4" xfId="3213" xr:uid="{00000000-0005-0000-0000-0000E5740000}"/>
    <cellStyle name="Normal 4 2 2 2 5 4 2" xfId="11359" xr:uid="{00000000-0005-0000-0000-0000E6740000}"/>
    <cellStyle name="Normal 4 2 2 2 5 4 2 2" xfId="27655" xr:uid="{00000000-0005-0000-0000-0000E7740000}"/>
    <cellStyle name="Normal 4 2 2 2 5 4 3" xfId="19509" xr:uid="{00000000-0005-0000-0000-0000E8740000}"/>
    <cellStyle name="Normal 4 2 2 2 5 5" xfId="5733" xr:uid="{00000000-0005-0000-0000-0000E9740000}"/>
    <cellStyle name="Normal 4 2 2 2 5 5 2" xfId="13879" xr:uid="{00000000-0005-0000-0000-0000EA740000}"/>
    <cellStyle name="Normal 4 2 2 2 5 5 2 2" xfId="30175" xr:uid="{00000000-0005-0000-0000-0000EB740000}"/>
    <cellStyle name="Normal 4 2 2 2 5 5 3" xfId="22029" xr:uid="{00000000-0005-0000-0000-0000EC740000}"/>
    <cellStyle name="Normal 4 2 2 2 5 6" xfId="8580" xr:uid="{00000000-0005-0000-0000-0000ED740000}"/>
    <cellStyle name="Normal 4 2 2 2 5 6 2" xfId="24876" xr:uid="{00000000-0005-0000-0000-0000EE740000}"/>
    <cellStyle name="Normal 4 2 2 2 5 7" xfId="16730" xr:uid="{00000000-0005-0000-0000-0000EF740000}"/>
    <cellStyle name="Normal 4 2 2 2 6" xfId="795" xr:uid="{00000000-0005-0000-0000-0000F0740000}"/>
    <cellStyle name="Normal 4 2 2 2 6 2" xfId="2205" xr:uid="{00000000-0005-0000-0000-0000F1740000}"/>
    <cellStyle name="Normal 4 2 2 2 6 2 2" xfId="4744" xr:uid="{00000000-0005-0000-0000-0000F2740000}"/>
    <cellStyle name="Normal 4 2 2 2 6 2 2 2" xfId="12890" xr:uid="{00000000-0005-0000-0000-0000F3740000}"/>
    <cellStyle name="Normal 4 2 2 2 6 2 2 2 2" xfId="29186" xr:uid="{00000000-0005-0000-0000-0000F4740000}"/>
    <cellStyle name="Normal 4 2 2 2 6 2 2 3" xfId="21040" xr:uid="{00000000-0005-0000-0000-0000F5740000}"/>
    <cellStyle name="Normal 4 2 2 2 6 2 3" xfId="7504" xr:uid="{00000000-0005-0000-0000-0000F6740000}"/>
    <cellStyle name="Normal 4 2 2 2 6 2 3 2" xfId="15650" xr:uid="{00000000-0005-0000-0000-0000F7740000}"/>
    <cellStyle name="Normal 4 2 2 2 6 2 3 2 2" xfId="31946" xr:uid="{00000000-0005-0000-0000-0000F8740000}"/>
    <cellStyle name="Normal 4 2 2 2 6 2 3 3" xfId="23800" xr:uid="{00000000-0005-0000-0000-0000F9740000}"/>
    <cellStyle name="Normal 4 2 2 2 6 2 4" xfId="10351" xr:uid="{00000000-0005-0000-0000-0000FA740000}"/>
    <cellStyle name="Normal 4 2 2 2 6 2 4 2" xfId="26647" xr:uid="{00000000-0005-0000-0000-0000FB740000}"/>
    <cellStyle name="Normal 4 2 2 2 6 2 5" xfId="18501" xr:uid="{00000000-0005-0000-0000-0000FC740000}"/>
    <cellStyle name="Normal 4 2 2 2 6 3" xfId="3526" xr:uid="{00000000-0005-0000-0000-0000FD740000}"/>
    <cellStyle name="Normal 4 2 2 2 6 3 2" xfId="11672" xr:uid="{00000000-0005-0000-0000-0000FE740000}"/>
    <cellStyle name="Normal 4 2 2 2 6 3 2 2" xfId="27968" xr:uid="{00000000-0005-0000-0000-0000FF740000}"/>
    <cellStyle name="Normal 4 2 2 2 6 3 3" xfId="19822" xr:uid="{00000000-0005-0000-0000-000000750000}"/>
    <cellStyle name="Normal 4 2 2 2 6 4" xfId="6094" xr:uid="{00000000-0005-0000-0000-000001750000}"/>
    <cellStyle name="Normal 4 2 2 2 6 4 2" xfId="14240" xr:uid="{00000000-0005-0000-0000-000002750000}"/>
    <cellStyle name="Normal 4 2 2 2 6 4 2 2" xfId="30536" xr:uid="{00000000-0005-0000-0000-000003750000}"/>
    <cellStyle name="Normal 4 2 2 2 6 4 3" xfId="22390" xr:uid="{00000000-0005-0000-0000-000004750000}"/>
    <cellStyle name="Normal 4 2 2 2 6 5" xfId="8941" xr:uid="{00000000-0005-0000-0000-000005750000}"/>
    <cellStyle name="Normal 4 2 2 2 6 5 2" xfId="25237" xr:uid="{00000000-0005-0000-0000-000006750000}"/>
    <cellStyle name="Normal 4 2 2 2 6 6" xfId="17091" xr:uid="{00000000-0005-0000-0000-000007750000}"/>
    <cellStyle name="Normal 4 2 2 2 7" xfId="1500" xr:uid="{00000000-0005-0000-0000-000008750000}"/>
    <cellStyle name="Normal 4 2 2 2 7 2" xfId="4135" xr:uid="{00000000-0005-0000-0000-000009750000}"/>
    <cellStyle name="Normal 4 2 2 2 7 2 2" xfId="12281" xr:uid="{00000000-0005-0000-0000-00000A750000}"/>
    <cellStyle name="Normal 4 2 2 2 7 2 2 2" xfId="28577" xr:uid="{00000000-0005-0000-0000-00000B750000}"/>
    <cellStyle name="Normal 4 2 2 2 7 2 3" xfId="20431" xr:uid="{00000000-0005-0000-0000-00000C750000}"/>
    <cellStyle name="Normal 4 2 2 2 7 3" xfId="6799" xr:uid="{00000000-0005-0000-0000-00000D750000}"/>
    <cellStyle name="Normal 4 2 2 2 7 3 2" xfId="14945" xr:uid="{00000000-0005-0000-0000-00000E750000}"/>
    <cellStyle name="Normal 4 2 2 2 7 3 2 2" xfId="31241" xr:uid="{00000000-0005-0000-0000-00000F750000}"/>
    <cellStyle name="Normal 4 2 2 2 7 3 3" xfId="23095" xr:uid="{00000000-0005-0000-0000-000010750000}"/>
    <cellStyle name="Normal 4 2 2 2 7 4" xfId="9646" xr:uid="{00000000-0005-0000-0000-000011750000}"/>
    <cellStyle name="Normal 4 2 2 2 7 4 2" xfId="25942" xr:uid="{00000000-0005-0000-0000-000012750000}"/>
    <cellStyle name="Normal 4 2 2 2 7 5" xfId="17796" xr:uid="{00000000-0005-0000-0000-000013750000}"/>
    <cellStyle name="Normal 4 2 2 2 8" xfId="2917" xr:uid="{00000000-0005-0000-0000-000014750000}"/>
    <cellStyle name="Normal 4 2 2 2 8 2" xfId="11063" xr:uid="{00000000-0005-0000-0000-000015750000}"/>
    <cellStyle name="Normal 4 2 2 2 8 2 2" xfId="27359" xr:uid="{00000000-0005-0000-0000-000016750000}"/>
    <cellStyle name="Normal 4 2 2 2 8 3" xfId="19213" xr:uid="{00000000-0005-0000-0000-000017750000}"/>
    <cellStyle name="Normal 4 2 2 2 9" xfId="5389" xr:uid="{00000000-0005-0000-0000-000018750000}"/>
    <cellStyle name="Normal 4 2 2 2 9 2" xfId="13535" xr:uid="{00000000-0005-0000-0000-000019750000}"/>
    <cellStyle name="Normal 4 2 2 2 9 2 2" xfId="29831" xr:uid="{00000000-0005-0000-0000-00001A750000}"/>
    <cellStyle name="Normal 4 2 2 2 9 3" xfId="21685" xr:uid="{00000000-0005-0000-0000-00001B750000}"/>
    <cellStyle name="Normal 4 2 2 3" xfId="135" xr:uid="{00000000-0005-0000-0000-00001C750000}"/>
    <cellStyle name="Normal 4 2 2 3 2" xfId="479" xr:uid="{00000000-0005-0000-0000-00001D750000}"/>
    <cellStyle name="Normal 4 2 2 3 2 2" xfId="1185" xr:uid="{00000000-0005-0000-0000-00001E750000}"/>
    <cellStyle name="Normal 4 2 2 3 2 2 2" xfId="2595" xr:uid="{00000000-0005-0000-0000-00001F750000}"/>
    <cellStyle name="Normal 4 2 2 3 2 2 2 2" xfId="5078" xr:uid="{00000000-0005-0000-0000-000020750000}"/>
    <cellStyle name="Normal 4 2 2 3 2 2 2 2 2" xfId="13224" xr:uid="{00000000-0005-0000-0000-000021750000}"/>
    <cellStyle name="Normal 4 2 2 3 2 2 2 2 2 2" xfId="29520" xr:uid="{00000000-0005-0000-0000-000022750000}"/>
    <cellStyle name="Normal 4 2 2 3 2 2 2 2 3" xfId="21374" xr:uid="{00000000-0005-0000-0000-000023750000}"/>
    <cellStyle name="Normal 4 2 2 3 2 2 2 3" xfId="7894" xr:uid="{00000000-0005-0000-0000-000024750000}"/>
    <cellStyle name="Normal 4 2 2 3 2 2 2 3 2" xfId="16040" xr:uid="{00000000-0005-0000-0000-000025750000}"/>
    <cellStyle name="Normal 4 2 2 3 2 2 2 3 2 2" xfId="32336" xr:uid="{00000000-0005-0000-0000-000026750000}"/>
    <cellStyle name="Normal 4 2 2 3 2 2 2 3 3" xfId="24190" xr:uid="{00000000-0005-0000-0000-000027750000}"/>
    <cellStyle name="Normal 4 2 2 3 2 2 2 4" xfId="10741" xr:uid="{00000000-0005-0000-0000-000028750000}"/>
    <cellStyle name="Normal 4 2 2 3 2 2 2 4 2" xfId="27037" xr:uid="{00000000-0005-0000-0000-000029750000}"/>
    <cellStyle name="Normal 4 2 2 3 2 2 2 5" xfId="18891" xr:uid="{00000000-0005-0000-0000-00002A750000}"/>
    <cellStyle name="Normal 4 2 2 3 2 2 3" xfId="3860" xr:uid="{00000000-0005-0000-0000-00002B750000}"/>
    <cellStyle name="Normal 4 2 2 3 2 2 3 2" xfId="12006" xr:uid="{00000000-0005-0000-0000-00002C750000}"/>
    <cellStyle name="Normal 4 2 2 3 2 2 3 2 2" xfId="28302" xr:uid="{00000000-0005-0000-0000-00002D750000}"/>
    <cellStyle name="Normal 4 2 2 3 2 2 3 3" xfId="20156" xr:uid="{00000000-0005-0000-0000-00002E750000}"/>
    <cellStyle name="Normal 4 2 2 3 2 2 4" xfId="6484" xr:uid="{00000000-0005-0000-0000-00002F750000}"/>
    <cellStyle name="Normal 4 2 2 3 2 2 4 2" xfId="14630" xr:uid="{00000000-0005-0000-0000-000030750000}"/>
    <cellStyle name="Normal 4 2 2 3 2 2 4 2 2" xfId="30926" xr:uid="{00000000-0005-0000-0000-000031750000}"/>
    <cellStyle name="Normal 4 2 2 3 2 2 4 3" xfId="22780" xr:uid="{00000000-0005-0000-0000-000032750000}"/>
    <cellStyle name="Normal 4 2 2 3 2 2 5" xfId="9331" xr:uid="{00000000-0005-0000-0000-000033750000}"/>
    <cellStyle name="Normal 4 2 2 3 2 2 5 2" xfId="25627" xr:uid="{00000000-0005-0000-0000-000034750000}"/>
    <cellStyle name="Normal 4 2 2 3 2 2 6" xfId="17481" xr:uid="{00000000-0005-0000-0000-000035750000}"/>
    <cellStyle name="Normal 4 2 2 3 2 3" xfId="1890" xr:uid="{00000000-0005-0000-0000-000036750000}"/>
    <cellStyle name="Normal 4 2 2 3 2 3 2" xfId="4469" xr:uid="{00000000-0005-0000-0000-000037750000}"/>
    <cellStyle name="Normal 4 2 2 3 2 3 2 2" xfId="12615" xr:uid="{00000000-0005-0000-0000-000038750000}"/>
    <cellStyle name="Normal 4 2 2 3 2 3 2 2 2" xfId="28911" xr:uid="{00000000-0005-0000-0000-000039750000}"/>
    <cellStyle name="Normal 4 2 2 3 2 3 2 3" xfId="20765" xr:uid="{00000000-0005-0000-0000-00003A750000}"/>
    <cellStyle name="Normal 4 2 2 3 2 3 3" xfId="7189" xr:uid="{00000000-0005-0000-0000-00003B750000}"/>
    <cellStyle name="Normal 4 2 2 3 2 3 3 2" xfId="15335" xr:uid="{00000000-0005-0000-0000-00003C750000}"/>
    <cellStyle name="Normal 4 2 2 3 2 3 3 2 2" xfId="31631" xr:uid="{00000000-0005-0000-0000-00003D750000}"/>
    <cellStyle name="Normal 4 2 2 3 2 3 3 3" xfId="23485" xr:uid="{00000000-0005-0000-0000-00003E750000}"/>
    <cellStyle name="Normal 4 2 2 3 2 3 4" xfId="10036" xr:uid="{00000000-0005-0000-0000-00003F750000}"/>
    <cellStyle name="Normal 4 2 2 3 2 3 4 2" xfId="26332" xr:uid="{00000000-0005-0000-0000-000040750000}"/>
    <cellStyle name="Normal 4 2 2 3 2 3 5" xfId="18186" xr:uid="{00000000-0005-0000-0000-000041750000}"/>
    <cellStyle name="Normal 4 2 2 3 2 4" xfId="3251" xr:uid="{00000000-0005-0000-0000-000042750000}"/>
    <cellStyle name="Normal 4 2 2 3 2 4 2" xfId="11397" xr:uid="{00000000-0005-0000-0000-000043750000}"/>
    <cellStyle name="Normal 4 2 2 3 2 4 2 2" xfId="27693" xr:uid="{00000000-0005-0000-0000-000044750000}"/>
    <cellStyle name="Normal 4 2 2 3 2 4 3" xfId="19547" xr:uid="{00000000-0005-0000-0000-000045750000}"/>
    <cellStyle name="Normal 4 2 2 3 2 5" xfId="5779" xr:uid="{00000000-0005-0000-0000-000046750000}"/>
    <cellStyle name="Normal 4 2 2 3 2 5 2" xfId="13925" xr:uid="{00000000-0005-0000-0000-000047750000}"/>
    <cellStyle name="Normal 4 2 2 3 2 5 2 2" xfId="30221" xr:uid="{00000000-0005-0000-0000-000048750000}"/>
    <cellStyle name="Normal 4 2 2 3 2 5 3" xfId="22075" xr:uid="{00000000-0005-0000-0000-000049750000}"/>
    <cellStyle name="Normal 4 2 2 3 2 6" xfId="8626" xr:uid="{00000000-0005-0000-0000-00004A750000}"/>
    <cellStyle name="Normal 4 2 2 3 2 6 2" xfId="24922" xr:uid="{00000000-0005-0000-0000-00004B750000}"/>
    <cellStyle name="Normal 4 2 2 3 2 7" xfId="16776" xr:uid="{00000000-0005-0000-0000-00004C750000}"/>
    <cellStyle name="Normal 4 2 2 3 3" xfId="841" xr:uid="{00000000-0005-0000-0000-00004D750000}"/>
    <cellStyle name="Normal 4 2 2 3 3 2" xfId="2251" xr:uid="{00000000-0005-0000-0000-00004E750000}"/>
    <cellStyle name="Normal 4 2 2 3 3 2 2" xfId="4782" xr:uid="{00000000-0005-0000-0000-00004F750000}"/>
    <cellStyle name="Normal 4 2 2 3 3 2 2 2" xfId="12928" xr:uid="{00000000-0005-0000-0000-000050750000}"/>
    <cellStyle name="Normal 4 2 2 3 3 2 2 2 2" xfId="29224" xr:uid="{00000000-0005-0000-0000-000051750000}"/>
    <cellStyle name="Normal 4 2 2 3 3 2 2 3" xfId="21078" xr:uid="{00000000-0005-0000-0000-000052750000}"/>
    <cellStyle name="Normal 4 2 2 3 3 2 3" xfId="7550" xr:uid="{00000000-0005-0000-0000-000053750000}"/>
    <cellStyle name="Normal 4 2 2 3 3 2 3 2" xfId="15696" xr:uid="{00000000-0005-0000-0000-000054750000}"/>
    <cellStyle name="Normal 4 2 2 3 3 2 3 2 2" xfId="31992" xr:uid="{00000000-0005-0000-0000-000055750000}"/>
    <cellStyle name="Normal 4 2 2 3 3 2 3 3" xfId="23846" xr:uid="{00000000-0005-0000-0000-000056750000}"/>
    <cellStyle name="Normal 4 2 2 3 3 2 4" xfId="10397" xr:uid="{00000000-0005-0000-0000-000057750000}"/>
    <cellStyle name="Normal 4 2 2 3 3 2 4 2" xfId="26693" xr:uid="{00000000-0005-0000-0000-000058750000}"/>
    <cellStyle name="Normal 4 2 2 3 3 2 5" xfId="18547" xr:uid="{00000000-0005-0000-0000-000059750000}"/>
    <cellStyle name="Normal 4 2 2 3 3 3" xfId="3564" xr:uid="{00000000-0005-0000-0000-00005A750000}"/>
    <cellStyle name="Normal 4 2 2 3 3 3 2" xfId="11710" xr:uid="{00000000-0005-0000-0000-00005B750000}"/>
    <cellStyle name="Normal 4 2 2 3 3 3 2 2" xfId="28006" xr:uid="{00000000-0005-0000-0000-00005C750000}"/>
    <cellStyle name="Normal 4 2 2 3 3 3 3" xfId="19860" xr:uid="{00000000-0005-0000-0000-00005D750000}"/>
    <cellStyle name="Normal 4 2 2 3 3 4" xfId="6140" xr:uid="{00000000-0005-0000-0000-00005E750000}"/>
    <cellStyle name="Normal 4 2 2 3 3 4 2" xfId="14286" xr:uid="{00000000-0005-0000-0000-00005F750000}"/>
    <cellStyle name="Normal 4 2 2 3 3 4 2 2" xfId="30582" xr:uid="{00000000-0005-0000-0000-000060750000}"/>
    <cellStyle name="Normal 4 2 2 3 3 4 3" xfId="22436" xr:uid="{00000000-0005-0000-0000-000061750000}"/>
    <cellStyle name="Normal 4 2 2 3 3 5" xfId="8987" xr:uid="{00000000-0005-0000-0000-000062750000}"/>
    <cellStyle name="Normal 4 2 2 3 3 5 2" xfId="25283" xr:uid="{00000000-0005-0000-0000-000063750000}"/>
    <cellStyle name="Normal 4 2 2 3 3 6" xfId="17137" xr:uid="{00000000-0005-0000-0000-000064750000}"/>
    <cellStyle name="Normal 4 2 2 3 4" xfId="1546" xr:uid="{00000000-0005-0000-0000-000065750000}"/>
    <cellStyle name="Normal 4 2 2 3 4 2" xfId="4173" xr:uid="{00000000-0005-0000-0000-000066750000}"/>
    <cellStyle name="Normal 4 2 2 3 4 2 2" xfId="12319" xr:uid="{00000000-0005-0000-0000-000067750000}"/>
    <cellStyle name="Normal 4 2 2 3 4 2 2 2" xfId="28615" xr:uid="{00000000-0005-0000-0000-000068750000}"/>
    <cellStyle name="Normal 4 2 2 3 4 2 3" xfId="20469" xr:uid="{00000000-0005-0000-0000-000069750000}"/>
    <cellStyle name="Normal 4 2 2 3 4 3" xfId="6845" xr:uid="{00000000-0005-0000-0000-00006A750000}"/>
    <cellStyle name="Normal 4 2 2 3 4 3 2" xfId="14991" xr:uid="{00000000-0005-0000-0000-00006B750000}"/>
    <cellStyle name="Normal 4 2 2 3 4 3 2 2" xfId="31287" xr:uid="{00000000-0005-0000-0000-00006C750000}"/>
    <cellStyle name="Normal 4 2 2 3 4 3 3" xfId="23141" xr:uid="{00000000-0005-0000-0000-00006D750000}"/>
    <cellStyle name="Normal 4 2 2 3 4 4" xfId="9692" xr:uid="{00000000-0005-0000-0000-00006E750000}"/>
    <cellStyle name="Normal 4 2 2 3 4 4 2" xfId="25988" xr:uid="{00000000-0005-0000-0000-00006F750000}"/>
    <cellStyle name="Normal 4 2 2 3 4 5" xfId="17842" xr:uid="{00000000-0005-0000-0000-000070750000}"/>
    <cellStyle name="Normal 4 2 2 3 5" xfId="2955" xr:uid="{00000000-0005-0000-0000-000071750000}"/>
    <cellStyle name="Normal 4 2 2 3 5 2" xfId="11101" xr:uid="{00000000-0005-0000-0000-000072750000}"/>
    <cellStyle name="Normal 4 2 2 3 5 2 2" xfId="27397" xr:uid="{00000000-0005-0000-0000-000073750000}"/>
    <cellStyle name="Normal 4 2 2 3 5 3" xfId="19251" xr:uid="{00000000-0005-0000-0000-000074750000}"/>
    <cellStyle name="Normal 4 2 2 3 6" xfId="5435" xr:uid="{00000000-0005-0000-0000-000075750000}"/>
    <cellStyle name="Normal 4 2 2 3 6 2" xfId="13581" xr:uid="{00000000-0005-0000-0000-000076750000}"/>
    <cellStyle name="Normal 4 2 2 3 6 2 2" xfId="29877" xr:uid="{00000000-0005-0000-0000-000077750000}"/>
    <cellStyle name="Normal 4 2 2 3 6 3" xfId="21731" xr:uid="{00000000-0005-0000-0000-000078750000}"/>
    <cellStyle name="Normal 4 2 2 3 7" xfId="8282" xr:uid="{00000000-0005-0000-0000-000079750000}"/>
    <cellStyle name="Normal 4 2 2 3 7 2" xfId="24578" xr:uid="{00000000-0005-0000-0000-00007A750000}"/>
    <cellStyle name="Normal 4 2 2 3 8" xfId="16432" xr:uid="{00000000-0005-0000-0000-00007B750000}"/>
    <cellStyle name="Normal 4 2 2 4" xfId="218" xr:uid="{00000000-0005-0000-0000-00007C750000}"/>
    <cellStyle name="Normal 4 2 2 4 2" xfId="562" xr:uid="{00000000-0005-0000-0000-00007D750000}"/>
    <cellStyle name="Normal 4 2 2 4 2 2" xfId="1268" xr:uid="{00000000-0005-0000-0000-00007E750000}"/>
    <cellStyle name="Normal 4 2 2 4 2 2 2" xfId="2678" xr:uid="{00000000-0005-0000-0000-00007F750000}"/>
    <cellStyle name="Normal 4 2 2 4 2 2 2 2" xfId="5152" xr:uid="{00000000-0005-0000-0000-000080750000}"/>
    <cellStyle name="Normal 4 2 2 4 2 2 2 2 2" xfId="13298" xr:uid="{00000000-0005-0000-0000-000081750000}"/>
    <cellStyle name="Normal 4 2 2 4 2 2 2 2 2 2" xfId="29594" xr:uid="{00000000-0005-0000-0000-000082750000}"/>
    <cellStyle name="Normal 4 2 2 4 2 2 2 2 3" xfId="21448" xr:uid="{00000000-0005-0000-0000-000083750000}"/>
    <cellStyle name="Normal 4 2 2 4 2 2 2 3" xfId="7977" xr:uid="{00000000-0005-0000-0000-000084750000}"/>
    <cellStyle name="Normal 4 2 2 4 2 2 2 3 2" xfId="16123" xr:uid="{00000000-0005-0000-0000-000085750000}"/>
    <cellStyle name="Normal 4 2 2 4 2 2 2 3 2 2" xfId="32419" xr:uid="{00000000-0005-0000-0000-000086750000}"/>
    <cellStyle name="Normal 4 2 2 4 2 2 2 3 3" xfId="24273" xr:uid="{00000000-0005-0000-0000-000087750000}"/>
    <cellStyle name="Normal 4 2 2 4 2 2 2 4" xfId="10824" xr:uid="{00000000-0005-0000-0000-000088750000}"/>
    <cellStyle name="Normal 4 2 2 4 2 2 2 4 2" xfId="27120" xr:uid="{00000000-0005-0000-0000-000089750000}"/>
    <cellStyle name="Normal 4 2 2 4 2 2 2 5" xfId="18974" xr:uid="{00000000-0005-0000-0000-00008A750000}"/>
    <cellStyle name="Normal 4 2 2 4 2 2 3" xfId="3934" xr:uid="{00000000-0005-0000-0000-00008B750000}"/>
    <cellStyle name="Normal 4 2 2 4 2 2 3 2" xfId="12080" xr:uid="{00000000-0005-0000-0000-00008C750000}"/>
    <cellStyle name="Normal 4 2 2 4 2 2 3 2 2" xfId="28376" xr:uid="{00000000-0005-0000-0000-00008D750000}"/>
    <cellStyle name="Normal 4 2 2 4 2 2 3 3" xfId="20230" xr:uid="{00000000-0005-0000-0000-00008E750000}"/>
    <cellStyle name="Normal 4 2 2 4 2 2 4" xfId="6567" xr:uid="{00000000-0005-0000-0000-00008F750000}"/>
    <cellStyle name="Normal 4 2 2 4 2 2 4 2" xfId="14713" xr:uid="{00000000-0005-0000-0000-000090750000}"/>
    <cellStyle name="Normal 4 2 2 4 2 2 4 2 2" xfId="31009" xr:uid="{00000000-0005-0000-0000-000091750000}"/>
    <cellStyle name="Normal 4 2 2 4 2 2 4 3" xfId="22863" xr:uid="{00000000-0005-0000-0000-000092750000}"/>
    <cellStyle name="Normal 4 2 2 4 2 2 5" xfId="9414" xr:uid="{00000000-0005-0000-0000-000093750000}"/>
    <cellStyle name="Normal 4 2 2 4 2 2 5 2" xfId="25710" xr:uid="{00000000-0005-0000-0000-000094750000}"/>
    <cellStyle name="Normal 4 2 2 4 2 2 6" xfId="17564" xr:uid="{00000000-0005-0000-0000-000095750000}"/>
    <cellStyle name="Normal 4 2 2 4 2 3" xfId="1973" xr:uid="{00000000-0005-0000-0000-000096750000}"/>
    <cellStyle name="Normal 4 2 2 4 2 3 2" xfId="4543" xr:uid="{00000000-0005-0000-0000-000097750000}"/>
    <cellStyle name="Normal 4 2 2 4 2 3 2 2" xfId="12689" xr:uid="{00000000-0005-0000-0000-000098750000}"/>
    <cellStyle name="Normal 4 2 2 4 2 3 2 2 2" xfId="28985" xr:uid="{00000000-0005-0000-0000-000099750000}"/>
    <cellStyle name="Normal 4 2 2 4 2 3 2 3" xfId="20839" xr:uid="{00000000-0005-0000-0000-00009A750000}"/>
    <cellStyle name="Normal 4 2 2 4 2 3 3" xfId="7272" xr:uid="{00000000-0005-0000-0000-00009B750000}"/>
    <cellStyle name="Normal 4 2 2 4 2 3 3 2" xfId="15418" xr:uid="{00000000-0005-0000-0000-00009C750000}"/>
    <cellStyle name="Normal 4 2 2 4 2 3 3 2 2" xfId="31714" xr:uid="{00000000-0005-0000-0000-00009D750000}"/>
    <cellStyle name="Normal 4 2 2 4 2 3 3 3" xfId="23568" xr:uid="{00000000-0005-0000-0000-00009E750000}"/>
    <cellStyle name="Normal 4 2 2 4 2 3 4" xfId="10119" xr:uid="{00000000-0005-0000-0000-00009F750000}"/>
    <cellStyle name="Normal 4 2 2 4 2 3 4 2" xfId="26415" xr:uid="{00000000-0005-0000-0000-0000A0750000}"/>
    <cellStyle name="Normal 4 2 2 4 2 3 5" xfId="18269" xr:uid="{00000000-0005-0000-0000-0000A1750000}"/>
    <cellStyle name="Normal 4 2 2 4 2 4" xfId="3325" xr:uid="{00000000-0005-0000-0000-0000A2750000}"/>
    <cellStyle name="Normal 4 2 2 4 2 4 2" xfId="11471" xr:uid="{00000000-0005-0000-0000-0000A3750000}"/>
    <cellStyle name="Normal 4 2 2 4 2 4 2 2" xfId="27767" xr:uid="{00000000-0005-0000-0000-0000A4750000}"/>
    <cellStyle name="Normal 4 2 2 4 2 4 3" xfId="19621" xr:uid="{00000000-0005-0000-0000-0000A5750000}"/>
    <cellStyle name="Normal 4 2 2 4 2 5" xfId="5862" xr:uid="{00000000-0005-0000-0000-0000A6750000}"/>
    <cellStyle name="Normal 4 2 2 4 2 5 2" xfId="14008" xr:uid="{00000000-0005-0000-0000-0000A7750000}"/>
    <cellStyle name="Normal 4 2 2 4 2 5 2 2" xfId="30304" xr:uid="{00000000-0005-0000-0000-0000A8750000}"/>
    <cellStyle name="Normal 4 2 2 4 2 5 3" xfId="22158" xr:uid="{00000000-0005-0000-0000-0000A9750000}"/>
    <cellStyle name="Normal 4 2 2 4 2 6" xfId="8709" xr:uid="{00000000-0005-0000-0000-0000AA750000}"/>
    <cellStyle name="Normal 4 2 2 4 2 6 2" xfId="25005" xr:uid="{00000000-0005-0000-0000-0000AB750000}"/>
    <cellStyle name="Normal 4 2 2 4 2 7" xfId="16859" xr:uid="{00000000-0005-0000-0000-0000AC750000}"/>
    <cellStyle name="Normal 4 2 2 4 3" xfId="924" xr:uid="{00000000-0005-0000-0000-0000AD750000}"/>
    <cellStyle name="Normal 4 2 2 4 3 2" xfId="2334" xr:uid="{00000000-0005-0000-0000-0000AE750000}"/>
    <cellStyle name="Normal 4 2 2 4 3 2 2" xfId="4856" xr:uid="{00000000-0005-0000-0000-0000AF750000}"/>
    <cellStyle name="Normal 4 2 2 4 3 2 2 2" xfId="13002" xr:uid="{00000000-0005-0000-0000-0000B0750000}"/>
    <cellStyle name="Normal 4 2 2 4 3 2 2 2 2" xfId="29298" xr:uid="{00000000-0005-0000-0000-0000B1750000}"/>
    <cellStyle name="Normal 4 2 2 4 3 2 2 3" xfId="21152" xr:uid="{00000000-0005-0000-0000-0000B2750000}"/>
    <cellStyle name="Normal 4 2 2 4 3 2 3" xfId="7633" xr:uid="{00000000-0005-0000-0000-0000B3750000}"/>
    <cellStyle name="Normal 4 2 2 4 3 2 3 2" xfId="15779" xr:uid="{00000000-0005-0000-0000-0000B4750000}"/>
    <cellStyle name="Normal 4 2 2 4 3 2 3 2 2" xfId="32075" xr:uid="{00000000-0005-0000-0000-0000B5750000}"/>
    <cellStyle name="Normal 4 2 2 4 3 2 3 3" xfId="23929" xr:uid="{00000000-0005-0000-0000-0000B6750000}"/>
    <cellStyle name="Normal 4 2 2 4 3 2 4" xfId="10480" xr:uid="{00000000-0005-0000-0000-0000B7750000}"/>
    <cellStyle name="Normal 4 2 2 4 3 2 4 2" xfId="26776" xr:uid="{00000000-0005-0000-0000-0000B8750000}"/>
    <cellStyle name="Normal 4 2 2 4 3 2 5" xfId="18630" xr:uid="{00000000-0005-0000-0000-0000B9750000}"/>
    <cellStyle name="Normal 4 2 2 4 3 3" xfId="3638" xr:uid="{00000000-0005-0000-0000-0000BA750000}"/>
    <cellStyle name="Normal 4 2 2 4 3 3 2" xfId="11784" xr:uid="{00000000-0005-0000-0000-0000BB750000}"/>
    <cellStyle name="Normal 4 2 2 4 3 3 2 2" xfId="28080" xr:uid="{00000000-0005-0000-0000-0000BC750000}"/>
    <cellStyle name="Normal 4 2 2 4 3 3 3" xfId="19934" xr:uid="{00000000-0005-0000-0000-0000BD750000}"/>
    <cellStyle name="Normal 4 2 2 4 3 4" xfId="6223" xr:uid="{00000000-0005-0000-0000-0000BE750000}"/>
    <cellStyle name="Normal 4 2 2 4 3 4 2" xfId="14369" xr:uid="{00000000-0005-0000-0000-0000BF750000}"/>
    <cellStyle name="Normal 4 2 2 4 3 4 2 2" xfId="30665" xr:uid="{00000000-0005-0000-0000-0000C0750000}"/>
    <cellStyle name="Normal 4 2 2 4 3 4 3" xfId="22519" xr:uid="{00000000-0005-0000-0000-0000C1750000}"/>
    <cellStyle name="Normal 4 2 2 4 3 5" xfId="9070" xr:uid="{00000000-0005-0000-0000-0000C2750000}"/>
    <cellStyle name="Normal 4 2 2 4 3 5 2" xfId="25366" xr:uid="{00000000-0005-0000-0000-0000C3750000}"/>
    <cellStyle name="Normal 4 2 2 4 3 6" xfId="17220" xr:uid="{00000000-0005-0000-0000-0000C4750000}"/>
    <cellStyle name="Normal 4 2 2 4 4" xfId="1629" xr:uid="{00000000-0005-0000-0000-0000C5750000}"/>
    <cellStyle name="Normal 4 2 2 4 4 2" xfId="4247" xr:uid="{00000000-0005-0000-0000-0000C6750000}"/>
    <cellStyle name="Normal 4 2 2 4 4 2 2" xfId="12393" xr:uid="{00000000-0005-0000-0000-0000C7750000}"/>
    <cellStyle name="Normal 4 2 2 4 4 2 2 2" xfId="28689" xr:uid="{00000000-0005-0000-0000-0000C8750000}"/>
    <cellStyle name="Normal 4 2 2 4 4 2 3" xfId="20543" xr:uid="{00000000-0005-0000-0000-0000C9750000}"/>
    <cellStyle name="Normal 4 2 2 4 4 3" xfId="6928" xr:uid="{00000000-0005-0000-0000-0000CA750000}"/>
    <cellStyle name="Normal 4 2 2 4 4 3 2" xfId="15074" xr:uid="{00000000-0005-0000-0000-0000CB750000}"/>
    <cellStyle name="Normal 4 2 2 4 4 3 2 2" xfId="31370" xr:uid="{00000000-0005-0000-0000-0000CC750000}"/>
    <cellStyle name="Normal 4 2 2 4 4 3 3" xfId="23224" xr:uid="{00000000-0005-0000-0000-0000CD750000}"/>
    <cellStyle name="Normal 4 2 2 4 4 4" xfId="9775" xr:uid="{00000000-0005-0000-0000-0000CE750000}"/>
    <cellStyle name="Normal 4 2 2 4 4 4 2" xfId="26071" xr:uid="{00000000-0005-0000-0000-0000CF750000}"/>
    <cellStyle name="Normal 4 2 2 4 4 5" xfId="17925" xr:uid="{00000000-0005-0000-0000-0000D0750000}"/>
    <cellStyle name="Normal 4 2 2 4 5" xfId="3029" xr:uid="{00000000-0005-0000-0000-0000D1750000}"/>
    <cellStyle name="Normal 4 2 2 4 5 2" xfId="11175" xr:uid="{00000000-0005-0000-0000-0000D2750000}"/>
    <cellStyle name="Normal 4 2 2 4 5 2 2" xfId="27471" xr:uid="{00000000-0005-0000-0000-0000D3750000}"/>
    <cellStyle name="Normal 4 2 2 4 5 3" xfId="19325" xr:uid="{00000000-0005-0000-0000-0000D4750000}"/>
    <cellStyle name="Normal 4 2 2 4 6" xfId="5518" xr:uid="{00000000-0005-0000-0000-0000D5750000}"/>
    <cellStyle name="Normal 4 2 2 4 6 2" xfId="13664" xr:uid="{00000000-0005-0000-0000-0000D6750000}"/>
    <cellStyle name="Normal 4 2 2 4 6 2 2" xfId="29960" xr:uid="{00000000-0005-0000-0000-0000D7750000}"/>
    <cellStyle name="Normal 4 2 2 4 6 3" xfId="21814" xr:uid="{00000000-0005-0000-0000-0000D8750000}"/>
    <cellStyle name="Normal 4 2 2 4 7" xfId="8365" xr:uid="{00000000-0005-0000-0000-0000D9750000}"/>
    <cellStyle name="Normal 4 2 2 4 7 2" xfId="24661" xr:uid="{00000000-0005-0000-0000-0000DA750000}"/>
    <cellStyle name="Normal 4 2 2 4 8" xfId="16515" xr:uid="{00000000-0005-0000-0000-0000DB750000}"/>
    <cellStyle name="Normal 4 2 2 5" xfId="299" xr:uid="{00000000-0005-0000-0000-0000DC750000}"/>
    <cellStyle name="Normal 4 2 2 5 2" xfId="643" xr:uid="{00000000-0005-0000-0000-0000DD750000}"/>
    <cellStyle name="Normal 4 2 2 5 2 2" xfId="1349" xr:uid="{00000000-0005-0000-0000-0000DE750000}"/>
    <cellStyle name="Normal 4 2 2 5 2 2 2" xfId="2759" xr:uid="{00000000-0005-0000-0000-0000DF750000}"/>
    <cellStyle name="Normal 4 2 2 5 2 2 2 2" xfId="5226" xr:uid="{00000000-0005-0000-0000-0000E0750000}"/>
    <cellStyle name="Normal 4 2 2 5 2 2 2 2 2" xfId="13372" xr:uid="{00000000-0005-0000-0000-0000E1750000}"/>
    <cellStyle name="Normal 4 2 2 5 2 2 2 2 2 2" xfId="29668" xr:uid="{00000000-0005-0000-0000-0000E2750000}"/>
    <cellStyle name="Normal 4 2 2 5 2 2 2 2 3" xfId="21522" xr:uid="{00000000-0005-0000-0000-0000E3750000}"/>
    <cellStyle name="Normal 4 2 2 5 2 2 2 3" xfId="8058" xr:uid="{00000000-0005-0000-0000-0000E4750000}"/>
    <cellStyle name="Normal 4 2 2 5 2 2 2 3 2" xfId="16204" xr:uid="{00000000-0005-0000-0000-0000E5750000}"/>
    <cellStyle name="Normal 4 2 2 5 2 2 2 3 2 2" xfId="32500" xr:uid="{00000000-0005-0000-0000-0000E6750000}"/>
    <cellStyle name="Normal 4 2 2 5 2 2 2 3 3" xfId="24354" xr:uid="{00000000-0005-0000-0000-0000E7750000}"/>
    <cellStyle name="Normal 4 2 2 5 2 2 2 4" xfId="10905" xr:uid="{00000000-0005-0000-0000-0000E8750000}"/>
    <cellStyle name="Normal 4 2 2 5 2 2 2 4 2" xfId="27201" xr:uid="{00000000-0005-0000-0000-0000E9750000}"/>
    <cellStyle name="Normal 4 2 2 5 2 2 2 5" xfId="19055" xr:uid="{00000000-0005-0000-0000-0000EA750000}"/>
    <cellStyle name="Normal 4 2 2 5 2 2 3" xfId="4008" xr:uid="{00000000-0005-0000-0000-0000EB750000}"/>
    <cellStyle name="Normal 4 2 2 5 2 2 3 2" xfId="12154" xr:uid="{00000000-0005-0000-0000-0000EC750000}"/>
    <cellStyle name="Normal 4 2 2 5 2 2 3 2 2" xfId="28450" xr:uid="{00000000-0005-0000-0000-0000ED750000}"/>
    <cellStyle name="Normal 4 2 2 5 2 2 3 3" xfId="20304" xr:uid="{00000000-0005-0000-0000-0000EE750000}"/>
    <cellStyle name="Normal 4 2 2 5 2 2 4" xfId="6648" xr:uid="{00000000-0005-0000-0000-0000EF750000}"/>
    <cellStyle name="Normal 4 2 2 5 2 2 4 2" xfId="14794" xr:uid="{00000000-0005-0000-0000-0000F0750000}"/>
    <cellStyle name="Normal 4 2 2 5 2 2 4 2 2" xfId="31090" xr:uid="{00000000-0005-0000-0000-0000F1750000}"/>
    <cellStyle name="Normal 4 2 2 5 2 2 4 3" xfId="22944" xr:uid="{00000000-0005-0000-0000-0000F2750000}"/>
    <cellStyle name="Normal 4 2 2 5 2 2 5" xfId="9495" xr:uid="{00000000-0005-0000-0000-0000F3750000}"/>
    <cellStyle name="Normal 4 2 2 5 2 2 5 2" xfId="25791" xr:uid="{00000000-0005-0000-0000-0000F4750000}"/>
    <cellStyle name="Normal 4 2 2 5 2 2 6" xfId="17645" xr:uid="{00000000-0005-0000-0000-0000F5750000}"/>
    <cellStyle name="Normal 4 2 2 5 2 3" xfId="2054" xr:uid="{00000000-0005-0000-0000-0000F6750000}"/>
    <cellStyle name="Normal 4 2 2 5 2 3 2" xfId="4617" xr:uid="{00000000-0005-0000-0000-0000F7750000}"/>
    <cellStyle name="Normal 4 2 2 5 2 3 2 2" xfId="12763" xr:uid="{00000000-0005-0000-0000-0000F8750000}"/>
    <cellStyle name="Normal 4 2 2 5 2 3 2 2 2" xfId="29059" xr:uid="{00000000-0005-0000-0000-0000F9750000}"/>
    <cellStyle name="Normal 4 2 2 5 2 3 2 3" xfId="20913" xr:uid="{00000000-0005-0000-0000-0000FA750000}"/>
    <cellStyle name="Normal 4 2 2 5 2 3 3" xfId="7353" xr:uid="{00000000-0005-0000-0000-0000FB750000}"/>
    <cellStyle name="Normal 4 2 2 5 2 3 3 2" xfId="15499" xr:uid="{00000000-0005-0000-0000-0000FC750000}"/>
    <cellStyle name="Normal 4 2 2 5 2 3 3 2 2" xfId="31795" xr:uid="{00000000-0005-0000-0000-0000FD750000}"/>
    <cellStyle name="Normal 4 2 2 5 2 3 3 3" xfId="23649" xr:uid="{00000000-0005-0000-0000-0000FE750000}"/>
    <cellStyle name="Normal 4 2 2 5 2 3 4" xfId="10200" xr:uid="{00000000-0005-0000-0000-0000FF750000}"/>
    <cellStyle name="Normal 4 2 2 5 2 3 4 2" xfId="26496" xr:uid="{00000000-0005-0000-0000-000000760000}"/>
    <cellStyle name="Normal 4 2 2 5 2 3 5" xfId="18350" xr:uid="{00000000-0005-0000-0000-000001760000}"/>
    <cellStyle name="Normal 4 2 2 5 2 4" xfId="3399" xr:uid="{00000000-0005-0000-0000-000002760000}"/>
    <cellStyle name="Normal 4 2 2 5 2 4 2" xfId="11545" xr:uid="{00000000-0005-0000-0000-000003760000}"/>
    <cellStyle name="Normal 4 2 2 5 2 4 2 2" xfId="27841" xr:uid="{00000000-0005-0000-0000-000004760000}"/>
    <cellStyle name="Normal 4 2 2 5 2 4 3" xfId="19695" xr:uid="{00000000-0005-0000-0000-000005760000}"/>
    <cellStyle name="Normal 4 2 2 5 2 5" xfId="5943" xr:uid="{00000000-0005-0000-0000-000006760000}"/>
    <cellStyle name="Normal 4 2 2 5 2 5 2" xfId="14089" xr:uid="{00000000-0005-0000-0000-000007760000}"/>
    <cellStyle name="Normal 4 2 2 5 2 5 2 2" xfId="30385" xr:uid="{00000000-0005-0000-0000-000008760000}"/>
    <cellStyle name="Normal 4 2 2 5 2 5 3" xfId="22239" xr:uid="{00000000-0005-0000-0000-000009760000}"/>
    <cellStyle name="Normal 4 2 2 5 2 6" xfId="8790" xr:uid="{00000000-0005-0000-0000-00000A760000}"/>
    <cellStyle name="Normal 4 2 2 5 2 6 2" xfId="25086" xr:uid="{00000000-0005-0000-0000-00000B760000}"/>
    <cellStyle name="Normal 4 2 2 5 2 7" xfId="16940" xr:uid="{00000000-0005-0000-0000-00000C760000}"/>
    <cellStyle name="Normal 4 2 2 5 3" xfId="1005" xr:uid="{00000000-0005-0000-0000-00000D760000}"/>
    <cellStyle name="Normal 4 2 2 5 3 2" xfId="2415" xr:uid="{00000000-0005-0000-0000-00000E760000}"/>
    <cellStyle name="Normal 4 2 2 5 3 2 2" xfId="4930" xr:uid="{00000000-0005-0000-0000-00000F760000}"/>
    <cellStyle name="Normal 4 2 2 5 3 2 2 2" xfId="13076" xr:uid="{00000000-0005-0000-0000-000010760000}"/>
    <cellStyle name="Normal 4 2 2 5 3 2 2 2 2" xfId="29372" xr:uid="{00000000-0005-0000-0000-000011760000}"/>
    <cellStyle name="Normal 4 2 2 5 3 2 2 3" xfId="21226" xr:uid="{00000000-0005-0000-0000-000012760000}"/>
    <cellStyle name="Normal 4 2 2 5 3 2 3" xfId="7714" xr:uid="{00000000-0005-0000-0000-000013760000}"/>
    <cellStyle name="Normal 4 2 2 5 3 2 3 2" xfId="15860" xr:uid="{00000000-0005-0000-0000-000014760000}"/>
    <cellStyle name="Normal 4 2 2 5 3 2 3 2 2" xfId="32156" xr:uid="{00000000-0005-0000-0000-000015760000}"/>
    <cellStyle name="Normal 4 2 2 5 3 2 3 3" xfId="24010" xr:uid="{00000000-0005-0000-0000-000016760000}"/>
    <cellStyle name="Normal 4 2 2 5 3 2 4" xfId="10561" xr:uid="{00000000-0005-0000-0000-000017760000}"/>
    <cellStyle name="Normal 4 2 2 5 3 2 4 2" xfId="26857" xr:uid="{00000000-0005-0000-0000-000018760000}"/>
    <cellStyle name="Normal 4 2 2 5 3 2 5" xfId="18711" xr:uid="{00000000-0005-0000-0000-000019760000}"/>
    <cellStyle name="Normal 4 2 2 5 3 3" xfId="3712" xr:uid="{00000000-0005-0000-0000-00001A760000}"/>
    <cellStyle name="Normal 4 2 2 5 3 3 2" xfId="11858" xr:uid="{00000000-0005-0000-0000-00001B760000}"/>
    <cellStyle name="Normal 4 2 2 5 3 3 2 2" xfId="28154" xr:uid="{00000000-0005-0000-0000-00001C760000}"/>
    <cellStyle name="Normal 4 2 2 5 3 3 3" xfId="20008" xr:uid="{00000000-0005-0000-0000-00001D760000}"/>
    <cellStyle name="Normal 4 2 2 5 3 4" xfId="6304" xr:uid="{00000000-0005-0000-0000-00001E760000}"/>
    <cellStyle name="Normal 4 2 2 5 3 4 2" xfId="14450" xr:uid="{00000000-0005-0000-0000-00001F760000}"/>
    <cellStyle name="Normal 4 2 2 5 3 4 2 2" xfId="30746" xr:uid="{00000000-0005-0000-0000-000020760000}"/>
    <cellStyle name="Normal 4 2 2 5 3 4 3" xfId="22600" xr:uid="{00000000-0005-0000-0000-000021760000}"/>
    <cellStyle name="Normal 4 2 2 5 3 5" xfId="9151" xr:uid="{00000000-0005-0000-0000-000022760000}"/>
    <cellStyle name="Normal 4 2 2 5 3 5 2" xfId="25447" xr:uid="{00000000-0005-0000-0000-000023760000}"/>
    <cellStyle name="Normal 4 2 2 5 3 6" xfId="17301" xr:uid="{00000000-0005-0000-0000-000024760000}"/>
    <cellStyle name="Normal 4 2 2 5 4" xfId="1710" xr:uid="{00000000-0005-0000-0000-000025760000}"/>
    <cellStyle name="Normal 4 2 2 5 4 2" xfId="4321" xr:uid="{00000000-0005-0000-0000-000026760000}"/>
    <cellStyle name="Normal 4 2 2 5 4 2 2" xfId="12467" xr:uid="{00000000-0005-0000-0000-000027760000}"/>
    <cellStyle name="Normal 4 2 2 5 4 2 2 2" xfId="28763" xr:uid="{00000000-0005-0000-0000-000028760000}"/>
    <cellStyle name="Normal 4 2 2 5 4 2 3" xfId="20617" xr:uid="{00000000-0005-0000-0000-000029760000}"/>
    <cellStyle name="Normal 4 2 2 5 4 3" xfId="7009" xr:uid="{00000000-0005-0000-0000-00002A760000}"/>
    <cellStyle name="Normal 4 2 2 5 4 3 2" xfId="15155" xr:uid="{00000000-0005-0000-0000-00002B760000}"/>
    <cellStyle name="Normal 4 2 2 5 4 3 2 2" xfId="31451" xr:uid="{00000000-0005-0000-0000-00002C760000}"/>
    <cellStyle name="Normal 4 2 2 5 4 3 3" xfId="23305" xr:uid="{00000000-0005-0000-0000-00002D760000}"/>
    <cellStyle name="Normal 4 2 2 5 4 4" xfId="9856" xr:uid="{00000000-0005-0000-0000-00002E760000}"/>
    <cellStyle name="Normal 4 2 2 5 4 4 2" xfId="26152" xr:uid="{00000000-0005-0000-0000-00002F760000}"/>
    <cellStyle name="Normal 4 2 2 5 4 5" xfId="18006" xr:uid="{00000000-0005-0000-0000-000030760000}"/>
    <cellStyle name="Normal 4 2 2 5 5" xfId="3103" xr:uid="{00000000-0005-0000-0000-000031760000}"/>
    <cellStyle name="Normal 4 2 2 5 5 2" xfId="11249" xr:uid="{00000000-0005-0000-0000-000032760000}"/>
    <cellStyle name="Normal 4 2 2 5 5 2 2" xfId="27545" xr:uid="{00000000-0005-0000-0000-000033760000}"/>
    <cellStyle name="Normal 4 2 2 5 5 3" xfId="19399" xr:uid="{00000000-0005-0000-0000-000034760000}"/>
    <cellStyle name="Normal 4 2 2 5 6" xfId="5599" xr:uid="{00000000-0005-0000-0000-000035760000}"/>
    <cellStyle name="Normal 4 2 2 5 6 2" xfId="13745" xr:uid="{00000000-0005-0000-0000-000036760000}"/>
    <cellStyle name="Normal 4 2 2 5 6 2 2" xfId="30041" xr:uid="{00000000-0005-0000-0000-000037760000}"/>
    <cellStyle name="Normal 4 2 2 5 6 3" xfId="21895" xr:uid="{00000000-0005-0000-0000-000038760000}"/>
    <cellStyle name="Normal 4 2 2 5 7" xfId="8446" xr:uid="{00000000-0005-0000-0000-000039760000}"/>
    <cellStyle name="Normal 4 2 2 5 7 2" xfId="24742" xr:uid="{00000000-0005-0000-0000-00003A760000}"/>
    <cellStyle name="Normal 4 2 2 5 8" xfId="16596" xr:uid="{00000000-0005-0000-0000-00003B760000}"/>
    <cellStyle name="Normal 4 2 2 6" xfId="389" xr:uid="{00000000-0005-0000-0000-00003C760000}"/>
    <cellStyle name="Normal 4 2 2 6 2" xfId="1095" xr:uid="{00000000-0005-0000-0000-00003D760000}"/>
    <cellStyle name="Normal 4 2 2 6 2 2" xfId="2505" xr:uid="{00000000-0005-0000-0000-00003E760000}"/>
    <cellStyle name="Normal 4 2 2 6 2 2 2" xfId="5004" xr:uid="{00000000-0005-0000-0000-00003F760000}"/>
    <cellStyle name="Normal 4 2 2 6 2 2 2 2" xfId="13150" xr:uid="{00000000-0005-0000-0000-000040760000}"/>
    <cellStyle name="Normal 4 2 2 6 2 2 2 2 2" xfId="29446" xr:uid="{00000000-0005-0000-0000-000041760000}"/>
    <cellStyle name="Normal 4 2 2 6 2 2 2 3" xfId="21300" xr:uid="{00000000-0005-0000-0000-000042760000}"/>
    <cellStyle name="Normal 4 2 2 6 2 2 3" xfId="7804" xr:uid="{00000000-0005-0000-0000-000043760000}"/>
    <cellStyle name="Normal 4 2 2 6 2 2 3 2" xfId="15950" xr:uid="{00000000-0005-0000-0000-000044760000}"/>
    <cellStyle name="Normal 4 2 2 6 2 2 3 2 2" xfId="32246" xr:uid="{00000000-0005-0000-0000-000045760000}"/>
    <cellStyle name="Normal 4 2 2 6 2 2 3 3" xfId="24100" xr:uid="{00000000-0005-0000-0000-000046760000}"/>
    <cellStyle name="Normal 4 2 2 6 2 2 4" xfId="10651" xr:uid="{00000000-0005-0000-0000-000047760000}"/>
    <cellStyle name="Normal 4 2 2 6 2 2 4 2" xfId="26947" xr:uid="{00000000-0005-0000-0000-000048760000}"/>
    <cellStyle name="Normal 4 2 2 6 2 2 5" xfId="18801" xr:uid="{00000000-0005-0000-0000-000049760000}"/>
    <cellStyle name="Normal 4 2 2 6 2 3" xfId="3786" xr:uid="{00000000-0005-0000-0000-00004A760000}"/>
    <cellStyle name="Normal 4 2 2 6 2 3 2" xfId="11932" xr:uid="{00000000-0005-0000-0000-00004B760000}"/>
    <cellStyle name="Normal 4 2 2 6 2 3 2 2" xfId="28228" xr:uid="{00000000-0005-0000-0000-00004C760000}"/>
    <cellStyle name="Normal 4 2 2 6 2 3 3" xfId="20082" xr:uid="{00000000-0005-0000-0000-00004D760000}"/>
    <cellStyle name="Normal 4 2 2 6 2 4" xfId="6394" xr:uid="{00000000-0005-0000-0000-00004E760000}"/>
    <cellStyle name="Normal 4 2 2 6 2 4 2" xfId="14540" xr:uid="{00000000-0005-0000-0000-00004F760000}"/>
    <cellStyle name="Normal 4 2 2 6 2 4 2 2" xfId="30836" xr:uid="{00000000-0005-0000-0000-000050760000}"/>
    <cellStyle name="Normal 4 2 2 6 2 4 3" xfId="22690" xr:uid="{00000000-0005-0000-0000-000051760000}"/>
    <cellStyle name="Normal 4 2 2 6 2 5" xfId="9241" xr:uid="{00000000-0005-0000-0000-000052760000}"/>
    <cellStyle name="Normal 4 2 2 6 2 5 2" xfId="25537" xr:uid="{00000000-0005-0000-0000-000053760000}"/>
    <cellStyle name="Normal 4 2 2 6 2 6" xfId="17391" xr:uid="{00000000-0005-0000-0000-000054760000}"/>
    <cellStyle name="Normal 4 2 2 6 3" xfId="1800" xr:uid="{00000000-0005-0000-0000-000055760000}"/>
    <cellStyle name="Normal 4 2 2 6 3 2" xfId="4395" xr:uid="{00000000-0005-0000-0000-000056760000}"/>
    <cellStyle name="Normal 4 2 2 6 3 2 2" xfId="12541" xr:uid="{00000000-0005-0000-0000-000057760000}"/>
    <cellStyle name="Normal 4 2 2 6 3 2 2 2" xfId="28837" xr:uid="{00000000-0005-0000-0000-000058760000}"/>
    <cellStyle name="Normal 4 2 2 6 3 2 3" xfId="20691" xr:uid="{00000000-0005-0000-0000-000059760000}"/>
    <cellStyle name="Normal 4 2 2 6 3 3" xfId="7099" xr:uid="{00000000-0005-0000-0000-00005A760000}"/>
    <cellStyle name="Normal 4 2 2 6 3 3 2" xfId="15245" xr:uid="{00000000-0005-0000-0000-00005B760000}"/>
    <cellStyle name="Normal 4 2 2 6 3 3 2 2" xfId="31541" xr:uid="{00000000-0005-0000-0000-00005C760000}"/>
    <cellStyle name="Normal 4 2 2 6 3 3 3" xfId="23395" xr:uid="{00000000-0005-0000-0000-00005D760000}"/>
    <cellStyle name="Normal 4 2 2 6 3 4" xfId="9946" xr:uid="{00000000-0005-0000-0000-00005E760000}"/>
    <cellStyle name="Normal 4 2 2 6 3 4 2" xfId="26242" xr:uid="{00000000-0005-0000-0000-00005F760000}"/>
    <cellStyle name="Normal 4 2 2 6 3 5" xfId="18096" xr:uid="{00000000-0005-0000-0000-000060760000}"/>
    <cellStyle name="Normal 4 2 2 6 4" xfId="3177" xr:uid="{00000000-0005-0000-0000-000061760000}"/>
    <cellStyle name="Normal 4 2 2 6 4 2" xfId="11323" xr:uid="{00000000-0005-0000-0000-000062760000}"/>
    <cellStyle name="Normal 4 2 2 6 4 2 2" xfId="27619" xr:uid="{00000000-0005-0000-0000-000063760000}"/>
    <cellStyle name="Normal 4 2 2 6 4 3" xfId="19473" xr:uid="{00000000-0005-0000-0000-000064760000}"/>
    <cellStyle name="Normal 4 2 2 6 5" xfId="5689" xr:uid="{00000000-0005-0000-0000-000065760000}"/>
    <cellStyle name="Normal 4 2 2 6 5 2" xfId="13835" xr:uid="{00000000-0005-0000-0000-000066760000}"/>
    <cellStyle name="Normal 4 2 2 6 5 2 2" xfId="30131" xr:uid="{00000000-0005-0000-0000-000067760000}"/>
    <cellStyle name="Normal 4 2 2 6 5 3" xfId="21985" xr:uid="{00000000-0005-0000-0000-000068760000}"/>
    <cellStyle name="Normal 4 2 2 6 6" xfId="8536" xr:uid="{00000000-0005-0000-0000-000069760000}"/>
    <cellStyle name="Normal 4 2 2 6 6 2" xfId="24832" xr:uid="{00000000-0005-0000-0000-00006A760000}"/>
    <cellStyle name="Normal 4 2 2 6 7" xfId="16686" xr:uid="{00000000-0005-0000-0000-00006B760000}"/>
    <cellStyle name="Normal 4 2 2 7" xfId="751" xr:uid="{00000000-0005-0000-0000-00006C760000}"/>
    <cellStyle name="Normal 4 2 2 7 2" xfId="2161" xr:uid="{00000000-0005-0000-0000-00006D760000}"/>
    <cellStyle name="Normal 4 2 2 7 2 2" xfId="4708" xr:uid="{00000000-0005-0000-0000-00006E760000}"/>
    <cellStyle name="Normal 4 2 2 7 2 2 2" xfId="12854" xr:uid="{00000000-0005-0000-0000-00006F760000}"/>
    <cellStyle name="Normal 4 2 2 7 2 2 2 2" xfId="29150" xr:uid="{00000000-0005-0000-0000-000070760000}"/>
    <cellStyle name="Normal 4 2 2 7 2 2 3" xfId="21004" xr:uid="{00000000-0005-0000-0000-000071760000}"/>
    <cellStyle name="Normal 4 2 2 7 2 3" xfId="7460" xr:uid="{00000000-0005-0000-0000-000072760000}"/>
    <cellStyle name="Normal 4 2 2 7 2 3 2" xfId="15606" xr:uid="{00000000-0005-0000-0000-000073760000}"/>
    <cellStyle name="Normal 4 2 2 7 2 3 2 2" xfId="31902" xr:uid="{00000000-0005-0000-0000-000074760000}"/>
    <cellStyle name="Normal 4 2 2 7 2 3 3" xfId="23756" xr:uid="{00000000-0005-0000-0000-000075760000}"/>
    <cellStyle name="Normal 4 2 2 7 2 4" xfId="10307" xr:uid="{00000000-0005-0000-0000-000076760000}"/>
    <cellStyle name="Normal 4 2 2 7 2 4 2" xfId="26603" xr:uid="{00000000-0005-0000-0000-000077760000}"/>
    <cellStyle name="Normal 4 2 2 7 2 5" xfId="18457" xr:uid="{00000000-0005-0000-0000-000078760000}"/>
    <cellStyle name="Normal 4 2 2 7 3" xfId="3490" xr:uid="{00000000-0005-0000-0000-000079760000}"/>
    <cellStyle name="Normal 4 2 2 7 3 2" xfId="11636" xr:uid="{00000000-0005-0000-0000-00007A760000}"/>
    <cellStyle name="Normal 4 2 2 7 3 2 2" xfId="27932" xr:uid="{00000000-0005-0000-0000-00007B760000}"/>
    <cellStyle name="Normal 4 2 2 7 3 3" xfId="19786" xr:uid="{00000000-0005-0000-0000-00007C760000}"/>
    <cellStyle name="Normal 4 2 2 7 4" xfId="6050" xr:uid="{00000000-0005-0000-0000-00007D760000}"/>
    <cellStyle name="Normal 4 2 2 7 4 2" xfId="14196" xr:uid="{00000000-0005-0000-0000-00007E760000}"/>
    <cellStyle name="Normal 4 2 2 7 4 2 2" xfId="30492" xr:uid="{00000000-0005-0000-0000-00007F760000}"/>
    <cellStyle name="Normal 4 2 2 7 4 3" xfId="22346" xr:uid="{00000000-0005-0000-0000-000080760000}"/>
    <cellStyle name="Normal 4 2 2 7 5" xfId="8897" xr:uid="{00000000-0005-0000-0000-000081760000}"/>
    <cellStyle name="Normal 4 2 2 7 5 2" xfId="25193" xr:uid="{00000000-0005-0000-0000-000082760000}"/>
    <cellStyle name="Normal 4 2 2 7 6" xfId="17047" xr:uid="{00000000-0005-0000-0000-000083760000}"/>
    <cellStyle name="Normal 4 2 2 8" xfId="1456" xr:uid="{00000000-0005-0000-0000-000084760000}"/>
    <cellStyle name="Normal 4 2 2 8 2" xfId="4099" xr:uid="{00000000-0005-0000-0000-000085760000}"/>
    <cellStyle name="Normal 4 2 2 8 2 2" xfId="12245" xr:uid="{00000000-0005-0000-0000-000086760000}"/>
    <cellStyle name="Normal 4 2 2 8 2 2 2" xfId="28541" xr:uid="{00000000-0005-0000-0000-000087760000}"/>
    <cellStyle name="Normal 4 2 2 8 2 3" xfId="20395" xr:uid="{00000000-0005-0000-0000-000088760000}"/>
    <cellStyle name="Normal 4 2 2 8 3" xfId="6755" xr:uid="{00000000-0005-0000-0000-000089760000}"/>
    <cellStyle name="Normal 4 2 2 8 3 2" xfId="14901" xr:uid="{00000000-0005-0000-0000-00008A760000}"/>
    <cellStyle name="Normal 4 2 2 8 3 2 2" xfId="31197" xr:uid="{00000000-0005-0000-0000-00008B760000}"/>
    <cellStyle name="Normal 4 2 2 8 3 3" xfId="23051" xr:uid="{00000000-0005-0000-0000-00008C760000}"/>
    <cellStyle name="Normal 4 2 2 8 4" xfId="9602" xr:uid="{00000000-0005-0000-0000-00008D760000}"/>
    <cellStyle name="Normal 4 2 2 8 4 2" xfId="25898" xr:uid="{00000000-0005-0000-0000-00008E760000}"/>
    <cellStyle name="Normal 4 2 2 8 5" xfId="17752" xr:uid="{00000000-0005-0000-0000-00008F760000}"/>
    <cellStyle name="Normal 4 2 2 9" xfId="2881" xr:uid="{00000000-0005-0000-0000-000090760000}"/>
    <cellStyle name="Normal 4 2 2 9 2" xfId="11027" xr:uid="{00000000-0005-0000-0000-000091760000}"/>
    <cellStyle name="Normal 4 2 2 9 2 2" xfId="27323" xr:uid="{00000000-0005-0000-0000-000092760000}"/>
    <cellStyle name="Normal 4 2 2 9 3" xfId="19177" xr:uid="{00000000-0005-0000-0000-000093760000}"/>
    <cellStyle name="Normal 4 2 3" xfId="67" xr:uid="{00000000-0005-0000-0000-000094760000}"/>
    <cellStyle name="Normal 4 2 3 10" xfId="8214" xr:uid="{00000000-0005-0000-0000-000095760000}"/>
    <cellStyle name="Normal 4 2 3 10 2" xfId="24510" xr:uid="{00000000-0005-0000-0000-000096760000}"/>
    <cellStyle name="Normal 4 2 3 11" xfId="16364" xr:uid="{00000000-0005-0000-0000-000097760000}"/>
    <cellStyle name="Normal 4 2 3 2" xfId="157" xr:uid="{00000000-0005-0000-0000-000098760000}"/>
    <cellStyle name="Normal 4 2 3 2 2" xfId="501" xr:uid="{00000000-0005-0000-0000-000099760000}"/>
    <cellStyle name="Normal 4 2 3 2 2 2" xfId="1207" xr:uid="{00000000-0005-0000-0000-00009A760000}"/>
    <cellStyle name="Normal 4 2 3 2 2 2 2" xfId="2617" xr:uid="{00000000-0005-0000-0000-00009B760000}"/>
    <cellStyle name="Normal 4 2 3 2 2 2 2 2" xfId="5096" xr:uid="{00000000-0005-0000-0000-00009C760000}"/>
    <cellStyle name="Normal 4 2 3 2 2 2 2 2 2" xfId="13242" xr:uid="{00000000-0005-0000-0000-00009D760000}"/>
    <cellStyle name="Normal 4 2 3 2 2 2 2 2 2 2" xfId="29538" xr:uid="{00000000-0005-0000-0000-00009E760000}"/>
    <cellStyle name="Normal 4 2 3 2 2 2 2 2 3" xfId="21392" xr:uid="{00000000-0005-0000-0000-00009F760000}"/>
    <cellStyle name="Normal 4 2 3 2 2 2 2 3" xfId="7916" xr:uid="{00000000-0005-0000-0000-0000A0760000}"/>
    <cellStyle name="Normal 4 2 3 2 2 2 2 3 2" xfId="16062" xr:uid="{00000000-0005-0000-0000-0000A1760000}"/>
    <cellStyle name="Normal 4 2 3 2 2 2 2 3 2 2" xfId="32358" xr:uid="{00000000-0005-0000-0000-0000A2760000}"/>
    <cellStyle name="Normal 4 2 3 2 2 2 2 3 3" xfId="24212" xr:uid="{00000000-0005-0000-0000-0000A3760000}"/>
    <cellStyle name="Normal 4 2 3 2 2 2 2 4" xfId="10763" xr:uid="{00000000-0005-0000-0000-0000A4760000}"/>
    <cellStyle name="Normal 4 2 3 2 2 2 2 4 2" xfId="27059" xr:uid="{00000000-0005-0000-0000-0000A5760000}"/>
    <cellStyle name="Normal 4 2 3 2 2 2 2 5" xfId="18913" xr:uid="{00000000-0005-0000-0000-0000A6760000}"/>
    <cellStyle name="Normal 4 2 3 2 2 2 3" xfId="3878" xr:uid="{00000000-0005-0000-0000-0000A7760000}"/>
    <cellStyle name="Normal 4 2 3 2 2 2 3 2" xfId="12024" xr:uid="{00000000-0005-0000-0000-0000A8760000}"/>
    <cellStyle name="Normal 4 2 3 2 2 2 3 2 2" xfId="28320" xr:uid="{00000000-0005-0000-0000-0000A9760000}"/>
    <cellStyle name="Normal 4 2 3 2 2 2 3 3" xfId="20174" xr:uid="{00000000-0005-0000-0000-0000AA760000}"/>
    <cellStyle name="Normal 4 2 3 2 2 2 4" xfId="6506" xr:uid="{00000000-0005-0000-0000-0000AB760000}"/>
    <cellStyle name="Normal 4 2 3 2 2 2 4 2" xfId="14652" xr:uid="{00000000-0005-0000-0000-0000AC760000}"/>
    <cellStyle name="Normal 4 2 3 2 2 2 4 2 2" xfId="30948" xr:uid="{00000000-0005-0000-0000-0000AD760000}"/>
    <cellStyle name="Normal 4 2 3 2 2 2 4 3" xfId="22802" xr:uid="{00000000-0005-0000-0000-0000AE760000}"/>
    <cellStyle name="Normal 4 2 3 2 2 2 5" xfId="9353" xr:uid="{00000000-0005-0000-0000-0000AF760000}"/>
    <cellStyle name="Normal 4 2 3 2 2 2 5 2" xfId="25649" xr:uid="{00000000-0005-0000-0000-0000B0760000}"/>
    <cellStyle name="Normal 4 2 3 2 2 2 6" xfId="17503" xr:uid="{00000000-0005-0000-0000-0000B1760000}"/>
    <cellStyle name="Normal 4 2 3 2 2 3" xfId="1912" xr:uid="{00000000-0005-0000-0000-0000B2760000}"/>
    <cellStyle name="Normal 4 2 3 2 2 3 2" xfId="4487" xr:uid="{00000000-0005-0000-0000-0000B3760000}"/>
    <cellStyle name="Normal 4 2 3 2 2 3 2 2" xfId="12633" xr:uid="{00000000-0005-0000-0000-0000B4760000}"/>
    <cellStyle name="Normal 4 2 3 2 2 3 2 2 2" xfId="28929" xr:uid="{00000000-0005-0000-0000-0000B5760000}"/>
    <cellStyle name="Normal 4 2 3 2 2 3 2 3" xfId="20783" xr:uid="{00000000-0005-0000-0000-0000B6760000}"/>
    <cellStyle name="Normal 4 2 3 2 2 3 3" xfId="7211" xr:uid="{00000000-0005-0000-0000-0000B7760000}"/>
    <cellStyle name="Normal 4 2 3 2 2 3 3 2" xfId="15357" xr:uid="{00000000-0005-0000-0000-0000B8760000}"/>
    <cellStyle name="Normal 4 2 3 2 2 3 3 2 2" xfId="31653" xr:uid="{00000000-0005-0000-0000-0000B9760000}"/>
    <cellStyle name="Normal 4 2 3 2 2 3 3 3" xfId="23507" xr:uid="{00000000-0005-0000-0000-0000BA760000}"/>
    <cellStyle name="Normal 4 2 3 2 2 3 4" xfId="10058" xr:uid="{00000000-0005-0000-0000-0000BB760000}"/>
    <cellStyle name="Normal 4 2 3 2 2 3 4 2" xfId="26354" xr:uid="{00000000-0005-0000-0000-0000BC760000}"/>
    <cellStyle name="Normal 4 2 3 2 2 3 5" xfId="18208" xr:uid="{00000000-0005-0000-0000-0000BD760000}"/>
    <cellStyle name="Normal 4 2 3 2 2 4" xfId="3269" xr:uid="{00000000-0005-0000-0000-0000BE760000}"/>
    <cellStyle name="Normal 4 2 3 2 2 4 2" xfId="11415" xr:uid="{00000000-0005-0000-0000-0000BF760000}"/>
    <cellStyle name="Normal 4 2 3 2 2 4 2 2" xfId="27711" xr:uid="{00000000-0005-0000-0000-0000C0760000}"/>
    <cellStyle name="Normal 4 2 3 2 2 4 3" xfId="19565" xr:uid="{00000000-0005-0000-0000-0000C1760000}"/>
    <cellStyle name="Normal 4 2 3 2 2 5" xfId="5801" xr:uid="{00000000-0005-0000-0000-0000C2760000}"/>
    <cellStyle name="Normal 4 2 3 2 2 5 2" xfId="13947" xr:uid="{00000000-0005-0000-0000-0000C3760000}"/>
    <cellStyle name="Normal 4 2 3 2 2 5 2 2" xfId="30243" xr:uid="{00000000-0005-0000-0000-0000C4760000}"/>
    <cellStyle name="Normal 4 2 3 2 2 5 3" xfId="22097" xr:uid="{00000000-0005-0000-0000-0000C5760000}"/>
    <cellStyle name="Normal 4 2 3 2 2 6" xfId="8648" xr:uid="{00000000-0005-0000-0000-0000C6760000}"/>
    <cellStyle name="Normal 4 2 3 2 2 6 2" xfId="24944" xr:uid="{00000000-0005-0000-0000-0000C7760000}"/>
    <cellStyle name="Normal 4 2 3 2 2 7" xfId="16798" xr:uid="{00000000-0005-0000-0000-0000C8760000}"/>
    <cellStyle name="Normal 4 2 3 2 3" xfId="863" xr:uid="{00000000-0005-0000-0000-0000C9760000}"/>
    <cellStyle name="Normal 4 2 3 2 3 2" xfId="2273" xr:uid="{00000000-0005-0000-0000-0000CA760000}"/>
    <cellStyle name="Normal 4 2 3 2 3 2 2" xfId="4800" xr:uid="{00000000-0005-0000-0000-0000CB760000}"/>
    <cellStyle name="Normal 4 2 3 2 3 2 2 2" xfId="12946" xr:uid="{00000000-0005-0000-0000-0000CC760000}"/>
    <cellStyle name="Normal 4 2 3 2 3 2 2 2 2" xfId="29242" xr:uid="{00000000-0005-0000-0000-0000CD760000}"/>
    <cellStyle name="Normal 4 2 3 2 3 2 2 3" xfId="21096" xr:uid="{00000000-0005-0000-0000-0000CE760000}"/>
    <cellStyle name="Normal 4 2 3 2 3 2 3" xfId="7572" xr:uid="{00000000-0005-0000-0000-0000CF760000}"/>
    <cellStyle name="Normal 4 2 3 2 3 2 3 2" xfId="15718" xr:uid="{00000000-0005-0000-0000-0000D0760000}"/>
    <cellStyle name="Normal 4 2 3 2 3 2 3 2 2" xfId="32014" xr:uid="{00000000-0005-0000-0000-0000D1760000}"/>
    <cellStyle name="Normal 4 2 3 2 3 2 3 3" xfId="23868" xr:uid="{00000000-0005-0000-0000-0000D2760000}"/>
    <cellStyle name="Normal 4 2 3 2 3 2 4" xfId="10419" xr:uid="{00000000-0005-0000-0000-0000D3760000}"/>
    <cellStyle name="Normal 4 2 3 2 3 2 4 2" xfId="26715" xr:uid="{00000000-0005-0000-0000-0000D4760000}"/>
    <cellStyle name="Normal 4 2 3 2 3 2 5" xfId="18569" xr:uid="{00000000-0005-0000-0000-0000D5760000}"/>
    <cellStyle name="Normal 4 2 3 2 3 3" xfId="3582" xr:uid="{00000000-0005-0000-0000-0000D6760000}"/>
    <cellStyle name="Normal 4 2 3 2 3 3 2" xfId="11728" xr:uid="{00000000-0005-0000-0000-0000D7760000}"/>
    <cellStyle name="Normal 4 2 3 2 3 3 2 2" xfId="28024" xr:uid="{00000000-0005-0000-0000-0000D8760000}"/>
    <cellStyle name="Normal 4 2 3 2 3 3 3" xfId="19878" xr:uid="{00000000-0005-0000-0000-0000D9760000}"/>
    <cellStyle name="Normal 4 2 3 2 3 4" xfId="6162" xr:uid="{00000000-0005-0000-0000-0000DA760000}"/>
    <cellStyle name="Normal 4 2 3 2 3 4 2" xfId="14308" xr:uid="{00000000-0005-0000-0000-0000DB760000}"/>
    <cellStyle name="Normal 4 2 3 2 3 4 2 2" xfId="30604" xr:uid="{00000000-0005-0000-0000-0000DC760000}"/>
    <cellStyle name="Normal 4 2 3 2 3 4 3" xfId="22458" xr:uid="{00000000-0005-0000-0000-0000DD760000}"/>
    <cellStyle name="Normal 4 2 3 2 3 5" xfId="9009" xr:uid="{00000000-0005-0000-0000-0000DE760000}"/>
    <cellStyle name="Normal 4 2 3 2 3 5 2" xfId="25305" xr:uid="{00000000-0005-0000-0000-0000DF760000}"/>
    <cellStyle name="Normal 4 2 3 2 3 6" xfId="17159" xr:uid="{00000000-0005-0000-0000-0000E0760000}"/>
    <cellStyle name="Normal 4 2 3 2 4" xfId="1568" xr:uid="{00000000-0005-0000-0000-0000E1760000}"/>
    <cellStyle name="Normal 4 2 3 2 4 2" xfId="4191" xr:uid="{00000000-0005-0000-0000-0000E2760000}"/>
    <cellStyle name="Normal 4 2 3 2 4 2 2" xfId="12337" xr:uid="{00000000-0005-0000-0000-0000E3760000}"/>
    <cellStyle name="Normal 4 2 3 2 4 2 2 2" xfId="28633" xr:uid="{00000000-0005-0000-0000-0000E4760000}"/>
    <cellStyle name="Normal 4 2 3 2 4 2 3" xfId="20487" xr:uid="{00000000-0005-0000-0000-0000E5760000}"/>
    <cellStyle name="Normal 4 2 3 2 4 3" xfId="6867" xr:uid="{00000000-0005-0000-0000-0000E6760000}"/>
    <cellStyle name="Normal 4 2 3 2 4 3 2" xfId="15013" xr:uid="{00000000-0005-0000-0000-0000E7760000}"/>
    <cellStyle name="Normal 4 2 3 2 4 3 2 2" xfId="31309" xr:uid="{00000000-0005-0000-0000-0000E8760000}"/>
    <cellStyle name="Normal 4 2 3 2 4 3 3" xfId="23163" xr:uid="{00000000-0005-0000-0000-0000E9760000}"/>
    <cellStyle name="Normal 4 2 3 2 4 4" xfId="9714" xr:uid="{00000000-0005-0000-0000-0000EA760000}"/>
    <cellStyle name="Normal 4 2 3 2 4 4 2" xfId="26010" xr:uid="{00000000-0005-0000-0000-0000EB760000}"/>
    <cellStyle name="Normal 4 2 3 2 4 5" xfId="17864" xr:uid="{00000000-0005-0000-0000-0000EC760000}"/>
    <cellStyle name="Normal 4 2 3 2 5" xfId="2973" xr:uid="{00000000-0005-0000-0000-0000ED760000}"/>
    <cellStyle name="Normal 4 2 3 2 5 2" xfId="11119" xr:uid="{00000000-0005-0000-0000-0000EE760000}"/>
    <cellStyle name="Normal 4 2 3 2 5 2 2" xfId="27415" xr:uid="{00000000-0005-0000-0000-0000EF760000}"/>
    <cellStyle name="Normal 4 2 3 2 5 3" xfId="19269" xr:uid="{00000000-0005-0000-0000-0000F0760000}"/>
    <cellStyle name="Normal 4 2 3 2 6" xfId="5457" xr:uid="{00000000-0005-0000-0000-0000F1760000}"/>
    <cellStyle name="Normal 4 2 3 2 6 2" xfId="13603" xr:uid="{00000000-0005-0000-0000-0000F2760000}"/>
    <cellStyle name="Normal 4 2 3 2 6 2 2" xfId="29899" xr:uid="{00000000-0005-0000-0000-0000F3760000}"/>
    <cellStyle name="Normal 4 2 3 2 6 3" xfId="21753" xr:uid="{00000000-0005-0000-0000-0000F4760000}"/>
    <cellStyle name="Normal 4 2 3 2 7" xfId="8304" xr:uid="{00000000-0005-0000-0000-0000F5760000}"/>
    <cellStyle name="Normal 4 2 3 2 7 2" xfId="24600" xr:uid="{00000000-0005-0000-0000-0000F6760000}"/>
    <cellStyle name="Normal 4 2 3 2 8" xfId="16454" xr:uid="{00000000-0005-0000-0000-0000F7760000}"/>
    <cellStyle name="Normal 4 2 3 3" xfId="236" xr:uid="{00000000-0005-0000-0000-0000F8760000}"/>
    <cellStyle name="Normal 4 2 3 3 2" xfId="580" xr:uid="{00000000-0005-0000-0000-0000F9760000}"/>
    <cellStyle name="Normal 4 2 3 3 2 2" xfId="1286" xr:uid="{00000000-0005-0000-0000-0000FA760000}"/>
    <cellStyle name="Normal 4 2 3 3 2 2 2" xfId="2696" xr:uid="{00000000-0005-0000-0000-0000FB760000}"/>
    <cellStyle name="Normal 4 2 3 3 2 2 2 2" xfId="5170" xr:uid="{00000000-0005-0000-0000-0000FC760000}"/>
    <cellStyle name="Normal 4 2 3 3 2 2 2 2 2" xfId="13316" xr:uid="{00000000-0005-0000-0000-0000FD760000}"/>
    <cellStyle name="Normal 4 2 3 3 2 2 2 2 2 2" xfId="29612" xr:uid="{00000000-0005-0000-0000-0000FE760000}"/>
    <cellStyle name="Normal 4 2 3 3 2 2 2 2 3" xfId="21466" xr:uid="{00000000-0005-0000-0000-0000FF760000}"/>
    <cellStyle name="Normal 4 2 3 3 2 2 2 3" xfId="7995" xr:uid="{00000000-0005-0000-0000-000000770000}"/>
    <cellStyle name="Normal 4 2 3 3 2 2 2 3 2" xfId="16141" xr:uid="{00000000-0005-0000-0000-000001770000}"/>
    <cellStyle name="Normal 4 2 3 3 2 2 2 3 2 2" xfId="32437" xr:uid="{00000000-0005-0000-0000-000002770000}"/>
    <cellStyle name="Normal 4 2 3 3 2 2 2 3 3" xfId="24291" xr:uid="{00000000-0005-0000-0000-000003770000}"/>
    <cellStyle name="Normal 4 2 3 3 2 2 2 4" xfId="10842" xr:uid="{00000000-0005-0000-0000-000004770000}"/>
    <cellStyle name="Normal 4 2 3 3 2 2 2 4 2" xfId="27138" xr:uid="{00000000-0005-0000-0000-000005770000}"/>
    <cellStyle name="Normal 4 2 3 3 2 2 2 5" xfId="18992" xr:uid="{00000000-0005-0000-0000-000006770000}"/>
    <cellStyle name="Normal 4 2 3 3 2 2 3" xfId="3952" xr:uid="{00000000-0005-0000-0000-000007770000}"/>
    <cellStyle name="Normal 4 2 3 3 2 2 3 2" xfId="12098" xr:uid="{00000000-0005-0000-0000-000008770000}"/>
    <cellStyle name="Normal 4 2 3 3 2 2 3 2 2" xfId="28394" xr:uid="{00000000-0005-0000-0000-000009770000}"/>
    <cellStyle name="Normal 4 2 3 3 2 2 3 3" xfId="20248" xr:uid="{00000000-0005-0000-0000-00000A770000}"/>
    <cellStyle name="Normal 4 2 3 3 2 2 4" xfId="6585" xr:uid="{00000000-0005-0000-0000-00000B770000}"/>
    <cellStyle name="Normal 4 2 3 3 2 2 4 2" xfId="14731" xr:uid="{00000000-0005-0000-0000-00000C770000}"/>
    <cellStyle name="Normal 4 2 3 3 2 2 4 2 2" xfId="31027" xr:uid="{00000000-0005-0000-0000-00000D770000}"/>
    <cellStyle name="Normal 4 2 3 3 2 2 4 3" xfId="22881" xr:uid="{00000000-0005-0000-0000-00000E770000}"/>
    <cellStyle name="Normal 4 2 3 3 2 2 5" xfId="9432" xr:uid="{00000000-0005-0000-0000-00000F770000}"/>
    <cellStyle name="Normal 4 2 3 3 2 2 5 2" xfId="25728" xr:uid="{00000000-0005-0000-0000-000010770000}"/>
    <cellStyle name="Normal 4 2 3 3 2 2 6" xfId="17582" xr:uid="{00000000-0005-0000-0000-000011770000}"/>
    <cellStyle name="Normal 4 2 3 3 2 3" xfId="1991" xr:uid="{00000000-0005-0000-0000-000012770000}"/>
    <cellStyle name="Normal 4 2 3 3 2 3 2" xfId="4561" xr:uid="{00000000-0005-0000-0000-000013770000}"/>
    <cellStyle name="Normal 4 2 3 3 2 3 2 2" xfId="12707" xr:uid="{00000000-0005-0000-0000-000014770000}"/>
    <cellStyle name="Normal 4 2 3 3 2 3 2 2 2" xfId="29003" xr:uid="{00000000-0005-0000-0000-000015770000}"/>
    <cellStyle name="Normal 4 2 3 3 2 3 2 3" xfId="20857" xr:uid="{00000000-0005-0000-0000-000016770000}"/>
    <cellStyle name="Normal 4 2 3 3 2 3 3" xfId="7290" xr:uid="{00000000-0005-0000-0000-000017770000}"/>
    <cellStyle name="Normal 4 2 3 3 2 3 3 2" xfId="15436" xr:uid="{00000000-0005-0000-0000-000018770000}"/>
    <cellStyle name="Normal 4 2 3 3 2 3 3 2 2" xfId="31732" xr:uid="{00000000-0005-0000-0000-000019770000}"/>
    <cellStyle name="Normal 4 2 3 3 2 3 3 3" xfId="23586" xr:uid="{00000000-0005-0000-0000-00001A770000}"/>
    <cellStyle name="Normal 4 2 3 3 2 3 4" xfId="10137" xr:uid="{00000000-0005-0000-0000-00001B770000}"/>
    <cellStyle name="Normal 4 2 3 3 2 3 4 2" xfId="26433" xr:uid="{00000000-0005-0000-0000-00001C770000}"/>
    <cellStyle name="Normal 4 2 3 3 2 3 5" xfId="18287" xr:uid="{00000000-0005-0000-0000-00001D770000}"/>
    <cellStyle name="Normal 4 2 3 3 2 4" xfId="3343" xr:uid="{00000000-0005-0000-0000-00001E770000}"/>
    <cellStyle name="Normal 4 2 3 3 2 4 2" xfId="11489" xr:uid="{00000000-0005-0000-0000-00001F770000}"/>
    <cellStyle name="Normal 4 2 3 3 2 4 2 2" xfId="27785" xr:uid="{00000000-0005-0000-0000-000020770000}"/>
    <cellStyle name="Normal 4 2 3 3 2 4 3" xfId="19639" xr:uid="{00000000-0005-0000-0000-000021770000}"/>
    <cellStyle name="Normal 4 2 3 3 2 5" xfId="5880" xr:uid="{00000000-0005-0000-0000-000022770000}"/>
    <cellStyle name="Normal 4 2 3 3 2 5 2" xfId="14026" xr:uid="{00000000-0005-0000-0000-000023770000}"/>
    <cellStyle name="Normal 4 2 3 3 2 5 2 2" xfId="30322" xr:uid="{00000000-0005-0000-0000-000024770000}"/>
    <cellStyle name="Normal 4 2 3 3 2 5 3" xfId="22176" xr:uid="{00000000-0005-0000-0000-000025770000}"/>
    <cellStyle name="Normal 4 2 3 3 2 6" xfId="8727" xr:uid="{00000000-0005-0000-0000-000026770000}"/>
    <cellStyle name="Normal 4 2 3 3 2 6 2" xfId="25023" xr:uid="{00000000-0005-0000-0000-000027770000}"/>
    <cellStyle name="Normal 4 2 3 3 2 7" xfId="16877" xr:uid="{00000000-0005-0000-0000-000028770000}"/>
    <cellStyle name="Normal 4 2 3 3 3" xfId="942" xr:uid="{00000000-0005-0000-0000-000029770000}"/>
    <cellStyle name="Normal 4 2 3 3 3 2" xfId="2352" xr:uid="{00000000-0005-0000-0000-00002A770000}"/>
    <cellStyle name="Normal 4 2 3 3 3 2 2" xfId="4874" xr:uid="{00000000-0005-0000-0000-00002B770000}"/>
    <cellStyle name="Normal 4 2 3 3 3 2 2 2" xfId="13020" xr:uid="{00000000-0005-0000-0000-00002C770000}"/>
    <cellStyle name="Normal 4 2 3 3 3 2 2 2 2" xfId="29316" xr:uid="{00000000-0005-0000-0000-00002D770000}"/>
    <cellStyle name="Normal 4 2 3 3 3 2 2 3" xfId="21170" xr:uid="{00000000-0005-0000-0000-00002E770000}"/>
    <cellStyle name="Normal 4 2 3 3 3 2 3" xfId="7651" xr:uid="{00000000-0005-0000-0000-00002F770000}"/>
    <cellStyle name="Normal 4 2 3 3 3 2 3 2" xfId="15797" xr:uid="{00000000-0005-0000-0000-000030770000}"/>
    <cellStyle name="Normal 4 2 3 3 3 2 3 2 2" xfId="32093" xr:uid="{00000000-0005-0000-0000-000031770000}"/>
    <cellStyle name="Normal 4 2 3 3 3 2 3 3" xfId="23947" xr:uid="{00000000-0005-0000-0000-000032770000}"/>
    <cellStyle name="Normal 4 2 3 3 3 2 4" xfId="10498" xr:uid="{00000000-0005-0000-0000-000033770000}"/>
    <cellStyle name="Normal 4 2 3 3 3 2 4 2" xfId="26794" xr:uid="{00000000-0005-0000-0000-000034770000}"/>
    <cellStyle name="Normal 4 2 3 3 3 2 5" xfId="18648" xr:uid="{00000000-0005-0000-0000-000035770000}"/>
    <cellStyle name="Normal 4 2 3 3 3 3" xfId="3656" xr:uid="{00000000-0005-0000-0000-000036770000}"/>
    <cellStyle name="Normal 4 2 3 3 3 3 2" xfId="11802" xr:uid="{00000000-0005-0000-0000-000037770000}"/>
    <cellStyle name="Normal 4 2 3 3 3 3 2 2" xfId="28098" xr:uid="{00000000-0005-0000-0000-000038770000}"/>
    <cellStyle name="Normal 4 2 3 3 3 3 3" xfId="19952" xr:uid="{00000000-0005-0000-0000-000039770000}"/>
    <cellStyle name="Normal 4 2 3 3 3 4" xfId="6241" xr:uid="{00000000-0005-0000-0000-00003A770000}"/>
    <cellStyle name="Normal 4 2 3 3 3 4 2" xfId="14387" xr:uid="{00000000-0005-0000-0000-00003B770000}"/>
    <cellStyle name="Normal 4 2 3 3 3 4 2 2" xfId="30683" xr:uid="{00000000-0005-0000-0000-00003C770000}"/>
    <cellStyle name="Normal 4 2 3 3 3 4 3" xfId="22537" xr:uid="{00000000-0005-0000-0000-00003D770000}"/>
    <cellStyle name="Normal 4 2 3 3 3 5" xfId="9088" xr:uid="{00000000-0005-0000-0000-00003E770000}"/>
    <cellStyle name="Normal 4 2 3 3 3 5 2" xfId="25384" xr:uid="{00000000-0005-0000-0000-00003F770000}"/>
    <cellStyle name="Normal 4 2 3 3 3 6" xfId="17238" xr:uid="{00000000-0005-0000-0000-000040770000}"/>
    <cellStyle name="Normal 4 2 3 3 4" xfId="1647" xr:uid="{00000000-0005-0000-0000-000041770000}"/>
    <cellStyle name="Normal 4 2 3 3 4 2" xfId="4265" xr:uid="{00000000-0005-0000-0000-000042770000}"/>
    <cellStyle name="Normal 4 2 3 3 4 2 2" xfId="12411" xr:uid="{00000000-0005-0000-0000-000043770000}"/>
    <cellStyle name="Normal 4 2 3 3 4 2 2 2" xfId="28707" xr:uid="{00000000-0005-0000-0000-000044770000}"/>
    <cellStyle name="Normal 4 2 3 3 4 2 3" xfId="20561" xr:uid="{00000000-0005-0000-0000-000045770000}"/>
    <cellStyle name="Normal 4 2 3 3 4 3" xfId="6946" xr:uid="{00000000-0005-0000-0000-000046770000}"/>
    <cellStyle name="Normal 4 2 3 3 4 3 2" xfId="15092" xr:uid="{00000000-0005-0000-0000-000047770000}"/>
    <cellStyle name="Normal 4 2 3 3 4 3 2 2" xfId="31388" xr:uid="{00000000-0005-0000-0000-000048770000}"/>
    <cellStyle name="Normal 4 2 3 3 4 3 3" xfId="23242" xr:uid="{00000000-0005-0000-0000-000049770000}"/>
    <cellStyle name="Normal 4 2 3 3 4 4" xfId="9793" xr:uid="{00000000-0005-0000-0000-00004A770000}"/>
    <cellStyle name="Normal 4 2 3 3 4 4 2" xfId="26089" xr:uid="{00000000-0005-0000-0000-00004B770000}"/>
    <cellStyle name="Normal 4 2 3 3 4 5" xfId="17943" xr:uid="{00000000-0005-0000-0000-00004C770000}"/>
    <cellStyle name="Normal 4 2 3 3 5" xfId="3047" xr:uid="{00000000-0005-0000-0000-00004D770000}"/>
    <cellStyle name="Normal 4 2 3 3 5 2" xfId="11193" xr:uid="{00000000-0005-0000-0000-00004E770000}"/>
    <cellStyle name="Normal 4 2 3 3 5 2 2" xfId="27489" xr:uid="{00000000-0005-0000-0000-00004F770000}"/>
    <cellStyle name="Normal 4 2 3 3 5 3" xfId="19343" xr:uid="{00000000-0005-0000-0000-000050770000}"/>
    <cellStyle name="Normal 4 2 3 3 6" xfId="5536" xr:uid="{00000000-0005-0000-0000-000051770000}"/>
    <cellStyle name="Normal 4 2 3 3 6 2" xfId="13682" xr:uid="{00000000-0005-0000-0000-000052770000}"/>
    <cellStyle name="Normal 4 2 3 3 6 2 2" xfId="29978" xr:uid="{00000000-0005-0000-0000-000053770000}"/>
    <cellStyle name="Normal 4 2 3 3 6 3" xfId="21832" xr:uid="{00000000-0005-0000-0000-000054770000}"/>
    <cellStyle name="Normal 4 2 3 3 7" xfId="8383" xr:uid="{00000000-0005-0000-0000-000055770000}"/>
    <cellStyle name="Normal 4 2 3 3 7 2" xfId="24679" xr:uid="{00000000-0005-0000-0000-000056770000}"/>
    <cellStyle name="Normal 4 2 3 3 8" xfId="16533" xr:uid="{00000000-0005-0000-0000-000057770000}"/>
    <cellStyle name="Normal 4 2 3 4" xfId="321" xr:uid="{00000000-0005-0000-0000-000058770000}"/>
    <cellStyle name="Normal 4 2 3 4 2" xfId="665" xr:uid="{00000000-0005-0000-0000-000059770000}"/>
    <cellStyle name="Normal 4 2 3 4 2 2" xfId="1371" xr:uid="{00000000-0005-0000-0000-00005A770000}"/>
    <cellStyle name="Normal 4 2 3 4 2 2 2" xfId="2781" xr:uid="{00000000-0005-0000-0000-00005B770000}"/>
    <cellStyle name="Normal 4 2 3 4 2 2 2 2" xfId="5244" xr:uid="{00000000-0005-0000-0000-00005C770000}"/>
    <cellStyle name="Normal 4 2 3 4 2 2 2 2 2" xfId="13390" xr:uid="{00000000-0005-0000-0000-00005D770000}"/>
    <cellStyle name="Normal 4 2 3 4 2 2 2 2 2 2" xfId="29686" xr:uid="{00000000-0005-0000-0000-00005E770000}"/>
    <cellStyle name="Normal 4 2 3 4 2 2 2 2 3" xfId="21540" xr:uid="{00000000-0005-0000-0000-00005F770000}"/>
    <cellStyle name="Normal 4 2 3 4 2 2 2 3" xfId="8080" xr:uid="{00000000-0005-0000-0000-000060770000}"/>
    <cellStyle name="Normal 4 2 3 4 2 2 2 3 2" xfId="16226" xr:uid="{00000000-0005-0000-0000-000061770000}"/>
    <cellStyle name="Normal 4 2 3 4 2 2 2 3 2 2" xfId="32522" xr:uid="{00000000-0005-0000-0000-000062770000}"/>
    <cellStyle name="Normal 4 2 3 4 2 2 2 3 3" xfId="24376" xr:uid="{00000000-0005-0000-0000-000063770000}"/>
    <cellStyle name="Normal 4 2 3 4 2 2 2 4" xfId="10927" xr:uid="{00000000-0005-0000-0000-000064770000}"/>
    <cellStyle name="Normal 4 2 3 4 2 2 2 4 2" xfId="27223" xr:uid="{00000000-0005-0000-0000-000065770000}"/>
    <cellStyle name="Normal 4 2 3 4 2 2 2 5" xfId="19077" xr:uid="{00000000-0005-0000-0000-000066770000}"/>
    <cellStyle name="Normal 4 2 3 4 2 2 3" xfId="4026" xr:uid="{00000000-0005-0000-0000-000067770000}"/>
    <cellStyle name="Normal 4 2 3 4 2 2 3 2" xfId="12172" xr:uid="{00000000-0005-0000-0000-000068770000}"/>
    <cellStyle name="Normal 4 2 3 4 2 2 3 2 2" xfId="28468" xr:uid="{00000000-0005-0000-0000-000069770000}"/>
    <cellStyle name="Normal 4 2 3 4 2 2 3 3" xfId="20322" xr:uid="{00000000-0005-0000-0000-00006A770000}"/>
    <cellStyle name="Normal 4 2 3 4 2 2 4" xfId="6670" xr:uid="{00000000-0005-0000-0000-00006B770000}"/>
    <cellStyle name="Normal 4 2 3 4 2 2 4 2" xfId="14816" xr:uid="{00000000-0005-0000-0000-00006C770000}"/>
    <cellStyle name="Normal 4 2 3 4 2 2 4 2 2" xfId="31112" xr:uid="{00000000-0005-0000-0000-00006D770000}"/>
    <cellStyle name="Normal 4 2 3 4 2 2 4 3" xfId="22966" xr:uid="{00000000-0005-0000-0000-00006E770000}"/>
    <cellStyle name="Normal 4 2 3 4 2 2 5" xfId="9517" xr:uid="{00000000-0005-0000-0000-00006F770000}"/>
    <cellStyle name="Normal 4 2 3 4 2 2 5 2" xfId="25813" xr:uid="{00000000-0005-0000-0000-000070770000}"/>
    <cellStyle name="Normal 4 2 3 4 2 2 6" xfId="17667" xr:uid="{00000000-0005-0000-0000-000071770000}"/>
    <cellStyle name="Normal 4 2 3 4 2 3" xfId="2076" xr:uid="{00000000-0005-0000-0000-000072770000}"/>
    <cellStyle name="Normal 4 2 3 4 2 3 2" xfId="4635" xr:uid="{00000000-0005-0000-0000-000073770000}"/>
    <cellStyle name="Normal 4 2 3 4 2 3 2 2" xfId="12781" xr:uid="{00000000-0005-0000-0000-000074770000}"/>
    <cellStyle name="Normal 4 2 3 4 2 3 2 2 2" xfId="29077" xr:uid="{00000000-0005-0000-0000-000075770000}"/>
    <cellStyle name="Normal 4 2 3 4 2 3 2 3" xfId="20931" xr:uid="{00000000-0005-0000-0000-000076770000}"/>
    <cellStyle name="Normal 4 2 3 4 2 3 3" xfId="7375" xr:uid="{00000000-0005-0000-0000-000077770000}"/>
    <cellStyle name="Normal 4 2 3 4 2 3 3 2" xfId="15521" xr:uid="{00000000-0005-0000-0000-000078770000}"/>
    <cellStyle name="Normal 4 2 3 4 2 3 3 2 2" xfId="31817" xr:uid="{00000000-0005-0000-0000-000079770000}"/>
    <cellStyle name="Normal 4 2 3 4 2 3 3 3" xfId="23671" xr:uid="{00000000-0005-0000-0000-00007A770000}"/>
    <cellStyle name="Normal 4 2 3 4 2 3 4" xfId="10222" xr:uid="{00000000-0005-0000-0000-00007B770000}"/>
    <cellStyle name="Normal 4 2 3 4 2 3 4 2" xfId="26518" xr:uid="{00000000-0005-0000-0000-00007C770000}"/>
    <cellStyle name="Normal 4 2 3 4 2 3 5" xfId="18372" xr:uid="{00000000-0005-0000-0000-00007D770000}"/>
    <cellStyle name="Normal 4 2 3 4 2 4" xfId="3417" xr:uid="{00000000-0005-0000-0000-00007E770000}"/>
    <cellStyle name="Normal 4 2 3 4 2 4 2" xfId="11563" xr:uid="{00000000-0005-0000-0000-00007F770000}"/>
    <cellStyle name="Normal 4 2 3 4 2 4 2 2" xfId="27859" xr:uid="{00000000-0005-0000-0000-000080770000}"/>
    <cellStyle name="Normal 4 2 3 4 2 4 3" xfId="19713" xr:uid="{00000000-0005-0000-0000-000081770000}"/>
    <cellStyle name="Normal 4 2 3 4 2 5" xfId="5965" xr:uid="{00000000-0005-0000-0000-000082770000}"/>
    <cellStyle name="Normal 4 2 3 4 2 5 2" xfId="14111" xr:uid="{00000000-0005-0000-0000-000083770000}"/>
    <cellStyle name="Normal 4 2 3 4 2 5 2 2" xfId="30407" xr:uid="{00000000-0005-0000-0000-000084770000}"/>
    <cellStyle name="Normal 4 2 3 4 2 5 3" xfId="22261" xr:uid="{00000000-0005-0000-0000-000085770000}"/>
    <cellStyle name="Normal 4 2 3 4 2 6" xfId="8812" xr:uid="{00000000-0005-0000-0000-000086770000}"/>
    <cellStyle name="Normal 4 2 3 4 2 6 2" xfId="25108" xr:uid="{00000000-0005-0000-0000-000087770000}"/>
    <cellStyle name="Normal 4 2 3 4 2 7" xfId="16962" xr:uid="{00000000-0005-0000-0000-000088770000}"/>
    <cellStyle name="Normal 4 2 3 4 3" xfId="1027" xr:uid="{00000000-0005-0000-0000-000089770000}"/>
    <cellStyle name="Normal 4 2 3 4 3 2" xfId="2437" xr:uid="{00000000-0005-0000-0000-00008A770000}"/>
    <cellStyle name="Normal 4 2 3 4 3 2 2" xfId="4948" xr:uid="{00000000-0005-0000-0000-00008B770000}"/>
    <cellStyle name="Normal 4 2 3 4 3 2 2 2" xfId="13094" xr:uid="{00000000-0005-0000-0000-00008C770000}"/>
    <cellStyle name="Normal 4 2 3 4 3 2 2 2 2" xfId="29390" xr:uid="{00000000-0005-0000-0000-00008D770000}"/>
    <cellStyle name="Normal 4 2 3 4 3 2 2 3" xfId="21244" xr:uid="{00000000-0005-0000-0000-00008E770000}"/>
    <cellStyle name="Normal 4 2 3 4 3 2 3" xfId="7736" xr:uid="{00000000-0005-0000-0000-00008F770000}"/>
    <cellStyle name="Normal 4 2 3 4 3 2 3 2" xfId="15882" xr:uid="{00000000-0005-0000-0000-000090770000}"/>
    <cellStyle name="Normal 4 2 3 4 3 2 3 2 2" xfId="32178" xr:uid="{00000000-0005-0000-0000-000091770000}"/>
    <cellStyle name="Normal 4 2 3 4 3 2 3 3" xfId="24032" xr:uid="{00000000-0005-0000-0000-000092770000}"/>
    <cellStyle name="Normal 4 2 3 4 3 2 4" xfId="10583" xr:uid="{00000000-0005-0000-0000-000093770000}"/>
    <cellStyle name="Normal 4 2 3 4 3 2 4 2" xfId="26879" xr:uid="{00000000-0005-0000-0000-000094770000}"/>
    <cellStyle name="Normal 4 2 3 4 3 2 5" xfId="18733" xr:uid="{00000000-0005-0000-0000-000095770000}"/>
    <cellStyle name="Normal 4 2 3 4 3 3" xfId="3730" xr:uid="{00000000-0005-0000-0000-000096770000}"/>
    <cellStyle name="Normal 4 2 3 4 3 3 2" xfId="11876" xr:uid="{00000000-0005-0000-0000-000097770000}"/>
    <cellStyle name="Normal 4 2 3 4 3 3 2 2" xfId="28172" xr:uid="{00000000-0005-0000-0000-000098770000}"/>
    <cellStyle name="Normal 4 2 3 4 3 3 3" xfId="20026" xr:uid="{00000000-0005-0000-0000-000099770000}"/>
    <cellStyle name="Normal 4 2 3 4 3 4" xfId="6326" xr:uid="{00000000-0005-0000-0000-00009A770000}"/>
    <cellStyle name="Normal 4 2 3 4 3 4 2" xfId="14472" xr:uid="{00000000-0005-0000-0000-00009B770000}"/>
    <cellStyle name="Normal 4 2 3 4 3 4 2 2" xfId="30768" xr:uid="{00000000-0005-0000-0000-00009C770000}"/>
    <cellStyle name="Normal 4 2 3 4 3 4 3" xfId="22622" xr:uid="{00000000-0005-0000-0000-00009D770000}"/>
    <cellStyle name="Normal 4 2 3 4 3 5" xfId="9173" xr:uid="{00000000-0005-0000-0000-00009E770000}"/>
    <cellStyle name="Normal 4 2 3 4 3 5 2" xfId="25469" xr:uid="{00000000-0005-0000-0000-00009F770000}"/>
    <cellStyle name="Normal 4 2 3 4 3 6" xfId="17323" xr:uid="{00000000-0005-0000-0000-0000A0770000}"/>
    <cellStyle name="Normal 4 2 3 4 4" xfId="1732" xr:uid="{00000000-0005-0000-0000-0000A1770000}"/>
    <cellStyle name="Normal 4 2 3 4 4 2" xfId="4339" xr:uid="{00000000-0005-0000-0000-0000A2770000}"/>
    <cellStyle name="Normal 4 2 3 4 4 2 2" xfId="12485" xr:uid="{00000000-0005-0000-0000-0000A3770000}"/>
    <cellStyle name="Normal 4 2 3 4 4 2 2 2" xfId="28781" xr:uid="{00000000-0005-0000-0000-0000A4770000}"/>
    <cellStyle name="Normal 4 2 3 4 4 2 3" xfId="20635" xr:uid="{00000000-0005-0000-0000-0000A5770000}"/>
    <cellStyle name="Normal 4 2 3 4 4 3" xfId="7031" xr:uid="{00000000-0005-0000-0000-0000A6770000}"/>
    <cellStyle name="Normal 4 2 3 4 4 3 2" xfId="15177" xr:uid="{00000000-0005-0000-0000-0000A7770000}"/>
    <cellStyle name="Normal 4 2 3 4 4 3 2 2" xfId="31473" xr:uid="{00000000-0005-0000-0000-0000A8770000}"/>
    <cellStyle name="Normal 4 2 3 4 4 3 3" xfId="23327" xr:uid="{00000000-0005-0000-0000-0000A9770000}"/>
    <cellStyle name="Normal 4 2 3 4 4 4" xfId="9878" xr:uid="{00000000-0005-0000-0000-0000AA770000}"/>
    <cellStyle name="Normal 4 2 3 4 4 4 2" xfId="26174" xr:uid="{00000000-0005-0000-0000-0000AB770000}"/>
    <cellStyle name="Normal 4 2 3 4 4 5" xfId="18028" xr:uid="{00000000-0005-0000-0000-0000AC770000}"/>
    <cellStyle name="Normal 4 2 3 4 5" xfId="3121" xr:uid="{00000000-0005-0000-0000-0000AD770000}"/>
    <cellStyle name="Normal 4 2 3 4 5 2" xfId="11267" xr:uid="{00000000-0005-0000-0000-0000AE770000}"/>
    <cellStyle name="Normal 4 2 3 4 5 2 2" xfId="27563" xr:uid="{00000000-0005-0000-0000-0000AF770000}"/>
    <cellStyle name="Normal 4 2 3 4 5 3" xfId="19417" xr:uid="{00000000-0005-0000-0000-0000B0770000}"/>
    <cellStyle name="Normal 4 2 3 4 6" xfId="5621" xr:uid="{00000000-0005-0000-0000-0000B1770000}"/>
    <cellStyle name="Normal 4 2 3 4 6 2" xfId="13767" xr:uid="{00000000-0005-0000-0000-0000B2770000}"/>
    <cellStyle name="Normal 4 2 3 4 6 2 2" xfId="30063" xr:uid="{00000000-0005-0000-0000-0000B3770000}"/>
    <cellStyle name="Normal 4 2 3 4 6 3" xfId="21917" xr:uid="{00000000-0005-0000-0000-0000B4770000}"/>
    <cellStyle name="Normal 4 2 3 4 7" xfId="8468" xr:uid="{00000000-0005-0000-0000-0000B5770000}"/>
    <cellStyle name="Normal 4 2 3 4 7 2" xfId="24764" xr:uid="{00000000-0005-0000-0000-0000B6770000}"/>
    <cellStyle name="Normal 4 2 3 4 8" xfId="16618" xr:uid="{00000000-0005-0000-0000-0000B7770000}"/>
    <cellStyle name="Normal 4 2 3 5" xfId="411" xr:uid="{00000000-0005-0000-0000-0000B8770000}"/>
    <cellStyle name="Normal 4 2 3 5 2" xfId="1117" xr:uid="{00000000-0005-0000-0000-0000B9770000}"/>
    <cellStyle name="Normal 4 2 3 5 2 2" xfId="2527" xr:uid="{00000000-0005-0000-0000-0000BA770000}"/>
    <cellStyle name="Normal 4 2 3 5 2 2 2" xfId="5022" xr:uid="{00000000-0005-0000-0000-0000BB770000}"/>
    <cellStyle name="Normal 4 2 3 5 2 2 2 2" xfId="13168" xr:uid="{00000000-0005-0000-0000-0000BC770000}"/>
    <cellStyle name="Normal 4 2 3 5 2 2 2 2 2" xfId="29464" xr:uid="{00000000-0005-0000-0000-0000BD770000}"/>
    <cellStyle name="Normal 4 2 3 5 2 2 2 3" xfId="21318" xr:uid="{00000000-0005-0000-0000-0000BE770000}"/>
    <cellStyle name="Normal 4 2 3 5 2 2 3" xfId="7826" xr:uid="{00000000-0005-0000-0000-0000BF770000}"/>
    <cellStyle name="Normal 4 2 3 5 2 2 3 2" xfId="15972" xr:uid="{00000000-0005-0000-0000-0000C0770000}"/>
    <cellStyle name="Normal 4 2 3 5 2 2 3 2 2" xfId="32268" xr:uid="{00000000-0005-0000-0000-0000C1770000}"/>
    <cellStyle name="Normal 4 2 3 5 2 2 3 3" xfId="24122" xr:uid="{00000000-0005-0000-0000-0000C2770000}"/>
    <cellStyle name="Normal 4 2 3 5 2 2 4" xfId="10673" xr:uid="{00000000-0005-0000-0000-0000C3770000}"/>
    <cellStyle name="Normal 4 2 3 5 2 2 4 2" xfId="26969" xr:uid="{00000000-0005-0000-0000-0000C4770000}"/>
    <cellStyle name="Normal 4 2 3 5 2 2 5" xfId="18823" xr:uid="{00000000-0005-0000-0000-0000C5770000}"/>
    <cellStyle name="Normal 4 2 3 5 2 3" xfId="3804" xr:uid="{00000000-0005-0000-0000-0000C6770000}"/>
    <cellStyle name="Normal 4 2 3 5 2 3 2" xfId="11950" xr:uid="{00000000-0005-0000-0000-0000C7770000}"/>
    <cellStyle name="Normal 4 2 3 5 2 3 2 2" xfId="28246" xr:uid="{00000000-0005-0000-0000-0000C8770000}"/>
    <cellStyle name="Normal 4 2 3 5 2 3 3" xfId="20100" xr:uid="{00000000-0005-0000-0000-0000C9770000}"/>
    <cellStyle name="Normal 4 2 3 5 2 4" xfId="6416" xr:uid="{00000000-0005-0000-0000-0000CA770000}"/>
    <cellStyle name="Normal 4 2 3 5 2 4 2" xfId="14562" xr:uid="{00000000-0005-0000-0000-0000CB770000}"/>
    <cellStyle name="Normal 4 2 3 5 2 4 2 2" xfId="30858" xr:uid="{00000000-0005-0000-0000-0000CC770000}"/>
    <cellStyle name="Normal 4 2 3 5 2 4 3" xfId="22712" xr:uid="{00000000-0005-0000-0000-0000CD770000}"/>
    <cellStyle name="Normal 4 2 3 5 2 5" xfId="9263" xr:uid="{00000000-0005-0000-0000-0000CE770000}"/>
    <cellStyle name="Normal 4 2 3 5 2 5 2" xfId="25559" xr:uid="{00000000-0005-0000-0000-0000CF770000}"/>
    <cellStyle name="Normal 4 2 3 5 2 6" xfId="17413" xr:uid="{00000000-0005-0000-0000-0000D0770000}"/>
    <cellStyle name="Normal 4 2 3 5 3" xfId="1822" xr:uid="{00000000-0005-0000-0000-0000D1770000}"/>
    <cellStyle name="Normal 4 2 3 5 3 2" xfId="4413" xr:uid="{00000000-0005-0000-0000-0000D2770000}"/>
    <cellStyle name="Normal 4 2 3 5 3 2 2" xfId="12559" xr:uid="{00000000-0005-0000-0000-0000D3770000}"/>
    <cellStyle name="Normal 4 2 3 5 3 2 2 2" xfId="28855" xr:uid="{00000000-0005-0000-0000-0000D4770000}"/>
    <cellStyle name="Normal 4 2 3 5 3 2 3" xfId="20709" xr:uid="{00000000-0005-0000-0000-0000D5770000}"/>
    <cellStyle name="Normal 4 2 3 5 3 3" xfId="7121" xr:uid="{00000000-0005-0000-0000-0000D6770000}"/>
    <cellStyle name="Normal 4 2 3 5 3 3 2" xfId="15267" xr:uid="{00000000-0005-0000-0000-0000D7770000}"/>
    <cellStyle name="Normal 4 2 3 5 3 3 2 2" xfId="31563" xr:uid="{00000000-0005-0000-0000-0000D8770000}"/>
    <cellStyle name="Normal 4 2 3 5 3 3 3" xfId="23417" xr:uid="{00000000-0005-0000-0000-0000D9770000}"/>
    <cellStyle name="Normal 4 2 3 5 3 4" xfId="9968" xr:uid="{00000000-0005-0000-0000-0000DA770000}"/>
    <cellStyle name="Normal 4 2 3 5 3 4 2" xfId="26264" xr:uid="{00000000-0005-0000-0000-0000DB770000}"/>
    <cellStyle name="Normal 4 2 3 5 3 5" xfId="18118" xr:uid="{00000000-0005-0000-0000-0000DC770000}"/>
    <cellStyle name="Normal 4 2 3 5 4" xfId="3195" xr:uid="{00000000-0005-0000-0000-0000DD770000}"/>
    <cellStyle name="Normal 4 2 3 5 4 2" xfId="11341" xr:uid="{00000000-0005-0000-0000-0000DE770000}"/>
    <cellStyle name="Normal 4 2 3 5 4 2 2" xfId="27637" xr:uid="{00000000-0005-0000-0000-0000DF770000}"/>
    <cellStyle name="Normal 4 2 3 5 4 3" xfId="19491" xr:uid="{00000000-0005-0000-0000-0000E0770000}"/>
    <cellStyle name="Normal 4 2 3 5 5" xfId="5711" xr:uid="{00000000-0005-0000-0000-0000E1770000}"/>
    <cellStyle name="Normal 4 2 3 5 5 2" xfId="13857" xr:uid="{00000000-0005-0000-0000-0000E2770000}"/>
    <cellStyle name="Normal 4 2 3 5 5 2 2" xfId="30153" xr:uid="{00000000-0005-0000-0000-0000E3770000}"/>
    <cellStyle name="Normal 4 2 3 5 5 3" xfId="22007" xr:uid="{00000000-0005-0000-0000-0000E4770000}"/>
    <cellStyle name="Normal 4 2 3 5 6" xfId="8558" xr:uid="{00000000-0005-0000-0000-0000E5770000}"/>
    <cellStyle name="Normal 4 2 3 5 6 2" xfId="24854" xr:uid="{00000000-0005-0000-0000-0000E6770000}"/>
    <cellStyle name="Normal 4 2 3 5 7" xfId="16708" xr:uid="{00000000-0005-0000-0000-0000E7770000}"/>
    <cellStyle name="Normal 4 2 3 6" xfId="773" xr:uid="{00000000-0005-0000-0000-0000E8770000}"/>
    <cellStyle name="Normal 4 2 3 6 2" xfId="2183" xr:uid="{00000000-0005-0000-0000-0000E9770000}"/>
    <cellStyle name="Normal 4 2 3 6 2 2" xfId="4726" xr:uid="{00000000-0005-0000-0000-0000EA770000}"/>
    <cellStyle name="Normal 4 2 3 6 2 2 2" xfId="12872" xr:uid="{00000000-0005-0000-0000-0000EB770000}"/>
    <cellStyle name="Normal 4 2 3 6 2 2 2 2" xfId="29168" xr:uid="{00000000-0005-0000-0000-0000EC770000}"/>
    <cellStyle name="Normal 4 2 3 6 2 2 3" xfId="21022" xr:uid="{00000000-0005-0000-0000-0000ED770000}"/>
    <cellStyle name="Normal 4 2 3 6 2 3" xfId="7482" xr:uid="{00000000-0005-0000-0000-0000EE770000}"/>
    <cellStyle name="Normal 4 2 3 6 2 3 2" xfId="15628" xr:uid="{00000000-0005-0000-0000-0000EF770000}"/>
    <cellStyle name="Normal 4 2 3 6 2 3 2 2" xfId="31924" xr:uid="{00000000-0005-0000-0000-0000F0770000}"/>
    <cellStyle name="Normal 4 2 3 6 2 3 3" xfId="23778" xr:uid="{00000000-0005-0000-0000-0000F1770000}"/>
    <cellStyle name="Normal 4 2 3 6 2 4" xfId="10329" xr:uid="{00000000-0005-0000-0000-0000F2770000}"/>
    <cellStyle name="Normal 4 2 3 6 2 4 2" xfId="26625" xr:uid="{00000000-0005-0000-0000-0000F3770000}"/>
    <cellStyle name="Normal 4 2 3 6 2 5" xfId="18479" xr:uid="{00000000-0005-0000-0000-0000F4770000}"/>
    <cellStyle name="Normal 4 2 3 6 3" xfId="3508" xr:uid="{00000000-0005-0000-0000-0000F5770000}"/>
    <cellStyle name="Normal 4 2 3 6 3 2" xfId="11654" xr:uid="{00000000-0005-0000-0000-0000F6770000}"/>
    <cellStyle name="Normal 4 2 3 6 3 2 2" xfId="27950" xr:uid="{00000000-0005-0000-0000-0000F7770000}"/>
    <cellStyle name="Normal 4 2 3 6 3 3" xfId="19804" xr:uid="{00000000-0005-0000-0000-0000F8770000}"/>
    <cellStyle name="Normal 4 2 3 6 4" xfId="6072" xr:uid="{00000000-0005-0000-0000-0000F9770000}"/>
    <cellStyle name="Normal 4 2 3 6 4 2" xfId="14218" xr:uid="{00000000-0005-0000-0000-0000FA770000}"/>
    <cellStyle name="Normal 4 2 3 6 4 2 2" xfId="30514" xr:uid="{00000000-0005-0000-0000-0000FB770000}"/>
    <cellStyle name="Normal 4 2 3 6 4 3" xfId="22368" xr:uid="{00000000-0005-0000-0000-0000FC770000}"/>
    <cellStyle name="Normal 4 2 3 6 5" xfId="8919" xr:uid="{00000000-0005-0000-0000-0000FD770000}"/>
    <cellStyle name="Normal 4 2 3 6 5 2" xfId="25215" xr:uid="{00000000-0005-0000-0000-0000FE770000}"/>
    <cellStyle name="Normal 4 2 3 6 6" xfId="17069" xr:uid="{00000000-0005-0000-0000-0000FF770000}"/>
    <cellStyle name="Normal 4 2 3 7" xfId="1478" xr:uid="{00000000-0005-0000-0000-000000780000}"/>
    <cellStyle name="Normal 4 2 3 7 2" xfId="4117" xr:uid="{00000000-0005-0000-0000-000001780000}"/>
    <cellStyle name="Normal 4 2 3 7 2 2" xfId="12263" xr:uid="{00000000-0005-0000-0000-000002780000}"/>
    <cellStyle name="Normal 4 2 3 7 2 2 2" xfId="28559" xr:uid="{00000000-0005-0000-0000-000003780000}"/>
    <cellStyle name="Normal 4 2 3 7 2 3" xfId="20413" xr:uid="{00000000-0005-0000-0000-000004780000}"/>
    <cellStyle name="Normal 4 2 3 7 3" xfId="6777" xr:uid="{00000000-0005-0000-0000-000005780000}"/>
    <cellStyle name="Normal 4 2 3 7 3 2" xfId="14923" xr:uid="{00000000-0005-0000-0000-000006780000}"/>
    <cellStyle name="Normal 4 2 3 7 3 2 2" xfId="31219" xr:uid="{00000000-0005-0000-0000-000007780000}"/>
    <cellStyle name="Normal 4 2 3 7 3 3" xfId="23073" xr:uid="{00000000-0005-0000-0000-000008780000}"/>
    <cellStyle name="Normal 4 2 3 7 4" xfId="9624" xr:uid="{00000000-0005-0000-0000-000009780000}"/>
    <cellStyle name="Normal 4 2 3 7 4 2" xfId="25920" xr:uid="{00000000-0005-0000-0000-00000A780000}"/>
    <cellStyle name="Normal 4 2 3 7 5" xfId="17774" xr:uid="{00000000-0005-0000-0000-00000B780000}"/>
    <cellStyle name="Normal 4 2 3 8" xfId="2899" xr:uid="{00000000-0005-0000-0000-00000C780000}"/>
    <cellStyle name="Normal 4 2 3 8 2" xfId="11045" xr:uid="{00000000-0005-0000-0000-00000D780000}"/>
    <cellStyle name="Normal 4 2 3 8 2 2" xfId="27341" xr:uid="{00000000-0005-0000-0000-00000E780000}"/>
    <cellStyle name="Normal 4 2 3 8 3" xfId="19195" xr:uid="{00000000-0005-0000-0000-00000F780000}"/>
    <cellStyle name="Normal 4 2 3 9" xfId="5367" xr:uid="{00000000-0005-0000-0000-000010780000}"/>
    <cellStyle name="Normal 4 2 3 9 2" xfId="13513" xr:uid="{00000000-0005-0000-0000-000011780000}"/>
    <cellStyle name="Normal 4 2 3 9 2 2" xfId="29809" xr:uid="{00000000-0005-0000-0000-000012780000}"/>
    <cellStyle name="Normal 4 2 3 9 3" xfId="21663" xr:uid="{00000000-0005-0000-0000-000013780000}"/>
    <cellStyle name="Normal 4 2 4" xfId="113" xr:uid="{00000000-0005-0000-0000-000014780000}"/>
    <cellStyle name="Normal 4 2 4 2" xfId="457" xr:uid="{00000000-0005-0000-0000-000015780000}"/>
    <cellStyle name="Normal 4 2 4 2 2" xfId="1163" xr:uid="{00000000-0005-0000-0000-000016780000}"/>
    <cellStyle name="Normal 4 2 4 2 2 2" xfId="2573" xr:uid="{00000000-0005-0000-0000-000017780000}"/>
    <cellStyle name="Normal 4 2 4 2 2 2 2" xfId="5060" xr:uid="{00000000-0005-0000-0000-000018780000}"/>
    <cellStyle name="Normal 4 2 4 2 2 2 2 2" xfId="13206" xr:uid="{00000000-0005-0000-0000-000019780000}"/>
    <cellStyle name="Normal 4 2 4 2 2 2 2 2 2" xfId="29502" xr:uid="{00000000-0005-0000-0000-00001A780000}"/>
    <cellStyle name="Normal 4 2 4 2 2 2 2 3" xfId="21356" xr:uid="{00000000-0005-0000-0000-00001B780000}"/>
    <cellStyle name="Normal 4 2 4 2 2 2 3" xfId="7872" xr:uid="{00000000-0005-0000-0000-00001C780000}"/>
    <cellStyle name="Normal 4 2 4 2 2 2 3 2" xfId="16018" xr:uid="{00000000-0005-0000-0000-00001D780000}"/>
    <cellStyle name="Normal 4 2 4 2 2 2 3 2 2" xfId="32314" xr:uid="{00000000-0005-0000-0000-00001E780000}"/>
    <cellStyle name="Normal 4 2 4 2 2 2 3 3" xfId="24168" xr:uid="{00000000-0005-0000-0000-00001F780000}"/>
    <cellStyle name="Normal 4 2 4 2 2 2 4" xfId="10719" xr:uid="{00000000-0005-0000-0000-000020780000}"/>
    <cellStyle name="Normal 4 2 4 2 2 2 4 2" xfId="27015" xr:uid="{00000000-0005-0000-0000-000021780000}"/>
    <cellStyle name="Normal 4 2 4 2 2 2 5" xfId="18869" xr:uid="{00000000-0005-0000-0000-000022780000}"/>
    <cellStyle name="Normal 4 2 4 2 2 3" xfId="3842" xr:uid="{00000000-0005-0000-0000-000023780000}"/>
    <cellStyle name="Normal 4 2 4 2 2 3 2" xfId="11988" xr:uid="{00000000-0005-0000-0000-000024780000}"/>
    <cellStyle name="Normal 4 2 4 2 2 3 2 2" xfId="28284" xr:uid="{00000000-0005-0000-0000-000025780000}"/>
    <cellStyle name="Normal 4 2 4 2 2 3 3" xfId="20138" xr:uid="{00000000-0005-0000-0000-000026780000}"/>
    <cellStyle name="Normal 4 2 4 2 2 4" xfId="6462" xr:uid="{00000000-0005-0000-0000-000027780000}"/>
    <cellStyle name="Normal 4 2 4 2 2 4 2" xfId="14608" xr:uid="{00000000-0005-0000-0000-000028780000}"/>
    <cellStyle name="Normal 4 2 4 2 2 4 2 2" xfId="30904" xr:uid="{00000000-0005-0000-0000-000029780000}"/>
    <cellStyle name="Normal 4 2 4 2 2 4 3" xfId="22758" xr:uid="{00000000-0005-0000-0000-00002A780000}"/>
    <cellStyle name="Normal 4 2 4 2 2 5" xfId="9309" xr:uid="{00000000-0005-0000-0000-00002B780000}"/>
    <cellStyle name="Normal 4 2 4 2 2 5 2" xfId="25605" xr:uid="{00000000-0005-0000-0000-00002C780000}"/>
    <cellStyle name="Normal 4 2 4 2 2 6" xfId="17459" xr:uid="{00000000-0005-0000-0000-00002D780000}"/>
    <cellStyle name="Normal 4 2 4 2 3" xfId="1868" xr:uid="{00000000-0005-0000-0000-00002E780000}"/>
    <cellStyle name="Normal 4 2 4 2 3 2" xfId="4451" xr:uid="{00000000-0005-0000-0000-00002F780000}"/>
    <cellStyle name="Normal 4 2 4 2 3 2 2" xfId="12597" xr:uid="{00000000-0005-0000-0000-000030780000}"/>
    <cellStyle name="Normal 4 2 4 2 3 2 2 2" xfId="28893" xr:uid="{00000000-0005-0000-0000-000031780000}"/>
    <cellStyle name="Normal 4 2 4 2 3 2 3" xfId="20747" xr:uid="{00000000-0005-0000-0000-000032780000}"/>
    <cellStyle name="Normal 4 2 4 2 3 3" xfId="7167" xr:uid="{00000000-0005-0000-0000-000033780000}"/>
    <cellStyle name="Normal 4 2 4 2 3 3 2" xfId="15313" xr:uid="{00000000-0005-0000-0000-000034780000}"/>
    <cellStyle name="Normal 4 2 4 2 3 3 2 2" xfId="31609" xr:uid="{00000000-0005-0000-0000-000035780000}"/>
    <cellStyle name="Normal 4 2 4 2 3 3 3" xfId="23463" xr:uid="{00000000-0005-0000-0000-000036780000}"/>
    <cellStyle name="Normal 4 2 4 2 3 4" xfId="10014" xr:uid="{00000000-0005-0000-0000-000037780000}"/>
    <cellStyle name="Normal 4 2 4 2 3 4 2" xfId="26310" xr:uid="{00000000-0005-0000-0000-000038780000}"/>
    <cellStyle name="Normal 4 2 4 2 3 5" xfId="18164" xr:uid="{00000000-0005-0000-0000-000039780000}"/>
    <cellStyle name="Normal 4 2 4 2 4" xfId="3233" xr:uid="{00000000-0005-0000-0000-00003A780000}"/>
    <cellStyle name="Normal 4 2 4 2 4 2" xfId="11379" xr:uid="{00000000-0005-0000-0000-00003B780000}"/>
    <cellStyle name="Normal 4 2 4 2 4 2 2" xfId="27675" xr:uid="{00000000-0005-0000-0000-00003C780000}"/>
    <cellStyle name="Normal 4 2 4 2 4 3" xfId="19529" xr:uid="{00000000-0005-0000-0000-00003D780000}"/>
    <cellStyle name="Normal 4 2 4 2 5" xfId="5757" xr:uid="{00000000-0005-0000-0000-00003E780000}"/>
    <cellStyle name="Normal 4 2 4 2 5 2" xfId="13903" xr:uid="{00000000-0005-0000-0000-00003F780000}"/>
    <cellStyle name="Normal 4 2 4 2 5 2 2" xfId="30199" xr:uid="{00000000-0005-0000-0000-000040780000}"/>
    <cellStyle name="Normal 4 2 4 2 5 3" xfId="22053" xr:uid="{00000000-0005-0000-0000-000041780000}"/>
    <cellStyle name="Normal 4 2 4 2 6" xfId="8604" xr:uid="{00000000-0005-0000-0000-000042780000}"/>
    <cellStyle name="Normal 4 2 4 2 6 2" xfId="24900" xr:uid="{00000000-0005-0000-0000-000043780000}"/>
    <cellStyle name="Normal 4 2 4 2 7" xfId="16754" xr:uid="{00000000-0005-0000-0000-000044780000}"/>
    <cellStyle name="Normal 4 2 4 3" xfId="819" xr:uid="{00000000-0005-0000-0000-000045780000}"/>
    <cellStyle name="Normal 4 2 4 3 2" xfId="2229" xr:uid="{00000000-0005-0000-0000-000046780000}"/>
    <cellStyle name="Normal 4 2 4 3 2 2" xfId="4764" xr:uid="{00000000-0005-0000-0000-000047780000}"/>
    <cellStyle name="Normal 4 2 4 3 2 2 2" xfId="12910" xr:uid="{00000000-0005-0000-0000-000048780000}"/>
    <cellStyle name="Normal 4 2 4 3 2 2 2 2" xfId="29206" xr:uid="{00000000-0005-0000-0000-000049780000}"/>
    <cellStyle name="Normal 4 2 4 3 2 2 3" xfId="21060" xr:uid="{00000000-0005-0000-0000-00004A780000}"/>
    <cellStyle name="Normal 4 2 4 3 2 3" xfId="7528" xr:uid="{00000000-0005-0000-0000-00004B780000}"/>
    <cellStyle name="Normal 4 2 4 3 2 3 2" xfId="15674" xr:uid="{00000000-0005-0000-0000-00004C780000}"/>
    <cellStyle name="Normal 4 2 4 3 2 3 2 2" xfId="31970" xr:uid="{00000000-0005-0000-0000-00004D780000}"/>
    <cellStyle name="Normal 4 2 4 3 2 3 3" xfId="23824" xr:uid="{00000000-0005-0000-0000-00004E780000}"/>
    <cellStyle name="Normal 4 2 4 3 2 4" xfId="10375" xr:uid="{00000000-0005-0000-0000-00004F780000}"/>
    <cellStyle name="Normal 4 2 4 3 2 4 2" xfId="26671" xr:uid="{00000000-0005-0000-0000-000050780000}"/>
    <cellStyle name="Normal 4 2 4 3 2 5" xfId="18525" xr:uid="{00000000-0005-0000-0000-000051780000}"/>
    <cellStyle name="Normal 4 2 4 3 3" xfId="3546" xr:uid="{00000000-0005-0000-0000-000052780000}"/>
    <cellStyle name="Normal 4 2 4 3 3 2" xfId="11692" xr:uid="{00000000-0005-0000-0000-000053780000}"/>
    <cellStyle name="Normal 4 2 4 3 3 2 2" xfId="27988" xr:uid="{00000000-0005-0000-0000-000054780000}"/>
    <cellStyle name="Normal 4 2 4 3 3 3" xfId="19842" xr:uid="{00000000-0005-0000-0000-000055780000}"/>
    <cellStyle name="Normal 4 2 4 3 4" xfId="6118" xr:uid="{00000000-0005-0000-0000-000056780000}"/>
    <cellStyle name="Normal 4 2 4 3 4 2" xfId="14264" xr:uid="{00000000-0005-0000-0000-000057780000}"/>
    <cellStyle name="Normal 4 2 4 3 4 2 2" xfId="30560" xr:uid="{00000000-0005-0000-0000-000058780000}"/>
    <cellStyle name="Normal 4 2 4 3 4 3" xfId="22414" xr:uid="{00000000-0005-0000-0000-000059780000}"/>
    <cellStyle name="Normal 4 2 4 3 5" xfId="8965" xr:uid="{00000000-0005-0000-0000-00005A780000}"/>
    <cellStyle name="Normal 4 2 4 3 5 2" xfId="25261" xr:uid="{00000000-0005-0000-0000-00005B780000}"/>
    <cellStyle name="Normal 4 2 4 3 6" xfId="17115" xr:uid="{00000000-0005-0000-0000-00005C780000}"/>
    <cellStyle name="Normal 4 2 4 4" xfId="1524" xr:uid="{00000000-0005-0000-0000-00005D780000}"/>
    <cellStyle name="Normal 4 2 4 4 2" xfId="4155" xr:uid="{00000000-0005-0000-0000-00005E780000}"/>
    <cellStyle name="Normal 4 2 4 4 2 2" xfId="12301" xr:uid="{00000000-0005-0000-0000-00005F780000}"/>
    <cellStyle name="Normal 4 2 4 4 2 2 2" xfId="28597" xr:uid="{00000000-0005-0000-0000-000060780000}"/>
    <cellStyle name="Normal 4 2 4 4 2 3" xfId="20451" xr:uid="{00000000-0005-0000-0000-000061780000}"/>
    <cellStyle name="Normal 4 2 4 4 3" xfId="6823" xr:uid="{00000000-0005-0000-0000-000062780000}"/>
    <cellStyle name="Normal 4 2 4 4 3 2" xfId="14969" xr:uid="{00000000-0005-0000-0000-000063780000}"/>
    <cellStyle name="Normal 4 2 4 4 3 2 2" xfId="31265" xr:uid="{00000000-0005-0000-0000-000064780000}"/>
    <cellStyle name="Normal 4 2 4 4 3 3" xfId="23119" xr:uid="{00000000-0005-0000-0000-000065780000}"/>
    <cellStyle name="Normal 4 2 4 4 4" xfId="9670" xr:uid="{00000000-0005-0000-0000-000066780000}"/>
    <cellStyle name="Normal 4 2 4 4 4 2" xfId="25966" xr:uid="{00000000-0005-0000-0000-000067780000}"/>
    <cellStyle name="Normal 4 2 4 4 5" xfId="17820" xr:uid="{00000000-0005-0000-0000-000068780000}"/>
    <cellStyle name="Normal 4 2 4 5" xfId="2937" xr:uid="{00000000-0005-0000-0000-000069780000}"/>
    <cellStyle name="Normal 4 2 4 5 2" xfId="11083" xr:uid="{00000000-0005-0000-0000-00006A780000}"/>
    <cellStyle name="Normal 4 2 4 5 2 2" xfId="27379" xr:uid="{00000000-0005-0000-0000-00006B780000}"/>
    <cellStyle name="Normal 4 2 4 5 3" xfId="19233" xr:uid="{00000000-0005-0000-0000-00006C780000}"/>
    <cellStyle name="Normal 4 2 4 6" xfId="5413" xr:uid="{00000000-0005-0000-0000-00006D780000}"/>
    <cellStyle name="Normal 4 2 4 6 2" xfId="13559" xr:uid="{00000000-0005-0000-0000-00006E780000}"/>
    <cellStyle name="Normal 4 2 4 6 2 2" xfId="29855" xr:uid="{00000000-0005-0000-0000-00006F780000}"/>
    <cellStyle name="Normal 4 2 4 6 3" xfId="21709" xr:uid="{00000000-0005-0000-0000-000070780000}"/>
    <cellStyle name="Normal 4 2 4 7" xfId="8260" xr:uid="{00000000-0005-0000-0000-000071780000}"/>
    <cellStyle name="Normal 4 2 4 7 2" xfId="24556" xr:uid="{00000000-0005-0000-0000-000072780000}"/>
    <cellStyle name="Normal 4 2 4 8" xfId="16410" xr:uid="{00000000-0005-0000-0000-000073780000}"/>
    <cellStyle name="Normal 4 2 5" xfId="200" xr:uid="{00000000-0005-0000-0000-000074780000}"/>
    <cellStyle name="Normal 4 2 5 2" xfId="544" xr:uid="{00000000-0005-0000-0000-000075780000}"/>
    <cellStyle name="Normal 4 2 5 2 2" xfId="1250" xr:uid="{00000000-0005-0000-0000-000076780000}"/>
    <cellStyle name="Normal 4 2 5 2 2 2" xfId="2660" xr:uid="{00000000-0005-0000-0000-000077780000}"/>
    <cellStyle name="Normal 4 2 5 2 2 2 2" xfId="5134" xr:uid="{00000000-0005-0000-0000-000078780000}"/>
    <cellStyle name="Normal 4 2 5 2 2 2 2 2" xfId="13280" xr:uid="{00000000-0005-0000-0000-000079780000}"/>
    <cellStyle name="Normal 4 2 5 2 2 2 2 2 2" xfId="29576" xr:uid="{00000000-0005-0000-0000-00007A780000}"/>
    <cellStyle name="Normal 4 2 5 2 2 2 2 3" xfId="21430" xr:uid="{00000000-0005-0000-0000-00007B780000}"/>
    <cellStyle name="Normal 4 2 5 2 2 2 3" xfId="7959" xr:uid="{00000000-0005-0000-0000-00007C780000}"/>
    <cellStyle name="Normal 4 2 5 2 2 2 3 2" xfId="16105" xr:uid="{00000000-0005-0000-0000-00007D780000}"/>
    <cellStyle name="Normal 4 2 5 2 2 2 3 2 2" xfId="32401" xr:uid="{00000000-0005-0000-0000-00007E780000}"/>
    <cellStyle name="Normal 4 2 5 2 2 2 3 3" xfId="24255" xr:uid="{00000000-0005-0000-0000-00007F780000}"/>
    <cellStyle name="Normal 4 2 5 2 2 2 4" xfId="10806" xr:uid="{00000000-0005-0000-0000-000080780000}"/>
    <cellStyle name="Normal 4 2 5 2 2 2 4 2" xfId="27102" xr:uid="{00000000-0005-0000-0000-000081780000}"/>
    <cellStyle name="Normal 4 2 5 2 2 2 5" xfId="18956" xr:uid="{00000000-0005-0000-0000-000082780000}"/>
    <cellStyle name="Normal 4 2 5 2 2 3" xfId="3916" xr:uid="{00000000-0005-0000-0000-000083780000}"/>
    <cellStyle name="Normal 4 2 5 2 2 3 2" xfId="12062" xr:uid="{00000000-0005-0000-0000-000084780000}"/>
    <cellStyle name="Normal 4 2 5 2 2 3 2 2" xfId="28358" xr:uid="{00000000-0005-0000-0000-000085780000}"/>
    <cellStyle name="Normal 4 2 5 2 2 3 3" xfId="20212" xr:uid="{00000000-0005-0000-0000-000086780000}"/>
    <cellStyle name="Normal 4 2 5 2 2 4" xfId="6549" xr:uid="{00000000-0005-0000-0000-000087780000}"/>
    <cellStyle name="Normal 4 2 5 2 2 4 2" xfId="14695" xr:uid="{00000000-0005-0000-0000-000088780000}"/>
    <cellStyle name="Normal 4 2 5 2 2 4 2 2" xfId="30991" xr:uid="{00000000-0005-0000-0000-000089780000}"/>
    <cellStyle name="Normal 4 2 5 2 2 4 3" xfId="22845" xr:uid="{00000000-0005-0000-0000-00008A780000}"/>
    <cellStyle name="Normal 4 2 5 2 2 5" xfId="9396" xr:uid="{00000000-0005-0000-0000-00008B780000}"/>
    <cellStyle name="Normal 4 2 5 2 2 5 2" xfId="25692" xr:uid="{00000000-0005-0000-0000-00008C780000}"/>
    <cellStyle name="Normal 4 2 5 2 2 6" xfId="17546" xr:uid="{00000000-0005-0000-0000-00008D780000}"/>
    <cellStyle name="Normal 4 2 5 2 3" xfId="1955" xr:uid="{00000000-0005-0000-0000-00008E780000}"/>
    <cellStyle name="Normal 4 2 5 2 3 2" xfId="4525" xr:uid="{00000000-0005-0000-0000-00008F780000}"/>
    <cellStyle name="Normal 4 2 5 2 3 2 2" xfId="12671" xr:uid="{00000000-0005-0000-0000-000090780000}"/>
    <cellStyle name="Normal 4 2 5 2 3 2 2 2" xfId="28967" xr:uid="{00000000-0005-0000-0000-000091780000}"/>
    <cellStyle name="Normal 4 2 5 2 3 2 3" xfId="20821" xr:uid="{00000000-0005-0000-0000-000092780000}"/>
    <cellStyle name="Normal 4 2 5 2 3 3" xfId="7254" xr:uid="{00000000-0005-0000-0000-000093780000}"/>
    <cellStyle name="Normal 4 2 5 2 3 3 2" xfId="15400" xr:uid="{00000000-0005-0000-0000-000094780000}"/>
    <cellStyle name="Normal 4 2 5 2 3 3 2 2" xfId="31696" xr:uid="{00000000-0005-0000-0000-000095780000}"/>
    <cellStyle name="Normal 4 2 5 2 3 3 3" xfId="23550" xr:uid="{00000000-0005-0000-0000-000096780000}"/>
    <cellStyle name="Normal 4 2 5 2 3 4" xfId="10101" xr:uid="{00000000-0005-0000-0000-000097780000}"/>
    <cellStyle name="Normal 4 2 5 2 3 4 2" xfId="26397" xr:uid="{00000000-0005-0000-0000-000098780000}"/>
    <cellStyle name="Normal 4 2 5 2 3 5" xfId="18251" xr:uid="{00000000-0005-0000-0000-000099780000}"/>
    <cellStyle name="Normal 4 2 5 2 4" xfId="3307" xr:uid="{00000000-0005-0000-0000-00009A780000}"/>
    <cellStyle name="Normal 4 2 5 2 4 2" xfId="11453" xr:uid="{00000000-0005-0000-0000-00009B780000}"/>
    <cellStyle name="Normal 4 2 5 2 4 2 2" xfId="27749" xr:uid="{00000000-0005-0000-0000-00009C780000}"/>
    <cellStyle name="Normal 4 2 5 2 4 3" xfId="19603" xr:uid="{00000000-0005-0000-0000-00009D780000}"/>
    <cellStyle name="Normal 4 2 5 2 5" xfId="5844" xr:uid="{00000000-0005-0000-0000-00009E780000}"/>
    <cellStyle name="Normal 4 2 5 2 5 2" xfId="13990" xr:uid="{00000000-0005-0000-0000-00009F780000}"/>
    <cellStyle name="Normal 4 2 5 2 5 2 2" xfId="30286" xr:uid="{00000000-0005-0000-0000-0000A0780000}"/>
    <cellStyle name="Normal 4 2 5 2 5 3" xfId="22140" xr:uid="{00000000-0005-0000-0000-0000A1780000}"/>
    <cellStyle name="Normal 4 2 5 2 6" xfId="8691" xr:uid="{00000000-0005-0000-0000-0000A2780000}"/>
    <cellStyle name="Normal 4 2 5 2 6 2" xfId="24987" xr:uid="{00000000-0005-0000-0000-0000A3780000}"/>
    <cellStyle name="Normal 4 2 5 2 7" xfId="16841" xr:uid="{00000000-0005-0000-0000-0000A4780000}"/>
    <cellStyle name="Normal 4 2 5 3" xfId="906" xr:uid="{00000000-0005-0000-0000-0000A5780000}"/>
    <cellStyle name="Normal 4 2 5 3 2" xfId="2316" xr:uid="{00000000-0005-0000-0000-0000A6780000}"/>
    <cellStyle name="Normal 4 2 5 3 2 2" xfId="4838" xr:uid="{00000000-0005-0000-0000-0000A7780000}"/>
    <cellStyle name="Normal 4 2 5 3 2 2 2" xfId="12984" xr:uid="{00000000-0005-0000-0000-0000A8780000}"/>
    <cellStyle name="Normal 4 2 5 3 2 2 2 2" xfId="29280" xr:uid="{00000000-0005-0000-0000-0000A9780000}"/>
    <cellStyle name="Normal 4 2 5 3 2 2 3" xfId="21134" xr:uid="{00000000-0005-0000-0000-0000AA780000}"/>
    <cellStyle name="Normal 4 2 5 3 2 3" xfId="7615" xr:uid="{00000000-0005-0000-0000-0000AB780000}"/>
    <cellStyle name="Normal 4 2 5 3 2 3 2" xfId="15761" xr:uid="{00000000-0005-0000-0000-0000AC780000}"/>
    <cellStyle name="Normal 4 2 5 3 2 3 2 2" xfId="32057" xr:uid="{00000000-0005-0000-0000-0000AD780000}"/>
    <cellStyle name="Normal 4 2 5 3 2 3 3" xfId="23911" xr:uid="{00000000-0005-0000-0000-0000AE780000}"/>
    <cellStyle name="Normal 4 2 5 3 2 4" xfId="10462" xr:uid="{00000000-0005-0000-0000-0000AF780000}"/>
    <cellStyle name="Normal 4 2 5 3 2 4 2" xfId="26758" xr:uid="{00000000-0005-0000-0000-0000B0780000}"/>
    <cellStyle name="Normal 4 2 5 3 2 5" xfId="18612" xr:uid="{00000000-0005-0000-0000-0000B1780000}"/>
    <cellStyle name="Normal 4 2 5 3 3" xfId="3620" xr:uid="{00000000-0005-0000-0000-0000B2780000}"/>
    <cellStyle name="Normal 4 2 5 3 3 2" xfId="11766" xr:uid="{00000000-0005-0000-0000-0000B3780000}"/>
    <cellStyle name="Normal 4 2 5 3 3 2 2" xfId="28062" xr:uid="{00000000-0005-0000-0000-0000B4780000}"/>
    <cellStyle name="Normal 4 2 5 3 3 3" xfId="19916" xr:uid="{00000000-0005-0000-0000-0000B5780000}"/>
    <cellStyle name="Normal 4 2 5 3 4" xfId="6205" xr:uid="{00000000-0005-0000-0000-0000B6780000}"/>
    <cellStyle name="Normal 4 2 5 3 4 2" xfId="14351" xr:uid="{00000000-0005-0000-0000-0000B7780000}"/>
    <cellStyle name="Normal 4 2 5 3 4 2 2" xfId="30647" xr:uid="{00000000-0005-0000-0000-0000B8780000}"/>
    <cellStyle name="Normal 4 2 5 3 4 3" xfId="22501" xr:uid="{00000000-0005-0000-0000-0000B9780000}"/>
    <cellStyle name="Normal 4 2 5 3 5" xfId="9052" xr:uid="{00000000-0005-0000-0000-0000BA780000}"/>
    <cellStyle name="Normal 4 2 5 3 5 2" xfId="25348" xr:uid="{00000000-0005-0000-0000-0000BB780000}"/>
    <cellStyle name="Normal 4 2 5 3 6" xfId="17202" xr:uid="{00000000-0005-0000-0000-0000BC780000}"/>
    <cellStyle name="Normal 4 2 5 4" xfId="1611" xr:uid="{00000000-0005-0000-0000-0000BD780000}"/>
    <cellStyle name="Normal 4 2 5 4 2" xfId="4229" xr:uid="{00000000-0005-0000-0000-0000BE780000}"/>
    <cellStyle name="Normal 4 2 5 4 2 2" xfId="12375" xr:uid="{00000000-0005-0000-0000-0000BF780000}"/>
    <cellStyle name="Normal 4 2 5 4 2 2 2" xfId="28671" xr:uid="{00000000-0005-0000-0000-0000C0780000}"/>
    <cellStyle name="Normal 4 2 5 4 2 3" xfId="20525" xr:uid="{00000000-0005-0000-0000-0000C1780000}"/>
    <cellStyle name="Normal 4 2 5 4 3" xfId="6910" xr:uid="{00000000-0005-0000-0000-0000C2780000}"/>
    <cellStyle name="Normal 4 2 5 4 3 2" xfId="15056" xr:uid="{00000000-0005-0000-0000-0000C3780000}"/>
    <cellStyle name="Normal 4 2 5 4 3 2 2" xfId="31352" xr:uid="{00000000-0005-0000-0000-0000C4780000}"/>
    <cellStyle name="Normal 4 2 5 4 3 3" xfId="23206" xr:uid="{00000000-0005-0000-0000-0000C5780000}"/>
    <cellStyle name="Normal 4 2 5 4 4" xfId="9757" xr:uid="{00000000-0005-0000-0000-0000C6780000}"/>
    <cellStyle name="Normal 4 2 5 4 4 2" xfId="26053" xr:uid="{00000000-0005-0000-0000-0000C7780000}"/>
    <cellStyle name="Normal 4 2 5 4 5" xfId="17907" xr:uid="{00000000-0005-0000-0000-0000C8780000}"/>
    <cellStyle name="Normal 4 2 5 5" xfId="3011" xr:uid="{00000000-0005-0000-0000-0000C9780000}"/>
    <cellStyle name="Normal 4 2 5 5 2" xfId="11157" xr:uid="{00000000-0005-0000-0000-0000CA780000}"/>
    <cellStyle name="Normal 4 2 5 5 2 2" xfId="27453" xr:uid="{00000000-0005-0000-0000-0000CB780000}"/>
    <cellStyle name="Normal 4 2 5 5 3" xfId="19307" xr:uid="{00000000-0005-0000-0000-0000CC780000}"/>
    <cellStyle name="Normal 4 2 5 6" xfId="5500" xr:uid="{00000000-0005-0000-0000-0000CD780000}"/>
    <cellStyle name="Normal 4 2 5 6 2" xfId="13646" xr:uid="{00000000-0005-0000-0000-0000CE780000}"/>
    <cellStyle name="Normal 4 2 5 6 2 2" xfId="29942" xr:uid="{00000000-0005-0000-0000-0000CF780000}"/>
    <cellStyle name="Normal 4 2 5 6 3" xfId="21796" xr:uid="{00000000-0005-0000-0000-0000D0780000}"/>
    <cellStyle name="Normal 4 2 5 7" xfId="8347" xr:uid="{00000000-0005-0000-0000-0000D1780000}"/>
    <cellStyle name="Normal 4 2 5 7 2" xfId="24643" xr:uid="{00000000-0005-0000-0000-0000D2780000}"/>
    <cellStyle name="Normal 4 2 5 8" xfId="16497" xr:uid="{00000000-0005-0000-0000-0000D3780000}"/>
    <cellStyle name="Normal 4 2 6" xfId="277" xr:uid="{00000000-0005-0000-0000-0000D4780000}"/>
    <cellStyle name="Normal 4 2 6 2" xfId="621" xr:uid="{00000000-0005-0000-0000-0000D5780000}"/>
    <cellStyle name="Normal 4 2 6 2 2" xfId="1327" xr:uid="{00000000-0005-0000-0000-0000D6780000}"/>
    <cellStyle name="Normal 4 2 6 2 2 2" xfId="2737" xr:uid="{00000000-0005-0000-0000-0000D7780000}"/>
    <cellStyle name="Normal 4 2 6 2 2 2 2" xfId="5208" xr:uid="{00000000-0005-0000-0000-0000D8780000}"/>
    <cellStyle name="Normal 4 2 6 2 2 2 2 2" xfId="13354" xr:uid="{00000000-0005-0000-0000-0000D9780000}"/>
    <cellStyle name="Normal 4 2 6 2 2 2 2 2 2" xfId="29650" xr:uid="{00000000-0005-0000-0000-0000DA780000}"/>
    <cellStyle name="Normal 4 2 6 2 2 2 2 3" xfId="21504" xr:uid="{00000000-0005-0000-0000-0000DB780000}"/>
    <cellStyle name="Normal 4 2 6 2 2 2 3" xfId="8036" xr:uid="{00000000-0005-0000-0000-0000DC780000}"/>
    <cellStyle name="Normal 4 2 6 2 2 2 3 2" xfId="16182" xr:uid="{00000000-0005-0000-0000-0000DD780000}"/>
    <cellStyle name="Normal 4 2 6 2 2 2 3 2 2" xfId="32478" xr:uid="{00000000-0005-0000-0000-0000DE780000}"/>
    <cellStyle name="Normal 4 2 6 2 2 2 3 3" xfId="24332" xr:uid="{00000000-0005-0000-0000-0000DF780000}"/>
    <cellStyle name="Normal 4 2 6 2 2 2 4" xfId="10883" xr:uid="{00000000-0005-0000-0000-0000E0780000}"/>
    <cellStyle name="Normal 4 2 6 2 2 2 4 2" xfId="27179" xr:uid="{00000000-0005-0000-0000-0000E1780000}"/>
    <cellStyle name="Normal 4 2 6 2 2 2 5" xfId="19033" xr:uid="{00000000-0005-0000-0000-0000E2780000}"/>
    <cellStyle name="Normal 4 2 6 2 2 3" xfId="3990" xr:uid="{00000000-0005-0000-0000-0000E3780000}"/>
    <cellStyle name="Normal 4 2 6 2 2 3 2" xfId="12136" xr:uid="{00000000-0005-0000-0000-0000E4780000}"/>
    <cellStyle name="Normal 4 2 6 2 2 3 2 2" xfId="28432" xr:uid="{00000000-0005-0000-0000-0000E5780000}"/>
    <cellStyle name="Normal 4 2 6 2 2 3 3" xfId="20286" xr:uid="{00000000-0005-0000-0000-0000E6780000}"/>
    <cellStyle name="Normal 4 2 6 2 2 4" xfId="6626" xr:uid="{00000000-0005-0000-0000-0000E7780000}"/>
    <cellStyle name="Normal 4 2 6 2 2 4 2" xfId="14772" xr:uid="{00000000-0005-0000-0000-0000E8780000}"/>
    <cellStyle name="Normal 4 2 6 2 2 4 2 2" xfId="31068" xr:uid="{00000000-0005-0000-0000-0000E9780000}"/>
    <cellStyle name="Normal 4 2 6 2 2 4 3" xfId="22922" xr:uid="{00000000-0005-0000-0000-0000EA780000}"/>
    <cellStyle name="Normal 4 2 6 2 2 5" xfId="9473" xr:uid="{00000000-0005-0000-0000-0000EB780000}"/>
    <cellStyle name="Normal 4 2 6 2 2 5 2" xfId="25769" xr:uid="{00000000-0005-0000-0000-0000EC780000}"/>
    <cellStyle name="Normal 4 2 6 2 2 6" xfId="17623" xr:uid="{00000000-0005-0000-0000-0000ED780000}"/>
    <cellStyle name="Normal 4 2 6 2 3" xfId="2032" xr:uid="{00000000-0005-0000-0000-0000EE780000}"/>
    <cellStyle name="Normal 4 2 6 2 3 2" xfId="4599" xr:uid="{00000000-0005-0000-0000-0000EF780000}"/>
    <cellStyle name="Normal 4 2 6 2 3 2 2" xfId="12745" xr:uid="{00000000-0005-0000-0000-0000F0780000}"/>
    <cellStyle name="Normal 4 2 6 2 3 2 2 2" xfId="29041" xr:uid="{00000000-0005-0000-0000-0000F1780000}"/>
    <cellStyle name="Normal 4 2 6 2 3 2 3" xfId="20895" xr:uid="{00000000-0005-0000-0000-0000F2780000}"/>
    <cellStyle name="Normal 4 2 6 2 3 3" xfId="7331" xr:uid="{00000000-0005-0000-0000-0000F3780000}"/>
    <cellStyle name="Normal 4 2 6 2 3 3 2" xfId="15477" xr:uid="{00000000-0005-0000-0000-0000F4780000}"/>
    <cellStyle name="Normal 4 2 6 2 3 3 2 2" xfId="31773" xr:uid="{00000000-0005-0000-0000-0000F5780000}"/>
    <cellStyle name="Normal 4 2 6 2 3 3 3" xfId="23627" xr:uid="{00000000-0005-0000-0000-0000F6780000}"/>
    <cellStyle name="Normal 4 2 6 2 3 4" xfId="10178" xr:uid="{00000000-0005-0000-0000-0000F7780000}"/>
    <cellStyle name="Normal 4 2 6 2 3 4 2" xfId="26474" xr:uid="{00000000-0005-0000-0000-0000F8780000}"/>
    <cellStyle name="Normal 4 2 6 2 3 5" xfId="18328" xr:uid="{00000000-0005-0000-0000-0000F9780000}"/>
    <cellStyle name="Normal 4 2 6 2 4" xfId="3381" xr:uid="{00000000-0005-0000-0000-0000FA780000}"/>
    <cellStyle name="Normal 4 2 6 2 4 2" xfId="11527" xr:uid="{00000000-0005-0000-0000-0000FB780000}"/>
    <cellStyle name="Normal 4 2 6 2 4 2 2" xfId="27823" xr:uid="{00000000-0005-0000-0000-0000FC780000}"/>
    <cellStyle name="Normal 4 2 6 2 4 3" xfId="19677" xr:uid="{00000000-0005-0000-0000-0000FD780000}"/>
    <cellStyle name="Normal 4 2 6 2 5" xfId="5921" xr:uid="{00000000-0005-0000-0000-0000FE780000}"/>
    <cellStyle name="Normal 4 2 6 2 5 2" xfId="14067" xr:uid="{00000000-0005-0000-0000-0000FF780000}"/>
    <cellStyle name="Normal 4 2 6 2 5 2 2" xfId="30363" xr:uid="{00000000-0005-0000-0000-000000790000}"/>
    <cellStyle name="Normal 4 2 6 2 5 3" xfId="22217" xr:uid="{00000000-0005-0000-0000-000001790000}"/>
    <cellStyle name="Normal 4 2 6 2 6" xfId="8768" xr:uid="{00000000-0005-0000-0000-000002790000}"/>
    <cellStyle name="Normal 4 2 6 2 6 2" xfId="25064" xr:uid="{00000000-0005-0000-0000-000003790000}"/>
    <cellStyle name="Normal 4 2 6 2 7" xfId="16918" xr:uid="{00000000-0005-0000-0000-000004790000}"/>
    <cellStyle name="Normal 4 2 6 3" xfId="983" xr:uid="{00000000-0005-0000-0000-000005790000}"/>
    <cellStyle name="Normal 4 2 6 3 2" xfId="2393" xr:uid="{00000000-0005-0000-0000-000006790000}"/>
    <cellStyle name="Normal 4 2 6 3 2 2" xfId="4912" xr:uid="{00000000-0005-0000-0000-000007790000}"/>
    <cellStyle name="Normal 4 2 6 3 2 2 2" xfId="13058" xr:uid="{00000000-0005-0000-0000-000008790000}"/>
    <cellStyle name="Normal 4 2 6 3 2 2 2 2" xfId="29354" xr:uid="{00000000-0005-0000-0000-000009790000}"/>
    <cellStyle name="Normal 4 2 6 3 2 2 3" xfId="21208" xr:uid="{00000000-0005-0000-0000-00000A790000}"/>
    <cellStyle name="Normal 4 2 6 3 2 3" xfId="7692" xr:uid="{00000000-0005-0000-0000-00000B790000}"/>
    <cellStyle name="Normal 4 2 6 3 2 3 2" xfId="15838" xr:uid="{00000000-0005-0000-0000-00000C790000}"/>
    <cellStyle name="Normal 4 2 6 3 2 3 2 2" xfId="32134" xr:uid="{00000000-0005-0000-0000-00000D790000}"/>
    <cellStyle name="Normal 4 2 6 3 2 3 3" xfId="23988" xr:uid="{00000000-0005-0000-0000-00000E790000}"/>
    <cellStyle name="Normal 4 2 6 3 2 4" xfId="10539" xr:uid="{00000000-0005-0000-0000-00000F790000}"/>
    <cellStyle name="Normal 4 2 6 3 2 4 2" xfId="26835" xr:uid="{00000000-0005-0000-0000-000010790000}"/>
    <cellStyle name="Normal 4 2 6 3 2 5" xfId="18689" xr:uid="{00000000-0005-0000-0000-000011790000}"/>
    <cellStyle name="Normal 4 2 6 3 3" xfId="3694" xr:uid="{00000000-0005-0000-0000-000012790000}"/>
    <cellStyle name="Normal 4 2 6 3 3 2" xfId="11840" xr:uid="{00000000-0005-0000-0000-000013790000}"/>
    <cellStyle name="Normal 4 2 6 3 3 2 2" xfId="28136" xr:uid="{00000000-0005-0000-0000-000014790000}"/>
    <cellStyle name="Normal 4 2 6 3 3 3" xfId="19990" xr:uid="{00000000-0005-0000-0000-000015790000}"/>
    <cellStyle name="Normal 4 2 6 3 4" xfId="6282" xr:uid="{00000000-0005-0000-0000-000016790000}"/>
    <cellStyle name="Normal 4 2 6 3 4 2" xfId="14428" xr:uid="{00000000-0005-0000-0000-000017790000}"/>
    <cellStyle name="Normal 4 2 6 3 4 2 2" xfId="30724" xr:uid="{00000000-0005-0000-0000-000018790000}"/>
    <cellStyle name="Normal 4 2 6 3 4 3" xfId="22578" xr:uid="{00000000-0005-0000-0000-000019790000}"/>
    <cellStyle name="Normal 4 2 6 3 5" xfId="9129" xr:uid="{00000000-0005-0000-0000-00001A790000}"/>
    <cellStyle name="Normal 4 2 6 3 5 2" xfId="25425" xr:uid="{00000000-0005-0000-0000-00001B790000}"/>
    <cellStyle name="Normal 4 2 6 3 6" xfId="17279" xr:uid="{00000000-0005-0000-0000-00001C790000}"/>
    <cellStyle name="Normal 4 2 6 4" xfId="1688" xr:uid="{00000000-0005-0000-0000-00001D790000}"/>
    <cellStyle name="Normal 4 2 6 4 2" xfId="4303" xr:uid="{00000000-0005-0000-0000-00001E790000}"/>
    <cellStyle name="Normal 4 2 6 4 2 2" xfId="12449" xr:uid="{00000000-0005-0000-0000-00001F790000}"/>
    <cellStyle name="Normal 4 2 6 4 2 2 2" xfId="28745" xr:uid="{00000000-0005-0000-0000-000020790000}"/>
    <cellStyle name="Normal 4 2 6 4 2 3" xfId="20599" xr:uid="{00000000-0005-0000-0000-000021790000}"/>
    <cellStyle name="Normal 4 2 6 4 3" xfId="6987" xr:uid="{00000000-0005-0000-0000-000022790000}"/>
    <cellStyle name="Normal 4 2 6 4 3 2" xfId="15133" xr:uid="{00000000-0005-0000-0000-000023790000}"/>
    <cellStyle name="Normal 4 2 6 4 3 2 2" xfId="31429" xr:uid="{00000000-0005-0000-0000-000024790000}"/>
    <cellStyle name="Normal 4 2 6 4 3 3" xfId="23283" xr:uid="{00000000-0005-0000-0000-000025790000}"/>
    <cellStyle name="Normal 4 2 6 4 4" xfId="9834" xr:uid="{00000000-0005-0000-0000-000026790000}"/>
    <cellStyle name="Normal 4 2 6 4 4 2" xfId="26130" xr:uid="{00000000-0005-0000-0000-000027790000}"/>
    <cellStyle name="Normal 4 2 6 4 5" xfId="17984" xr:uid="{00000000-0005-0000-0000-000028790000}"/>
    <cellStyle name="Normal 4 2 6 5" xfId="3085" xr:uid="{00000000-0005-0000-0000-000029790000}"/>
    <cellStyle name="Normal 4 2 6 5 2" xfId="11231" xr:uid="{00000000-0005-0000-0000-00002A790000}"/>
    <cellStyle name="Normal 4 2 6 5 2 2" xfId="27527" xr:uid="{00000000-0005-0000-0000-00002B790000}"/>
    <cellStyle name="Normal 4 2 6 5 3" xfId="19381" xr:uid="{00000000-0005-0000-0000-00002C790000}"/>
    <cellStyle name="Normal 4 2 6 6" xfId="5577" xr:uid="{00000000-0005-0000-0000-00002D790000}"/>
    <cellStyle name="Normal 4 2 6 6 2" xfId="13723" xr:uid="{00000000-0005-0000-0000-00002E790000}"/>
    <cellStyle name="Normal 4 2 6 6 2 2" xfId="30019" xr:uid="{00000000-0005-0000-0000-00002F790000}"/>
    <cellStyle name="Normal 4 2 6 6 3" xfId="21873" xr:uid="{00000000-0005-0000-0000-000030790000}"/>
    <cellStyle name="Normal 4 2 6 7" xfId="8424" xr:uid="{00000000-0005-0000-0000-000031790000}"/>
    <cellStyle name="Normal 4 2 6 7 2" xfId="24720" xr:uid="{00000000-0005-0000-0000-000032790000}"/>
    <cellStyle name="Normal 4 2 6 8" xfId="16574" xr:uid="{00000000-0005-0000-0000-000033790000}"/>
    <cellStyle name="Normal 4 2 7" xfId="367" xr:uid="{00000000-0005-0000-0000-000034790000}"/>
    <cellStyle name="Normal 4 2 7 2" xfId="1073" xr:uid="{00000000-0005-0000-0000-000035790000}"/>
    <cellStyle name="Normal 4 2 7 2 2" xfId="2483" xr:uid="{00000000-0005-0000-0000-000036790000}"/>
    <cellStyle name="Normal 4 2 7 2 2 2" xfId="4986" xr:uid="{00000000-0005-0000-0000-000037790000}"/>
    <cellStyle name="Normal 4 2 7 2 2 2 2" xfId="13132" xr:uid="{00000000-0005-0000-0000-000038790000}"/>
    <cellStyle name="Normal 4 2 7 2 2 2 2 2" xfId="29428" xr:uid="{00000000-0005-0000-0000-000039790000}"/>
    <cellStyle name="Normal 4 2 7 2 2 2 3" xfId="21282" xr:uid="{00000000-0005-0000-0000-00003A790000}"/>
    <cellStyle name="Normal 4 2 7 2 2 3" xfId="7782" xr:uid="{00000000-0005-0000-0000-00003B790000}"/>
    <cellStyle name="Normal 4 2 7 2 2 3 2" xfId="15928" xr:uid="{00000000-0005-0000-0000-00003C790000}"/>
    <cellStyle name="Normal 4 2 7 2 2 3 2 2" xfId="32224" xr:uid="{00000000-0005-0000-0000-00003D790000}"/>
    <cellStyle name="Normal 4 2 7 2 2 3 3" xfId="24078" xr:uid="{00000000-0005-0000-0000-00003E790000}"/>
    <cellStyle name="Normal 4 2 7 2 2 4" xfId="10629" xr:uid="{00000000-0005-0000-0000-00003F790000}"/>
    <cellStyle name="Normal 4 2 7 2 2 4 2" xfId="26925" xr:uid="{00000000-0005-0000-0000-000040790000}"/>
    <cellStyle name="Normal 4 2 7 2 2 5" xfId="18779" xr:uid="{00000000-0005-0000-0000-000041790000}"/>
    <cellStyle name="Normal 4 2 7 2 3" xfId="3768" xr:uid="{00000000-0005-0000-0000-000042790000}"/>
    <cellStyle name="Normal 4 2 7 2 3 2" xfId="11914" xr:uid="{00000000-0005-0000-0000-000043790000}"/>
    <cellStyle name="Normal 4 2 7 2 3 2 2" xfId="28210" xr:uid="{00000000-0005-0000-0000-000044790000}"/>
    <cellStyle name="Normal 4 2 7 2 3 3" xfId="20064" xr:uid="{00000000-0005-0000-0000-000045790000}"/>
    <cellStyle name="Normal 4 2 7 2 4" xfId="6372" xr:uid="{00000000-0005-0000-0000-000046790000}"/>
    <cellStyle name="Normal 4 2 7 2 4 2" xfId="14518" xr:uid="{00000000-0005-0000-0000-000047790000}"/>
    <cellStyle name="Normal 4 2 7 2 4 2 2" xfId="30814" xr:uid="{00000000-0005-0000-0000-000048790000}"/>
    <cellStyle name="Normal 4 2 7 2 4 3" xfId="22668" xr:uid="{00000000-0005-0000-0000-000049790000}"/>
    <cellStyle name="Normal 4 2 7 2 5" xfId="9219" xr:uid="{00000000-0005-0000-0000-00004A790000}"/>
    <cellStyle name="Normal 4 2 7 2 5 2" xfId="25515" xr:uid="{00000000-0005-0000-0000-00004B790000}"/>
    <cellStyle name="Normal 4 2 7 2 6" xfId="17369" xr:uid="{00000000-0005-0000-0000-00004C790000}"/>
    <cellStyle name="Normal 4 2 7 3" xfId="1778" xr:uid="{00000000-0005-0000-0000-00004D790000}"/>
    <cellStyle name="Normal 4 2 7 3 2" xfId="4377" xr:uid="{00000000-0005-0000-0000-00004E790000}"/>
    <cellStyle name="Normal 4 2 7 3 2 2" xfId="12523" xr:uid="{00000000-0005-0000-0000-00004F790000}"/>
    <cellStyle name="Normal 4 2 7 3 2 2 2" xfId="28819" xr:uid="{00000000-0005-0000-0000-000050790000}"/>
    <cellStyle name="Normal 4 2 7 3 2 3" xfId="20673" xr:uid="{00000000-0005-0000-0000-000051790000}"/>
    <cellStyle name="Normal 4 2 7 3 3" xfId="7077" xr:uid="{00000000-0005-0000-0000-000052790000}"/>
    <cellStyle name="Normal 4 2 7 3 3 2" xfId="15223" xr:uid="{00000000-0005-0000-0000-000053790000}"/>
    <cellStyle name="Normal 4 2 7 3 3 2 2" xfId="31519" xr:uid="{00000000-0005-0000-0000-000054790000}"/>
    <cellStyle name="Normal 4 2 7 3 3 3" xfId="23373" xr:uid="{00000000-0005-0000-0000-000055790000}"/>
    <cellStyle name="Normal 4 2 7 3 4" xfId="9924" xr:uid="{00000000-0005-0000-0000-000056790000}"/>
    <cellStyle name="Normal 4 2 7 3 4 2" xfId="26220" xr:uid="{00000000-0005-0000-0000-000057790000}"/>
    <cellStyle name="Normal 4 2 7 3 5" xfId="18074" xr:uid="{00000000-0005-0000-0000-000058790000}"/>
    <cellStyle name="Normal 4 2 7 4" xfId="3159" xr:uid="{00000000-0005-0000-0000-000059790000}"/>
    <cellStyle name="Normal 4 2 7 4 2" xfId="11305" xr:uid="{00000000-0005-0000-0000-00005A790000}"/>
    <cellStyle name="Normal 4 2 7 4 2 2" xfId="27601" xr:uid="{00000000-0005-0000-0000-00005B790000}"/>
    <cellStyle name="Normal 4 2 7 4 3" xfId="19455" xr:uid="{00000000-0005-0000-0000-00005C790000}"/>
    <cellStyle name="Normal 4 2 7 5" xfId="5667" xr:uid="{00000000-0005-0000-0000-00005D790000}"/>
    <cellStyle name="Normal 4 2 7 5 2" xfId="13813" xr:uid="{00000000-0005-0000-0000-00005E790000}"/>
    <cellStyle name="Normal 4 2 7 5 2 2" xfId="30109" xr:uid="{00000000-0005-0000-0000-00005F790000}"/>
    <cellStyle name="Normal 4 2 7 5 3" xfId="21963" xr:uid="{00000000-0005-0000-0000-000060790000}"/>
    <cellStyle name="Normal 4 2 7 6" xfId="8514" xr:uid="{00000000-0005-0000-0000-000061790000}"/>
    <cellStyle name="Normal 4 2 7 6 2" xfId="24810" xr:uid="{00000000-0005-0000-0000-000062790000}"/>
    <cellStyle name="Normal 4 2 7 7" xfId="16664" xr:uid="{00000000-0005-0000-0000-000063790000}"/>
    <cellStyle name="Normal 4 2 8" xfId="729" xr:uid="{00000000-0005-0000-0000-000064790000}"/>
    <cellStyle name="Normal 4 2 8 2" xfId="2139" xr:uid="{00000000-0005-0000-0000-000065790000}"/>
    <cellStyle name="Normal 4 2 8 2 2" xfId="4690" xr:uid="{00000000-0005-0000-0000-000066790000}"/>
    <cellStyle name="Normal 4 2 8 2 2 2" xfId="12836" xr:uid="{00000000-0005-0000-0000-000067790000}"/>
    <cellStyle name="Normal 4 2 8 2 2 2 2" xfId="29132" xr:uid="{00000000-0005-0000-0000-000068790000}"/>
    <cellStyle name="Normal 4 2 8 2 2 3" xfId="20986" xr:uid="{00000000-0005-0000-0000-000069790000}"/>
    <cellStyle name="Normal 4 2 8 2 3" xfId="7438" xr:uid="{00000000-0005-0000-0000-00006A790000}"/>
    <cellStyle name="Normal 4 2 8 2 3 2" xfId="15584" xr:uid="{00000000-0005-0000-0000-00006B790000}"/>
    <cellStyle name="Normal 4 2 8 2 3 2 2" xfId="31880" xr:uid="{00000000-0005-0000-0000-00006C790000}"/>
    <cellStyle name="Normal 4 2 8 2 3 3" xfId="23734" xr:uid="{00000000-0005-0000-0000-00006D790000}"/>
    <cellStyle name="Normal 4 2 8 2 4" xfId="10285" xr:uid="{00000000-0005-0000-0000-00006E790000}"/>
    <cellStyle name="Normal 4 2 8 2 4 2" xfId="26581" xr:uid="{00000000-0005-0000-0000-00006F790000}"/>
    <cellStyle name="Normal 4 2 8 2 5" xfId="18435" xr:uid="{00000000-0005-0000-0000-000070790000}"/>
    <cellStyle name="Normal 4 2 8 3" xfId="3472" xr:uid="{00000000-0005-0000-0000-000071790000}"/>
    <cellStyle name="Normal 4 2 8 3 2" xfId="11618" xr:uid="{00000000-0005-0000-0000-000072790000}"/>
    <cellStyle name="Normal 4 2 8 3 2 2" xfId="27914" xr:uid="{00000000-0005-0000-0000-000073790000}"/>
    <cellStyle name="Normal 4 2 8 3 3" xfId="19768" xr:uid="{00000000-0005-0000-0000-000074790000}"/>
    <cellStyle name="Normal 4 2 8 4" xfId="6028" xr:uid="{00000000-0005-0000-0000-000075790000}"/>
    <cellStyle name="Normal 4 2 8 4 2" xfId="14174" xr:uid="{00000000-0005-0000-0000-000076790000}"/>
    <cellStyle name="Normal 4 2 8 4 2 2" xfId="30470" xr:uid="{00000000-0005-0000-0000-000077790000}"/>
    <cellStyle name="Normal 4 2 8 4 3" xfId="22324" xr:uid="{00000000-0005-0000-0000-000078790000}"/>
    <cellStyle name="Normal 4 2 8 5" xfId="8875" xr:uid="{00000000-0005-0000-0000-000079790000}"/>
    <cellStyle name="Normal 4 2 8 5 2" xfId="25171" xr:uid="{00000000-0005-0000-0000-00007A790000}"/>
    <cellStyle name="Normal 4 2 8 6" xfId="17025" xr:uid="{00000000-0005-0000-0000-00007B790000}"/>
    <cellStyle name="Normal 4 2 9" xfId="1434" xr:uid="{00000000-0005-0000-0000-00007C790000}"/>
    <cellStyle name="Normal 4 2 9 2" xfId="4081" xr:uid="{00000000-0005-0000-0000-00007D790000}"/>
    <cellStyle name="Normal 4 2 9 2 2" xfId="12227" xr:uid="{00000000-0005-0000-0000-00007E790000}"/>
    <cellStyle name="Normal 4 2 9 2 2 2" xfId="28523" xr:uid="{00000000-0005-0000-0000-00007F790000}"/>
    <cellStyle name="Normal 4 2 9 2 3" xfId="20377" xr:uid="{00000000-0005-0000-0000-000080790000}"/>
    <cellStyle name="Normal 4 2 9 3" xfId="6733" xr:uid="{00000000-0005-0000-0000-000081790000}"/>
    <cellStyle name="Normal 4 2 9 3 2" xfId="14879" xr:uid="{00000000-0005-0000-0000-000082790000}"/>
    <cellStyle name="Normal 4 2 9 3 2 2" xfId="31175" xr:uid="{00000000-0005-0000-0000-000083790000}"/>
    <cellStyle name="Normal 4 2 9 3 3" xfId="23029" xr:uid="{00000000-0005-0000-0000-000084790000}"/>
    <cellStyle name="Normal 4 2 9 4" xfId="9580" xr:uid="{00000000-0005-0000-0000-000085790000}"/>
    <cellStyle name="Normal 4 2 9 4 2" xfId="25876" xr:uid="{00000000-0005-0000-0000-000086790000}"/>
    <cellStyle name="Normal 4 2 9 5" xfId="17730" xr:uid="{00000000-0005-0000-0000-000087790000}"/>
    <cellStyle name="Normal 4 3" xfId="34" xr:uid="{00000000-0005-0000-0000-000088790000}"/>
    <cellStyle name="Normal 4 3 10" xfId="5334" xr:uid="{00000000-0005-0000-0000-000089790000}"/>
    <cellStyle name="Normal 4 3 10 2" xfId="13480" xr:uid="{00000000-0005-0000-0000-00008A790000}"/>
    <cellStyle name="Normal 4 3 10 2 2" xfId="29776" xr:uid="{00000000-0005-0000-0000-00008B790000}"/>
    <cellStyle name="Normal 4 3 10 3" xfId="21630" xr:uid="{00000000-0005-0000-0000-00008C790000}"/>
    <cellStyle name="Normal 4 3 11" xfId="8181" xr:uid="{00000000-0005-0000-0000-00008D790000}"/>
    <cellStyle name="Normal 4 3 11 2" xfId="24477" xr:uid="{00000000-0005-0000-0000-00008E790000}"/>
    <cellStyle name="Normal 4 3 12" xfId="16331" xr:uid="{00000000-0005-0000-0000-00008F790000}"/>
    <cellStyle name="Normal 4 3 2" xfId="78" xr:uid="{00000000-0005-0000-0000-000090790000}"/>
    <cellStyle name="Normal 4 3 2 10" xfId="8225" xr:uid="{00000000-0005-0000-0000-000091790000}"/>
    <cellStyle name="Normal 4 3 2 10 2" xfId="24521" xr:uid="{00000000-0005-0000-0000-000092790000}"/>
    <cellStyle name="Normal 4 3 2 11" xfId="16375" xr:uid="{00000000-0005-0000-0000-000093790000}"/>
    <cellStyle name="Normal 4 3 2 2" xfId="168" xr:uid="{00000000-0005-0000-0000-000094790000}"/>
    <cellStyle name="Normal 4 3 2 2 2" xfId="512" xr:uid="{00000000-0005-0000-0000-000095790000}"/>
    <cellStyle name="Normal 4 3 2 2 2 2" xfId="1218" xr:uid="{00000000-0005-0000-0000-000096790000}"/>
    <cellStyle name="Normal 4 3 2 2 2 2 2" xfId="2628" xr:uid="{00000000-0005-0000-0000-000097790000}"/>
    <cellStyle name="Normal 4 3 2 2 2 2 2 2" xfId="5105" xr:uid="{00000000-0005-0000-0000-000098790000}"/>
    <cellStyle name="Normal 4 3 2 2 2 2 2 2 2" xfId="13251" xr:uid="{00000000-0005-0000-0000-000099790000}"/>
    <cellStyle name="Normal 4 3 2 2 2 2 2 2 2 2" xfId="29547" xr:uid="{00000000-0005-0000-0000-00009A790000}"/>
    <cellStyle name="Normal 4 3 2 2 2 2 2 2 3" xfId="21401" xr:uid="{00000000-0005-0000-0000-00009B790000}"/>
    <cellStyle name="Normal 4 3 2 2 2 2 2 3" xfId="7927" xr:uid="{00000000-0005-0000-0000-00009C790000}"/>
    <cellStyle name="Normal 4 3 2 2 2 2 2 3 2" xfId="16073" xr:uid="{00000000-0005-0000-0000-00009D790000}"/>
    <cellStyle name="Normal 4 3 2 2 2 2 2 3 2 2" xfId="32369" xr:uid="{00000000-0005-0000-0000-00009E790000}"/>
    <cellStyle name="Normal 4 3 2 2 2 2 2 3 3" xfId="24223" xr:uid="{00000000-0005-0000-0000-00009F790000}"/>
    <cellStyle name="Normal 4 3 2 2 2 2 2 4" xfId="10774" xr:uid="{00000000-0005-0000-0000-0000A0790000}"/>
    <cellStyle name="Normal 4 3 2 2 2 2 2 4 2" xfId="27070" xr:uid="{00000000-0005-0000-0000-0000A1790000}"/>
    <cellStyle name="Normal 4 3 2 2 2 2 2 5" xfId="18924" xr:uid="{00000000-0005-0000-0000-0000A2790000}"/>
    <cellStyle name="Normal 4 3 2 2 2 2 3" xfId="3887" xr:uid="{00000000-0005-0000-0000-0000A3790000}"/>
    <cellStyle name="Normal 4 3 2 2 2 2 3 2" xfId="12033" xr:uid="{00000000-0005-0000-0000-0000A4790000}"/>
    <cellStyle name="Normal 4 3 2 2 2 2 3 2 2" xfId="28329" xr:uid="{00000000-0005-0000-0000-0000A5790000}"/>
    <cellStyle name="Normal 4 3 2 2 2 2 3 3" xfId="20183" xr:uid="{00000000-0005-0000-0000-0000A6790000}"/>
    <cellStyle name="Normal 4 3 2 2 2 2 4" xfId="6517" xr:uid="{00000000-0005-0000-0000-0000A7790000}"/>
    <cellStyle name="Normal 4 3 2 2 2 2 4 2" xfId="14663" xr:uid="{00000000-0005-0000-0000-0000A8790000}"/>
    <cellStyle name="Normal 4 3 2 2 2 2 4 2 2" xfId="30959" xr:uid="{00000000-0005-0000-0000-0000A9790000}"/>
    <cellStyle name="Normal 4 3 2 2 2 2 4 3" xfId="22813" xr:uid="{00000000-0005-0000-0000-0000AA790000}"/>
    <cellStyle name="Normal 4 3 2 2 2 2 5" xfId="9364" xr:uid="{00000000-0005-0000-0000-0000AB790000}"/>
    <cellStyle name="Normal 4 3 2 2 2 2 5 2" xfId="25660" xr:uid="{00000000-0005-0000-0000-0000AC790000}"/>
    <cellStyle name="Normal 4 3 2 2 2 2 6" xfId="17514" xr:uid="{00000000-0005-0000-0000-0000AD790000}"/>
    <cellStyle name="Normal 4 3 2 2 2 3" xfId="1923" xr:uid="{00000000-0005-0000-0000-0000AE790000}"/>
    <cellStyle name="Normal 4 3 2 2 2 3 2" xfId="4496" xr:uid="{00000000-0005-0000-0000-0000AF790000}"/>
    <cellStyle name="Normal 4 3 2 2 2 3 2 2" xfId="12642" xr:uid="{00000000-0005-0000-0000-0000B0790000}"/>
    <cellStyle name="Normal 4 3 2 2 2 3 2 2 2" xfId="28938" xr:uid="{00000000-0005-0000-0000-0000B1790000}"/>
    <cellStyle name="Normal 4 3 2 2 2 3 2 3" xfId="20792" xr:uid="{00000000-0005-0000-0000-0000B2790000}"/>
    <cellStyle name="Normal 4 3 2 2 2 3 3" xfId="7222" xr:uid="{00000000-0005-0000-0000-0000B3790000}"/>
    <cellStyle name="Normal 4 3 2 2 2 3 3 2" xfId="15368" xr:uid="{00000000-0005-0000-0000-0000B4790000}"/>
    <cellStyle name="Normal 4 3 2 2 2 3 3 2 2" xfId="31664" xr:uid="{00000000-0005-0000-0000-0000B5790000}"/>
    <cellStyle name="Normal 4 3 2 2 2 3 3 3" xfId="23518" xr:uid="{00000000-0005-0000-0000-0000B6790000}"/>
    <cellStyle name="Normal 4 3 2 2 2 3 4" xfId="10069" xr:uid="{00000000-0005-0000-0000-0000B7790000}"/>
    <cellStyle name="Normal 4 3 2 2 2 3 4 2" xfId="26365" xr:uid="{00000000-0005-0000-0000-0000B8790000}"/>
    <cellStyle name="Normal 4 3 2 2 2 3 5" xfId="18219" xr:uid="{00000000-0005-0000-0000-0000B9790000}"/>
    <cellStyle name="Normal 4 3 2 2 2 4" xfId="3278" xr:uid="{00000000-0005-0000-0000-0000BA790000}"/>
    <cellStyle name="Normal 4 3 2 2 2 4 2" xfId="11424" xr:uid="{00000000-0005-0000-0000-0000BB790000}"/>
    <cellStyle name="Normal 4 3 2 2 2 4 2 2" xfId="27720" xr:uid="{00000000-0005-0000-0000-0000BC790000}"/>
    <cellStyle name="Normal 4 3 2 2 2 4 3" xfId="19574" xr:uid="{00000000-0005-0000-0000-0000BD790000}"/>
    <cellStyle name="Normal 4 3 2 2 2 5" xfId="5812" xr:uid="{00000000-0005-0000-0000-0000BE790000}"/>
    <cellStyle name="Normal 4 3 2 2 2 5 2" xfId="13958" xr:uid="{00000000-0005-0000-0000-0000BF790000}"/>
    <cellStyle name="Normal 4 3 2 2 2 5 2 2" xfId="30254" xr:uid="{00000000-0005-0000-0000-0000C0790000}"/>
    <cellStyle name="Normal 4 3 2 2 2 5 3" xfId="22108" xr:uid="{00000000-0005-0000-0000-0000C1790000}"/>
    <cellStyle name="Normal 4 3 2 2 2 6" xfId="8659" xr:uid="{00000000-0005-0000-0000-0000C2790000}"/>
    <cellStyle name="Normal 4 3 2 2 2 6 2" xfId="24955" xr:uid="{00000000-0005-0000-0000-0000C3790000}"/>
    <cellStyle name="Normal 4 3 2 2 2 7" xfId="16809" xr:uid="{00000000-0005-0000-0000-0000C4790000}"/>
    <cellStyle name="Normal 4 3 2 2 3" xfId="874" xr:uid="{00000000-0005-0000-0000-0000C5790000}"/>
    <cellStyle name="Normal 4 3 2 2 3 2" xfId="2284" xr:uid="{00000000-0005-0000-0000-0000C6790000}"/>
    <cellStyle name="Normal 4 3 2 2 3 2 2" xfId="4809" xr:uid="{00000000-0005-0000-0000-0000C7790000}"/>
    <cellStyle name="Normal 4 3 2 2 3 2 2 2" xfId="12955" xr:uid="{00000000-0005-0000-0000-0000C8790000}"/>
    <cellStyle name="Normal 4 3 2 2 3 2 2 2 2" xfId="29251" xr:uid="{00000000-0005-0000-0000-0000C9790000}"/>
    <cellStyle name="Normal 4 3 2 2 3 2 2 3" xfId="21105" xr:uid="{00000000-0005-0000-0000-0000CA790000}"/>
    <cellStyle name="Normal 4 3 2 2 3 2 3" xfId="7583" xr:uid="{00000000-0005-0000-0000-0000CB790000}"/>
    <cellStyle name="Normal 4 3 2 2 3 2 3 2" xfId="15729" xr:uid="{00000000-0005-0000-0000-0000CC790000}"/>
    <cellStyle name="Normal 4 3 2 2 3 2 3 2 2" xfId="32025" xr:uid="{00000000-0005-0000-0000-0000CD790000}"/>
    <cellStyle name="Normal 4 3 2 2 3 2 3 3" xfId="23879" xr:uid="{00000000-0005-0000-0000-0000CE790000}"/>
    <cellStyle name="Normal 4 3 2 2 3 2 4" xfId="10430" xr:uid="{00000000-0005-0000-0000-0000CF790000}"/>
    <cellStyle name="Normal 4 3 2 2 3 2 4 2" xfId="26726" xr:uid="{00000000-0005-0000-0000-0000D0790000}"/>
    <cellStyle name="Normal 4 3 2 2 3 2 5" xfId="18580" xr:uid="{00000000-0005-0000-0000-0000D1790000}"/>
    <cellStyle name="Normal 4 3 2 2 3 3" xfId="3591" xr:uid="{00000000-0005-0000-0000-0000D2790000}"/>
    <cellStyle name="Normal 4 3 2 2 3 3 2" xfId="11737" xr:uid="{00000000-0005-0000-0000-0000D3790000}"/>
    <cellStyle name="Normal 4 3 2 2 3 3 2 2" xfId="28033" xr:uid="{00000000-0005-0000-0000-0000D4790000}"/>
    <cellStyle name="Normal 4 3 2 2 3 3 3" xfId="19887" xr:uid="{00000000-0005-0000-0000-0000D5790000}"/>
    <cellStyle name="Normal 4 3 2 2 3 4" xfId="6173" xr:uid="{00000000-0005-0000-0000-0000D6790000}"/>
    <cellStyle name="Normal 4 3 2 2 3 4 2" xfId="14319" xr:uid="{00000000-0005-0000-0000-0000D7790000}"/>
    <cellStyle name="Normal 4 3 2 2 3 4 2 2" xfId="30615" xr:uid="{00000000-0005-0000-0000-0000D8790000}"/>
    <cellStyle name="Normal 4 3 2 2 3 4 3" xfId="22469" xr:uid="{00000000-0005-0000-0000-0000D9790000}"/>
    <cellStyle name="Normal 4 3 2 2 3 5" xfId="9020" xr:uid="{00000000-0005-0000-0000-0000DA790000}"/>
    <cellStyle name="Normal 4 3 2 2 3 5 2" xfId="25316" xr:uid="{00000000-0005-0000-0000-0000DB790000}"/>
    <cellStyle name="Normal 4 3 2 2 3 6" xfId="17170" xr:uid="{00000000-0005-0000-0000-0000DC790000}"/>
    <cellStyle name="Normal 4 3 2 2 4" xfId="1579" xr:uid="{00000000-0005-0000-0000-0000DD790000}"/>
    <cellStyle name="Normal 4 3 2 2 4 2" xfId="4200" xr:uid="{00000000-0005-0000-0000-0000DE790000}"/>
    <cellStyle name="Normal 4 3 2 2 4 2 2" xfId="12346" xr:uid="{00000000-0005-0000-0000-0000DF790000}"/>
    <cellStyle name="Normal 4 3 2 2 4 2 2 2" xfId="28642" xr:uid="{00000000-0005-0000-0000-0000E0790000}"/>
    <cellStyle name="Normal 4 3 2 2 4 2 3" xfId="20496" xr:uid="{00000000-0005-0000-0000-0000E1790000}"/>
    <cellStyle name="Normal 4 3 2 2 4 3" xfId="6878" xr:uid="{00000000-0005-0000-0000-0000E2790000}"/>
    <cellStyle name="Normal 4 3 2 2 4 3 2" xfId="15024" xr:uid="{00000000-0005-0000-0000-0000E3790000}"/>
    <cellStyle name="Normal 4 3 2 2 4 3 2 2" xfId="31320" xr:uid="{00000000-0005-0000-0000-0000E4790000}"/>
    <cellStyle name="Normal 4 3 2 2 4 3 3" xfId="23174" xr:uid="{00000000-0005-0000-0000-0000E5790000}"/>
    <cellStyle name="Normal 4 3 2 2 4 4" xfId="9725" xr:uid="{00000000-0005-0000-0000-0000E6790000}"/>
    <cellStyle name="Normal 4 3 2 2 4 4 2" xfId="26021" xr:uid="{00000000-0005-0000-0000-0000E7790000}"/>
    <cellStyle name="Normal 4 3 2 2 4 5" xfId="17875" xr:uid="{00000000-0005-0000-0000-0000E8790000}"/>
    <cellStyle name="Normal 4 3 2 2 5" xfId="2982" xr:uid="{00000000-0005-0000-0000-0000E9790000}"/>
    <cellStyle name="Normal 4 3 2 2 5 2" xfId="11128" xr:uid="{00000000-0005-0000-0000-0000EA790000}"/>
    <cellStyle name="Normal 4 3 2 2 5 2 2" xfId="27424" xr:uid="{00000000-0005-0000-0000-0000EB790000}"/>
    <cellStyle name="Normal 4 3 2 2 5 3" xfId="19278" xr:uid="{00000000-0005-0000-0000-0000EC790000}"/>
    <cellStyle name="Normal 4 3 2 2 6" xfId="5468" xr:uid="{00000000-0005-0000-0000-0000ED790000}"/>
    <cellStyle name="Normal 4 3 2 2 6 2" xfId="13614" xr:uid="{00000000-0005-0000-0000-0000EE790000}"/>
    <cellStyle name="Normal 4 3 2 2 6 2 2" xfId="29910" xr:uid="{00000000-0005-0000-0000-0000EF790000}"/>
    <cellStyle name="Normal 4 3 2 2 6 3" xfId="21764" xr:uid="{00000000-0005-0000-0000-0000F0790000}"/>
    <cellStyle name="Normal 4 3 2 2 7" xfId="8315" xr:uid="{00000000-0005-0000-0000-0000F1790000}"/>
    <cellStyle name="Normal 4 3 2 2 7 2" xfId="24611" xr:uid="{00000000-0005-0000-0000-0000F2790000}"/>
    <cellStyle name="Normal 4 3 2 2 8" xfId="16465" xr:uid="{00000000-0005-0000-0000-0000F3790000}"/>
    <cellStyle name="Normal 4 3 2 3" xfId="245" xr:uid="{00000000-0005-0000-0000-0000F4790000}"/>
    <cellStyle name="Normal 4 3 2 3 2" xfId="589" xr:uid="{00000000-0005-0000-0000-0000F5790000}"/>
    <cellStyle name="Normal 4 3 2 3 2 2" xfId="1295" xr:uid="{00000000-0005-0000-0000-0000F6790000}"/>
    <cellStyle name="Normal 4 3 2 3 2 2 2" xfId="2705" xr:uid="{00000000-0005-0000-0000-0000F7790000}"/>
    <cellStyle name="Normal 4 3 2 3 2 2 2 2" xfId="5179" xr:uid="{00000000-0005-0000-0000-0000F8790000}"/>
    <cellStyle name="Normal 4 3 2 3 2 2 2 2 2" xfId="13325" xr:uid="{00000000-0005-0000-0000-0000F9790000}"/>
    <cellStyle name="Normal 4 3 2 3 2 2 2 2 2 2" xfId="29621" xr:uid="{00000000-0005-0000-0000-0000FA790000}"/>
    <cellStyle name="Normal 4 3 2 3 2 2 2 2 3" xfId="21475" xr:uid="{00000000-0005-0000-0000-0000FB790000}"/>
    <cellStyle name="Normal 4 3 2 3 2 2 2 3" xfId="8004" xr:uid="{00000000-0005-0000-0000-0000FC790000}"/>
    <cellStyle name="Normal 4 3 2 3 2 2 2 3 2" xfId="16150" xr:uid="{00000000-0005-0000-0000-0000FD790000}"/>
    <cellStyle name="Normal 4 3 2 3 2 2 2 3 2 2" xfId="32446" xr:uid="{00000000-0005-0000-0000-0000FE790000}"/>
    <cellStyle name="Normal 4 3 2 3 2 2 2 3 3" xfId="24300" xr:uid="{00000000-0005-0000-0000-0000FF790000}"/>
    <cellStyle name="Normal 4 3 2 3 2 2 2 4" xfId="10851" xr:uid="{00000000-0005-0000-0000-0000007A0000}"/>
    <cellStyle name="Normal 4 3 2 3 2 2 2 4 2" xfId="27147" xr:uid="{00000000-0005-0000-0000-0000017A0000}"/>
    <cellStyle name="Normal 4 3 2 3 2 2 2 5" xfId="19001" xr:uid="{00000000-0005-0000-0000-0000027A0000}"/>
    <cellStyle name="Normal 4 3 2 3 2 2 3" xfId="3961" xr:uid="{00000000-0005-0000-0000-0000037A0000}"/>
    <cellStyle name="Normal 4 3 2 3 2 2 3 2" xfId="12107" xr:uid="{00000000-0005-0000-0000-0000047A0000}"/>
    <cellStyle name="Normal 4 3 2 3 2 2 3 2 2" xfId="28403" xr:uid="{00000000-0005-0000-0000-0000057A0000}"/>
    <cellStyle name="Normal 4 3 2 3 2 2 3 3" xfId="20257" xr:uid="{00000000-0005-0000-0000-0000067A0000}"/>
    <cellStyle name="Normal 4 3 2 3 2 2 4" xfId="6594" xr:uid="{00000000-0005-0000-0000-0000077A0000}"/>
    <cellStyle name="Normal 4 3 2 3 2 2 4 2" xfId="14740" xr:uid="{00000000-0005-0000-0000-0000087A0000}"/>
    <cellStyle name="Normal 4 3 2 3 2 2 4 2 2" xfId="31036" xr:uid="{00000000-0005-0000-0000-0000097A0000}"/>
    <cellStyle name="Normal 4 3 2 3 2 2 4 3" xfId="22890" xr:uid="{00000000-0005-0000-0000-00000A7A0000}"/>
    <cellStyle name="Normal 4 3 2 3 2 2 5" xfId="9441" xr:uid="{00000000-0005-0000-0000-00000B7A0000}"/>
    <cellStyle name="Normal 4 3 2 3 2 2 5 2" xfId="25737" xr:uid="{00000000-0005-0000-0000-00000C7A0000}"/>
    <cellStyle name="Normal 4 3 2 3 2 2 6" xfId="17591" xr:uid="{00000000-0005-0000-0000-00000D7A0000}"/>
    <cellStyle name="Normal 4 3 2 3 2 3" xfId="2000" xr:uid="{00000000-0005-0000-0000-00000E7A0000}"/>
    <cellStyle name="Normal 4 3 2 3 2 3 2" xfId="4570" xr:uid="{00000000-0005-0000-0000-00000F7A0000}"/>
    <cellStyle name="Normal 4 3 2 3 2 3 2 2" xfId="12716" xr:uid="{00000000-0005-0000-0000-0000107A0000}"/>
    <cellStyle name="Normal 4 3 2 3 2 3 2 2 2" xfId="29012" xr:uid="{00000000-0005-0000-0000-0000117A0000}"/>
    <cellStyle name="Normal 4 3 2 3 2 3 2 3" xfId="20866" xr:uid="{00000000-0005-0000-0000-0000127A0000}"/>
    <cellStyle name="Normal 4 3 2 3 2 3 3" xfId="7299" xr:uid="{00000000-0005-0000-0000-0000137A0000}"/>
    <cellStyle name="Normal 4 3 2 3 2 3 3 2" xfId="15445" xr:uid="{00000000-0005-0000-0000-0000147A0000}"/>
    <cellStyle name="Normal 4 3 2 3 2 3 3 2 2" xfId="31741" xr:uid="{00000000-0005-0000-0000-0000157A0000}"/>
    <cellStyle name="Normal 4 3 2 3 2 3 3 3" xfId="23595" xr:uid="{00000000-0005-0000-0000-0000167A0000}"/>
    <cellStyle name="Normal 4 3 2 3 2 3 4" xfId="10146" xr:uid="{00000000-0005-0000-0000-0000177A0000}"/>
    <cellStyle name="Normal 4 3 2 3 2 3 4 2" xfId="26442" xr:uid="{00000000-0005-0000-0000-0000187A0000}"/>
    <cellStyle name="Normal 4 3 2 3 2 3 5" xfId="18296" xr:uid="{00000000-0005-0000-0000-0000197A0000}"/>
    <cellStyle name="Normal 4 3 2 3 2 4" xfId="3352" xr:uid="{00000000-0005-0000-0000-00001A7A0000}"/>
    <cellStyle name="Normal 4 3 2 3 2 4 2" xfId="11498" xr:uid="{00000000-0005-0000-0000-00001B7A0000}"/>
    <cellStyle name="Normal 4 3 2 3 2 4 2 2" xfId="27794" xr:uid="{00000000-0005-0000-0000-00001C7A0000}"/>
    <cellStyle name="Normal 4 3 2 3 2 4 3" xfId="19648" xr:uid="{00000000-0005-0000-0000-00001D7A0000}"/>
    <cellStyle name="Normal 4 3 2 3 2 5" xfId="5889" xr:uid="{00000000-0005-0000-0000-00001E7A0000}"/>
    <cellStyle name="Normal 4 3 2 3 2 5 2" xfId="14035" xr:uid="{00000000-0005-0000-0000-00001F7A0000}"/>
    <cellStyle name="Normal 4 3 2 3 2 5 2 2" xfId="30331" xr:uid="{00000000-0005-0000-0000-0000207A0000}"/>
    <cellStyle name="Normal 4 3 2 3 2 5 3" xfId="22185" xr:uid="{00000000-0005-0000-0000-0000217A0000}"/>
    <cellStyle name="Normal 4 3 2 3 2 6" xfId="8736" xr:uid="{00000000-0005-0000-0000-0000227A0000}"/>
    <cellStyle name="Normal 4 3 2 3 2 6 2" xfId="25032" xr:uid="{00000000-0005-0000-0000-0000237A0000}"/>
    <cellStyle name="Normal 4 3 2 3 2 7" xfId="16886" xr:uid="{00000000-0005-0000-0000-0000247A0000}"/>
    <cellStyle name="Normal 4 3 2 3 3" xfId="951" xr:uid="{00000000-0005-0000-0000-0000257A0000}"/>
    <cellStyle name="Normal 4 3 2 3 3 2" xfId="2361" xr:uid="{00000000-0005-0000-0000-0000267A0000}"/>
    <cellStyle name="Normal 4 3 2 3 3 2 2" xfId="4883" xr:uid="{00000000-0005-0000-0000-0000277A0000}"/>
    <cellStyle name="Normal 4 3 2 3 3 2 2 2" xfId="13029" xr:uid="{00000000-0005-0000-0000-0000287A0000}"/>
    <cellStyle name="Normal 4 3 2 3 3 2 2 2 2" xfId="29325" xr:uid="{00000000-0005-0000-0000-0000297A0000}"/>
    <cellStyle name="Normal 4 3 2 3 3 2 2 3" xfId="21179" xr:uid="{00000000-0005-0000-0000-00002A7A0000}"/>
    <cellStyle name="Normal 4 3 2 3 3 2 3" xfId="7660" xr:uid="{00000000-0005-0000-0000-00002B7A0000}"/>
    <cellStyle name="Normal 4 3 2 3 3 2 3 2" xfId="15806" xr:uid="{00000000-0005-0000-0000-00002C7A0000}"/>
    <cellStyle name="Normal 4 3 2 3 3 2 3 2 2" xfId="32102" xr:uid="{00000000-0005-0000-0000-00002D7A0000}"/>
    <cellStyle name="Normal 4 3 2 3 3 2 3 3" xfId="23956" xr:uid="{00000000-0005-0000-0000-00002E7A0000}"/>
    <cellStyle name="Normal 4 3 2 3 3 2 4" xfId="10507" xr:uid="{00000000-0005-0000-0000-00002F7A0000}"/>
    <cellStyle name="Normal 4 3 2 3 3 2 4 2" xfId="26803" xr:uid="{00000000-0005-0000-0000-0000307A0000}"/>
    <cellStyle name="Normal 4 3 2 3 3 2 5" xfId="18657" xr:uid="{00000000-0005-0000-0000-0000317A0000}"/>
    <cellStyle name="Normal 4 3 2 3 3 3" xfId="3665" xr:uid="{00000000-0005-0000-0000-0000327A0000}"/>
    <cellStyle name="Normal 4 3 2 3 3 3 2" xfId="11811" xr:uid="{00000000-0005-0000-0000-0000337A0000}"/>
    <cellStyle name="Normal 4 3 2 3 3 3 2 2" xfId="28107" xr:uid="{00000000-0005-0000-0000-0000347A0000}"/>
    <cellStyle name="Normal 4 3 2 3 3 3 3" xfId="19961" xr:uid="{00000000-0005-0000-0000-0000357A0000}"/>
    <cellStyle name="Normal 4 3 2 3 3 4" xfId="6250" xr:uid="{00000000-0005-0000-0000-0000367A0000}"/>
    <cellStyle name="Normal 4 3 2 3 3 4 2" xfId="14396" xr:uid="{00000000-0005-0000-0000-0000377A0000}"/>
    <cellStyle name="Normal 4 3 2 3 3 4 2 2" xfId="30692" xr:uid="{00000000-0005-0000-0000-0000387A0000}"/>
    <cellStyle name="Normal 4 3 2 3 3 4 3" xfId="22546" xr:uid="{00000000-0005-0000-0000-0000397A0000}"/>
    <cellStyle name="Normal 4 3 2 3 3 5" xfId="9097" xr:uid="{00000000-0005-0000-0000-00003A7A0000}"/>
    <cellStyle name="Normal 4 3 2 3 3 5 2" xfId="25393" xr:uid="{00000000-0005-0000-0000-00003B7A0000}"/>
    <cellStyle name="Normal 4 3 2 3 3 6" xfId="17247" xr:uid="{00000000-0005-0000-0000-00003C7A0000}"/>
    <cellStyle name="Normal 4 3 2 3 4" xfId="1656" xr:uid="{00000000-0005-0000-0000-00003D7A0000}"/>
    <cellStyle name="Normal 4 3 2 3 4 2" xfId="4274" xr:uid="{00000000-0005-0000-0000-00003E7A0000}"/>
    <cellStyle name="Normal 4 3 2 3 4 2 2" xfId="12420" xr:uid="{00000000-0005-0000-0000-00003F7A0000}"/>
    <cellStyle name="Normal 4 3 2 3 4 2 2 2" xfId="28716" xr:uid="{00000000-0005-0000-0000-0000407A0000}"/>
    <cellStyle name="Normal 4 3 2 3 4 2 3" xfId="20570" xr:uid="{00000000-0005-0000-0000-0000417A0000}"/>
    <cellStyle name="Normal 4 3 2 3 4 3" xfId="6955" xr:uid="{00000000-0005-0000-0000-0000427A0000}"/>
    <cellStyle name="Normal 4 3 2 3 4 3 2" xfId="15101" xr:uid="{00000000-0005-0000-0000-0000437A0000}"/>
    <cellStyle name="Normal 4 3 2 3 4 3 2 2" xfId="31397" xr:uid="{00000000-0005-0000-0000-0000447A0000}"/>
    <cellStyle name="Normal 4 3 2 3 4 3 3" xfId="23251" xr:uid="{00000000-0005-0000-0000-0000457A0000}"/>
    <cellStyle name="Normal 4 3 2 3 4 4" xfId="9802" xr:uid="{00000000-0005-0000-0000-0000467A0000}"/>
    <cellStyle name="Normal 4 3 2 3 4 4 2" xfId="26098" xr:uid="{00000000-0005-0000-0000-0000477A0000}"/>
    <cellStyle name="Normal 4 3 2 3 4 5" xfId="17952" xr:uid="{00000000-0005-0000-0000-0000487A0000}"/>
    <cellStyle name="Normal 4 3 2 3 5" xfId="3056" xr:uid="{00000000-0005-0000-0000-0000497A0000}"/>
    <cellStyle name="Normal 4 3 2 3 5 2" xfId="11202" xr:uid="{00000000-0005-0000-0000-00004A7A0000}"/>
    <cellStyle name="Normal 4 3 2 3 5 2 2" xfId="27498" xr:uid="{00000000-0005-0000-0000-00004B7A0000}"/>
    <cellStyle name="Normal 4 3 2 3 5 3" xfId="19352" xr:uid="{00000000-0005-0000-0000-00004C7A0000}"/>
    <cellStyle name="Normal 4 3 2 3 6" xfId="5545" xr:uid="{00000000-0005-0000-0000-00004D7A0000}"/>
    <cellStyle name="Normal 4 3 2 3 6 2" xfId="13691" xr:uid="{00000000-0005-0000-0000-00004E7A0000}"/>
    <cellStyle name="Normal 4 3 2 3 6 2 2" xfId="29987" xr:uid="{00000000-0005-0000-0000-00004F7A0000}"/>
    <cellStyle name="Normal 4 3 2 3 6 3" xfId="21841" xr:uid="{00000000-0005-0000-0000-0000507A0000}"/>
    <cellStyle name="Normal 4 3 2 3 7" xfId="8392" xr:uid="{00000000-0005-0000-0000-0000517A0000}"/>
    <cellStyle name="Normal 4 3 2 3 7 2" xfId="24688" xr:uid="{00000000-0005-0000-0000-0000527A0000}"/>
    <cellStyle name="Normal 4 3 2 3 8" xfId="16542" xr:uid="{00000000-0005-0000-0000-0000537A0000}"/>
    <cellStyle name="Normal 4 3 2 4" xfId="332" xr:uid="{00000000-0005-0000-0000-0000547A0000}"/>
    <cellStyle name="Normal 4 3 2 4 2" xfId="676" xr:uid="{00000000-0005-0000-0000-0000557A0000}"/>
    <cellStyle name="Normal 4 3 2 4 2 2" xfId="1382" xr:uid="{00000000-0005-0000-0000-0000567A0000}"/>
    <cellStyle name="Normal 4 3 2 4 2 2 2" xfId="2792" xr:uid="{00000000-0005-0000-0000-0000577A0000}"/>
    <cellStyle name="Normal 4 3 2 4 2 2 2 2" xfId="5253" xr:uid="{00000000-0005-0000-0000-0000587A0000}"/>
    <cellStyle name="Normal 4 3 2 4 2 2 2 2 2" xfId="13399" xr:uid="{00000000-0005-0000-0000-0000597A0000}"/>
    <cellStyle name="Normal 4 3 2 4 2 2 2 2 2 2" xfId="29695" xr:uid="{00000000-0005-0000-0000-00005A7A0000}"/>
    <cellStyle name="Normal 4 3 2 4 2 2 2 2 3" xfId="21549" xr:uid="{00000000-0005-0000-0000-00005B7A0000}"/>
    <cellStyle name="Normal 4 3 2 4 2 2 2 3" xfId="8091" xr:uid="{00000000-0005-0000-0000-00005C7A0000}"/>
    <cellStyle name="Normal 4 3 2 4 2 2 2 3 2" xfId="16237" xr:uid="{00000000-0005-0000-0000-00005D7A0000}"/>
    <cellStyle name="Normal 4 3 2 4 2 2 2 3 2 2" xfId="32533" xr:uid="{00000000-0005-0000-0000-00005E7A0000}"/>
    <cellStyle name="Normal 4 3 2 4 2 2 2 3 3" xfId="24387" xr:uid="{00000000-0005-0000-0000-00005F7A0000}"/>
    <cellStyle name="Normal 4 3 2 4 2 2 2 4" xfId="10938" xr:uid="{00000000-0005-0000-0000-0000607A0000}"/>
    <cellStyle name="Normal 4 3 2 4 2 2 2 4 2" xfId="27234" xr:uid="{00000000-0005-0000-0000-0000617A0000}"/>
    <cellStyle name="Normal 4 3 2 4 2 2 2 5" xfId="19088" xr:uid="{00000000-0005-0000-0000-0000627A0000}"/>
    <cellStyle name="Normal 4 3 2 4 2 2 3" xfId="4035" xr:uid="{00000000-0005-0000-0000-0000637A0000}"/>
    <cellStyle name="Normal 4 3 2 4 2 2 3 2" xfId="12181" xr:uid="{00000000-0005-0000-0000-0000647A0000}"/>
    <cellStyle name="Normal 4 3 2 4 2 2 3 2 2" xfId="28477" xr:uid="{00000000-0005-0000-0000-0000657A0000}"/>
    <cellStyle name="Normal 4 3 2 4 2 2 3 3" xfId="20331" xr:uid="{00000000-0005-0000-0000-0000667A0000}"/>
    <cellStyle name="Normal 4 3 2 4 2 2 4" xfId="6681" xr:uid="{00000000-0005-0000-0000-0000677A0000}"/>
    <cellStyle name="Normal 4 3 2 4 2 2 4 2" xfId="14827" xr:uid="{00000000-0005-0000-0000-0000687A0000}"/>
    <cellStyle name="Normal 4 3 2 4 2 2 4 2 2" xfId="31123" xr:uid="{00000000-0005-0000-0000-0000697A0000}"/>
    <cellStyle name="Normal 4 3 2 4 2 2 4 3" xfId="22977" xr:uid="{00000000-0005-0000-0000-00006A7A0000}"/>
    <cellStyle name="Normal 4 3 2 4 2 2 5" xfId="9528" xr:uid="{00000000-0005-0000-0000-00006B7A0000}"/>
    <cellStyle name="Normal 4 3 2 4 2 2 5 2" xfId="25824" xr:uid="{00000000-0005-0000-0000-00006C7A0000}"/>
    <cellStyle name="Normal 4 3 2 4 2 2 6" xfId="17678" xr:uid="{00000000-0005-0000-0000-00006D7A0000}"/>
    <cellStyle name="Normal 4 3 2 4 2 3" xfId="2087" xr:uid="{00000000-0005-0000-0000-00006E7A0000}"/>
    <cellStyle name="Normal 4 3 2 4 2 3 2" xfId="4644" xr:uid="{00000000-0005-0000-0000-00006F7A0000}"/>
    <cellStyle name="Normal 4 3 2 4 2 3 2 2" xfId="12790" xr:uid="{00000000-0005-0000-0000-0000707A0000}"/>
    <cellStyle name="Normal 4 3 2 4 2 3 2 2 2" xfId="29086" xr:uid="{00000000-0005-0000-0000-0000717A0000}"/>
    <cellStyle name="Normal 4 3 2 4 2 3 2 3" xfId="20940" xr:uid="{00000000-0005-0000-0000-0000727A0000}"/>
    <cellStyle name="Normal 4 3 2 4 2 3 3" xfId="7386" xr:uid="{00000000-0005-0000-0000-0000737A0000}"/>
    <cellStyle name="Normal 4 3 2 4 2 3 3 2" xfId="15532" xr:uid="{00000000-0005-0000-0000-0000747A0000}"/>
    <cellStyle name="Normal 4 3 2 4 2 3 3 2 2" xfId="31828" xr:uid="{00000000-0005-0000-0000-0000757A0000}"/>
    <cellStyle name="Normal 4 3 2 4 2 3 3 3" xfId="23682" xr:uid="{00000000-0005-0000-0000-0000767A0000}"/>
    <cellStyle name="Normal 4 3 2 4 2 3 4" xfId="10233" xr:uid="{00000000-0005-0000-0000-0000777A0000}"/>
    <cellStyle name="Normal 4 3 2 4 2 3 4 2" xfId="26529" xr:uid="{00000000-0005-0000-0000-0000787A0000}"/>
    <cellStyle name="Normal 4 3 2 4 2 3 5" xfId="18383" xr:uid="{00000000-0005-0000-0000-0000797A0000}"/>
    <cellStyle name="Normal 4 3 2 4 2 4" xfId="3426" xr:uid="{00000000-0005-0000-0000-00007A7A0000}"/>
    <cellStyle name="Normal 4 3 2 4 2 4 2" xfId="11572" xr:uid="{00000000-0005-0000-0000-00007B7A0000}"/>
    <cellStyle name="Normal 4 3 2 4 2 4 2 2" xfId="27868" xr:uid="{00000000-0005-0000-0000-00007C7A0000}"/>
    <cellStyle name="Normal 4 3 2 4 2 4 3" xfId="19722" xr:uid="{00000000-0005-0000-0000-00007D7A0000}"/>
    <cellStyle name="Normal 4 3 2 4 2 5" xfId="5976" xr:uid="{00000000-0005-0000-0000-00007E7A0000}"/>
    <cellStyle name="Normal 4 3 2 4 2 5 2" xfId="14122" xr:uid="{00000000-0005-0000-0000-00007F7A0000}"/>
    <cellStyle name="Normal 4 3 2 4 2 5 2 2" xfId="30418" xr:uid="{00000000-0005-0000-0000-0000807A0000}"/>
    <cellStyle name="Normal 4 3 2 4 2 5 3" xfId="22272" xr:uid="{00000000-0005-0000-0000-0000817A0000}"/>
    <cellStyle name="Normal 4 3 2 4 2 6" xfId="8823" xr:uid="{00000000-0005-0000-0000-0000827A0000}"/>
    <cellStyle name="Normal 4 3 2 4 2 6 2" xfId="25119" xr:uid="{00000000-0005-0000-0000-0000837A0000}"/>
    <cellStyle name="Normal 4 3 2 4 2 7" xfId="16973" xr:uid="{00000000-0005-0000-0000-0000847A0000}"/>
    <cellStyle name="Normal 4 3 2 4 3" xfId="1038" xr:uid="{00000000-0005-0000-0000-0000857A0000}"/>
    <cellStyle name="Normal 4 3 2 4 3 2" xfId="2448" xr:uid="{00000000-0005-0000-0000-0000867A0000}"/>
    <cellStyle name="Normal 4 3 2 4 3 2 2" xfId="4957" xr:uid="{00000000-0005-0000-0000-0000877A0000}"/>
    <cellStyle name="Normal 4 3 2 4 3 2 2 2" xfId="13103" xr:uid="{00000000-0005-0000-0000-0000887A0000}"/>
    <cellStyle name="Normal 4 3 2 4 3 2 2 2 2" xfId="29399" xr:uid="{00000000-0005-0000-0000-0000897A0000}"/>
    <cellStyle name="Normal 4 3 2 4 3 2 2 3" xfId="21253" xr:uid="{00000000-0005-0000-0000-00008A7A0000}"/>
    <cellStyle name="Normal 4 3 2 4 3 2 3" xfId="7747" xr:uid="{00000000-0005-0000-0000-00008B7A0000}"/>
    <cellStyle name="Normal 4 3 2 4 3 2 3 2" xfId="15893" xr:uid="{00000000-0005-0000-0000-00008C7A0000}"/>
    <cellStyle name="Normal 4 3 2 4 3 2 3 2 2" xfId="32189" xr:uid="{00000000-0005-0000-0000-00008D7A0000}"/>
    <cellStyle name="Normal 4 3 2 4 3 2 3 3" xfId="24043" xr:uid="{00000000-0005-0000-0000-00008E7A0000}"/>
    <cellStyle name="Normal 4 3 2 4 3 2 4" xfId="10594" xr:uid="{00000000-0005-0000-0000-00008F7A0000}"/>
    <cellStyle name="Normal 4 3 2 4 3 2 4 2" xfId="26890" xr:uid="{00000000-0005-0000-0000-0000907A0000}"/>
    <cellStyle name="Normal 4 3 2 4 3 2 5" xfId="18744" xr:uid="{00000000-0005-0000-0000-0000917A0000}"/>
    <cellStyle name="Normal 4 3 2 4 3 3" xfId="3739" xr:uid="{00000000-0005-0000-0000-0000927A0000}"/>
    <cellStyle name="Normal 4 3 2 4 3 3 2" xfId="11885" xr:uid="{00000000-0005-0000-0000-0000937A0000}"/>
    <cellStyle name="Normal 4 3 2 4 3 3 2 2" xfId="28181" xr:uid="{00000000-0005-0000-0000-0000947A0000}"/>
    <cellStyle name="Normal 4 3 2 4 3 3 3" xfId="20035" xr:uid="{00000000-0005-0000-0000-0000957A0000}"/>
    <cellStyle name="Normal 4 3 2 4 3 4" xfId="6337" xr:uid="{00000000-0005-0000-0000-0000967A0000}"/>
    <cellStyle name="Normal 4 3 2 4 3 4 2" xfId="14483" xr:uid="{00000000-0005-0000-0000-0000977A0000}"/>
    <cellStyle name="Normal 4 3 2 4 3 4 2 2" xfId="30779" xr:uid="{00000000-0005-0000-0000-0000987A0000}"/>
    <cellStyle name="Normal 4 3 2 4 3 4 3" xfId="22633" xr:uid="{00000000-0005-0000-0000-0000997A0000}"/>
    <cellStyle name="Normal 4 3 2 4 3 5" xfId="9184" xr:uid="{00000000-0005-0000-0000-00009A7A0000}"/>
    <cellStyle name="Normal 4 3 2 4 3 5 2" xfId="25480" xr:uid="{00000000-0005-0000-0000-00009B7A0000}"/>
    <cellStyle name="Normal 4 3 2 4 3 6" xfId="17334" xr:uid="{00000000-0005-0000-0000-00009C7A0000}"/>
    <cellStyle name="Normal 4 3 2 4 4" xfId="1743" xr:uid="{00000000-0005-0000-0000-00009D7A0000}"/>
    <cellStyle name="Normal 4 3 2 4 4 2" xfId="4348" xr:uid="{00000000-0005-0000-0000-00009E7A0000}"/>
    <cellStyle name="Normal 4 3 2 4 4 2 2" xfId="12494" xr:uid="{00000000-0005-0000-0000-00009F7A0000}"/>
    <cellStyle name="Normal 4 3 2 4 4 2 2 2" xfId="28790" xr:uid="{00000000-0005-0000-0000-0000A07A0000}"/>
    <cellStyle name="Normal 4 3 2 4 4 2 3" xfId="20644" xr:uid="{00000000-0005-0000-0000-0000A17A0000}"/>
    <cellStyle name="Normal 4 3 2 4 4 3" xfId="7042" xr:uid="{00000000-0005-0000-0000-0000A27A0000}"/>
    <cellStyle name="Normal 4 3 2 4 4 3 2" xfId="15188" xr:uid="{00000000-0005-0000-0000-0000A37A0000}"/>
    <cellStyle name="Normal 4 3 2 4 4 3 2 2" xfId="31484" xr:uid="{00000000-0005-0000-0000-0000A47A0000}"/>
    <cellStyle name="Normal 4 3 2 4 4 3 3" xfId="23338" xr:uid="{00000000-0005-0000-0000-0000A57A0000}"/>
    <cellStyle name="Normal 4 3 2 4 4 4" xfId="9889" xr:uid="{00000000-0005-0000-0000-0000A67A0000}"/>
    <cellStyle name="Normal 4 3 2 4 4 4 2" xfId="26185" xr:uid="{00000000-0005-0000-0000-0000A77A0000}"/>
    <cellStyle name="Normal 4 3 2 4 4 5" xfId="18039" xr:uid="{00000000-0005-0000-0000-0000A87A0000}"/>
    <cellStyle name="Normal 4 3 2 4 5" xfId="3130" xr:uid="{00000000-0005-0000-0000-0000A97A0000}"/>
    <cellStyle name="Normal 4 3 2 4 5 2" xfId="11276" xr:uid="{00000000-0005-0000-0000-0000AA7A0000}"/>
    <cellStyle name="Normal 4 3 2 4 5 2 2" xfId="27572" xr:uid="{00000000-0005-0000-0000-0000AB7A0000}"/>
    <cellStyle name="Normal 4 3 2 4 5 3" xfId="19426" xr:uid="{00000000-0005-0000-0000-0000AC7A0000}"/>
    <cellStyle name="Normal 4 3 2 4 6" xfId="5632" xr:uid="{00000000-0005-0000-0000-0000AD7A0000}"/>
    <cellStyle name="Normal 4 3 2 4 6 2" xfId="13778" xr:uid="{00000000-0005-0000-0000-0000AE7A0000}"/>
    <cellStyle name="Normal 4 3 2 4 6 2 2" xfId="30074" xr:uid="{00000000-0005-0000-0000-0000AF7A0000}"/>
    <cellStyle name="Normal 4 3 2 4 6 3" xfId="21928" xr:uid="{00000000-0005-0000-0000-0000B07A0000}"/>
    <cellStyle name="Normal 4 3 2 4 7" xfId="8479" xr:uid="{00000000-0005-0000-0000-0000B17A0000}"/>
    <cellStyle name="Normal 4 3 2 4 7 2" xfId="24775" xr:uid="{00000000-0005-0000-0000-0000B27A0000}"/>
    <cellStyle name="Normal 4 3 2 4 8" xfId="16629" xr:uid="{00000000-0005-0000-0000-0000B37A0000}"/>
    <cellStyle name="Normal 4 3 2 5" xfId="422" xr:uid="{00000000-0005-0000-0000-0000B47A0000}"/>
    <cellStyle name="Normal 4 3 2 5 2" xfId="1128" xr:uid="{00000000-0005-0000-0000-0000B57A0000}"/>
    <cellStyle name="Normal 4 3 2 5 2 2" xfId="2538" xr:uid="{00000000-0005-0000-0000-0000B67A0000}"/>
    <cellStyle name="Normal 4 3 2 5 2 2 2" xfId="5031" xr:uid="{00000000-0005-0000-0000-0000B77A0000}"/>
    <cellStyle name="Normal 4 3 2 5 2 2 2 2" xfId="13177" xr:uid="{00000000-0005-0000-0000-0000B87A0000}"/>
    <cellStyle name="Normal 4 3 2 5 2 2 2 2 2" xfId="29473" xr:uid="{00000000-0005-0000-0000-0000B97A0000}"/>
    <cellStyle name="Normal 4 3 2 5 2 2 2 3" xfId="21327" xr:uid="{00000000-0005-0000-0000-0000BA7A0000}"/>
    <cellStyle name="Normal 4 3 2 5 2 2 3" xfId="7837" xr:uid="{00000000-0005-0000-0000-0000BB7A0000}"/>
    <cellStyle name="Normal 4 3 2 5 2 2 3 2" xfId="15983" xr:uid="{00000000-0005-0000-0000-0000BC7A0000}"/>
    <cellStyle name="Normal 4 3 2 5 2 2 3 2 2" xfId="32279" xr:uid="{00000000-0005-0000-0000-0000BD7A0000}"/>
    <cellStyle name="Normal 4 3 2 5 2 2 3 3" xfId="24133" xr:uid="{00000000-0005-0000-0000-0000BE7A0000}"/>
    <cellStyle name="Normal 4 3 2 5 2 2 4" xfId="10684" xr:uid="{00000000-0005-0000-0000-0000BF7A0000}"/>
    <cellStyle name="Normal 4 3 2 5 2 2 4 2" xfId="26980" xr:uid="{00000000-0005-0000-0000-0000C07A0000}"/>
    <cellStyle name="Normal 4 3 2 5 2 2 5" xfId="18834" xr:uid="{00000000-0005-0000-0000-0000C17A0000}"/>
    <cellStyle name="Normal 4 3 2 5 2 3" xfId="3813" xr:uid="{00000000-0005-0000-0000-0000C27A0000}"/>
    <cellStyle name="Normal 4 3 2 5 2 3 2" xfId="11959" xr:uid="{00000000-0005-0000-0000-0000C37A0000}"/>
    <cellStyle name="Normal 4 3 2 5 2 3 2 2" xfId="28255" xr:uid="{00000000-0005-0000-0000-0000C47A0000}"/>
    <cellStyle name="Normal 4 3 2 5 2 3 3" xfId="20109" xr:uid="{00000000-0005-0000-0000-0000C57A0000}"/>
    <cellStyle name="Normal 4 3 2 5 2 4" xfId="6427" xr:uid="{00000000-0005-0000-0000-0000C67A0000}"/>
    <cellStyle name="Normal 4 3 2 5 2 4 2" xfId="14573" xr:uid="{00000000-0005-0000-0000-0000C77A0000}"/>
    <cellStyle name="Normal 4 3 2 5 2 4 2 2" xfId="30869" xr:uid="{00000000-0005-0000-0000-0000C87A0000}"/>
    <cellStyle name="Normal 4 3 2 5 2 4 3" xfId="22723" xr:uid="{00000000-0005-0000-0000-0000C97A0000}"/>
    <cellStyle name="Normal 4 3 2 5 2 5" xfId="9274" xr:uid="{00000000-0005-0000-0000-0000CA7A0000}"/>
    <cellStyle name="Normal 4 3 2 5 2 5 2" xfId="25570" xr:uid="{00000000-0005-0000-0000-0000CB7A0000}"/>
    <cellStyle name="Normal 4 3 2 5 2 6" xfId="17424" xr:uid="{00000000-0005-0000-0000-0000CC7A0000}"/>
    <cellStyle name="Normal 4 3 2 5 3" xfId="1833" xr:uid="{00000000-0005-0000-0000-0000CD7A0000}"/>
    <cellStyle name="Normal 4 3 2 5 3 2" xfId="4422" xr:uid="{00000000-0005-0000-0000-0000CE7A0000}"/>
    <cellStyle name="Normal 4 3 2 5 3 2 2" xfId="12568" xr:uid="{00000000-0005-0000-0000-0000CF7A0000}"/>
    <cellStyle name="Normal 4 3 2 5 3 2 2 2" xfId="28864" xr:uid="{00000000-0005-0000-0000-0000D07A0000}"/>
    <cellStyle name="Normal 4 3 2 5 3 2 3" xfId="20718" xr:uid="{00000000-0005-0000-0000-0000D17A0000}"/>
    <cellStyle name="Normal 4 3 2 5 3 3" xfId="7132" xr:uid="{00000000-0005-0000-0000-0000D27A0000}"/>
    <cellStyle name="Normal 4 3 2 5 3 3 2" xfId="15278" xr:uid="{00000000-0005-0000-0000-0000D37A0000}"/>
    <cellStyle name="Normal 4 3 2 5 3 3 2 2" xfId="31574" xr:uid="{00000000-0005-0000-0000-0000D47A0000}"/>
    <cellStyle name="Normal 4 3 2 5 3 3 3" xfId="23428" xr:uid="{00000000-0005-0000-0000-0000D57A0000}"/>
    <cellStyle name="Normal 4 3 2 5 3 4" xfId="9979" xr:uid="{00000000-0005-0000-0000-0000D67A0000}"/>
    <cellStyle name="Normal 4 3 2 5 3 4 2" xfId="26275" xr:uid="{00000000-0005-0000-0000-0000D77A0000}"/>
    <cellStyle name="Normal 4 3 2 5 3 5" xfId="18129" xr:uid="{00000000-0005-0000-0000-0000D87A0000}"/>
    <cellStyle name="Normal 4 3 2 5 4" xfId="3204" xr:uid="{00000000-0005-0000-0000-0000D97A0000}"/>
    <cellStyle name="Normal 4 3 2 5 4 2" xfId="11350" xr:uid="{00000000-0005-0000-0000-0000DA7A0000}"/>
    <cellStyle name="Normal 4 3 2 5 4 2 2" xfId="27646" xr:uid="{00000000-0005-0000-0000-0000DB7A0000}"/>
    <cellStyle name="Normal 4 3 2 5 4 3" xfId="19500" xr:uid="{00000000-0005-0000-0000-0000DC7A0000}"/>
    <cellStyle name="Normal 4 3 2 5 5" xfId="5722" xr:uid="{00000000-0005-0000-0000-0000DD7A0000}"/>
    <cellStyle name="Normal 4 3 2 5 5 2" xfId="13868" xr:uid="{00000000-0005-0000-0000-0000DE7A0000}"/>
    <cellStyle name="Normal 4 3 2 5 5 2 2" xfId="30164" xr:uid="{00000000-0005-0000-0000-0000DF7A0000}"/>
    <cellStyle name="Normal 4 3 2 5 5 3" xfId="22018" xr:uid="{00000000-0005-0000-0000-0000E07A0000}"/>
    <cellStyle name="Normal 4 3 2 5 6" xfId="8569" xr:uid="{00000000-0005-0000-0000-0000E17A0000}"/>
    <cellStyle name="Normal 4 3 2 5 6 2" xfId="24865" xr:uid="{00000000-0005-0000-0000-0000E27A0000}"/>
    <cellStyle name="Normal 4 3 2 5 7" xfId="16719" xr:uid="{00000000-0005-0000-0000-0000E37A0000}"/>
    <cellStyle name="Normal 4 3 2 6" xfId="784" xr:uid="{00000000-0005-0000-0000-0000E47A0000}"/>
    <cellStyle name="Normal 4 3 2 6 2" xfId="2194" xr:uid="{00000000-0005-0000-0000-0000E57A0000}"/>
    <cellStyle name="Normal 4 3 2 6 2 2" xfId="4735" xr:uid="{00000000-0005-0000-0000-0000E67A0000}"/>
    <cellStyle name="Normal 4 3 2 6 2 2 2" xfId="12881" xr:uid="{00000000-0005-0000-0000-0000E77A0000}"/>
    <cellStyle name="Normal 4 3 2 6 2 2 2 2" xfId="29177" xr:uid="{00000000-0005-0000-0000-0000E87A0000}"/>
    <cellStyle name="Normal 4 3 2 6 2 2 3" xfId="21031" xr:uid="{00000000-0005-0000-0000-0000E97A0000}"/>
    <cellStyle name="Normal 4 3 2 6 2 3" xfId="7493" xr:uid="{00000000-0005-0000-0000-0000EA7A0000}"/>
    <cellStyle name="Normal 4 3 2 6 2 3 2" xfId="15639" xr:uid="{00000000-0005-0000-0000-0000EB7A0000}"/>
    <cellStyle name="Normal 4 3 2 6 2 3 2 2" xfId="31935" xr:uid="{00000000-0005-0000-0000-0000EC7A0000}"/>
    <cellStyle name="Normal 4 3 2 6 2 3 3" xfId="23789" xr:uid="{00000000-0005-0000-0000-0000ED7A0000}"/>
    <cellStyle name="Normal 4 3 2 6 2 4" xfId="10340" xr:uid="{00000000-0005-0000-0000-0000EE7A0000}"/>
    <cellStyle name="Normal 4 3 2 6 2 4 2" xfId="26636" xr:uid="{00000000-0005-0000-0000-0000EF7A0000}"/>
    <cellStyle name="Normal 4 3 2 6 2 5" xfId="18490" xr:uid="{00000000-0005-0000-0000-0000F07A0000}"/>
    <cellStyle name="Normal 4 3 2 6 3" xfId="3517" xr:uid="{00000000-0005-0000-0000-0000F17A0000}"/>
    <cellStyle name="Normal 4 3 2 6 3 2" xfId="11663" xr:uid="{00000000-0005-0000-0000-0000F27A0000}"/>
    <cellStyle name="Normal 4 3 2 6 3 2 2" xfId="27959" xr:uid="{00000000-0005-0000-0000-0000F37A0000}"/>
    <cellStyle name="Normal 4 3 2 6 3 3" xfId="19813" xr:uid="{00000000-0005-0000-0000-0000F47A0000}"/>
    <cellStyle name="Normal 4 3 2 6 4" xfId="6083" xr:uid="{00000000-0005-0000-0000-0000F57A0000}"/>
    <cellStyle name="Normal 4 3 2 6 4 2" xfId="14229" xr:uid="{00000000-0005-0000-0000-0000F67A0000}"/>
    <cellStyle name="Normal 4 3 2 6 4 2 2" xfId="30525" xr:uid="{00000000-0005-0000-0000-0000F77A0000}"/>
    <cellStyle name="Normal 4 3 2 6 4 3" xfId="22379" xr:uid="{00000000-0005-0000-0000-0000F87A0000}"/>
    <cellStyle name="Normal 4 3 2 6 5" xfId="8930" xr:uid="{00000000-0005-0000-0000-0000F97A0000}"/>
    <cellStyle name="Normal 4 3 2 6 5 2" xfId="25226" xr:uid="{00000000-0005-0000-0000-0000FA7A0000}"/>
    <cellStyle name="Normal 4 3 2 6 6" xfId="17080" xr:uid="{00000000-0005-0000-0000-0000FB7A0000}"/>
    <cellStyle name="Normal 4 3 2 7" xfId="1489" xr:uid="{00000000-0005-0000-0000-0000FC7A0000}"/>
    <cellStyle name="Normal 4 3 2 7 2" xfId="4126" xr:uid="{00000000-0005-0000-0000-0000FD7A0000}"/>
    <cellStyle name="Normal 4 3 2 7 2 2" xfId="12272" xr:uid="{00000000-0005-0000-0000-0000FE7A0000}"/>
    <cellStyle name="Normal 4 3 2 7 2 2 2" xfId="28568" xr:uid="{00000000-0005-0000-0000-0000FF7A0000}"/>
    <cellStyle name="Normal 4 3 2 7 2 3" xfId="20422" xr:uid="{00000000-0005-0000-0000-0000007B0000}"/>
    <cellStyle name="Normal 4 3 2 7 3" xfId="6788" xr:uid="{00000000-0005-0000-0000-0000017B0000}"/>
    <cellStyle name="Normal 4 3 2 7 3 2" xfId="14934" xr:uid="{00000000-0005-0000-0000-0000027B0000}"/>
    <cellStyle name="Normal 4 3 2 7 3 2 2" xfId="31230" xr:uid="{00000000-0005-0000-0000-0000037B0000}"/>
    <cellStyle name="Normal 4 3 2 7 3 3" xfId="23084" xr:uid="{00000000-0005-0000-0000-0000047B0000}"/>
    <cellStyle name="Normal 4 3 2 7 4" xfId="9635" xr:uid="{00000000-0005-0000-0000-0000057B0000}"/>
    <cellStyle name="Normal 4 3 2 7 4 2" xfId="25931" xr:uid="{00000000-0005-0000-0000-0000067B0000}"/>
    <cellStyle name="Normal 4 3 2 7 5" xfId="17785" xr:uid="{00000000-0005-0000-0000-0000077B0000}"/>
    <cellStyle name="Normal 4 3 2 8" xfId="2908" xr:uid="{00000000-0005-0000-0000-0000087B0000}"/>
    <cellStyle name="Normal 4 3 2 8 2" xfId="11054" xr:uid="{00000000-0005-0000-0000-0000097B0000}"/>
    <cellStyle name="Normal 4 3 2 8 2 2" xfId="27350" xr:uid="{00000000-0005-0000-0000-00000A7B0000}"/>
    <cellStyle name="Normal 4 3 2 8 3" xfId="19204" xr:uid="{00000000-0005-0000-0000-00000B7B0000}"/>
    <cellStyle name="Normal 4 3 2 9" xfId="5378" xr:uid="{00000000-0005-0000-0000-00000C7B0000}"/>
    <cellStyle name="Normal 4 3 2 9 2" xfId="13524" xr:uid="{00000000-0005-0000-0000-00000D7B0000}"/>
    <cellStyle name="Normal 4 3 2 9 2 2" xfId="29820" xr:uid="{00000000-0005-0000-0000-00000E7B0000}"/>
    <cellStyle name="Normal 4 3 2 9 3" xfId="21674" xr:uid="{00000000-0005-0000-0000-00000F7B0000}"/>
    <cellStyle name="Normal 4 3 3" xfId="124" xr:uid="{00000000-0005-0000-0000-0000107B0000}"/>
    <cellStyle name="Normal 4 3 3 2" xfId="468" xr:uid="{00000000-0005-0000-0000-0000117B0000}"/>
    <cellStyle name="Normal 4 3 3 2 2" xfId="1174" xr:uid="{00000000-0005-0000-0000-0000127B0000}"/>
    <cellStyle name="Normal 4 3 3 2 2 2" xfId="2584" xr:uid="{00000000-0005-0000-0000-0000137B0000}"/>
    <cellStyle name="Normal 4 3 3 2 2 2 2" xfId="5069" xr:uid="{00000000-0005-0000-0000-0000147B0000}"/>
    <cellStyle name="Normal 4 3 3 2 2 2 2 2" xfId="13215" xr:uid="{00000000-0005-0000-0000-0000157B0000}"/>
    <cellStyle name="Normal 4 3 3 2 2 2 2 2 2" xfId="29511" xr:uid="{00000000-0005-0000-0000-0000167B0000}"/>
    <cellStyle name="Normal 4 3 3 2 2 2 2 3" xfId="21365" xr:uid="{00000000-0005-0000-0000-0000177B0000}"/>
    <cellStyle name="Normal 4 3 3 2 2 2 3" xfId="7883" xr:uid="{00000000-0005-0000-0000-0000187B0000}"/>
    <cellStyle name="Normal 4 3 3 2 2 2 3 2" xfId="16029" xr:uid="{00000000-0005-0000-0000-0000197B0000}"/>
    <cellStyle name="Normal 4 3 3 2 2 2 3 2 2" xfId="32325" xr:uid="{00000000-0005-0000-0000-00001A7B0000}"/>
    <cellStyle name="Normal 4 3 3 2 2 2 3 3" xfId="24179" xr:uid="{00000000-0005-0000-0000-00001B7B0000}"/>
    <cellStyle name="Normal 4 3 3 2 2 2 4" xfId="10730" xr:uid="{00000000-0005-0000-0000-00001C7B0000}"/>
    <cellStyle name="Normal 4 3 3 2 2 2 4 2" xfId="27026" xr:uid="{00000000-0005-0000-0000-00001D7B0000}"/>
    <cellStyle name="Normal 4 3 3 2 2 2 5" xfId="18880" xr:uid="{00000000-0005-0000-0000-00001E7B0000}"/>
    <cellStyle name="Normal 4 3 3 2 2 3" xfId="3851" xr:uid="{00000000-0005-0000-0000-00001F7B0000}"/>
    <cellStyle name="Normal 4 3 3 2 2 3 2" xfId="11997" xr:uid="{00000000-0005-0000-0000-0000207B0000}"/>
    <cellStyle name="Normal 4 3 3 2 2 3 2 2" xfId="28293" xr:uid="{00000000-0005-0000-0000-0000217B0000}"/>
    <cellStyle name="Normal 4 3 3 2 2 3 3" xfId="20147" xr:uid="{00000000-0005-0000-0000-0000227B0000}"/>
    <cellStyle name="Normal 4 3 3 2 2 4" xfId="6473" xr:uid="{00000000-0005-0000-0000-0000237B0000}"/>
    <cellStyle name="Normal 4 3 3 2 2 4 2" xfId="14619" xr:uid="{00000000-0005-0000-0000-0000247B0000}"/>
    <cellStyle name="Normal 4 3 3 2 2 4 2 2" xfId="30915" xr:uid="{00000000-0005-0000-0000-0000257B0000}"/>
    <cellStyle name="Normal 4 3 3 2 2 4 3" xfId="22769" xr:uid="{00000000-0005-0000-0000-0000267B0000}"/>
    <cellStyle name="Normal 4 3 3 2 2 5" xfId="9320" xr:uid="{00000000-0005-0000-0000-0000277B0000}"/>
    <cellStyle name="Normal 4 3 3 2 2 5 2" xfId="25616" xr:uid="{00000000-0005-0000-0000-0000287B0000}"/>
    <cellStyle name="Normal 4 3 3 2 2 6" xfId="17470" xr:uid="{00000000-0005-0000-0000-0000297B0000}"/>
    <cellStyle name="Normal 4 3 3 2 3" xfId="1879" xr:uid="{00000000-0005-0000-0000-00002A7B0000}"/>
    <cellStyle name="Normal 4 3 3 2 3 2" xfId="4460" xr:uid="{00000000-0005-0000-0000-00002B7B0000}"/>
    <cellStyle name="Normal 4 3 3 2 3 2 2" xfId="12606" xr:uid="{00000000-0005-0000-0000-00002C7B0000}"/>
    <cellStyle name="Normal 4 3 3 2 3 2 2 2" xfId="28902" xr:uid="{00000000-0005-0000-0000-00002D7B0000}"/>
    <cellStyle name="Normal 4 3 3 2 3 2 3" xfId="20756" xr:uid="{00000000-0005-0000-0000-00002E7B0000}"/>
    <cellStyle name="Normal 4 3 3 2 3 3" xfId="7178" xr:uid="{00000000-0005-0000-0000-00002F7B0000}"/>
    <cellStyle name="Normal 4 3 3 2 3 3 2" xfId="15324" xr:uid="{00000000-0005-0000-0000-0000307B0000}"/>
    <cellStyle name="Normal 4 3 3 2 3 3 2 2" xfId="31620" xr:uid="{00000000-0005-0000-0000-0000317B0000}"/>
    <cellStyle name="Normal 4 3 3 2 3 3 3" xfId="23474" xr:uid="{00000000-0005-0000-0000-0000327B0000}"/>
    <cellStyle name="Normal 4 3 3 2 3 4" xfId="10025" xr:uid="{00000000-0005-0000-0000-0000337B0000}"/>
    <cellStyle name="Normal 4 3 3 2 3 4 2" xfId="26321" xr:uid="{00000000-0005-0000-0000-0000347B0000}"/>
    <cellStyle name="Normal 4 3 3 2 3 5" xfId="18175" xr:uid="{00000000-0005-0000-0000-0000357B0000}"/>
    <cellStyle name="Normal 4 3 3 2 4" xfId="3242" xr:uid="{00000000-0005-0000-0000-0000367B0000}"/>
    <cellStyle name="Normal 4 3 3 2 4 2" xfId="11388" xr:uid="{00000000-0005-0000-0000-0000377B0000}"/>
    <cellStyle name="Normal 4 3 3 2 4 2 2" xfId="27684" xr:uid="{00000000-0005-0000-0000-0000387B0000}"/>
    <cellStyle name="Normal 4 3 3 2 4 3" xfId="19538" xr:uid="{00000000-0005-0000-0000-0000397B0000}"/>
    <cellStyle name="Normal 4 3 3 2 5" xfId="5768" xr:uid="{00000000-0005-0000-0000-00003A7B0000}"/>
    <cellStyle name="Normal 4 3 3 2 5 2" xfId="13914" xr:uid="{00000000-0005-0000-0000-00003B7B0000}"/>
    <cellStyle name="Normal 4 3 3 2 5 2 2" xfId="30210" xr:uid="{00000000-0005-0000-0000-00003C7B0000}"/>
    <cellStyle name="Normal 4 3 3 2 5 3" xfId="22064" xr:uid="{00000000-0005-0000-0000-00003D7B0000}"/>
    <cellStyle name="Normal 4 3 3 2 6" xfId="8615" xr:uid="{00000000-0005-0000-0000-00003E7B0000}"/>
    <cellStyle name="Normal 4 3 3 2 6 2" xfId="24911" xr:uid="{00000000-0005-0000-0000-00003F7B0000}"/>
    <cellStyle name="Normal 4 3 3 2 7" xfId="16765" xr:uid="{00000000-0005-0000-0000-0000407B0000}"/>
    <cellStyle name="Normal 4 3 3 3" xfId="830" xr:uid="{00000000-0005-0000-0000-0000417B0000}"/>
    <cellStyle name="Normal 4 3 3 3 2" xfId="2240" xr:uid="{00000000-0005-0000-0000-0000427B0000}"/>
    <cellStyle name="Normal 4 3 3 3 2 2" xfId="4773" xr:uid="{00000000-0005-0000-0000-0000437B0000}"/>
    <cellStyle name="Normal 4 3 3 3 2 2 2" xfId="12919" xr:uid="{00000000-0005-0000-0000-0000447B0000}"/>
    <cellStyle name="Normal 4 3 3 3 2 2 2 2" xfId="29215" xr:uid="{00000000-0005-0000-0000-0000457B0000}"/>
    <cellStyle name="Normal 4 3 3 3 2 2 3" xfId="21069" xr:uid="{00000000-0005-0000-0000-0000467B0000}"/>
    <cellStyle name="Normal 4 3 3 3 2 3" xfId="7539" xr:uid="{00000000-0005-0000-0000-0000477B0000}"/>
    <cellStyle name="Normal 4 3 3 3 2 3 2" xfId="15685" xr:uid="{00000000-0005-0000-0000-0000487B0000}"/>
    <cellStyle name="Normal 4 3 3 3 2 3 2 2" xfId="31981" xr:uid="{00000000-0005-0000-0000-0000497B0000}"/>
    <cellStyle name="Normal 4 3 3 3 2 3 3" xfId="23835" xr:uid="{00000000-0005-0000-0000-00004A7B0000}"/>
    <cellStyle name="Normal 4 3 3 3 2 4" xfId="10386" xr:uid="{00000000-0005-0000-0000-00004B7B0000}"/>
    <cellStyle name="Normal 4 3 3 3 2 4 2" xfId="26682" xr:uid="{00000000-0005-0000-0000-00004C7B0000}"/>
    <cellStyle name="Normal 4 3 3 3 2 5" xfId="18536" xr:uid="{00000000-0005-0000-0000-00004D7B0000}"/>
    <cellStyle name="Normal 4 3 3 3 3" xfId="3555" xr:uid="{00000000-0005-0000-0000-00004E7B0000}"/>
    <cellStyle name="Normal 4 3 3 3 3 2" xfId="11701" xr:uid="{00000000-0005-0000-0000-00004F7B0000}"/>
    <cellStyle name="Normal 4 3 3 3 3 2 2" xfId="27997" xr:uid="{00000000-0005-0000-0000-0000507B0000}"/>
    <cellStyle name="Normal 4 3 3 3 3 3" xfId="19851" xr:uid="{00000000-0005-0000-0000-0000517B0000}"/>
    <cellStyle name="Normal 4 3 3 3 4" xfId="6129" xr:uid="{00000000-0005-0000-0000-0000527B0000}"/>
    <cellStyle name="Normal 4 3 3 3 4 2" xfId="14275" xr:uid="{00000000-0005-0000-0000-0000537B0000}"/>
    <cellStyle name="Normal 4 3 3 3 4 2 2" xfId="30571" xr:uid="{00000000-0005-0000-0000-0000547B0000}"/>
    <cellStyle name="Normal 4 3 3 3 4 3" xfId="22425" xr:uid="{00000000-0005-0000-0000-0000557B0000}"/>
    <cellStyle name="Normal 4 3 3 3 5" xfId="8976" xr:uid="{00000000-0005-0000-0000-0000567B0000}"/>
    <cellStyle name="Normal 4 3 3 3 5 2" xfId="25272" xr:uid="{00000000-0005-0000-0000-0000577B0000}"/>
    <cellStyle name="Normal 4 3 3 3 6" xfId="17126" xr:uid="{00000000-0005-0000-0000-0000587B0000}"/>
    <cellStyle name="Normal 4 3 3 4" xfId="1535" xr:uid="{00000000-0005-0000-0000-0000597B0000}"/>
    <cellStyle name="Normal 4 3 3 4 2" xfId="4164" xr:uid="{00000000-0005-0000-0000-00005A7B0000}"/>
    <cellStyle name="Normal 4 3 3 4 2 2" xfId="12310" xr:uid="{00000000-0005-0000-0000-00005B7B0000}"/>
    <cellStyle name="Normal 4 3 3 4 2 2 2" xfId="28606" xr:uid="{00000000-0005-0000-0000-00005C7B0000}"/>
    <cellStyle name="Normal 4 3 3 4 2 3" xfId="20460" xr:uid="{00000000-0005-0000-0000-00005D7B0000}"/>
    <cellStyle name="Normal 4 3 3 4 3" xfId="6834" xr:uid="{00000000-0005-0000-0000-00005E7B0000}"/>
    <cellStyle name="Normal 4 3 3 4 3 2" xfId="14980" xr:uid="{00000000-0005-0000-0000-00005F7B0000}"/>
    <cellStyle name="Normal 4 3 3 4 3 2 2" xfId="31276" xr:uid="{00000000-0005-0000-0000-0000607B0000}"/>
    <cellStyle name="Normal 4 3 3 4 3 3" xfId="23130" xr:uid="{00000000-0005-0000-0000-0000617B0000}"/>
    <cellStyle name="Normal 4 3 3 4 4" xfId="9681" xr:uid="{00000000-0005-0000-0000-0000627B0000}"/>
    <cellStyle name="Normal 4 3 3 4 4 2" xfId="25977" xr:uid="{00000000-0005-0000-0000-0000637B0000}"/>
    <cellStyle name="Normal 4 3 3 4 5" xfId="17831" xr:uid="{00000000-0005-0000-0000-0000647B0000}"/>
    <cellStyle name="Normal 4 3 3 5" xfId="2946" xr:uid="{00000000-0005-0000-0000-0000657B0000}"/>
    <cellStyle name="Normal 4 3 3 5 2" xfId="11092" xr:uid="{00000000-0005-0000-0000-0000667B0000}"/>
    <cellStyle name="Normal 4 3 3 5 2 2" xfId="27388" xr:uid="{00000000-0005-0000-0000-0000677B0000}"/>
    <cellStyle name="Normal 4 3 3 5 3" xfId="19242" xr:uid="{00000000-0005-0000-0000-0000687B0000}"/>
    <cellStyle name="Normal 4 3 3 6" xfId="5424" xr:uid="{00000000-0005-0000-0000-0000697B0000}"/>
    <cellStyle name="Normal 4 3 3 6 2" xfId="13570" xr:uid="{00000000-0005-0000-0000-00006A7B0000}"/>
    <cellStyle name="Normal 4 3 3 6 2 2" xfId="29866" xr:uid="{00000000-0005-0000-0000-00006B7B0000}"/>
    <cellStyle name="Normal 4 3 3 6 3" xfId="21720" xr:uid="{00000000-0005-0000-0000-00006C7B0000}"/>
    <cellStyle name="Normal 4 3 3 7" xfId="8271" xr:uid="{00000000-0005-0000-0000-00006D7B0000}"/>
    <cellStyle name="Normal 4 3 3 7 2" xfId="24567" xr:uid="{00000000-0005-0000-0000-00006E7B0000}"/>
    <cellStyle name="Normal 4 3 3 8" xfId="16421" xr:uid="{00000000-0005-0000-0000-00006F7B0000}"/>
    <cellStyle name="Normal 4 3 4" xfId="209" xr:uid="{00000000-0005-0000-0000-0000707B0000}"/>
    <cellStyle name="Normal 4 3 4 2" xfId="553" xr:uid="{00000000-0005-0000-0000-0000717B0000}"/>
    <cellStyle name="Normal 4 3 4 2 2" xfId="1259" xr:uid="{00000000-0005-0000-0000-0000727B0000}"/>
    <cellStyle name="Normal 4 3 4 2 2 2" xfId="2669" xr:uid="{00000000-0005-0000-0000-0000737B0000}"/>
    <cellStyle name="Normal 4 3 4 2 2 2 2" xfId="5143" xr:uid="{00000000-0005-0000-0000-0000747B0000}"/>
    <cellStyle name="Normal 4 3 4 2 2 2 2 2" xfId="13289" xr:uid="{00000000-0005-0000-0000-0000757B0000}"/>
    <cellStyle name="Normal 4 3 4 2 2 2 2 2 2" xfId="29585" xr:uid="{00000000-0005-0000-0000-0000767B0000}"/>
    <cellStyle name="Normal 4 3 4 2 2 2 2 3" xfId="21439" xr:uid="{00000000-0005-0000-0000-0000777B0000}"/>
    <cellStyle name="Normal 4 3 4 2 2 2 3" xfId="7968" xr:uid="{00000000-0005-0000-0000-0000787B0000}"/>
    <cellStyle name="Normal 4 3 4 2 2 2 3 2" xfId="16114" xr:uid="{00000000-0005-0000-0000-0000797B0000}"/>
    <cellStyle name="Normal 4 3 4 2 2 2 3 2 2" xfId="32410" xr:uid="{00000000-0005-0000-0000-00007A7B0000}"/>
    <cellStyle name="Normal 4 3 4 2 2 2 3 3" xfId="24264" xr:uid="{00000000-0005-0000-0000-00007B7B0000}"/>
    <cellStyle name="Normal 4 3 4 2 2 2 4" xfId="10815" xr:uid="{00000000-0005-0000-0000-00007C7B0000}"/>
    <cellStyle name="Normal 4 3 4 2 2 2 4 2" xfId="27111" xr:uid="{00000000-0005-0000-0000-00007D7B0000}"/>
    <cellStyle name="Normal 4 3 4 2 2 2 5" xfId="18965" xr:uid="{00000000-0005-0000-0000-00007E7B0000}"/>
    <cellStyle name="Normal 4 3 4 2 2 3" xfId="3925" xr:uid="{00000000-0005-0000-0000-00007F7B0000}"/>
    <cellStyle name="Normal 4 3 4 2 2 3 2" xfId="12071" xr:uid="{00000000-0005-0000-0000-0000807B0000}"/>
    <cellStyle name="Normal 4 3 4 2 2 3 2 2" xfId="28367" xr:uid="{00000000-0005-0000-0000-0000817B0000}"/>
    <cellStyle name="Normal 4 3 4 2 2 3 3" xfId="20221" xr:uid="{00000000-0005-0000-0000-0000827B0000}"/>
    <cellStyle name="Normal 4 3 4 2 2 4" xfId="6558" xr:uid="{00000000-0005-0000-0000-0000837B0000}"/>
    <cellStyle name="Normal 4 3 4 2 2 4 2" xfId="14704" xr:uid="{00000000-0005-0000-0000-0000847B0000}"/>
    <cellStyle name="Normal 4 3 4 2 2 4 2 2" xfId="31000" xr:uid="{00000000-0005-0000-0000-0000857B0000}"/>
    <cellStyle name="Normal 4 3 4 2 2 4 3" xfId="22854" xr:uid="{00000000-0005-0000-0000-0000867B0000}"/>
    <cellStyle name="Normal 4 3 4 2 2 5" xfId="9405" xr:uid="{00000000-0005-0000-0000-0000877B0000}"/>
    <cellStyle name="Normal 4 3 4 2 2 5 2" xfId="25701" xr:uid="{00000000-0005-0000-0000-0000887B0000}"/>
    <cellStyle name="Normal 4 3 4 2 2 6" xfId="17555" xr:uid="{00000000-0005-0000-0000-0000897B0000}"/>
    <cellStyle name="Normal 4 3 4 2 3" xfId="1964" xr:uid="{00000000-0005-0000-0000-00008A7B0000}"/>
    <cellStyle name="Normal 4 3 4 2 3 2" xfId="4534" xr:uid="{00000000-0005-0000-0000-00008B7B0000}"/>
    <cellStyle name="Normal 4 3 4 2 3 2 2" xfId="12680" xr:uid="{00000000-0005-0000-0000-00008C7B0000}"/>
    <cellStyle name="Normal 4 3 4 2 3 2 2 2" xfId="28976" xr:uid="{00000000-0005-0000-0000-00008D7B0000}"/>
    <cellStyle name="Normal 4 3 4 2 3 2 3" xfId="20830" xr:uid="{00000000-0005-0000-0000-00008E7B0000}"/>
    <cellStyle name="Normal 4 3 4 2 3 3" xfId="7263" xr:uid="{00000000-0005-0000-0000-00008F7B0000}"/>
    <cellStyle name="Normal 4 3 4 2 3 3 2" xfId="15409" xr:uid="{00000000-0005-0000-0000-0000907B0000}"/>
    <cellStyle name="Normal 4 3 4 2 3 3 2 2" xfId="31705" xr:uid="{00000000-0005-0000-0000-0000917B0000}"/>
    <cellStyle name="Normal 4 3 4 2 3 3 3" xfId="23559" xr:uid="{00000000-0005-0000-0000-0000927B0000}"/>
    <cellStyle name="Normal 4 3 4 2 3 4" xfId="10110" xr:uid="{00000000-0005-0000-0000-0000937B0000}"/>
    <cellStyle name="Normal 4 3 4 2 3 4 2" xfId="26406" xr:uid="{00000000-0005-0000-0000-0000947B0000}"/>
    <cellStyle name="Normal 4 3 4 2 3 5" xfId="18260" xr:uid="{00000000-0005-0000-0000-0000957B0000}"/>
    <cellStyle name="Normal 4 3 4 2 4" xfId="3316" xr:uid="{00000000-0005-0000-0000-0000967B0000}"/>
    <cellStyle name="Normal 4 3 4 2 4 2" xfId="11462" xr:uid="{00000000-0005-0000-0000-0000977B0000}"/>
    <cellStyle name="Normal 4 3 4 2 4 2 2" xfId="27758" xr:uid="{00000000-0005-0000-0000-0000987B0000}"/>
    <cellStyle name="Normal 4 3 4 2 4 3" xfId="19612" xr:uid="{00000000-0005-0000-0000-0000997B0000}"/>
    <cellStyle name="Normal 4 3 4 2 5" xfId="5853" xr:uid="{00000000-0005-0000-0000-00009A7B0000}"/>
    <cellStyle name="Normal 4 3 4 2 5 2" xfId="13999" xr:uid="{00000000-0005-0000-0000-00009B7B0000}"/>
    <cellStyle name="Normal 4 3 4 2 5 2 2" xfId="30295" xr:uid="{00000000-0005-0000-0000-00009C7B0000}"/>
    <cellStyle name="Normal 4 3 4 2 5 3" xfId="22149" xr:uid="{00000000-0005-0000-0000-00009D7B0000}"/>
    <cellStyle name="Normal 4 3 4 2 6" xfId="8700" xr:uid="{00000000-0005-0000-0000-00009E7B0000}"/>
    <cellStyle name="Normal 4 3 4 2 6 2" xfId="24996" xr:uid="{00000000-0005-0000-0000-00009F7B0000}"/>
    <cellStyle name="Normal 4 3 4 2 7" xfId="16850" xr:uid="{00000000-0005-0000-0000-0000A07B0000}"/>
    <cellStyle name="Normal 4 3 4 3" xfId="915" xr:uid="{00000000-0005-0000-0000-0000A17B0000}"/>
    <cellStyle name="Normal 4 3 4 3 2" xfId="2325" xr:uid="{00000000-0005-0000-0000-0000A27B0000}"/>
    <cellStyle name="Normal 4 3 4 3 2 2" xfId="4847" xr:uid="{00000000-0005-0000-0000-0000A37B0000}"/>
    <cellStyle name="Normal 4 3 4 3 2 2 2" xfId="12993" xr:uid="{00000000-0005-0000-0000-0000A47B0000}"/>
    <cellStyle name="Normal 4 3 4 3 2 2 2 2" xfId="29289" xr:uid="{00000000-0005-0000-0000-0000A57B0000}"/>
    <cellStyle name="Normal 4 3 4 3 2 2 3" xfId="21143" xr:uid="{00000000-0005-0000-0000-0000A67B0000}"/>
    <cellStyle name="Normal 4 3 4 3 2 3" xfId="7624" xr:uid="{00000000-0005-0000-0000-0000A77B0000}"/>
    <cellStyle name="Normal 4 3 4 3 2 3 2" xfId="15770" xr:uid="{00000000-0005-0000-0000-0000A87B0000}"/>
    <cellStyle name="Normal 4 3 4 3 2 3 2 2" xfId="32066" xr:uid="{00000000-0005-0000-0000-0000A97B0000}"/>
    <cellStyle name="Normal 4 3 4 3 2 3 3" xfId="23920" xr:uid="{00000000-0005-0000-0000-0000AA7B0000}"/>
    <cellStyle name="Normal 4 3 4 3 2 4" xfId="10471" xr:uid="{00000000-0005-0000-0000-0000AB7B0000}"/>
    <cellStyle name="Normal 4 3 4 3 2 4 2" xfId="26767" xr:uid="{00000000-0005-0000-0000-0000AC7B0000}"/>
    <cellStyle name="Normal 4 3 4 3 2 5" xfId="18621" xr:uid="{00000000-0005-0000-0000-0000AD7B0000}"/>
    <cellStyle name="Normal 4 3 4 3 3" xfId="3629" xr:uid="{00000000-0005-0000-0000-0000AE7B0000}"/>
    <cellStyle name="Normal 4 3 4 3 3 2" xfId="11775" xr:uid="{00000000-0005-0000-0000-0000AF7B0000}"/>
    <cellStyle name="Normal 4 3 4 3 3 2 2" xfId="28071" xr:uid="{00000000-0005-0000-0000-0000B07B0000}"/>
    <cellStyle name="Normal 4 3 4 3 3 3" xfId="19925" xr:uid="{00000000-0005-0000-0000-0000B17B0000}"/>
    <cellStyle name="Normal 4 3 4 3 4" xfId="6214" xr:uid="{00000000-0005-0000-0000-0000B27B0000}"/>
    <cellStyle name="Normal 4 3 4 3 4 2" xfId="14360" xr:uid="{00000000-0005-0000-0000-0000B37B0000}"/>
    <cellStyle name="Normal 4 3 4 3 4 2 2" xfId="30656" xr:uid="{00000000-0005-0000-0000-0000B47B0000}"/>
    <cellStyle name="Normal 4 3 4 3 4 3" xfId="22510" xr:uid="{00000000-0005-0000-0000-0000B57B0000}"/>
    <cellStyle name="Normal 4 3 4 3 5" xfId="9061" xr:uid="{00000000-0005-0000-0000-0000B67B0000}"/>
    <cellStyle name="Normal 4 3 4 3 5 2" xfId="25357" xr:uid="{00000000-0005-0000-0000-0000B77B0000}"/>
    <cellStyle name="Normal 4 3 4 3 6" xfId="17211" xr:uid="{00000000-0005-0000-0000-0000B87B0000}"/>
    <cellStyle name="Normal 4 3 4 4" xfId="1620" xr:uid="{00000000-0005-0000-0000-0000B97B0000}"/>
    <cellStyle name="Normal 4 3 4 4 2" xfId="4238" xr:uid="{00000000-0005-0000-0000-0000BA7B0000}"/>
    <cellStyle name="Normal 4 3 4 4 2 2" xfId="12384" xr:uid="{00000000-0005-0000-0000-0000BB7B0000}"/>
    <cellStyle name="Normal 4 3 4 4 2 2 2" xfId="28680" xr:uid="{00000000-0005-0000-0000-0000BC7B0000}"/>
    <cellStyle name="Normal 4 3 4 4 2 3" xfId="20534" xr:uid="{00000000-0005-0000-0000-0000BD7B0000}"/>
    <cellStyle name="Normal 4 3 4 4 3" xfId="6919" xr:uid="{00000000-0005-0000-0000-0000BE7B0000}"/>
    <cellStyle name="Normal 4 3 4 4 3 2" xfId="15065" xr:uid="{00000000-0005-0000-0000-0000BF7B0000}"/>
    <cellStyle name="Normal 4 3 4 4 3 2 2" xfId="31361" xr:uid="{00000000-0005-0000-0000-0000C07B0000}"/>
    <cellStyle name="Normal 4 3 4 4 3 3" xfId="23215" xr:uid="{00000000-0005-0000-0000-0000C17B0000}"/>
    <cellStyle name="Normal 4 3 4 4 4" xfId="9766" xr:uid="{00000000-0005-0000-0000-0000C27B0000}"/>
    <cellStyle name="Normal 4 3 4 4 4 2" xfId="26062" xr:uid="{00000000-0005-0000-0000-0000C37B0000}"/>
    <cellStyle name="Normal 4 3 4 4 5" xfId="17916" xr:uid="{00000000-0005-0000-0000-0000C47B0000}"/>
    <cellStyle name="Normal 4 3 4 5" xfId="3020" xr:uid="{00000000-0005-0000-0000-0000C57B0000}"/>
    <cellStyle name="Normal 4 3 4 5 2" xfId="11166" xr:uid="{00000000-0005-0000-0000-0000C67B0000}"/>
    <cellStyle name="Normal 4 3 4 5 2 2" xfId="27462" xr:uid="{00000000-0005-0000-0000-0000C77B0000}"/>
    <cellStyle name="Normal 4 3 4 5 3" xfId="19316" xr:uid="{00000000-0005-0000-0000-0000C87B0000}"/>
    <cellStyle name="Normal 4 3 4 6" xfId="5509" xr:uid="{00000000-0005-0000-0000-0000C97B0000}"/>
    <cellStyle name="Normal 4 3 4 6 2" xfId="13655" xr:uid="{00000000-0005-0000-0000-0000CA7B0000}"/>
    <cellStyle name="Normal 4 3 4 6 2 2" xfId="29951" xr:uid="{00000000-0005-0000-0000-0000CB7B0000}"/>
    <cellStyle name="Normal 4 3 4 6 3" xfId="21805" xr:uid="{00000000-0005-0000-0000-0000CC7B0000}"/>
    <cellStyle name="Normal 4 3 4 7" xfId="8356" xr:uid="{00000000-0005-0000-0000-0000CD7B0000}"/>
    <cellStyle name="Normal 4 3 4 7 2" xfId="24652" xr:uid="{00000000-0005-0000-0000-0000CE7B0000}"/>
    <cellStyle name="Normal 4 3 4 8" xfId="16506" xr:uid="{00000000-0005-0000-0000-0000CF7B0000}"/>
    <cellStyle name="Normal 4 3 5" xfId="288" xr:uid="{00000000-0005-0000-0000-0000D07B0000}"/>
    <cellStyle name="Normal 4 3 5 2" xfId="632" xr:uid="{00000000-0005-0000-0000-0000D17B0000}"/>
    <cellStyle name="Normal 4 3 5 2 2" xfId="1338" xr:uid="{00000000-0005-0000-0000-0000D27B0000}"/>
    <cellStyle name="Normal 4 3 5 2 2 2" xfId="2748" xr:uid="{00000000-0005-0000-0000-0000D37B0000}"/>
    <cellStyle name="Normal 4 3 5 2 2 2 2" xfId="5217" xr:uid="{00000000-0005-0000-0000-0000D47B0000}"/>
    <cellStyle name="Normal 4 3 5 2 2 2 2 2" xfId="13363" xr:uid="{00000000-0005-0000-0000-0000D57B0000}"/>
    <cellStyle name="Normal 4 3 5 2 2 2 2 2 2" xfId="29659" xr:uid="{00000000-0005-0000-0000-0000D67B0000}"/>
    <cellStyle name="Normal 4 3 5 2 2 2 2 3" xfId="21513" xr:uid="{00000000-0005-0000-0000-0000D77B0000}"/>
    <cellStyle name="Normal 4 3 5 2 2 2 3" xfId="8047" xr:uid="{00000000-0005-0000-0000-0000D87B0000}"/>
    <cellStyle name="Normal 4 3 5 2 2 2 3 2" xfId="16193" xr:uid="{00000000-0005-0000-0000-0000D97B0000}"/>
    <cellStyle name="Normal 4 3 5 2 2 2 3 2 2" xfId="32489" xr:uid="{00000000-0005-0000-0000-0000DA7B0000}"/>
    <cellStyle name="Normal 4 3 5 2 2 2 3 3" xfId="24343" xr:uid="{00000000-0005-0000-0000-0000DB7B0000}"/>
    <cellStyle name="Normal 4 3 5 2 2 2 4" xfId="10894" xr:uid="{00000000-0005-0000-0000-0000DC7B0000}"/>
    <cellStyle name="Normal 4 3 5 2 2 2 4 2" xfId="27190" xr:uid="{00000000-0005-0000-0000-0000DD7B0000}"/>
    <cellStyle name="Normal 4 3 5 2 2 2 5" xfId="19044" xr:uid="{00000000-0005-0000-0000-0000DE7B0000}"/>
    <cellStyle name="Normal 4 3 5 2 2 3" xfId="3999" xr:uid="{00000000-0005-0000-0000-0000DF7B0000}"/>
    <cellStyle name="Normal 4 3 5 2 2 3 2" xfId="12145" xr:uid="{00000000-0005-0000-0000-0000E07B0000}"/>
    <cellStyle name="Normal 4 3 5 2 2 3 2 2" xfId="28441" xr:uid="{00000000-0005-0000-0000-0000E17B0000}"/>
    <cellStyle name="Normal 4 3 5 2 2 3 3" xfId="20295" xr:uid="{00000000-0005-0000-0000-0000E27B0000}"/>
    <cellStyle name="Normal 4 3 5 2 2 4" xfId="6637" xr:uid="{00000000-0005-0000-0000-0000E37B0000}"/>
    <cellStyle name="Normal 4 3 5 2 2 4 2" xfId="14783" xr:uid="{00000000-0005-0000-0000-0000E47B0000}"/>
    <cellStyle name="Normal 4 3 5 2 2 4 2 2" xfId="31079" xr:uid="{00000000-0005-0000-0000-0000E57B0000}"/>
    <cellStyle name="Normal 4 3 5 2 2 4 3" xfId="22933" xr:uid="{00000000-0005-0000-0000-0000E67B0000}"/>
    <cellStyle name="Normal 4 3 5 2 2 5" xfId="9484" xr:uid="{00000000-0005-0000-0000-0000E77B0000}"/>
    <cellStyle name="Normal 4 3 5 2 2 5 2" xfId="25780" xr:uid="{00000000-0005-0000-0000-0000E87B0000}"/>
    <cellStyle name="Normal 4 3 5 2 2 6" xfId="17634" xr:uid="{00000000-0005-0000-0000-0000E97B0000}"/>
    <cellStyle name="Normal 4 3 5 2 3" xfId="2043" xr:uid="{00000000-0005-0000-0000-0000EA7B0000}"/>
    <cellStyle name="Normal 4 3 5 2 3 2" xfId="4608" xr:uid="{00000000-0005-0000-0000-0000EB7B0000}"/>
    <cellStyle name="Normal 4 3 5 2 3 2 2" xfId="12754" xr:uid="{00000000-0005-0000-0000-0000EC7B0000}"/>
    <cellStyle name="Normal 4 3 5 2 3 2 2 2" xfId="29050" xr:uid="{00000000-0005-0000-0000-0000ED7B0000}"/>
    <cellStyle name="Normal 4 3 5 2 3 2 3" xfId="20904" xr:uid="{00000000-0005-0000-0000-0000EE7B0000}"/>
    <cellStyle name="Normal 4 3 5 2 3 3" xfId="7342" xr:uid="{00000000-0005-0000-0000-0000EF7B0000}"/>
    <cellStyle name="Normal 4 3 5 2 3 3 2" xfId="15488" xr:uid="{00000000-0005-0000-0000-0000F07B0000}"/>
    <cellStyle name="Normal 4 3 5 2 3 3 2 2" xfId="31784" xr:uid="{00000000-0005-0000-0000-0000F17B0000}"/>
    <cellStyle name="Normal 4 3 5 2 3 3 3" xfId="23638" xr:uid="{00000000-0005-0000-0000-0000F27B0000}"/>
    <cellStyle name="Normal 4 3 5 2 3 4" xfId="10189" xr:uid="{00000000-0005-0000-0000-0000F37B0000}"/>
    <cellStyle name="Normal 4 3 5 2 3 4 2" xfId="26485" xr:uid="{00000000-0005-0000-0000-0000F47B0000}"/>
    <cellStyle name="Normal 4 3 5 2 3 5" xfId="18339" xr:uid="{00000000-0005-0000-0000-0000F57B0000}"/>
    <cellStyle name="Normal 4 3 5 2 4" xfId="3390" xr:uid="{00000000-0005-0000-0000-0000F67B0000}"/>
    <cellStyle name="Normal 4 3 5 2 4 2" xfId="11536" xr:uid="{00000000-0005-0000-0000-0000F77B0000}"/>
    <cellStyle name="Normal 4 3 5 2 4 2 2" xfId="27832" xr:uid="{00000000-0005-0000-0000-0000F87B0000}"/>
    <cellStyle name="Normal 4 3 5 2 4 3" xfId="19686" xr:uid="{00000000-0005-0000-0000-0000F97B0000}"/>
    <cellStyle name="Normal 4 3 5 2 5" xfId="5932" xr:uid="{00000000-0005-0000-0000-0000FA7B0000}"/>
    <cellStyle name="Normal 4 3 5 2 5 2" xfId="14078" xr:uid="{00000000-0005-0000-0000-0000FB7B0000}"/>
    <cellStyle name="Normal 4 3 5 2 5 2 2" xfId="30374" xr:uid="{00000000-0005-0000-0000-0000FC7B0000}"/>
    <cellStyle name="Normal 4 3 5 2 5 3" xfId="22228" xr:uid="{00000000-0005-0000-0000-0000FD7B0000}"/>
    <cellStyle name="Normal 4 3 5 2 6" xfId="8779" xr:uid="{00000000-0005-0000-0000-0000FE7B0000}"/>
    <cellStyle name="Normal 4 3 5 2 6 2" xfId="25075" xr:uid="{00000000-0005-0000-0000-0000FF7B0000}"/>
    <cellStyle name="Normal 4 3 5 2 7" xfId="16929" xr:uid="{00000000-0005-0000-0000-0000007C0000}"/>
    <cellStyle name="Normal 4 3 5 3" xfId="994" xr:uid="{00000000-0005-0000-0000-0000017C0000}"/>
    <cellStyle name="Normal 4 3 5 3 2" xfId="2404" xr:uid="{00000000-0005-0000-0000-0000027C0000}"/>
    <cellStyle name="Normal 4 3 5 3 2 2" xfId="4921" xr:uid="{00000000-0005-0000-0000-0000037C0000}"/>
    <cellStyle name="Normal 4 3 5 3 2 2 2" xfId="13067" xr:uid="{00000000-0005-0000-0000-0000047C0000}"/>
    <cellStyle name="Normal 4 3 5 3 2 2 2 2" xfId="29363" xr:uid="{00000000-0005-0000-0000-0000057C0000}"/>
    <cellStyle name="Normal 4 3 5 3 2 2 3" xfId="21217" xr:uid="{00000000-0005-0000-0000-0000067C0000}"/>
    <cellStyle name="Normal 4 3 5 3 2 3" xfId="7703" xr:uid="{00000000-0005-0000-0000-0000077C0000}"/>
    <cellStyle name="Normal 4 3 5 3 2 3 2" xfId="15849" xr:uid="{00000000-0005-0000-0000-0000087C0000}"/>
    <cellStyle name="Normal 4 3 5 3 2 3 2 2" xfId="32145" xr:uid="{00000000-0005-0000-0000-0000097C0000}"/>
    <cellStyle name="Normal 4 3 5 3 2 3 3" xfId="23999" xr:uid="{00000000-0005-0000-0000-00000A7C0000}"/>
    <cellStyle name="Normal 4 3 5 3 2 4" xfId="10550" xr:uid="{00000000-0005-0000-0000-00000B7C0000}"/>
    <cellStyle name="Normal 4 3 5 3 2 4 2" xfId="26846" xr:uid="{00000000-0005-0000-0000-00000C7C0000}"/>
    <cellStyle name="Normal 4 3 5 3 2 5" xfId="18700" xr:uid="{00000000-0005-0000-0000-00000D7C0000}"/>
    <cellStyle name="Normal 4 3 5 3 3" xfId="3703" xr:uid="{00000000-0005-0000-0000-00000E7C0000}"/>
    <cellStyle name="Normal 4 3 5 3 3 2" xfId="11849" xr:uid="{00000000-0005-0000-0000-00000F7C0000}"/>
    <cellStyle name="Normal 4 3 5 3 3 2 2" xfId="28145" xr:uid="{00000000-0005-0000-0000-0000107C0000}"/>
    <cellStyle name="Normal 4 3 5 3 3 3" xfId="19999" xr:uid="{00000000-0005-0000-0000-0000117C0000}"/>
    <cellStyle name="Normal 4 3 5 3 4" xfId="6293" xr:uid="{00000000-0005-0000-0000-0000127C0000}"/>
    <cellStyle name="Normal 4 3 5 3 4 2" xfId="14439" xr:uid="{00000000-0005-0000-0000-0000137C0000}"/>
    <cellStyle name="Normal 4 3 5 3 4 2 2" xfId="30735" xr:uid="{00000000-0005-0000-0000-0000147C0000}"/>
    <cellStyle name="Normal 4 3 5 3 4 3" xfId="22589" xr:uid="{00000000-0005-0000-0000-0000157C0000}"/>
    <cellStyle name="Normal 4 3 5 3 5" xfId="9140" xr:uid="{00000000-0005-0000-0000-0000167C0000}"/>
    <cellStyle name="Normal 4 3 5 3 5 2" xfId="25436" xr:uid="{00000000-0005-0000-0000-0000177C0000}"/>
    <cellStyle name="Normal 4 3 5 3 6" xfId="17290" xr:uid="{00000000-0005-0000-0000-0000187C0000}"/>
    <cellStyle name="Normal 4 3 5 4" xfId="1699" xr:uid="{00000000-0005-0000-0000-0000197C0000}"/>
    <cellStyle name="Normal 4 3 5 4 2" xfId="4312" xr:uid="{00000000-0005-0000-0000-00001A7C0000}"/>
    <cellStyle name="Normal 4 3 5 4 2 2" xfId="12458" xr:uid="{00000000-0005-0000-0000-00001B7C0000}"/>
    <cellStyle name="Normal 4 3 5 4 2 2 2" xfId="28754" xr:uid="{00000000-0005-0000-0000-00001C7C0000}"/>
    <cellStyle name="Normal 4 3 5 4 2 3" xfId="20608" xr:uid="{00000000-0005-0000-0000-00001D7C0000}"/>
    <cellStyle name="Normal 4 3 5 4 3" xfId="6998" xr:uid="{00000000-0005-0000-0000-00001E7C0000}"/>
    <cellStyle name="Normal 4 3 5 4 3 2" xfId="15144" xr:uid="{00000000-0005-0000-0000-00001F7C0000}"/>
    <cellStyle name="Normal 4 3 5 4 3 2 2" xfId="31440" xr:uid="{00000000-0005-0000-0000-0000207C0000}"/>
    <cellStyle name="Normal 4 3 5 4 3 3" xfId="23294" xr:uid="{00000000-0005-0000-0000-0000217C0000}"/>
    <cellStyle name="Normal 4 3 5 4 4" xfId="9845" xr:uid="{00000000-0005-0000-0000-0000227C0000}"/>
    <cellStyle name="Normal 4 3 5 4 4 2" xfId="26141" xr:uid="{00000000-0005-0000-0000-0000237C0000}"/>
    <cellStyle name="Normal 4 3 5 4 5" xfId="17995" xr:uid="{00000000-0005-0000-0000-0000247C0000}"/>
    <cellStyle name="Normal 4 3 5 5" xfId="3094" xr:uid="{00000000-0005-0000-0000-0000257C0000}"/>
    <cellStyle name="Normal 4 3 5 5 2" xfId="11240" xr:uid="{00000000-0005-0000-0000-0000267C0000}"/>
    <cellStyle name="Normal 4 3 5 5 2 2" xfId="27536" xr:uid="{00000000-0005-0000-0000-0000277C0000}"/>
    <cellStyle name="Normal 4 3 5 5 3" xfId="19390" xr:uid="{00000000-0005-0000-0000-0000287C0000}"/>
    <cellStyle name="Normal 4 3 5 6" xfId="5588" xr:uid="{00000000-0005-0000-0000-0000297C0000}"/>
    <cellStyle name="Normal 4 3 5 6 2" xfId="13734" xr:uid="{00000000-0005-0000-0000-00002A7C0000}"/>
    <cellStyle name="Normal 4 3 5 6 2 2" xfId="30030" xr:uid="{00000000-0005-0000-0000-00002B7C0000}"/>
    <cellStyle name="Normal 4 3 5 6 3" xfId="21884" xr:uid="{00000000-0005-0000-0000-00002C7C0000}"/>
    <cellStyle name="Normal 4 3 5 7" xfId="8435" xr:uid="{00000000-0005-0000-0000-00002D7C0000}"/>
    <cellStyle name="Normal 4 3 5 7 2" xfId="24731" xr:uid="{00000000-0005-0000-0000-00002E7C0000}"/>
    <cellStyle name="Normal 4 3 5 8" xfId="16585" xr:uid="{00000000-0005-0000-0000-00002F7C0000}"/>
    <cellStyle name="Normal 4 3 6" xfId="378" xr:uid="{00000000-0005-0000-0000-0000307C0000}"/>
    <cellStyle name="Normal 4 3 6 2" xfId="1084" xr:uid="{00000000-0005-0000-0000-0000317C0000}"/>
    <cellStyle name="Normal 4 3 6 2 2" xfId="2494" xr:uid="{00000000-0005-0000-0000-0000327C0000}"/>
    <cellStyle name="Normal 4 3 6 2 2 2" xfId="4995" xr:uid="{00000000-0005-0000-0000-0000337C0000}"/>
    <cellStyle name="Normal 4 3 6 2 2 2 2" xfId="13141" xr:uid="{00000000-0005-0000-0000-0000347C0000}"/>
    <cellStyle name="Normal 4 3 6 2 2 2 2 2" xfId="29437" xr:uid="{00000000-0005-0000-0000-0000357C0000}"/>
    <cellStyle name="Normal 4 3 6 2 2 2 3" xfId="21291" xr:uid="{00000000-0005-0000-0000-0000367C0000}"/>
    <cellStyle name="Normal 4 3 6 2 2 3" xfId="7793" xr:uid="{00000000-0005-0000-0000-0000377C0000}"/>
    <cellStyle name="Normal 4 3 6 2 2 3 2" xfId="15939" xr:uid="{00000000-0005-0000-0000-0000387C0000}"/>
    <cellStyle name="Normal 4 3 6 2 2 3 2 2" xfId="32235" xr:uid="{00000000-0005-0000-0000-0000397C0000}"/>
    <cellStyle name="Normal 4 3 6 2 2 3 3" xfId="24089" xr:uid="{00000000-0005-0000-0000-00003A7C0000}"/>
    <cellStyle name="Normal 4 3 6 2 2 4" xfId="10640" xr:uid="{00000000-0005-0000-0000-00003B7C0000}"/>
    <cellStyle name="Normal 4 3 6 2 2 4 2" xfId="26936" xr:uid="{00000000-0005-0000-0000-00003C7C0000}"/>
    <cellStyle name="Normal 4 3 6 2 2 5" xfId="18790" xr:uid="{00000000-0005-0000-0000-00003D7C0000}"/>
    <cellStyle name="Normal 4 3 6 2 3" xfId="3777" xr:uid="{00000000-0005-0000-0000-00003E7C0000}"/>
    <cellStyle name="Normal 4 3 6 2 3 2" xfId="11923" xr:uid="{00000000-0005-0000-0000-00003F7C0000}"/>
    <cellStyle name="Normal 4 3 6 2 3 2 2" xfId="28219" xr:uid="{00000000-0005-0000-0000-0000407C0000}"/>
    <cellStyle name="Normal 4 3 6 2 3 3" xfId="20073" xr:uid="{00000000-0005-0000-0000-0000417C0000}"/>
    <cellStyle name="Normal 4 3 6 2 4" xfId="6383" xr:uid="{00000000-0005-0000-0000-0000427C0000}"/>
    <cellStyle name="Normal 4 3 6 2 4 2" xfId="14529" xr:uid="{00000000-0005-0000-0000-0000437C0000}"/>
    <cellStyle name="Normal 4 3 6 2 4 2 2" xfId="30825" xr:uid="{00000000-0005-0000-0000-0000447C0000}"/>
    <cellStyle name="Normal 4 3 6 2 4 3" xfId="22679" xr:uid="{00000000-0005-0000-0000-0000457C0000}"/>
    <cellStyle name="Normal 4 3 6 2 5" xfId="9230" xr:uid="{00000000-0005-0000-0000-0000467C0000}"/>
    <cellStyle name="Normal 4 3 6 2 5 2" xfId="25526" xr:uid="{00000000-0005-0000-0000-0000477C0000}"/>
    <cellStyle name="Normal 4 3 6 2 6" xfId="17380" xr:uid="{00000000-0005-0000-0000-0000487C0000}"/>
    <cellStyle name="Normal 4 3 6 3" xfId="1789" xr:uid="{00000000-0005-0000-0000-0000497C0000}"/>
    <cellStyle name="Normal 4 3 6 3 2" xfId="4386" xr:uid="{00000000-0005-0000-0000-00004A7C0000}"/>
    <cellStyle name="Normal 4 3 6 3 2 2" xfId="12532" xr:uid="{00000000-0005-0000-0000-00004B7C0000}"/>
    <cellStyle name="Normal 4 3 6 3 2 2 2" xfId="28828" xr:uid="{00000000-0005-0000-0000-00004C7C0000}"/>
    <cellStyle name="Normal 4 3 6 3 2 3" xfId="20682" xr:uid="{00000000-0005-0000-0000-00004D7C0000}"/>
    <cellStyle name="Normal 4 3 6 3 3" xfId="7088" xr:uid="{00000000-0005-0000-0000-00004E7C0000}"/>
    <cellStyle name="Normal 4 3 6 3 3 2" xfId="15234" xr:uid="{00000000-0005-0000-0000-00004F7C0000}"/>
    <cellStyle name="Normal 4 3 6 3 3 2 2" xfId="31530" xr:uid="{00000000-0005-0000-0000-0000507C0000}"/>
    <cellStyle name="Normal 4 3 6 3 3 3" xfId="23384" xr:uid="{00000000-0005-0000-0000-0000517C0000}"/>
    <cellStyle name="Normal 4 3 6 3 4" xfId="9935" xr:uid="{00000000-0005-0000-0000-0000527C0000}"/>
    <cellStyle name="Normal 4 3 6 3 4 2" xfId="26231" xr:uid="{00000000-0005-0000-0000-0000537C0000}"/>
    <cellStyle name="Normal 4 3 6 3 5" xfId="18085" xr:uid="{00000000-0005-0000-0000-0000547C0000}"/>
    <cellStyle name="Normal 4 3 6 4" xfId="3168" xr:uid="{00000000-0005-0000-0000-0000557C0000}"/>
    <cellStyle name="Normal 4 3 6 4 2" xfId="11314" xr:uid="{00000000-0005-0000-0000-0000567C0000}"/>
    <cellStyle name="Normal 4 3 6 4 2 2" xfId="27610" xr:uid="{00000000-0005-0000-0000-0000577C0000}"/>
    <cellStyle name="Normal 4 3 6 4 3" xfId="19464" xr:uid="{00000000-0005-0000-0000-0000587C0000}"/>
    <cellStyle name="Normal 4 3 6 5" xfId="5678" xr:uid="{00000000-0005-0000-0000-0000597C0000}"/>
    <cellStyle name="Normal 4 3 6 5 2" xfId="13824" xr:uid="{00000000-0005-0000-0000-00005A7C0000}"/>
    <cellStyle name="Normal 4 3 6 5 2 2" xfId="30120" xr:uid="{00000000-0005-0000-0000-00005B7C0000}"/>
    <cellStyle name="Normal 4 3 6 5 3" xfId="21974" xr:uid="{00000000-0005-0000-0000-00005C7C0000}"/>
    <cellStyle name="Normal 4 3 6 6" xfId="8525" xr:uid="{00000000-0005-0000-0000-00005D7C0000}"/>
    <cellStyle name="Normal 4 3 6 6 2" xfId="24821" xr:uid="{00000000-0005-0000-0000-00005E7C0000}"/>
    <cellStyle name="Normal 4 3 6 7" xfId="16675" xr:uid="{00000000-0005-0000-0000-00005F7C0000}"/>
    <cellStyle name="Normal 4 3 7" xfId="740" xr:uid="{00000000-0005-0000-0000-0000607C0000}"/>
    <cellStyle name="Normal 4 3 7 2" xfId="2150" xr:uid="{00000000-0005-0000-0000-0000617C0000}"/>
    <cellStyle name="Normal 4 3 7 2 2" xfId="4699" xr:uid="{00000000-0005-0000-0000-0000627C0000}"/>
    <cellStyle name="Normal 4 3 7 2 2 2" xfId="12845" xr:uid="{00000000-0005-0000-0000-0000637C0000}"/>
    <cellStyle name="Normal 4 3 7 2 2 2 2" xfId="29141" xr:uid="{00000000-0005-0000-0000-0000647C0000}"/>
    <cellStyle name="Normal 4 3 7 2 2 3" xfId="20995" xr:uid="{00000000-0005-0000-0000-0000657C0000}"/>
    <cellStyle name="Normal 4 3 7 2 3" xfId="7449" xr:uid="{00000000-0005-0000-0000-0000667C0000}"/>
    <cellStyle name="Normal 4 3 7 2 3 2" xfId="15595" xr:uid="{00000000-0005-0000-0000-0000677C0000}"/>
    <cellStyle name="Normal 4 3 7 2 3 2 2" xfId="31891" xr:uid="{00000000-0005-0000-0000-0000687C0000}"/>
    <cellStyle name="Normal 4 3 7 2 3 3" xfId="23745" xr:uid="{00000000-0005-0000-0000-0000697C0000}"/>
    <cellStyle name="Normal 4 3 7 2 4" xfId="10296" xr:uid="{00000000-0005-0000-0000-00006A7C0000}"/>
    <cellStyle name="Normal 4 3 7 2 4 2" xfId="26592" xr:uid="{00000000-0005-0000-0000-00006B7C0000}"/>
    <cellStyle name="Normal 4 3 7 2 5" xfId="18446" xr:uid="{00000000-0005-0000-0000-00006C7C0000}"/>
    <cellStyle name="Normal 4 3 7 3" xfId="3481" xr:uid="{00000000-0005-0000-0000-00006D7C0000}"/>
    <cellStyle name="Normal 4 3 7 3 2" xfId="11627" xr:uid="{00000000-0005-0000-0000-00006E7C0000}"/>
    <cellStyle name="Normal 4 3 7 3 2 2" xfId="27923" xr:uid="{00000000-0005-0000-0000-00006F7C0000}"/>
    <cellStyle name="Normal 4 3 7 3 3" xfId="19777" xr:uid="{00000000-0005-0000-0000-0000707C0000}"/>
    <cellStyle name="Normal 4 3 7 4" xfId="6039" xr:uid="{00000000-0005-0000-0000-0000717C0000}"/>
    <cellStyle name="Normal 4 3 7 4 2" xfId="14185" xr:uid="{00000000-0005-0000-0000-0000727C0000}"/>
    <cellStyle name="Normal 4 3 7 4 2 2" xfId="30481" xr:uid="{00000000-0005-0000-0000-0000737C0000}"/>
    <cellStyle name="Normal 4 3 7 4 3" xfId="22335" xr:uid="{00000000-0005-0000-0000-0000747C0000}"/>
    <cellStyle name="Normal 4 3 7 5" xfId="8886" xr:uid="{00000000-0005-0000-0000-0000757C0000}"/>
    <cellStyle name="Normal 4 3 7 5 2" xfId="25182" xr:uid="{00000000-0005-0000-0000-0000767C0000}"/>
    <cellStyle name="Normal 4 3 7 6" xfId="17036" xr:uid="{00000000-0005-0000-0000-0000777C0000}"/>
    <cellStyle name="Normal 4 3 8" xfId="1445" xr:uid="{00000000-0005-0000-0000-0000787C0000}"/>
    <cellStyle name="Normal 4 3 8 2" xfId="4090" xr:uid="{00000000-0005-0000-0000-0000797C0000}"/>
    <cellStyle name="Normal 4 3 8 2 2" xfId="12236" xr:uid="{00000000-0005-0000-0000-00007A7C0000}"/>
    <cellStyle name="Normal 4 3 8 2 2 2" xfId="28532" xr:uid="{00000000-0005-0000-0000-00007B7C0000}"/>
    <cellStyle name="Normal 4 3 8 2 3" xfId="20386" xr:uid="{00000000-0005-0000-0000-00007C7C0000}"/>
    <cellStyle name="Normal 4 3 8 3" xfId="6744" xr:uid="{00000000-0005-0000-0000-00007D7C0000}"/>
    <cellStyle name="Normal 4 3 8 3 2" xfId="14890" xr:uid="{00000000-0005-0000-0000-00007E7C0000}"/>
    <cellStyle name="Normal 4 3 8 3 2 2" xfId="31186" xr:uid="{00000000-0005-0000-0000-00007F7C0000}"/>
    <cellStyle name="Normal 4 3 8 3 3" xfId="23040" xr:uid="{00000000-0005-0000-0000-0000807C0000}"/>
    <cellStyle name="Normal 4 3 8 4" xfId="9591" xr:uid="{00000000-0005-0000-0000-0000817C0000}"/>
    <cellStyle name="Normal 4 3 8 4 2" xfId="25887" xr:uid="{00000000-0005-0000-0000-0000827C0000}"/>
    <cellStyle name="Normal 4 3 8 5" xfId="17741" xr:uid="{00000000-0005-0000-0000-0000837C0000}"/>
    <cellStyle name="Normal 4 3 9" xfId="2872" xr:uid="{00000000-0005-0000-0000-0000847C0000}"/>
    <cellStyle name="Normal 4 3 9 2" xfId="11018" xr:uid="{00000000-0005-0000-0000-0000857C0000}"/>
    <cellStyle name="Normal 4 3 9 2 2" xfId="27314" xr:uid="{00000000-0005-0000-0000-0000867C0000}"/>
    <cellStyle name="Normal 4 3 9 3" xfId="19168" xr:uid="{00000000-0005-0000-0000-0000877C0000}"/>
    <cellStyle name="Normal 4 4" xfId="56" xr:uid="{00000000-0005-0000-0000-0000887C0000}"/>
    <cellStyle name="Normal 4 4 10" xfId="8203" xr:uid="{00000000-0005-0000-0000-0000897C0000}"/>
    <cellStyle name="Normal 4 4 10 2" xfId="24499" xr:uid="{00000000-0005-0000-0000-00008A7C0000}"/>
    <cellStyle name="Normal 4 4 11" xfId="16353" xr:uid="{00000000-0005-0000-0000-00008B7C0000}"/>
    <cellStyle name="Normal 4 4 2" xfId="146" xr:uid="{00000000-0005-0000-0000-00008C7C0000}"/>
    <cellStyle name="Normal 4 4 2 2" xfId="490" xr:uid="{00000000-0005-0000-0000-00008D7C0000}"/>
    <cellStyle name="Normal 4 4 2 2 2" xfId="1196" xr:uid="{00000000-0005-0000-0000-00008E7C0000}"/>
    <cellStyle name="Normal 4 4 2 2 2 2" xfId="2606" xr:uid="{00000000-0005-0000-0000-00008F7C0000}"/>
    <cellStyle name="Normal 4 4 2 2 2 2 2" xfId="5087" xr:uid="{00000000-0005-0000-0000-0000907C0000}"/>
    <cellStyle name="Normal 4 4 2 2 2 2 2 2" xfId="13233" xr:uid="{00000000-0005-0000-0000-0000917C0000}"/>
    <cellStyle name="Normal 4 4 2 2 2 2 2 2 2" xfId="29529" xr:uid="{00000000-0005-0000-0000-0000927C0000}"/>
    <cellStyle name="Normal 4 4 2 2 2 2 2 3" xfId="21383" xr:uid="{00000000-0005-0000-0000-0000937C0000}"/>
    <cellStyle name="Normal 4 4 2 2 2 2 3" xfId="7905" xr:uid="{00000000-0005-0000-0000-0000947C0000}"/>
    <cellStyle name="Normal 4 4 2 2 2 2 3 2" xfId="16051" xr:uid="{00000000-0005-0000-0000-0000957C0000}"/>
    <cellStyle name="Normal 4 4 2 2 2 2 3 2 2" xfId="32347" xr:uid="{00000000-0005-0000-0000-0000967C0000}"/>
    <cellStyle name="Normal 4 4 2 2 2 2 3 3" xfId="24201" xr:uid="{00000000-0005-0000-0000-0000977C0000}"/>
    <cellStyle name="Normal 4 4 2 2 2 2 4" xfId="10752" xr:uid="{00000000-0005-0000-0000-0000987C0000}"/>
    <cellStyle name="Normal 4 4 2 2 2 2 4 2" xfId="27048" xr:uid="{00000000-0005-0000-0000-0000997C0000}"/>
    <cellStyle name="Normal 4 4 2 2 2 2 5" xfId="18902" xr:uid="{00000000-0005-0000-0000-00009A7C0000}"/>
    <cellStyle name="Normal 4 4 2 2 2 3" xfId="3869" xr:uid="{00000000-0005-0000-0000-00009B7C0000}"/>
    <cellStyle name="Normal 4 4 2 2 2 3 2" xfId="12015" xr:uid="{00000000-0005-0000-0000-00009C7C0000}"/>
    <cellStyle name="Normal 4 4 2 2 2 3 2 2" xfId="28311" xr:uid="{00000000-0005-0000-0000-00009D7C0000}"/>
    <cellStyle name="Normal 4 4 2 2 2 3 3" xfId="20165" xr:uid="{00000000-0005-0000-0000-00009E7C0000}"/>
    <cellStyle name="Normal 4 4 2 2 2 4" xfId="6495" xr:uid="{00000000-0005-0000-0000-00009F7C0000}"/>
    <cellStyle name="Normal 4 4 2 2 2 4 2" xfId="14641" xr:uid="{00000000-0005-0000-0000-0000A07C0000}"/>
    <cellStyle name="Normal 4 4 2 2 2 4 2 2" xfId="30937" xr:uid="{00000000-0005-0000-0000-0000A17C0000}"/>
    <cellStyle name="Normal 4 4 2 2 2 4 3" xfId="22791" xr:uid="{00000000-0005-0000-0000-0000A27C0000}"/>
    <cellStyle name="Normal 4 4 2 2 2 5" xfId="9342" xr:uid="{00000000-0005-0000-0000-0000A37C0000}"/>
    <cellStyle name="Normal 4 4 2 2 2 5 2" xfId="25638" xr:uid="{00000000-0005-0000-0000-0000A47C0000}"/>
    <cellStyle name="Normal 4 4 2 2 2 6" xfId="17492" xr:uid="{00000000-0005-0000-0000-0000A57C0000}"/>
    <cellStyle name="Normal 4 4 2 2 3" xfId="1901" xr:uid="{00000000-0005-0000-0000-0000A67C0000}"/>
    <cellStyle name="Normal 4 4 2 2 3 2" xfId="4478" xr:uid="{00000000-0005-0000-0000-0000A77C0000}"/>
    <cellStyle name="Normal 4 4 2 2 3 2 2" xfId="12624" xr:uid="{00000000-0005-0000-0000-0000A87C0000}"/>
    <cellStyle name="Normal 4 4 2 2 3 2 2 2" xfId="28920" xr:uid="{00000000-0005-0000-0000-0000A97C0000}"/>
    <cellStyle name="Normal 4 4 2 2 3 2 3" xfId="20774" xr:uid="{00000000-0005-0000-0000-0000AA7C0000}"/>
    <cellStyle name="Normal 4 4 2 2 3 3" xfId="7200" xr:uid="{00000000-0005-0000-0000-0000AB7C0000}"/>
    <cellStyle name="Normal 4 4 2 2 3 3 2" xfId="15346" xr:uid="{00000000-0005-0000-0000-0000AC7C0000}"/>
    <cellStyle name="Normal 4 4 2 2 3 3 2 2" xfId="31642" xr:uid="{00000000-0005-0000-0000-0000AD7C0000}"/>
    <cellStyle name="Normal 4 4 2 2 3 3 3" xfId="23496" xr:uid="{00000000-0005-0000-0000-0000AE7C0000}"/>
    <cellStyle name="Normal 4 4 2 2 3 4" xfId="10047" xr:uid="{00000000-0005-0000-0000-0000AF7C0000}"/>
    <cellStyle name="Normal 4 4 2 2 3 4 2" xfId="26343" xr:uid="{00000000-0005-0000-0000-0000B07C0000}"/>
    <cellStyle name="Normal 4 4 2 2 3 5" xfId="18197" xr:uid="{00000000-0005-0000-0000-0000B17C0000}"/>
    <cellStyle name="Normal 4 4 2 2 4" xfId="3260" xr:uid="{00000000-0005-0000-0000-0000B27C0000}"/>
    <cellStyle name="Normal 4 4 2 2 4 2" xfId="11406" xr:uid="{00000000-0005-0000-0000-0000B37C0000}"/>
    <cellStyle name="Normal 4 4 2 2 4 2 2" xfId="27702" xr:uid="{00000000-0005-0000-0000-0000B47C0000}"/>
    <cellStyle name="Normal 4 4 2 2 4 3" xfId="19556" xr:uid="{00000000-0005-0000-0000-0000B57C0000}"/>
    <cellStyle name="Normal 4 4 2 2 5" xfId="5790" xr:uid="{00000000-0005-0000-0000-0000B67C0000}"/>
    <cellStyle name="Normal 4 4 2 2 5 2" xfId="13936" xr:uid="{00000000-0005-0000-0000-0000B77C0000}"/>
    <cellStyle name="Normal 4 4 2 2 5 2 2" xfId="30232" xr:uid="{00000000-0005-0000-0000-0000B87C0000}"/>
    <cellStyle name="Normal 4 4 2 2 5 3" xfId="22086" xr:uid="{00000000-0005-0000-0000-0000B97C0000}"/>
    <cellStyle name="Normal 4 4 2 2 6" xfId="8637" xr:uid="{00000000-0005-0000-0000-0000BA7C0000}"/>
    <cellStyle name="Normal 4 4 2 2 6 2" xfId="24933" xr:uid="{00000000-0005-0000-0000-0000BB7C0000}"/>
    <cellStyle name="Normal 4 4 2 2 7" xfId="16787" xr:uid="{00000000-0005-0000-0000-0000BC7C0000}"/>
    <cellStyle name="Normal 4 4 2 3" xfId="852" xr:uid="{00000000-0005-0000-0000-0000BD7C0000}"/>
    <cellStyle name="Normal 4 4 2 3 2" xfId="2262" xr:uid="{00000000-0005-0000-0000-0000BE7C0000}"/>
    <cellStyle name="Normal 4 4 2 3 2 2" xfId="4791" xr:uid="{00000000-0005-0000-0000-0000BF7C0000}"/>
    <cellStyle name="Normal 4 4 2 3 2 2 2" xfId="12937" xr:uid="{00000000-0005-0000-0000-0000C07C0000}"/>
    <cellStyle name="Normal 4 4 2 3 2 2 2 2" xfId="29233" xr:uid="{00000000-0005-0000-0000-0000C17C0000}"/>
    <cellStyle name="Normal 4 4 2 3 2 2 3" xfId="21087" xr:uid="{00000000-0005-0000-0000-0000C27C0000}"/>
    <cellStyle name="Normal 4 4 2 3 2 3" xfId="7561" xr:uid="{00000000-0005-0000-0000-0000C37C0000}"/>
    <cellStyle name="Normal 4 4 2 3 2 3 2" xfId="15707" xr:uid="{00000000-0005-0000-0000-0000C47C0000}"/>
    <cellStyle name="Normal 4 4 2 3 2 3 2 2" xfId="32003" xr:uid="{00000000-0005-0000-0000-0000C57C0000}"/>
    <cellStyle name="Normal 4 4 2 3 2 3 3" xfId="23857" xr:uid="{00000000-0005-0000-0000-0000C67C0000}"/>
    <cellStyle name="Normal 4 4 2 3 2 4" xfId="10408" xr:uid="{00000000-0005-0000-0000-0000C77C0000}"/>
    <cellStyle name="Normal 4 4 2 3 2 4 2" xfId="26704" xr:uid="{00000000-0005-0000-0000-0000C87C0000}"/>
    <cellStyle name="Normal 4 4 2 3 2 5" xfId="18558" xr:uid="{00000000-0005-0000-0000-0000C97C0000}"/>
    <cellStyle name="Normal 4 4 2 3 3" xfId="3573" xr:uid="{00000000-0005-0000-0000-0000CA7C0000}"/>
    <cellStyle name="Normal 4 4 2 3 3 2" xfId="11719" xr:uid="{00000000-0005-0000-0000-0000CB7C0000}"/>
    <cellStyle name="Normal 4 4 2 3 3 2 2" xfId="28015" xr:uid="{00000000-0005-0000-0000-0000CC7C0000}"/>
    <cellStyle name="Normal 4 4 2 3 3 3" xfId="19869" xr:uid="{00000000-0005-0000-0000-0000CD7C0000}"/>
    <cellStyle name="Normal 4 4 2 3 4" xfId="6151" xr:uid="{00000000-0005-0000-0000-0000CE7C0000}"/>
    <cellStyle name="Normal 4 4 2 3 4 2" xfId="14297" xr:uid="{00000000-0005-0000-0000-0000CF7C0000}"/>
    <cellStyle name="Normal 4 4 2 3 4 2 2" xfId="30593" xr:uid="{00000000-0005-0000-0000-0000D07C0000}"/>
    <cellStyle name="Normal 4 4 2 3 4 3" xfId="22447" xr:uid="{00000000-0005-0000-0000-0000D17C0000}"/>
    <cellStyle name="Normal 4 4 2 3 5" xfId="8998" xr:uid="{00000000-0005-0000-0000-0000D27C0000}"/>
    <cellStyle name="Normal 4 4 2 3 5 2" xfId="25294" xr:uid="{00000000-0005-0000-0000-0000D37C0000}"/>
    <cellStyle name="Normal 4 4 2 3 6" xfId="17148" xr:uid="{00000000-0005-0000-0000-0000D47C0000}"/>
    <cellStyle name="Normal 4 4 2 4" xfId="1557" xr:uid="{00000000-0005-0000-0000-0000D57C0000}"/>
    <cellStyle name="Normal 4 4 2 4 2" xfId="4182" xr:uid="{00000000-0005-0000-0000-0000D67C0000}"/>
    <cellStyle name="Normal 4 4 2 4 2 2" xfId="12328" xr:uid="{00000000-0005-0000-0000-0000D77C0000}"/>
    <cellStyle name="Normal 4 4 2 4 2 2 2" xfId="28624" xr:uid="{00000000-0005-0000-0000-0000D87C0000}"/>
    <cellStyle name="Normal 4 4 2 4 2 3" xfId="20478" xr:uid="{00000000-0005-0000-0000-0000D97C0000}"/>
    <cellStyle name="Normal 4 4 2 4 3" xfId="6856" xr:uid="{00000000-0005-0000-0000-0000DA7C0000}"/>
    <cellStyle name="Normal 4 4 2 4 3 2" xfId="15002" xr:uid="{00000000-0005-0000-0000-0000DB7C0000}"/>
    <cellStyle name="Normal 4 4 2 4 3 2 2" xfId="31298" xr:uid="{00000000-0005-0000-0000-0000DC7C0000}"/>
    <cellStyle name="Normal 4 4 2 4 3 3" xfId="23152" xr:uid="{00000000-0005-0000-0000-0000DD7C0000}"/>
    <cellStyle name="Normal 4 4 2 4 4" xfId="9703" xr:uid="{00000000-0005-0000-0000-0000DE7C0000}"/>
    <cellStyle name="Normal 4 4 2 4 4 2" xfId="25999" xr:uid="{00000000-0005-0000-0000-0000DF7C0000}"/>
    <cellStyle name="Normal 4 4 2 4 5" xfId="17853" xr:uid="{00000000-0005-0000-0000-0000E07C0000}"/>
    <cellStyle name="Normal 4 4 2 5" xfId="2964" xr:uid="{00000000-0005-0000-0000-0000E17C0000}"/>
    <cellStyle name="Normal 4 4 2 5 2" xfId="11110" xr:uid="{00000000-0005-0000-0000-0000E27C0000}"/>
    <cellStyle name="Normal 4 4 2 5 2 2" xfId="27406" xr:uid="{00000000-0005-0000-0000-0000E37C0000}"/>
    <cellStyle name="Normal 4 4 2 5 3" xfId="19260" xr:uid="{00000000-0005-0000-0000-0000E47C0000}"/>
    <cellStyle name="Normal 4 4 2 6" xfId="5446" xr:uid="{00000000-0005-0000-0000-0000E57C0000}"/>
    <cellStyle name="Normal 4 4 2 6 2" xfId="13592" xr:uid="{00000000-0005-0000-0000-0000E67C0000}"/>
    <cellStyle name="Normal 4 4 2 6 2 2" xfId="29888" xr:uid="{00000000-0005-0000-0000-0000E77C0000}"/>
    <cellStyle name="Normal 4 4 2 6 3" xfId="21742" xr:uid="{00000000-0005-0000-0000-0000E87C0000}"/>
    <cellStyle name="Normal 4 4 2 7" xfId="8293" xr:uid="{00000000-0005-0000-0000-0000E97C0000}"/>
    <cellStyle name="Normal 4 4 2 7 2" xfId="24589" xr:uid="{00000000-0005-0000-0000-0000EA7C0000}"/>
    <cellStyle name="Normal 4 4 2 8" xfId="16443" xr:uid="{00000000-0005-0000-0000-0000EB7C0000}"/>
    <cellStyle name="Normal 4 4 3" xfId="227" xr:uid="{00000000-0005-0000-0000-0000EC7C0000}"/>
    <cellStyle name="Normal 4 4 3 2" xfId="571" xr:uid="{00000000-0005-0000-0000-0000ED7C0000}"/>
    <cellStyle name="Normal 4 4 3 2 2" xfId="1277" xr:uid="{00000000-0005-0000-0000-0000EE7C0000}"/>
    <cellStyle name="Normal 4 4 3 2 2 2" xfId="2687" xr:uid="{00000000-0005-0000-0000-0000EF7C0000}"/>
    <cellStyle name="Normal 4 4 3 2 2 2 2" xfId="5161" xr:uid="{00000000-0005-0000-0000-0000F07C0000}"/>
    <cellStyle name="Normal 4 4 3 2 2 2 2 2" xfId="13307" xr:uid="{00000000-0005-0000-0000-0000F17C0000}"/>
    <cellStyle name="Normal 4 4 3 2 2 2 2 2 2" xfId="29603" xr:uid="{00000000-0005-0000-0000-0000F27C0000}"/>
    <cellStyle name="Normal 4 4 3 2 2 2 2 3" xfId="21457" xr:uid="{00000000-0005-0000-0000-0000F37C0000}"/>
    <cellStyle name="Normal 4 4 3 2 2 2 3" xfId="7986" xr:uid="{00000000-0005-0000-0000-0000F47C0000}"/>
    <cellStyle name="Normal 4 4 3 2 2 2 3 2" xfId="16132" xr:uid="{00000000-0005-0000-0000-0000F57C0000}"/>
    <cellStyle name="Normal 4 4 3 2 2 2 3 2 2" xfId="32428" xr:uid="{00000000-0005-0000-0000-0000F67C0000}"/>
    <cellStyle name="Normal 4 4 3 2 2 2 3 3" xfId="24282" xr:uid="{00000000-0005-0000-0000-0000F77C0000}"/>
    <cellStyle name="Normal 4 4 3 2 2 2 4" xfId="10833" xr:uid="{00000000-0005-0000-0000-0000F87C0000}"/>
    <cellStyle name="Normal 4 4 3 2 2 2 4 2" xfId="27129" xr:uid="{00000000-0005-0000-0000-0000F97C0000}"/>
    <cellStyle name="Normal 4 4 3 2 2 2 5" xfId="18983" xr:uid="{00000000-0005-0000-0000-0000FA7C0000}"/>
    <cellStyle name="Normal 4 4 3 2 2 3" xfId="3943" xr:uid="{00000000-0005-0000-0000-0000FB7C0000}"/>
    <cellStyle name="Normal 4 4 3 2 2 3 2" xfId="12089" xr:uid="{00000000-0005-0000-0000-0000FC7C0000}"/>
    <cellStyle name="Normal 4 4 3 2 2 3 2 2" xfId="28385" xr:uid="{00000000-0005-0000-0000-0000FD7C0000}"/>
    <cellStyle name="Normal 4 4 3 2 2 3 3" xfId="20239" xr:uid="{00000000-0005-0000-0000-0000FE7C0000}"/>
    <cellStyle name="Normal 4 4 3 2 2 4" xfId="6576" xr:uid="{00000000-0005-0000-0000-0000FF7C0000}"/>
    <cellStyle name="Normal 4 4 3 2 2 4 2" xfId="14722" xr:uid="{00000000-0005-0000-0000-0000007D0000}"/>
    <cellStyle name="Normal 4 4 3 2 2 4 2 2" xfId="31018" xr:uid="{00000000-0005-0000-0000-0000017D0000}"/>
    <cellStyle name="Normal 4 4 3 2 2 4 3" xfId="22872" xr:uid="{00000000-0005-0000-0000-0000027D0000}"/>
    <cellStyle name="Normal 4 4 3 2 2 5" xfId="9423" xr:uid="{00000000-0005-0000-0000-0000037D0000}"/>
    <cellStyle name="Normal 4 4 3 2 2 5 2" xfId="25719" xr:uid="{00000000-0005-0000-0000-0000047D0000}"/>
    <cellStyle name="Normal 4 4 3 2 2 6" xfId="17573" xr:uid="{00000000-0005-0000-0000-0000057D0000}"/>
    <cellStyle name="Normal 4 4 3 2 3" xfId="1982" xr:uid="{00000000-0005-0000-0000-0000067D0000}"/>
    <cellStyle name="Normal 4 4 3 2 3 2" xfId="4552" xr:uid="{00000000-0005-0000-0000-0000077D0000}"/>
    <cellStyle name="Normal 4 4 3 2 3 2 2" xfId="12698" xr:uid="{00000000-0005-0000-0000-0000087D0000}"/>
    <cellStyle name="Normal 4 4 3 2 3 2 2 2" xfId="28994" xr:uid="{00000000-0005-0000-0000-0000097D0000}"/>
    <cellStyle name="Normal 4 4 3 2 3 2 3" xfId="20848" xr:uid="{00000000-0005-0000-0000-00000A7D0000}"/>
    <cellStyle name="Normal 4 4 3 2 3 3" xfId="7281" xr:uid="{00000000-0005-0000-0000-00000B7D0000}"/>
    <cellStyle name="Normal 4 4 3 2 3 3 2" xfId="15427" xr:uid="{00000000-0005-0000-0000-00000C7D0000}"/>
    <cellStyle name="Normal 4 4 3 2 3 3 2 2" xfId="31723" xr:uid="{00000000-0005-0000-0000-00000D7D0000}"/>
    <cellStyle name="Normal 4 4 3 2 3 3 3" xfId="23577" xr:uid="{00000000-0005-0000-0000-00000E7D0000}"/>
    <cellStyle name="Normal 4 4 3 2 3 4" xfId="10128" xr:uid="{00000000-0005-0000-0000-00000F7D0000}"/>
    <cellStyle name="Normal 4 4 3 2 3 4 2" xfId="26424" xr:uid="{00000000-0005-0000-0000-0000107D0000}"/>
    <cellStyle name="Normal 4 4 3 2 3 5" xfId="18278" xr:uid="{00000000-0005-0000-0000-0000117D0000}"/>
    <cellStyle name="Normal 4 4 3 2 4" xfId="3334" xr:uid="{00000000-0005-0000-0000-0000127D0000}"/>
    <cellStyle name="Normal 4 4 3 2 4 2" xfId="11480" xr:uid="{00000000-0005-0000-0000-0000137D0000}"/>
    <cellStyle name="Normal 4 4 3 2 4 2 2" xfId="27776" xr:uid="{00000000-0005-0000-0000-0000147D0000}"/>
    <cellStyle name="Normal 4 4 3 2 4 3" xfId="19630" xr:uid="{00000000-0005-0000-0000-0000157D0000}"/>
    <cellStyle name="Normal 4 4 3 2 5" xfId="5871" xr:uid="{00000000-0005-0000-0000-0000167D0000}"/>
    <cellStyle name="Normal 4 4 3 2 5 2" xfId="14017" xr:uid="{00000000-0005-0000-0000-0000177D0000}"/>
    <cellStyle name="Normal 4 4 3 2 5 2 2" xfId="30313" xr:uid="{00000000-0005-0000-0000-0000187D0000}"/>
    <cellStyle name="Normal 4 4 3 2 5 3" xfId="22167" xr:uid="{00000000-0005-0000-0000-0000197D0000}"/>
    <cellStyle name="Normal 4 4 3 2 6" xfId="8718" xr:uid="{00000000-0005-0000-0000-00001A7D0000}"/>
    <cellStyle name="Normal 4 4 3 2 6 2" xfId="25014" xr:uid="{00000000-0005-0000-0000-00001B7D0000}"/>
    <cellStyle name="Normal 4 4 3 2 7" xfId="16868" xr:uid="{00000000-0005-0000-0000-00001C7D0000}"/>
    <cellStyle name="Normal 4 4 3 3" xfId="933" xr:uid="{00000000-0005-0000-0000-00001D7D0000}"/>
    <cellStyle name="Normal 4 4 3 3 2" xfId="2343" xr:uid="{00000000-0005-0000-0000-00001E7D0000}"/>
    <cellStyle name="Normal 4 4 3 3 2 2" xfId="4865" xr:uid="{00000000-0005-0000-0000-00001F7D0000}"/>
    <cellStyle name="Normal 4 4 3 3 2 2 2" xfId="13011" xr:uid="{00000000-0005-0000-0000-0000207D0000}"/>
    <cellStyle name="Normal 4 4 3 3 2 2 2 2" xfId="29307" xr:uid="{00000000-0005-0000-0000-0000217D0000}"/>
    <cellStyle name="Normal 4 4 3 3 2 2 3" xfId="21161" xr:uid="{00000000-0005-0000-0000-0000227D0000}"/>
    <cellStyle name="Normal 4 4 3 3 2 3" xfId="7642" xr:uid="{00000000-0005-0000-0000-0000237D0000}"/>
    <cellStyle name="Normal 4 4 3 3 2 3 2" xfId="15788" xr:uid="{00000000-0005-0000-0000-0000247D0000}"/>
    <cellStyle name="Normal 4 4 3 3 2 3 2 2" xfId="32084" xr:uid="{00000000-0005-0000-0000-0000257D0000}"/>
    <cellStyle name="Normal 4 4 3 3 2 3 3" xfId="23938" xr:uid="{00000000-0005-0000-0000-0000267D0000}"/>
    <cellStyle name="Normal 4 4 3 3 2 4" xfId="10489" xr:uid="{00000000-0005-0000-0000-0000277D0000}"/>
    <cellStyle name="Normal 4 4 3 3 2 4 2" xfId="26785" xr:uid="{00000000-0005-0000-0000-0000287D0000}"/>
    <cellStyle name="Normal 4 4 3 3 2 5" xfId="18639" xr:uid="{00000000-0005-0000-0000-0000297D0000}"/>
    <cellStyle name="Normal 4 4 3 3 3" xfId="3647" xr:uid="{00000000-0005-0000-0000-00002A7D0000}"/>
    <cellStyle name="Normal 4 4 3 3 3 2" xfId="11793" xr:uid="{00000000-0005-0000-0000-00002B7D0000}"/>
    <cellStyle name="Normal 4 4 3 3 3 2 2" xfId="28089" xr:uid="{00000000-0005-0000-0000-00002C7D0000}"/>
    <cellStyle name="Normal 4 4 3 3 3 3" xfId="19943" xr:uid="{00000000-0005-0000-0000-00002D7D0000}"/>
    <cellStyle name="Normal 4 4 3 3 4" xfId="6232" xr:uid="{00000000-0005-0000-0000-00002E7D0000}"/>
    <cellStyle name="Normal 4 4 3 3 4 2" xfId="14378" xr:uid="{00000000-0005-0000-0000-00002F7D0000}"/>
    <cellStyle name="Normal 4 4 3 3 4 2 2" xfId="30674" xr:uid="{00000000-0005-0000-0000-0000307D0000}"/>
    <cellStyle name="Normal 4 4 3 3 4 3" xfId="22528" xr:uid="{00000000-0005-0000-0000-0000317D0000}"/>
    <cellStyle name="Normal 4 4 3 3 5" xfId="9079" xr:uid="{00000000-0005-0000-0000-0000327D0000}"/>
    <cellStyle name="Normal 4 4 3 3 5 2" xfId="25375" xr:uid="{00000000-0005-0000-0000-0000337D0000}"/>
    <cellStyle name="Normal 4 4 3 3 6" xfId="17229" xr:uid="{00000000-0005-0000-0000-0000347D0000}"/>
    <cellStyle name="Normal 4 4 3 4" xfId="1638" xr:uid="{00000000-0005-0000-0000-0000357D0000}"/>
    <cellStyle name="Normal 4 4 3 4 2" xfId="4256" xr:uid="{00000000-0005-0000-0000-0000367D0000}"/>
    <cellStyle name="Normal 4 4 3 4 2 2" xfId="12402" xr:uid="{00000000-0005-0000-0000-0000377D0000}"/>
    <cellStyle name="Normal 4 4 3 4 2 2 2" xfId="28698" xr:uid="{00000000-0005-0000-0000-0000387D0000}"/>
    <cellStyle name="Normal 4 4 3 4 2 3" xfId="20552" xr:uid="{00000000-0005-0000-0000-0000397D0000}"/>
    <cellStyle name="Normal 4 4 3 4 3" xfId="6937" xr:uid="{00000000-0005-0000-0000-00003A7D0000}"/>
    <cellStyle name="Normal 4 4 3 4 3 2" xfId="15083" xr:uid="{00000000-0005-0000-0000-00003B7D0000}"/>
    <cellStyle name="Normal 4 4 3 4 3 2 2" xfId="31379" xr:uid="{00000000-0005-0000-0000-00003C7D0000}"/>
    <cellStyle name="Normal 4 4 3 4 3 3" xfId="23233" xr:uid="{00000000-0005-0000-0000-00003D7D0000}"/>
    <cellStyle name="Normal 4 4 3 4 4" xfId="9784" xr:uid="{00000000-0005-0000-0000-00003E7D0000}"/>
    <cellStyle name="Normal 4 4 3 4 4 2" xfId="26080" xr:uid="{00000000-0005-0000-0000-00003F7D0000}"/>
    <cellStyle name="Normal 4 4 3 4 5" xfId="17934" xr:uid="{00000000-0005-0000-0000-0000407D0000}"/>
    <cellStyle name="Normal 4 4 3 5" xfId="3038" xr:uid="{00000000-0005-0000-0000-0000417D0000}"/>
    <cellStyle name="Normal 4 4 3 5 2" xfId="11184" xr:uid="{00000000-0005-0000-0000-0000427D0000}"/>
    <cellStyle name="Normal 4 4 3 5 2 2" xfId="27480" xr:uid="{00000000-0005-0000-0000-0000437D0000}"/>
    <cellStyle name="Normal 4 4 3 5 3" xfId="19334" xr:uid="{00000000-0005-0000-0000-0000447D0000}"/>
    <cellStyle name="Normal 4 4 3 6" xfId="5527" xr:uid="{00000000-0005-0000-0000-0000457D0000}"/>
    <cellStyle name="Normal 4 4 3 6 2" xfId="13673" xr:uid="{00000000-0005-0000-0000-0000467D0000}"/>
    <cellStyle name="Normal 4 4 3 6 2 2" xfId="29969" xr:uid="{00000000-0005-0000-0000-0000477D0000}"/>
    <cellStyle name="Normal 4 4 3 6 3" xfId="21823" xr:uid="{00000000-0005-0000-0000-0000487D0000}"/>
    <cellStyle name="Normal 4 4 3 7" xfId="8374" xr:uid="{00000000-0005-0000-0000-0000497D0000}"/>
    <cellStyle name="Normal 4 4 3 7 2" xfId="24670" xr:uid="{00000000-0005-0000-0000-00004A7D0000}"/>
    <cellStyle name="Normal 4 4 3 8" xfId="16524" xr:uid="{00000000-0005-0000-0000-00004B7D0000}"/>
    <cellStyle name="Normal 4 4 4" xfId="310" xr:uid="{00000000-0005-0000-0000-00004C7D0000}"/>
    <cellStyle name="Normal 4 4 4 2" xfId="654" xr:uid="{00000000-0005-0000-0000-00004D7D0000}"/>
    <cellStyle name="Normal 4 4 4 2 2" xfId="1360" xr:uid="{00000000-0005-0000-0000-00004E7D0000}"/>
    <cellStyle name="Normal 4 4 4 2 2 2" xfId="2770" xr:uid="{00000000-0005-0000-0000-00004F7D0000}"/>
    <cellStyle name="Normal 4 4 4 2 2 2 2" xfId="5235" xr:uid="{00000000-0005-0000-0000-0000507D0000}"/>
    <cellStyle name="Normal 4 4 4 2 2 2 2 2" xfId="13381" xr:uid="{00000000-0005-0000-0000-0000517D0000}"/>
    <cellStyle name="Normal 4 4 4 2 2 2 2 2 2" xfId="29677" xr:uid="{00000000-0005-0000-0000-0000527D0000}"/>
    <cellStyle name="Normal 4 4 4 2 2 2 2 3" xfId="21531" xr:uid="{00000000-0005-0000-0000-0000537D0000}"/>
    <cellStyle name="Normal 4 4 4 2 2 2 3" xfId="8069" xr:uid="{00000000-0005-0000-0000-0000547D0000}"/>
    <cellStyle name="Normal 4 4 4 2 2 2 3 2" xfId="16215" xr:uid="{00000000-0005-0000-0000-0000557D0000}"/>
    <cellStyle name="Normal 4 4 4 2 2 2 3 2 2" xfId="32511" xr:uid="{00000000-0005-0000-0000-0000567D0000}"/>
    <cellStyle name="Normal 4 4 4 2 2 2 3 3" xfId="24365" xr:uid="{00000000-0005-0000-0000-0000577D0000}"/>
    <cellStyle name="Normal 4 4 4 2 2 2 4" xfId="10916" xr:uid="{00000000-0005-0000-0000-0000587D0000}"/>
    <cellStyle name="Normal 4 4 4 2 2 2 4 2" xfId="27212" xr:uid="{00000000-0005-0000-0000-0000597D0000}"/>
    <cellStyle name="Normal 4 4 4 2 2 2 5" xfId="19066" xr:uid="{00000000-0005-0000-0000-00005A7D0000}"/>
    <cellStyle name="Normal 4 4 4 2 2 3" xfId="4017" xr:uid="{00000000-0005-0000-0000-00005B7D0000}"/>
    <cellStyle name="Normal 4 4 4 2 2 3 2" xfId="12163" xr:uid="{00000000-0005-0000-0000-00005C7D0000}"/>
    <cellStyle name="Normal 4 4 4 2 2 3 2 2" xfId="28459" xr:uid="{00000000-0005-0000-0000-00005D7D0000}"/>
    <cellStyle name="Normal 4 4 4 2 2 3 3" xfId="20313" xr:uid="{00000000-0005-0000-0000-00005E7D0000}"/>
    <cellStyle name="Normal 4 4 4 2 2 4" xfId="6659" xr:uid="{00000000-0005-0000-0000-00005F7D0000}"/>
    <cellStyle name="Normal 4 4 4 2 2 4 2" xfId="14805" xr:uid="{00000000-0005-0000-0000-0000607D0000}"/>
    <cellStyle name="Normal 4 4 4 2 2 4 2 2" xfId="31101" xr:uid="{00000000-0005-0000-0000-0000617D0000}"/>
    <cellStyle name="Normal 4 4 4 2 2 4 3" xfId="22955" xr:uid="{00000000-0005-0000-0000-0000627D0000}"/>
    <cellStyle name="Normal 4 4 4 2 2 5" xfId="9506" xr:uid="{00000000-0005-0000-0000-0000637D0000}"/>
    <cellStyle name="Normal 4 4 4 2 2 5 2" xfId="25802" xr:uid="{00000000-0005-0000-0000-0000647D0000}"/>
    <cellStyle name="Normal 4 4 4 2 2 6" xfId="17656" xr:uid="{00000000-0005-0000-0000-0000657D0000}"/>
    <cellStyle name="Normal 4 4 4 2 3" xfId="2065" xr:uid="{00000000-0005-0000-0000-0000667D0000}"/>
    <cellStyle name="Normal 4 4 4 2 3 2" xfId="4626" xr:uid="{00000000-0005-0000-0000-0000677D0000}"/>
    <cellStyle name="Normal 4 4 4 2 3 2 2" xfId="12772" xr:uid="{00000000-0005-0000-0000-0000687D0000}"/>
    <cellStyle name="Normal 4 4 4 2 3 2 2 2" xfId="29068" xr:uid="{00000000-0005-0000-0000-0000697D0000}"/>
    <cellStyle name="Normal 4 4 4 2 3 2 3" xfId="20922" xr:uid="{00000000-0005-0000-0000-00006A7D0000}"/>
    <cellStyle name="Normal 4 4 4 2 3 3" xfId="7364" xr:uid="{00000000-0005-0000-0000-00006B7D0000}"/>
    <cellStyle name="Normal 4 4 4 2 3 3 2" xfId="15510" xr:uid="{00000000-0005-0000-0000-00006C7D0000}"/>
    <cellStyle name="Normal 4 4 4 2 3 3 2 2" xfId="31806" xr:uid="{00000000-0005-0000-0000-00006D7D0000}"/>
    <cellStyle name="Normal 4 4 4 2 3 3 3" xfId="23660" xr:uid="{00000000-0005-0000-0000-00006E7D0000}"/>
    <cellStyle name="Normal 4 4 4 2 3 4" xfId="10211" xr:uid="{00000000-0005-0000-0000-00006F7D0000}"/>
    <cellStyle name="Normal 4 4 4 2 3 4 2" xfId="26507" xr:uid="{00000000-0005-0000-0000-0000707D0000}"/>
    <cellStyle name="Normal 4 4 4 2 3 5" xfId="18361" xr:uid="{00000000-0005-0000-0000-0000717D0000}"/>
    <cellStyle name="Normal 4 4 4 2 4" xfId="3408" xr:uid="{00000000-0005-0000-0000-0000727D0000}"/>
    <cellStyle name="Normal 4 4 4 2 4 2" xfId="11554" xr:uid="{00000000-0005-0000-0000-0000737D0000}"/>
    <cellStyle name="Normal 4 4 4 2 4 2 2" xfId="27850" xr:uid="{00000000-0005-0000-0000-0000747D0000}"/>
    <cellStyle name="Normal 4 4 4 2 4 3" xfId="19704" xr:uid="{00000000-0005-0000-0000-0000757D0000}"/>
    <cellStyle name="Normal 4 4 4 2 5" xfId="5954" xr:uid="{00000000-0005-0000-0000-0000767D0000}"/>
    <cellStyle name="Normal 4 4 4 2 5 2" xfId="14100" xr:uid="{00000000-0005-0000-0000-0000777D0000}"/>
    <cellStyle name="Normal 4 4 4 2 5 2 2" xfId="30396" xr:uid="{00000000-0005-0000-0000-0000787D0000}"/>
    <cellStyle name="Normal 4 4 4 2 5 3" xfId="22250" xr:uid="{00000000-0005-0000-0000-0000797D0000}"/>
    <cellStyle name="Normal 4 4 4 2 6" xfId="8801" xr:uid="{00000000-0005-0000-0000-00007A7D0000}"/>
    <cellStyle name="Normal 4 4 4 2 6 2" xfId="25097" xr:uid="{00000000-0005-0000-0000-00007B7D0000}"/>
    <cellStyle name="Normal 4 4 4 2 7" xfId="16951" xr:uid="{00000000-0005-0000-0000-00007C7D0000}"/>
    <cellStyle name="Normal 4 4 4 3" xfId="1016" xr:uid="{00000000-0005-0000-0000-00007D7D0000}"/>
    <cellStyle name="Normal 4 4 4 3 2" xfId="2426" xr:uid="{00000000-0005-0000-0000-00007E7D0000}"/>
    <cellStyle name="Normal 4 4 4 3 2 2" xfId="4939" xr:uid="{00000000-0005-0000-0000-00007F7D0000}"/>
    <cellStyle name="Normal 4 4 4 3 2 2 2" xfId="13085" xr:uid="{00000000-0005-0000-0000-0000807D0000}"/>
    <cellStyle name="Normal 4 4 4 3 2 2 2 2" xfId="29381" xr:uid="{00000000-0005-0000-0000-0000817D0000}"/>
    <cellStyle name="Normal 4 4 4 3 2 2 3" xfId="21235" xr:uid="{00000000-0005-0000-0000-0000827D0000}"/>
    <cellStyle name="Normal 4 4 4 3 2 3" xfId="7725" xr:uid="{00000000-0005-0000-0000-0000837D0000}"/>
    <cellStyle name="Normal 4 4 4 3 2 3 2" xfId="15871" xr:uid="{00000000-0005-0000-0000-0000847D0000}"/>
    <cellStyle name="Normal 4 4 4 3 2 3 2 2" xfId="32167" xr:uid="{00000000-0005-0000-0000-0000857D0000}"/>
    <cellStyle name="Normal 4 4 4 3 2 3 3" xfId="24021" xr:uid="{00000000-0005-0000-0000-0000867D0000}"/>
    <cellStyle name="Normal 4 4 4 3 2 4" xfId="10572" xr:uid="{00000000-0005-0000-0000-0000877D0000}"/>
    <cellStyle name="Normal 4 4 4 3 2 4 2" xfId="26868" xr:uid="{00000000-0005-0000-0000-0000887D0000}"/>
    <cellStyle name="Normal 4 4 4 3 2 5" xfId="18722" xr:uid="{00000000-0005-0000-0000-0000897D0000}"/>
    <cellStyle name="Normal 4 4 4 3 3" xfId="3721" xr:uid="{00000000-0005-0000-0000-00008A7D0000}"/>
    <cellStyle name="Normal 4 4 4 3 3 2" xfId="11867" xr:uid="{00000000-0005-0000-0000-00008B7D0000}"/>
    <cellStyle name="Normal 4 4 4 3 3 2 2" xfId="28163" xr:uid="{00000000-0005-0000-0000-00008C7D0000}"/>
    <cellStyle name="Normal 4 4 4 3 3 3" xfId="20017" xr:uid="{00000000-0005-0000-0000-00008D7D0000}"/>
    <cellStyle name="Normal 4 4 4 3 4" xfId="6315" xr:uid="{00000000-0005-0000-0000-00008E7D0000}"/>
    <cellStyle name="Normal 4 4 4 3 4 2" xfId="14461" xr:uid="{00000000-0005-0000-0000-00008F7D0000}"/>
    <cellStyle name="Normal 4 4 4 3 4 2 2" xfId="30757" xr:uid="{00000000-0005-0000-0000-0000907D0000}"/>
    <cellStyle name="Normal 4 4 4 3 4 3" xfId="22611" xr:uid="{00000000-0005-0000-0000-0000917D0000}"/>
    <cellStyle name="Normal 4 4 4 3 5" xfId="9162" xr:uid="{00000000-0005-0000-0000-0000927D0000}"/>
    <cellStyle name="Normal 4 4 4 3 5 2" xfId="25458" xr:uid="{00000000-0005-0000-0000-0000937D0000}"/>
    <cellStyle name="Normal 4 4 4 3 6" xfId="17312" xr:uid="{00000000-0005-0000-0000-0000947D0000}"/>
    <cellStyle name="Normal 4 4 4 4" xfId="1721" xr:uid="{00000000-0005-0000-0000-0000957D0000}"/>
    <cellStyle name="Normal 4 4 4 4 2" xfId="4330" xr:uid="{00000000-0005-0000-0000-0000967D0000}"/>
    <cellStyle name="Normal 4 4 4 4 2 2" xfId="12476" xr:uid="{00000000-0005-0000-0000-0000977D0000}"/>
    <cellStyle name="Normal 4 4 4 4 2 2 2" xfId="28772" xr:uid="{00000000-0005-0000-0000-0000987D0000}"/>
    <cellStyle name="Normal 4 4 4 4 2 3" xfId="20626" xr:uid="{00000000-0005-0000-0000-0000997D0000}"/>
    <cellStyle name="Normal 4 4 4 4 3" xfId="7020" xr:uid="{00000000-0005-0000-0000-00009A7D0000}"/>
    <cellStyle name="Normal 4 4 4 4 3 2" xfId="15166" xr:uid="{00000000-0005-0000-0000-00009B7D0000}"/>
    <cellStyle name="Normal 4 4 4 4 3 2 2" xfId="31462" xr:uid="{00000000-0005-0000-0000-00009C7D0000}"/>
    <cellStyle name="Normal 4 4 4 4 3 3" xfId="23316" xr:uid="{00000000-0005-0000-0000-00009D7D0000}"/>
    <cellStyle name="Normal 4 4 4 4 4" xfId="9867" xr:uid="{00000000-0005-0000-0000-00009E7D0000}"/>
    <cellStyle name="Normal 4 4 4 4 4 2" xfId="26163" xr:uid="{00000000-0005-0000-0000-00009F7D0000}"/>
    <cellStyle name="Normal 4 4 4 4 5" xfId="18017" xr:uid="{00000000-0005-0000-0000-0000A07D0000}"/>
    <cellStyle name="Normal 4 4 4 5" xfId="3112" xr:uid="{00000000-0005-0000-0000-0000A17D0000}"/>
    <cellStyle name="Normal 4 4 4 5 2" xfId="11258" xr:uid="{00000000-0005-0000-0000-0000A27D0000}"/>
    <cellStyle name="Normal 4 4 4 5 2 2" xfId="27554" xr:uid="{00000000-0005-0000-0000-0000A37D0000}"/>
    <cellStyle name="Normal 4 4 4 5 3" xfId="19408" xr:uid="{00000000-0005-0000-0000-0000A47D0000}"/>
    <cellStyle name="Normal 4 4 4 6" xfId="5610" xr:uid="{00000000-0005-0000-0000-0000A57D0000}"/>
    <cellStyle name="Normal 4 4 4 6 2" xfId="13756" xr:uid="{00000000-0005-0000-0000-0000A67D0000}"/>
    <cellStyle name="Normal 4 4 4 6 2 2" xfId="30052" xr:uid="{00000000-0005-0000-0000-0000A77D0000}"/>
    <cellStyle name="Normal 4 4 4 6 3" xfId="21906" xr:uid="{00000000-0005-0000-0000-0000A87D0000}"/>
    <cellStyle name="Normal 4 4 4 7" xfId="8457" xr:uid="{00000000-0005-0000-0000-0000A97D0000}"/>
    <cellStyle name="Normal 4 4 4 7 2" xfId="24753" xr:uid="{00000000-0005-0000-0000-0000AA7D0000}"/>
    <cellStyle name="Normal 4 4 4 8" xfId="16607" xr:uid="{00000000-0005-0000-0000-0000AB7D0000}"/>
    <cellStyle name="Normal 4 4 5" xfId="400" xr:uid="{00000000-0005-0000-0000-0000AC7D0000}"/>
    <cellStyle name="Normal 4 4 5 2" xfId="1106" xr:uid="{00000000-0005-0000-0000-0000AD7D0000}"/>
    <cellStyle name="Normal 4 4 5 2 2" xfId="2516" xr:uid="{00000000-0005-0000-0000-0000AE7D0000}"/>
    <cellStyle name="Normal 4 4 5 2 2 2" xfId="5013" xr:uid="{00000000-0005-0000-0000-0000AF7D0000}"/>
    <cellStyle name="Normal 4 4 5 2 2 2 2" xfId="13159" xr:uid="{00000000-0005-0000-0000-0000B07D0000}"/>
    <cellStyle name="Normal 4 4 5 2 2 2 2 2" xfId="29455" xr:uid="{00000000-0005-0000-0000-0000B17D0000}"/>
    <cellStyle name="Normal 4 4 5 2 2 2 3" xfId="21309" xr:uid="{00000000-0005-0000-0000-0000B27D0000}"/>
    <cellStyle name="Normal 4 4 5 2 2 3" xfId="7815" xr:uid="{00000000-0005-0000-0000-0000B37D0000}"/>
    <cellStyle name="Normal 4 4 5 2 2 3 2" xfId="15961" xr:uid="{00000000-0005-0000-0000-0000B47D0000}"/>
    <cellStyle name="Normal 4 4 5 2 2 3 2 2" xfId="32257" xr:uid="{00000000-0005-0000-0000-0000B57D0000}"/>
    <cellStyle name="Normal 4 4 5 2 2 3 3" xfId="24111" xr:uid="{00000000-0005-0000-0000-0000B67D0000}"/>
    <cellStyle name="Normal 4 4 5 2 2 4" xfId="10662" xr:uid="{00000000-0005-0000-0000-0000B77D0000}"/>
    <cellStyle name="Normal 4 4 5 2 2 4 2" xfId="26958" xr:uid="{00000000-0005-0000-0000-0000B87D0000}"/>
    <cellStyle name="Normal 4 4 5 2 2 5" xfId="18812" xr:uid="{00000000-0005-0000-0000-0000B97D0000}"/>
    <cellStyle name="Normal 4 4 5 2 3" xfId="3795" xr:uid="{00000000-0005-0000-0000-0000BA7D0000}"/>
    <cellStyle name="Normal 4 4 5 2 3 2" xfId="11941" xr:uid="{00000000-0005-0000-0000-0000BB7D0000}"/>
    <cellStyle name="Normal 4 4 5 2 3 2 2" xfId="28237" xr:uid="{00000000-0005-0000-0000-0000BC7D0000}"/>
    <cellStyle name="Normal 4 4 5 2 3 3" xfId="20091" xr:uid="{00000000-0005-0000-0000-0000BD7D0000}"/>
    <cellStyle name="Normal 4 4 5 2 4" xfId="6405" xr:uid="{00000000-0005-0000-0000-0000BE7D0000}"/>
    <cellStyle name="Normal 4 4 5 2 4 2" xfId="14551" xr:uid="{00000000-0005-0000-0000-0000BF7D0000}"/>
    <cellStyle name="Normal 4 4 5 2 4 2 2" xfId="30847" xr:uid="{00000000-0005-0000-0000-0000C07D0000}"/>
    <cellStyle name="Normal 4 4 5 2 4 3" xfId="22701" xr:uid="{00000000-0005-0000-0000-0000C17D0000}"/>
    <cellStyle name="Normal 4 4 5 2 5" xfId="9252" xr:uid="{00000000-0005-0000-0000-0000C27D0000}"/>
    <cellStyle name="Normal 4 4 5 2 5 2" xfId="25548" xr:uid="{00000000-0005-0000-0000-0000C37D0000}"/>
    <cellStyle name="Normal 4 4 5 2 6" xfId="17402" xr:uid="{00000000-0005-0000-0000-0000C47D0000}"/>
    <cellStyle name="Normal 4 4 5 3" xfId="1811" xr:uid="{00000000-0005-0000-0000-0000C57D0000}"/>
    <cellStyle name="Normal 4 4 5 3 2" xfId="4404" xr:uid="{00000000-0005-0000-0000-0000C67D0000}"/>
    <cellStyle name="Normal 4 4 5 3 2 2" xfId="12550" xr:uid="{00000000-0005-0000-0000-0000C77D0000}"/>
    <cellStyle name="Normal 4 4 5 3 2 2 2" xfId="28846" xr:uid="{00000000-0005-0000-0000-0000C87D0000}"/>
    <cellStyle name="Normal 4 4 5 3 2 3" xfId="20700" xr:uid="{00000000-0005-0000-0000-0000C97D0000}"/>
    <cellStyle name="Normal 4 4 5 3 3" xfId="7110" xr:uid="{00000000-0005-0000-0000-0000CA7D0000}"/>
    <cellStyle name="Normal 4 4 5 3 3 2" xfId="15256" xr:uid="{00000000-0005-0000-0000-0000CB7D0000}"/>
    <cellStyle name="Normal 4 4 5 3 3 2 2" xfId="31552" xr:uid="{00000000-0005-0000-0000-0000CC7D0000}"/>
    <cellStyle name="Normal 4 4 5 3 3 3" xfId="23406" xr:uid="{00000000-0005-0000-0000-0000CD7D0000}"/>
    <cellStyle name="Normal 4 4 5 3 4" xfId="9957" xr:uid="{00000000-0005-0000-0000-0000CE7D0000}"/>
    <cellStyle name="Normal 4 4 5 3 4 2" xfId="26253" xr:uid="{00000000-0005-0000-0000-0000CF7D0000}"/>
    <cellStyle name="Normal 4 4 5 3 5" xfId="18107" xr:uid="{00000000-0005-0000-0000-0000D07D0000}"/>
    <cellStyle name="Normal 4 4 5 4" xfId="3186" xr:uid="{00000000-0005-0000-0000-0000D17D0000}"/>
    <cellStyle name="Normal 4 4 5 4 2" xfId="11332" xr:uid="{00000000-0005-0000-0000-0000D27D0000}"/>
    <cellStyle name="Normal 4 4 5 4 2 2" xfId="27628" xr:uid="{00000000-0005-0000-0000-0000D37D0000}"/>
    <cellStyle name="Normal 4 4 5 4 3" xfId="19482" xr:uid="{00000000-0005-0000-0000-0000D47D0000}"/>
    <cellStyle name="Normal 4 4 5 5" xfId="5700" xr:uid="{00000000-0005-0000-0000-0000D57D0000}"/>
    <cellStyle name="Normal 4 4 5 5 2" xfId="13846" xr:uid="{00000000-0005-0000-0000-0000D67D0000}"/>
    <cellStyle name="Normal 4 4 5 5 2 2" xfId="30142" xr:uid="{00000000-0005-0000-0000-0000D77D0000}"/>
    <cellStyle name="Normal 4 4 5 5 3" xfId="21996" xr:uid="{00000000-0005-0000-0000-0000D87D0000}"/>
    <cellStyle name="Normal 4 4 5 6" xfId="8547" xr:uid="{00000000-0005-0000-0000-0000D97D0000}"/>
    <cellStyle name="Normal 4 4 5 6 2" xfId="24843" xr:uid="{00000000-0005-0000-0000-0000DA7D0000}"/>
    <cellStyle name="Normal 4 4 5 7" xfId="16697" xr:uid="{00000000-0005-0000-0000-0000DB7D0000}"/>
    <cellStyle name="Normal 4 4 6" xfId="762" xr:uid="{00000000-0005-0000-0000-0000DC7D0000}"/>
    <cellStyle name="Normal 4 4 6 2" xfId="2172" xr:uid="{00000000-0005-0000-0000-0000DD7D0000}"/>
    <cellStyle name="Normal 4 4 6 2 2" xfId="4717" xr:uid="{00000000-0005-0000-0000-0000DE7D0000}"/>
    <cellStyle name="Normal 4 4 6 2 2 2" xfId="12863" xr:uid="{00000000-0005-0000-0000-0000DF7D0000}"/>
    <cellStyle name="Normal 4 4 6 2 2 2 2" xfId="29159" xr:uid="{00000000-0005-0000-0000-0000E07D0000}"/>
    <cellStyle name="Normal 4 4 6 2 2 3" xfId="21013" xr:uid="{00000000-0005-0000-0000-0000E17D0000}"/>
    <cellStyle name="Normal 4 4 6 2 3" xfId="7471" xr:uid="{00000000-0005-0000-0000-0000E27D0000}"/>
    <cellStyle name="Normal 4 4 6 2 3 2" xfId="15617" xr:uid="{00000000-0005-0000-0000-0000E37D0000}"/>
    <cellStyle name="Normal 4 4 6 2 3 2 2" xfId="31913" xr:uid="{00000000-0005-0000-0000-0000E47D0000}"/>
    <cellStyle name="Normal 4 4 6 2 3 3" xfId="23767" xr:uid="{00000000-0005-0000-0000-0000E57D0000}"/>
    <cellStyle name="Normal 4 4 6 2 4" xfId="10318" xr:uid="{00000000-0005-0000-0000-0000E67D0000}"/>
    <cellStyle name="Normal 4 4 6 2 4 2" xfId="26614" xr:uid="{00000000-0005-0000-0000-0000E77D0000}"/>
    <cellStyle name="Normal 4 4 6 2 5" xfId="18468" xr:uid="{00000000-0005-0000-0000-0000E87D0000}"/>
    <cellStyle name="Normal 4 4 6 3" xfId="3499" xr:uid="{00000000-0005-0000-0000-0000E97D0000}"/>
    <cellStyle name="Normal 4 4 6 3 2" xfId="11645" xr:uid="{00000000-0005-0000-0000-0000EA7D0000}"/>
    <cellStyle name="Normal 4 4 6 3 2 2" xfId="27941" xr:uid="{00000000-0005-0000-0000-0000EB7D0000}"/>
    <cellStyle name="Normal 4 4 6 3 3" xfId="19795" xr:uid="{00000000-0005-0000-0000-0000EC7D0000}"/>
    <cellStyle name="Normal 4 4 6 4" xfId="6061" xr:uid="{00000000-0005-0000-0000-0000ED7D0000}"/>
    <cellStyle name="Normal 4 4 6 4 2" xfId="14207" xr:uid="{00000000-0005-0000-0000-0000EE7D0000}"/>
    <cellStyle name="Normal 4 4 6 4 2 2" xfId="30503" xr:uid="{00000000-0005-0000-0000-0000EF7D0000}"/>
    <cellStyle name="Normal 4 4 6 4 3" xfId="22357" xr:uid="{00000000-0005-0000-0000-0000F07D0000}"/>
    <cellStyle name="Normal 4 4 6 5" xfId="8908" xr:uid="{00000000-0005-0000-0000-0000F17D0000}"/>
    <cellStyle name="Normal 4 4 6 5 2" xfId="25204" xr:uid="{00000000-0005-0000-0000-0000F27D0000}"/>
    <cellStyle name="Normal 4 4 6 6" xfId="17058" xr:uid="{00000000-0005-0000-0000-0000F37D0000}"/>
    <cellStyle name="Normal 4 4 7" xfId="1467" xr:uid="{00000000-0005-0000-0000-0000F47D0000}"/>
    <cellStyle name="Normal 4 4 7 2" xfId="4108" xr:uid="{00000000-0005-0000-0000-0000F57D0000}"/>
    <cellStyle name="Normal 4 4 7 2 2" xfId="12254" xr:uid="{00000000-0005-0000-0000-0000F67D0000}"/>
    <cellStyle name="Normal 4 4 7 2 2 2" xfId="28550" xr:uid="{00000000-0005-0000-0000-0000F77D0000}"/>
    <cellStyle name="Normal 4 4 7 2 3" xfId="20404" xr:uid="{00000000-0005-0000-0000-0000F87D0000}"/>
    <cellStyle name="Normal 4 4 7 3" xfId="6766" xr:uid="{00000000-0005-0000-0000-0000F97D0000}"/>
    <cellStyle name="Normal 4 4 7 3 2" xfId="14912" xr:uid="{00000000-0005-0000-0000-0000FA7D0000}"/>
    <cellStyle name="Normal 4 4 7 3 2 2" xfId="31208" xr:uid="{00000000-0005-0000-0000-0000FB7D0000}"/>
    <cellStyle name="Normal 4 4 7 3 3" xfId="23062" xr:uid="{00000000-0005-0000-0000-0000FC7D0000}"/>
    <cellStyle name="Normal 4 4 7 4" xfId="9613" xr:uid="{00000000-0005-0000-0000-0000FD7D0000}"/>
    <cellStyle name="Normal 4 4 7 4 2" xfId="25909" xr:uid="{00000000-0005-0000-0000-0000FE7D0000}"/>
    <cellStyle name="Normal 4 4 7 5" xfId="17763" xr:uid="{00000000-0005-0000-0000-0000FF7D0000}"/>
    <cellStyle name="Normal 4 4 8" xfId="2890" xr:uid="{00000000-0005-0000-0000-0000007E0000}"/>
    <cellStyle name="Normal 4 4 8 2" xfId="11036" xr:uid="{00000000-0005-0000-0000-0000017E0000}"/>
    <cellStyle name="Normal 4 4 8 2 2" xfId="27332" xr:uid="{00000000-0005-0000-0000-0000027E0000}"/>
    <cellStyle name="Normal 4 4 8 3" xfId="19186" xr:uid="{00000000-0005-0000-0000-0000037E0000}"/>
    <cellStyle name="Normal 4 4 9" xfId="5356" xr:uid="{00000000-0005-0000-0000-0000047E0000}"/>
    <cellStyle name="Normal 4 4 9 2" xfId="13502" xr:uid="{00000000-0005-0000-0000-0000057E0000}"/>
    <cellStyle name="Normal 4 4 9 2 2" xfId="29798" xr:uid="{00000000-0005-0000-0000-0000067E0000}"/>
    <cellStyle name="Normal 4 4 9 3" xfId="21652" xr:uid="{00000000-0005-0000-0000-0000077E0000}"/>
    <cellStyle name="Normal 4 5" xfId="102" xr:uid="{00000000-0005-0000-0000-0000087E0000}"/>
    <cellStyle name="Normal 4 5 2" xfId="446" xr:uid="{00000000-0005-0000-0000-0000097E0000}"/>
    <cellStyle name="Normal 4 5 2 2" xfId="1152" xr:uid="{00000000-0005-0000-0000-00000A7E0000}"/>
    <cellStyle name="Normal 4 5 2 2 2" xfId="2562" xr:uid="{00000000-0005-0000-0000-00000B7E0000}"/>
    <cellStyle name="Normal 4 5 2 2 2 2" xfId="5051" xr:uid="{00000000-0005-0000-0000-00000C7E0000}"/>
    <cellStyle name="Normal 4 5 2 2 2 2 2" xfId="13197" xr:uid="{00000000-0005-0000-0000-00000D7E0000}"/>
    <cellStyle name="Normal 4 5 2 2 2 2 2 2" xfId="29493" xr:uid="{00000000-0005-0000-0000-00000E7E0000}"/>
    <cellStyle name="Normal 4 5 2 2 2 2 3" xfId="21347" xr:uid="{00000000-0005-0000-0000-00000F7E0000}"/>
    <cellStyle name="Normal 4 5 2 2 2 3" xfId="7861" xr:uid="{00000000-0005-0000-0000-0000107E0000}"/>
    <cellStyle name="Normal 4 5 2 2 2 3 2" xfId="16007" xr:uid="{00000000-0005-0000-0000-0000117E0000}"/>
    <cellStyle name="Normal 4 5 2 2 2 3 2 2" xfId="32303" xr:uid="{00000000-0005-0000-0000-0000127E0000}"/>
    <cellStyle name="Normal 4 5 2 2 2 3 3" xfId="24157" xr:uid="{00000000-0005-0000-0000-0000137E0000}"/>
    <cellStyle name="Normal 4 5 2 2 2 4" xfId="10708" xr:uid="{00000000-0005-0000-0000-0000147E0000}"/>
    <cellStyle name="Normal 4 5 2 2 2 4 2" xfId="27004" xr:uid="{00000000-0005-0000-0000-0000157E0000}"/>
    <cellStyle name="Normal 4 5 2 2 2 5" xfId="18858" xr:uid="{00000000-0005-0000-0000-0000167E0000}"/>
    <cellStyle name="Normal 4 5 2 2 3" xfId="3833" xr:uid="{00000000-0005-0000-0000-0000177E0000}"/>
    <cellStyle name="Normal 4 5 2 2 3 2" xfId="11979" xr:uid="{00000000-0005-0000-0000-0000187E0000}"/>
    <cellStyle name="Normal 4 5 2 2 3 2 2" xfId="28275" xr:uid="{00000000-0005-0000-0000-0000197E0000}"/>
    <cellStyle name="Normal 4 5 2 2 3 3" xfId="20129" xr:uid="{00000000-0005-0000-0000-00001A7E0000}"/>
    <cellStyle name="Normal 4 5 2 2 4" xfId="6451" xr:uid="{00000000-0005-0000-0000-00001B7E0000}"/>
    <cellStyle name="Normal 4 5 2 2 4 2" xfId="14597" xr:uid="{00000000-0005-0000-0000-00001C7E0000}"/>
    <cellStyle name="Normal 4 5 2 2 4 2 2" xfId="30893" xr:uid="{00000000-0005-0000-0000-00001D7E0000}"/>
    <cellStyle name="Normal 4 5 2 2 4 3" xfId="22747" xr:uid="{00000000-0005-0000-0000-00001E7E0000}"/>
    <cellStyle name="Normal 4 5 2 2 5" xfId="9298" xr:uid="{00000000-0005-0000-0000-00001F7E0000}"/>
    <cellStyle name="Normal 4 5 2 2 5 2" xfId="25594" xr:uid="{00000000-0005-0000-0000-0000207E0000}"/>
    <cellStyle name="Normal 4 5 2 2 6" xfId="17448" xr:uid="{00000000-0005-0000-0000-0000217E0000}"/>
    <cellStyle name="Normal 4 5 2 3" xfId="1857" xr:uid="{00000000-0005-0000-0000-0000227E0000}"/>
    <cellStyle name="Normal 4 5 2 3 2" xfId="4442" xr:uid="{00000000-0005-0000-0000-0000237E0000}"/>
    <cellStyle name="Normal 4 5 2 3 2 2" xfId="12588" xr:uid="{00000000-0005-0000-0000-0000247E0000}"/>
    <cellStyle name="Normal 4 5 2 3 2 2 2" xfId="28884" xr:uid="{00000000-0005-0000-0000-0000257E0000}"/>
    <cellStyle name="Normal 4 5 2 3 2 3" xfId="20738" xr:uid="{00000000-0005-0000-0000-0000267E0000}"/>
    <cellStyle name="Normal 4 5 2 3 3" xfId="7156" xr:uid="{00000000-0005-0000-0000-0000277E0000}"/>
    <cellStyle name="Normal 4 5 2 3 3 2" xfId="15302" xr:uid="{00000000-0005-0000-0000-0000287E0000}"/>
    <cellStyle name="Normal 4 5 2 3 3 2 2" xfId="31598" xr:uid="{00000000-0005-0000-0000-0000297E0000}"/>
    <cellStyle name="Normal 4 5 2 3 3 3" xfId="23452" xr:uid="{00000000-0005-0000-0000-00002A7E0000}"/>
    <cellStyle name="Normal 4 5 2 3 4" xfId="10003" xr:uid="{00000000-0005-0000-0000-00002B7E0000}"/>
    <cellStyle name="Normal 4 5 2 3 4 2" xfId="26299" xr:uid="{00000000-0005-0000-0000-00002C7E0000}"/>
    <cellStyle name="Normal 4 5 2 3 5" xfId="18153" xr:uid="{00000000-0005-0000-0000-00002D7E0000}"/>
    <cellStyle name="Normal 4 5 2 4" xfId="3224" xr:uid="{00000000-0005-0000-0000-00002E7E0000}"/>
    <cellStyle name="Normal 4 5 2 4 2" xfId="11370" xr:uid="{00000000-0005-0000-0000-00002F7E0000}"/>
    <cellStyle name="Normal 4 5 2 4 2 2" xfId="27666" xr:uid="{00000000-0005-0000-0000-0000307E0000}"/>
    <cellStyle name="Normal 4 5 2 4 3" xfId="19520" xr:uid="{00000000-0005-0000-0000-0000317E0000}"/>
    <cellStyle name="Normal 4 5 2 5" xfId="5746" xr:uid="{00000000-0005-0000-0000-0000327E0000}"/>
    <cellStyle name="Normal 4 5 2 5 2" xfId="13892" xr:uid="{00000000-0005-0000-0000-0000337E0000}"/>
    <cellStyle name="Normal 4 5 2 5 2 2" xfId="30188" xr:uid="{00000000-0005-0000-0000-0000347E0000}"/>
    <cellStyle name="Normal 4 5 2 5 3" xfId="22042" xr:uid="{00000000-0005-0000-0000-0000357E0000}"/>
    <cellStyle name="Normal 4 5 2 6" xfId="8593" xr:uid="{00000000-0005-0000-0000-0000367E0000}"/>
    <cellStyle name="Normal 4 5 2 6 2" xfId="24889" xr:uid="{00000000-0005-0000-0000-0000377E0000}"/>
    <cellStyle name="Normal 4 5 2 7" xfId="16743" xr:uid="{00000000-0005-0000-0000-0000387E0000}"/>
    <cellStyle name="Normal 4 5 3" xfId="808" xr:uid="{00000000-0005-0000-0000-0000397E0000}"/>
    <cellStyle name="Normal 4 5 3 2" xfId="2218" xr:uid="{00000000-0005-0000-0000-00003A7E0000}"/>
    <cellStyle name="Normal 4 5 3 2 2" xfId="4755" xr:uid="{00000000-0005-0000-0000-00003B7E0000}"/>
    <cellStyle name="Normal 4 5 3 2 2 2" xfId="12901" xr:uid="{00000000-0005-0000-0000-00003C7E0000}"/>
    <cellStyle name="Normal 4 5 3 2 2 2 2" xfId="29197" xr:uid="{00000000-0005-0000-0000-00003D7E0000}"/>
    <cellStyle name="Normal 4 5 3 2 2 3" xfId="21051" xr:uid="{00000000-0005-0000-0000-00003E7E0000}"/>
    <cellStyle name="Normal 4 5 3 2 3" xfId="7517" xr:uid="{00000000-0005-0000-0000-00003F7E0000}"/>
    <cellStyle name="Normal 4 5 3 2 3 2" xfId="15663" xr:uid="{00000000-0005-0000-0000-0000407E0000}"/>
    <cellStyle name="Normal 4 5 3 2 3 2 2" xfId="31959" xr:uid="{00000000-0005-0000-0000-0000417E0000}"/>
    <cellStyle name="Normal 4 5 3 2 3 3" xfId="23813" xr:uid="{00000000-0005-0000-0000-0000427E0000}"/>
    <cellStyle name="Normal 4 5 3 2 4" xfId="10364" xr:uid="{00000000-0005-0000-0000-0000437E0000}"/>
    <cellStyle name="Normal 4 5 3 2 4 2" xfId="26660" xr:uid="{00000000-0005-0000-0000-0000447E0000}"/>
    <cellStyle name="Normal 4 5 3 2 5" xfId="18514" xr:uid="{00000000-0005-0000-0000-0000457E0000}"/>
    <cellStyle name="Normal 4 5 3 3" xfId="3537" xr:uid="{00000000-0005-0000-0000-0000467E0000}"/>
    <cellStyle name="Normal 4 5 3 3 2" xfId="11683" xr:uid="{00000000-0005-0000-0000-0000477E0000}"/>
    <cellStyle name="Normal 4 5 3 3 2 2" xfId="27979" xr:uid="{00000000-0005-0000-0000-0000487E0000}"/>
    <cellStyle name="Normal 4 5 3 3 3" xfId="19833" xr:uid="{00000000-0005-0000-0000-0000497E0000}"/>
    <cellStyle name="Normal 4 5 3 4" xfId="6107" xr:uid="{00000000-0005-0000-0000-00004A7E0000}"/>
    <cellStyle name="Normal 4 5 3 4 2" xfId="14253" xr:uid="{00000000-0005-0000-0000-00004B7E0000}"/>
    <cellStyle name="Normal 4 5 3 4 2 2" xfId="30549" xr:uid="{00000000-0005-0000-0000-00004C7E0000}"/>
    <cellStyle name="Normal 4 5 3 4 3" xfId="22403" xr:uid="{00000000-0005-0000-0000-00004D7E0000}"/>
    <cellStyle name="Normal 4 5 3 5" xfId="8954" xr:uid="{00000000-0005-0000-0000-00004E7E0000}"/>
    <cellStyle name="Normal 4 5 3 5 2" xfId="25250" xr:uid="{00000000-0005-0000-0000-00004F7E0000}"/>
    <cellStyle name="Normal 4 5 3 6" xfId="17104" xr:uid="{00000000-0005-0000-0000-0000507E0000}"/>
    <cellStyle name="Normal 4 5 4" xfId="1513" xr:uid="{00000000-0005-0000-0000-0000517E0000}"/>
    <cellStyle name="Normal 4 5 4 2" xfId="4146" xr:uid="{00000000-0005-0000-0000-0000527E0000}"/>
    <cellStyle name="Normal 4 5 4 2 2" xfId="12292" xr:uid="{00000000-0005-0000-0000-0000537E0000}"/>
    <cellStyle name="Normal 4 5 4 2 2 2" xfId="28588" xr:uid="{00000000-0005-0000-0000-0000547E0000}"/>
    <cellStyle name="Normal 4 5 4 2 3" xfId="20442" xr:uid="{00000000-0005-0000-0000-0000557E0000}"/>
    <cellStyle name="Normal 4 5 4 3" xfId="6812" xr:uid="{00000000-0005-0000-0000-0000567E0000}"/>
    <cellStyle name="Normal 4 5 4 3 2" xfId="14958" xr:uid="{00000000-0005-0000-0000-0000577E0000}"/>
    <cellStyle name="Normal 4 5 4 3 2 2" xfId="31254" xr:uid="{00000000-0005-0000-0000-0000587E0000}"/>
    <cellStyle name="Normal 4 5 4 3 3" xfId="23108" xr:uid="{00000000-0005-0000-0000-0000597E0000}"/>
    <cellStyle name="Normal 4 5 4 4" xfId="9659" xr:uid="{00000000-0005-0000-0000-00005A7E0000}"/>
    <cellStyle name="Normal 4 5 4 4 2" xfId="25955" xr:uid="{00000000-0005-0000-0000-00005B7E0000}"/>
    <cellStyle name="Normal 4 5 4 5" xfId="17809" xr:uid="{00000000-0005-0000-0000-00005C7E0000}"/>
    <cellStyle name="Normal 4 5 5" xfId="2928" xr:uid="{00000000-0005-0000-0000-00005D7E0000}"/>
    <cellStyle name="Normal 4 5 5 2" xfId="11074" xr:uid="{00000000-0005-0000-0000-00005E7E0000}"/>
    <cellStyle name="Normal 4 5 5 2 2" xfId="27370" xr:uid="{00000000-0005-0000-0000-00005F7E0000}"/>
    <cellStyle name="Normal 4 5 5 3" xfId="19224" xr:uid="{00000000-0005-0000-0000-0000607E0000}"/>
    <cellStyle name="Normal 4 5 6" xfId="5402" xr:uid="{00000000-0005-0000-0000-0000617E0000}"/>
    <cellStyle name="Normal 4 5 6 2" xfId="13548" xr:uid="{00000000-0005-0000-0000-0000627E0000}"/>
    <cellStyle name="Normal 4 5 6 2 2" xfId="29844" xr:uid="{00000000-0005-0000-0000-0000637E0000}"/>
    <cellStyle name="Normal 4 5 6 3" xfId="21698" xr:uid="{00000000-0005-0000-0000-0000647E0000}"/>
    <cellStyle name="Normal 4 5 7" xfId="8249" xr:uid="{00000000-0005-0000-0000-0000657E0000}"/>
    <cellStyle name="Normal 4 5 7 2" xfId="24545" xr:uid="{00000000-0005-0000-0000-0000667E0000}"/>
    <cellStyle name="Normal 4 5 8" xfId="16399" xr:uid="{00000000-0005-0000-0000-0000677E0000}"/>
    <cellStyle name="Normal 4 6" xfId="191" xr:uid="{00000000-0005-0000-0000-0000687E0000}"/>
    <cellStyle name="Normal 4 6 2" xfId="535" xr:uid="{00000000-0005-0000-0000-0000697E0000}"/>
    <cellStyle name="Normal 4 6 2 2" xfId="1241" xr:uid="{00000000-0005-0000-0000-00006A7E0000}"/>
    <cellStyle name="Normal 4 6 2 2 2" xfId="2651" xr:uid="{00000000-0005-0000-0000-00006B7E0000}"/>
    <cellStyle name="Normal 4 6 2 2 2 2" xfId="5125" xr:uid="{00000000-0005-0000-0000-00006C7E0000}"/>
    <cellStyle name="Normal 4 6 2 2 2 2 2" xfId="13271" xr:uid="{00000000-0005-0000-0000-00006D7E0000}"/>
    <cellStyle name="Normal 4 6 2 2 2 2 2 2" xfId="29567" xr:uid="{00000000-0005-0000-0000-00006E7E0000}"/>
    <cellStyle name="Normal 4 6 2 2 2 2 3" xfId="21421" xr:uid="{00000000-0005-0000-0000-00006F7E0000}"/>
    <cellStyle name="Normal 4 6 2 2 2 3" xfId="7950" xr:uid="{00000000-0005-0000-0000-0000707E0000}"/>
    <cellStyle name="Normal 4 6 2 2 2 3 2" xfId="16096" xr:uid="{00000000-0005-0000-0000-0000717E0000}"/>
    <cellStyle name="Normal 4 6 2 2 2 3 2 2" xfId="32392" xr:uid="{00000000-0005-0000-0000-0000727E0000}"/>
    <cellStyle name="Normal 4 6 2 2 2 3 3" xfId="24246" xr:uid="{00000000-0005-0000-0000-0000737E0000}"/>
    <cellStyle name="Normal 4 6 2 2 2 4" xfId="10797" xr:uid="{00000000-0005-0000-0000-0000747E0000}"/>
    <cellStyle name="Normal 4 6 2 2 2 4 2" xfId="27093" xr:uid="{00000000-0005-0000-0000-0000757E0000}"/>
    <cellStyle name="Normal 4 6 2 2 2 5" xfId="18947" xr:uid="{00000000-0005-0000-0000-0000767E0000}"/>
    <cellStyle name="Normal 4 6 2 2 3" xfId="3907" xr:uid="{00000000-0005-0000-0000-0000777E0000}"/>
    <cellStyle name="Normal 4 6 2 2 3 2" xfId="12053" xr:uid="{00000000-0005-0000-0000-0000787E0000}"/>
    <cellStyle name="Normal 4 6 2 2 3 2 2" xfId="28349" xr:uid="{00000000-0005-0000-0000-0000797E0000}"/>
    <cellStyle name="Normal 4 6 2 2 3 3" xfId="20203" xr:uid="{00000000-0005-0000-0000-00007A7E0000}"/>
    <cellStyle name="Normal 4 6 2 2 4" xfId="6540" xr:uid="{00000000-0005-0000-0000-00007B7E0000}"/>
    <cellStyle name="Normal 4 6 2 2 4 2" xfId="14686" xr:uid="{00000000-0005-0000-0000-00007C7E0000}"/>
    <cellStyle name="Normal 4 6 2 2 4 2 2" xfId="30982" xr:uid="{00000000-0005-0000-0000-00007D7E0000}"/>
    <cellStyle name="Normal 4 6 2 2 4 3" xfId="22836" xr:uid="{00000000-0005-0000-0000-00007E7E0000}"/>
    <cellStyle name="Normal 4 6 2 2 5" xfId="9387" xr:uid="{00000000-0005-0000-0000-00007F7E0000}"/>
    <cellStyle name="Normal 4 6 2 2 5 2" xfId="25683" xr:uid="{00000000-0005-0000-0000-0000807E0000}"/>
    <cellStyle name="Normal 4 6 2 2 6" xfId="17537" xr:uid="{00000000-0005-0000-0000-0000817E0000}"/>
    <cellStyle name="Normal 4 6 2 3" xfId="1946" xr:uid="{00000000-0005-0000-0000-0000827E0000}"/>
    <cellStyle name="Normal 4 6 2 3 2" xfId="4516" xr:uid="{00000000-0005-0000-0000-0000837E0000}"/>
    <cellStyle name="Normal 4 6 2 3 2 2" xfId="12662" xr:uid="{00000000-0005-0000-0000-0000847E0000}"/>
    <cellStyle name="Normal 4 6 2 3 2 2 2" xfId="28958" xr:uid="{00000000-0005-0000-0000-0000857E0000}"/>
    <cellStyle name="Normal 4 6 2 3 2 3" xfId="20812" xr:uid="{00000000-0005-0000-0000-0000867E0000}"/>
    <cellStyle name="Normal 4 6 2 3 3" xfId="7245" xr:uid="{00000000-0005-0000-0000-0000877E0000}"/>
    <cellStyle name="Normal 4 6 2 3 3 2" xfId="15391" xr:uid="{00000000-0005-0000-0000-0000887E0000}"/>
    <cellStyle name="Normal 4 6 2 3 3 2 2" xfId="31687" xr:uid="{00000000-0005-0000-0000-0000897E0000}"/>
    <cellStyle name="Normal 4 6 2 3 3 3" xfId="23541" xr:uid="{00000000-0005-0000-0000-00008A7E0000}"/>
    <cellStyle name="Normal 4 6 2 3 4" xfId="10092" xr:uid="{00000000-0005-0000-0000-00008B7E0000}"/>
    <cellStyle name="Normal 4 6 2 3 4 2" xfId="26388" xr:uid="{00000000-0005-0000-0000-00008C7E0000}"/>
    <cellStyle name="Normal 4 6 2 3 5" xfId="18242" xr:uid="{00000000-0005-0000-0000-00008D7E0000}"/>
    <cellStyle name="Normal 4 6 2 4" xfId="3298" xr:uid="{00000000-0005-0000-0000-00008E7E0000}"/>
    <cellStyle name="Normal 4 6 2 4 2" xfId="11444" xr:uid="{00000000-0005-0000-0000-00008F7E0000}"/>
    <cellStyle name="Normal 4 6 2 4 2 2" xfId="27740" xr:uid="{00000000-0005-0000-0000-0000907E0000}"/>
    <cellStyle name="Normal 4 6 2 4 3" xfId="19594" xr:uid="{00000000-0005-0000-0000-0000917E0000}"/>
    <cellStyle name="Normal 4 6 2 5" xfId="5835" xr:uid="{00000000-0005-0000-0000-0000927E0000}"/>
    <cellStyle name="Normal 4 6 2 5 2" xfId="13981" xr:uid="{00000000-0005-0000-0000-0000937E0000}"/>
    <cellStyle name="Normal 4 6 2 5 2 2" xfId="30277" xr:uid="{00000000-0005-0000-0000-0000947E0000}"/>
    <cellStyle name="Normal 4 6 2 5 3" xfId="22131" xr:uid="{00000000-0005-0000-0000-0000957E0000}"/>
    <cellStyle name="Normal 4 6 2 6" xfId="8682" xr:uid="{00000000-0005-0000-0000-0000967E0000}"/>
    <cellStyle name="Normal 4 6 2 6 2" xfId="24978" xr:uid="{00000000-0005-0000-0000-0000977E0000}"/>
    <cellStyle name="Normal 4 6 2 7" xfId="16832" xr:uid="{00000000-0005-0000-0000-0000987E0000}"/>
    <cellStyle name="Normal 4 6 3" xfId="897" xr:uid="{00000000-0005-0000-0000-0000997E0000}"/>
    <cellStyle name="Normal 4 6 3 2" xfId="2307" xr:uid="{00000000-0005-0000-0000-00009A7E0000}"/>
    <cellStyle name="Normal 4 6 3 2 2" xfId="4829" xr:uid="{00000000-0005-0000-0000-00009B7E0000}"/>
    <cellStyle name="Normal 4 6 3 2 2 2" xfId="12975" xr:uid="{00000000-0005-0000-0000-00009C7E0000}"/>
    <cellStyle name="Normal 4 6 3 2 2 2 2" xfId="29271" xr:uid="{00000000-0005-0000-0000-00009D7E0000}"/>
    <cellStyle name="Normal 4 6 3 2 2 3" xfId="21125" xr:uid="{00000000-0005-0000-0000-00009E7E0000}"/>
    <cellStyle name="Normal 4 6 3 2 3" xfId="7606" xr:uid="{00000000-0005-0000-0000-00009F7E0000}"/>
    <cellStyle name="Normal 4 6 3 2 3 2" xfId="15752" xr:uid="{00000000-0005-0000-0000-0000A07E0000}"/>
    <cellStyle name="Normal 4 6 3 2 3 2 2" xfId="32048" xr:uid="{00000000-0005-0000-0000-0000A17E0000}"/>
    <cellStyle name="Normal 4 6 3 2 3 3" xfId="23902" xr:uid="{00000000-0005-0000-0000-0000A27E0000}"/>
    <cellStyle name="Normal 4 6 3 2 4" xfId="10453" xr:uid="{00000000-0005-0000-0000-0000A37E0000}"/>
    <cellStyle name="Normal 4 6 3 2 4 2" xfId="26749" xr:uid="{00000000-0005-0000-0000-0000A47E0000}"/>
    <cellStyle name="Normal 4 6 3 2 5" xfId="18603" xr:uid="{00000000-0005-0000-0000-0000A57E0000}"/>
    <cellStyle name="Normal 4 6 3 3" xfId="3611" xr:uid="{00000000-0005-0000-0000-0000A67E0000}"/>
    <cellStyle name="Normal 4 6 3 3 2" xfId="11757" xr:uid="{00000000-0005-0000-0000-0000A77E0000}"/>
    <cellStyle name="Normal 4 6 3 3 2 2" xfId="28053" xr:uid="{00000000-0005-0000-0000-0000A87E0000}"/>
    <cellStyle name="Normal 4 6 3 3 3" xfId="19907" xr:uid="{00000000-0005-0000-0000-0000A97E0000}"/>
    <cellStyle name="Normal 4 6 3 4" xfId="6196" xr:uid="{00000000-0005-0000-0000-0000AA7E0000}"/>
    <cellStyle name="Normal 4 6 3 4 2" xfId="14342" xr:uid="{00000000-0005-0000-0000-0000AB7E0000}"/>
    <cellStyle name="Normal 4 6 3 4 2 2" xfId="30638" xr:uid="{00000000-0005-0000-0000-0000AC7E0000}"/>
    <cellStyle name="Normal 4 6 3 4 3" xfId="22492" xr:uid="{00000000-0005-0000-0000-0000AD7E0000}"/>
    <cellStyle name="Normal 4 6 3 5" xfId="9043" xr:uid="{00000000-0005-0000-0000-0000AE7E0000}"/>
    <cellStyle name="Normal 4 6 3 5 2" xfId="25339" xr:uid="{00000000-0005-0000-0000-0000AF7E0000}"/>
    <cellStyle name="Normal 4 6 3 6" xfId="17193" xr:uid="{00000000-0005-0000-0000-0000B07E0000}"/>
    <cellStyle name="Normal 4 6 4" xfId="1602" xr:uid="{00000000-0005-0000-0000-0000B17E0000}"/>
    <cellStyle name="Normal 4 6 4 2" xfId="4220" xr:uid="{00000000-0005-0000-0000-0000B27E0000}"/>
    <cellStyle name="Normal 4 6 4 2 2" xfId="12366" xr:uid="{00000000-0005-0000-0000-0000B37E0000}"/>
    <cellStyle name="Normal 4 6 4 2 2 2" xfId="28662" xr:uid="{00000000-0005-0000-0000-0000B47E0000}"/>
    <cellStyle name="Normal 4 6 4 2 3" xfId="20516" xr:uid="{00000000-0005-0000-0000-0000B57E0000}"/>
    <cellStyle name="Normal 4 6 4 3" xfId="6901" xr:uid="{00000000-0005-0000-0000-0000B67E0000}"/>
    <cellStyle name="Normal 4 6 4 3 2" xfId="15047" xr:uid="{00000000-0005-0000-0000-0000B77E0000}"/>
    <cellStyle name="Normal 4 6 4 3 2 2" xfId="31343" xr:uid="{00000000-0005-0000-0000-0000B87E0000}"/>
    <cellStyle name="Normal 4 6 4 3 3" xfId="23197" xr:uid="{00000000-0005-0000-0000-0000B97E0000}"/>
    <cellStyle name="Normal 4 6 4 4" xfId="9748" xr:uid="{00000000-0005-0000-0000-0000BA7E0000}"/>
    <cellStyle name="Normal 4 6 4 4 2" xfId="26044" xr:uid="{00000000-0005-0000-0000-0000BB7E0000}"/>
    <cellStyle name="Normal 4 6 4 5" xfId="17898" xr:uid="{00000000-0005-0000-0000-0000BC7E0000}"/>
    <cellStyle name="Normal 4 6 5" xfId="3002" xr:uid="{00000000-0005-0000-0000-0000BD7E0000}"/>
    <cellStyle name="Normal 4 6 5 2" xfId="11148" xr:uid="{00000000-0005-0000-0000-0000BE7E0000}"/>
    <cellStyle name="Normal 4 6 5 2 2" xfId="27444" xr:uid="{00000000-0005-0000-0000-0000BF7E0000}"/>
    <cellStyle name="Normal 4 6 5 3" xfId="19298" xr:uid="{00000000-0005-0000-0000-0000C07E0000}"/>
    <cellStyle name="Normal 4 6 6" xfId="5491" xr:uid="{00000000-0005-0000-0000-0000C17E0000}"/>
    <cellStyle name="Normal 4 6 6 2" xfId="13637" xr:uid="{00000000-0005-0000-0000-0000C27E0000}"/>
    <cellStyle name="Normal 4 6 6 2 2" xfId="29933" xr:uid="{00000000-0005-0000-0000-0000C37E0000}"/>
    <cellStyle name="Normal 4 6 6 3" xfId="21787" xr:uid="{00000000-0005-0000-0000-0000C47E0000}"/>
    <cellStyle name="Normal 4 6 7" xfId="8338" xr:uid="{00000000-0005-0000-0000-0000C57E0000}"/>
    <cellStyle name="Normal 4 6 7 2" xfId="24634" xr:uid="{00000000-0005-0000-0000-0000C67E0000}"/>
    <cellStyle name="Normal 4 6 8" xfId="16488" xr:uid="{00000000-0005-0000-0000-0000C77E0000}"/>
    <cellStyle name="Normal 4 7" xfId="266" xr:uid="{00000000-0005-0000-0000-0000C87E0000}"/>
    <cellStyle name="Normal 4 7 2" xfId="610" xr:uid="{00000000-0005-0000-0000-0000C97E0000}"/>
    <cellStyle name="Normal 4 7 2 2" xfId="1316" xr:uid="{00000000-0005-0000-0000-0000CA7E0000}"/>
    <cellStyle name="Normal 4 7 2 2 2" xfId="2726" xr:uid="{00000000-0005-0000-0000-0000CB7E0000}"/>
    <cellStyle name="Normal 4 7 2 2 2 2" xfId="5199" xr:uid="{00000000-0005-0000-0000-0000CC7E0000}"/>
    <cellStyle name="Normal 4 7 2 2 2 2 2" xfId="13345" xr:uid="{00000000-0005-0000-0000-0000CD7E0000}"/>
    <cellStyle name="Normal 4 7 2 2 2 2 2 2" xfId="29641" xr:uid="{00000000-0005-0000-0000-0000CE7E0000}"/>
    <cellStyle name="Normal 4 7 2 2 2 2 3" xfId="21495" xr:uid="{00000000-0005-0000-0000-0000CF7E0000}"/>
    <cellStyle name="Normal 4 7 2 2 2 3" xfId="8025" xr:uid="{00000000-0005-0000-0000-0000D07E0000}"/>
    <cellStyle name="Normal 4 7 2 2 2 3 2" xfId="16171" xr:uid="{00000000-0005-0000-0000-0000D17E0000}"/>
    <cellStyle name="Normal 4 7 2 2 2 3 2 2" xfId="32467" xr:uid="{00000000-0005-0000-0000-0000D27E0000}"/>
    <cellStyle name="Normal 4 7 2 2 2 3 3" xfId="24321" xr:uid="{00000000-0005-0000-0000-0000D37E0000}"/>
    <cellStyle name="Normal 4 7 2 2 2 4" xfId="10872" xr:uid="{00000000-0005-0000-0000-0000D47E0000}"/>
    <cellStyle name="Normal 4 7 2 2 2 4 2" xfId="27168" xr:uid="{00000000-0005-0000-0000-0000D57E0000}"/>
    <cellStyle name="Normal 4 7 2 2 2 5" xfId="19022" xr:uid="{00000000-0005-0000-0000-0000D67E0000}"/>
    <cellStyle name="Normal 4 7 2 2 3" xfId="3981" xr:uid="{00000000-0005-0000-0000-0000D77E0000}"/>
    <cellStyle name="Normal 4 7 2 2 3 2" xfId="12127" xr:uid="{00000000-0005-0000-0000-0000D87E0000}"/>
    <cellStyle name="Normal 4 7 2 2 3 2 2" xfId="28423" xr:uid="{00000000-0005-0000-0000-0000D97E0000}"/>
    <cellStyle name="Normal 4 7 2 2 3 3" xfId="20277" xr:uid="{00000000-0005-0000-0000-0000DA7E0000}"/>
    <cellStyle name="Normal 4 7 2 2 4" xfId="6615" xr:uid="{00000000-0005-0000-0000-0000DB7E0000}"/>
    <cellStyle name="Normal 4 7 2 2 4 2" xfId="14761" xr:uid="{00000000-0005-0000-0000-0000DC7E0000}"/>
    <cellStyle name="Normal 4 7 2 2 4 2 2" xfId="31057" xr:uid="{00000000-0005-0000-0000-0000DD7E0000}"/>
    <cellStyle name="Normal 4 7 2 2 4 3" xfId="22911" xr:uid="{00000000-0005-0000-0000-0000DE7E0000}"/>
    <cellStyle name="Normal 4 7 2 2 5" xfId="9462" xr:uid="{00000000-0005-0000-0000-0000DF7E0000}"/>
    <cellStyle name="Normal 4 7 2 2 5 2" xfId="25758" xr:uid="{00000000-0005-0000-0000-0000E07E0000}"/>
    <cellStyle name="Normal 4 7 2 2 6" xfId="17612" xr:uid="{00000000-0005-0000-0000-0000E17E0000}"/>
    <cellStyle name="Normal 4 7 2 3" xfId="2021" xr:uid="{00000000-0005-0000-0000-0000E27E0000}"/>
    <cellStyle name="Normal 4 7 2 3 2" xfId="4590" xr:uid="{00000000-0005-0000-0000-0000E37E0000}"/>
    <cellStyle name="Normal 4 7 2 3 2 2" xfId="12736" xr:uid="{00000000-0005-0000-0000-0000E47E0000}"/>
    <cellStyle name="Normal 4 7 2 3 2 2 2" xfId="29032" xr:uid="{00000000-0005-0000-0000-0000E57E0000}"/>
    <cellStyle name="Normal 4 7 2 3 2 3" xfId="20886" xr:uid="{00000000-0005-0000-0000-0000E67E0000}"/>
    <cellStyle name="Normal 4 7 2 3 3" xfId="7320" xr:uid="{00000000-0005-0000-0000-0000E77E0000}"/>
    <cellStyle name="Normal 4 7 2 3 3 2" xfId="15466" xr:uid="{00000000-0005-0000-0000-0000E87E0000}"/>
    <cellStyle name="Normal 4 7 2 3 3 2 2" xfId="31762" xr:uid="{00000000-0005-0000-0000-0000E97E0000}"/>
    <cellStyle name="Normal 4 7 2 3 3 3" xfId="23616" xr:uid="{00000000-0005-0000-0000-0000EA7E0000}"/>
    <cellStyle name="Normal 4 7 2 3 4" xfId="10167" xr:uid="{00000000-0005-0000-0000-0000EB7E0000}"/>
    <cellStyle name="Normal 4 7 2 3 4 2" xfId="26463" xr:uid="{00000000-0005-0000-0000-0000EC7E0000}"/>
    <cellStyle name="Normal 4 7 2 3 5" xfId="18317" xr:uid="{00000000-0005-0000-0000-0000ED7E0000}"/>
    <cellStyle name="Normal 4 7 2 4" xfId="3372" xr:uid="{00000000-0005-0000-0000-0000EE7E0000}"/>
    <cellStyle name="Normal 4 7 2 4 2" xfId="11518" xr:uid="{00000000-0005-0000-0000-0000EF7E0000}"/>
    <cellStyle name="Normal 4 7 2 4 2 2" xfId="27814" xr:uid="{00000000-0005-0000-0000-0000F07E0000}"/>
    <cellStyle name="Normal 4 7 2 4 3" xfId="19668" xr:uid="{00000000-0005-0000-0000-0000F17E0000}"/>
    <cellStyle name="Normal 4 7 2 5" xfId="5910" xr:uid="{00000000-0005-0000-0000-0000F27E0000}"/>
    <cellStyle name="Normal 4 7 2 5 2" xfId="14056" xr:uid="{00000000-0005-0000-0000-0000F37E0000}"/>
    <cellStyle name="Normal 4 7 2 5 2 2" xfId="30352" xr:uid="{00000000-0005-0000-0000-0000F47E0000}"/>
    <cellStyle name="Normal 4 7 2 5 3" xfId="22206" xr:uid="{00000000-0005-0000-0000-0000F57E0000}"/>
    <cellStyle name="Normal 4 7 2 6" xfId="8757" xr:uid="{00000000-0005-0000-0000-0000F67E0000}"/>
    <cellStyle name="Normal 4 7 2 6 2" xfId="25053" xr:uid="{00000000-0005-0000-0000-0000F77E0000}"/>
    <cellStyle name="Normal 4 7 2 7" xfId="16907" xr:uid="{00000000-0005-0000-0000-0000F87E0000}"/>
    <cellStyle name="Normal 4 7 3" xfId="972" xr:uid="{00000000-0005-0000-0000-0000F97E0000}"/>
    <cellStyle name="Normal 4 7 3 2" xfId="2382" xr:uid="{00000000-0005-0000-0000-0000FA7E0000}"/>
    <cellStyle name="Normal 4 7 3 2 2" xfId="4903" xr:uid="{00000000-0005-0000-0000-0000FB7E0000}"/>
    <cellStyle name="Normal 4 7 3 2 2 2" xfId="13049" xr:uid="{00000000-0005-0000-0000-0000FC7E0000}"/>
    <cellStyle name="Normal 4 7 3 2 2 2 2" xfId="29345" xr:uid="{00000000-0005-0000-0000-0000FD7E0000}"/>
    <cellStyle name="Normal 4 7 3 2 2 3" xfId="21199" xr:uid="{00000000-0005-0000-0000-0000FE7E0000}"/>
    <cellStyle name="Normal 4 7 3 2 3" xfId="7681" xr:uid="{00000000-0005-0000-0000-0000FF7E0000}"/>
    <cellStyle name="Normal 4 7 3 2 3 2" xfId="15827" xr:uid="{00000000-0005-0000-0000-0000007F0000}"/>
    <cellStyle name="Normal 4 7 3 2 3 2 2" xfId="32123" xr:uid="{00000000-0005-0000-0000-0000017F0000}"/>
    <cellStyle name="Normal 4 7 3 2 3 3" xfId="23977" xr:uid="{00000000-0005-0000-0000-0000027F0000}"/>
    <cellStyle name="Normal 4 7 3 2 4" xfId="10528" xr:uid="{00000000-0005-0000-0000-0000037F0000}"/>
    <cellStyle name="Normal 4 7 3 2 4 2" xfId="26824" xr:uid="{00000000-0005-0000-0000-0000047F0000}"/>
    <cellStyle name="Normal 4 7 3 2 5" xfId="18678" xr:uid="{00000000-0005-0000-0000-0000057F0000}"/>
    <cellStyle name="Normal 4 7 3 3" xfId="3685" xr:uid="{00000000-0005-0000-0000-0000067F0000}"/>
    <cellStyle name="Normal 4 7 3 3 2" xfId="11831" xr:uid="{00000000-0005-0000-0000-0000077F0000}"/>
    <cellStyle name="Normal 4 7 3 3 2 2" xfId="28127" xr:uid="{00000000-0005-0000-0000-0000087F0000}"/>
    <cellStyle name="Normal 4 7 3 3 3" xfId="19981" xr:uid="{00000000-0005-0000-0000-0000097F0000}"/>
    <cellStyle name="Normal 4 7 3 4" xfId="6271" xr:uid="{00000000-0005-0000-0000-00000A7F0000}"/>
    <cellStyle name="Normal 4 7 3 4 2" xfId="14417" xr:uid="{00000000-0005-0000-0000-00000B7F0000}"/>
    <cellStyle name="Normal 4 7 3 4 2 2" xfId="30713" xr:uid="{00000000-0005-0000-0000-00000C7F0000}"/>
    <cellStyle name="Normal 4 7 3 4 3" xfId="22567" xr:uid="{00000000-0005-0000-0000-00000D7F0000}"/>
    <cellStyle name="Normal 4 7 3 5" xfId="9118" xr:uid="{00000000-0005-0000-0000-00000E7F0000}"/>
    <cellStyle name="Normal 4 7 3 5 2" xfId="25414" xr:uid="{00000000-0005-0000-0000-00000F7F0000}"/>
    <cellStyle name="Normal 4 7 3 6" xfId="17268" xr:uid="{00000000-0005-0000-0000-0000107F0000}"/>
    <cellStyle name="Normal 4 7 4" xfId="1677" xr:uid="{00000000-0005-0000-0000-0000117F0000}"/>
    <cellStyle name="Normal 4 7 4 2" xfId="4294" xr:uid="{00000000-0005-0000-0000-0000127F0000}"/>
    <cellStyle name="Normal 4 7 4 2 2" xfId="12440" xr:uid="{00000000-0005-0000-0000-0000137F0000}"/>
    <cellStyle name="Normal 4 7 4 2 2 2" xfId="28736" xr:uid="{00000000-0005-0000-0000-0000147F0000}"/>
    <cellStyle name="Normal 4 7 4 2 3" xfId="20590" xr:uid="{00000000-0005-0000-0000-0000157F0000}"/>
    <cellStyle name="Normal 4 7 4 3" xfId="6976" xr:uid="{00000000-0005-0000-0000-0000167F0000}"/>
    <cellStyle name="Normal 4 7 4 3 2" xfId="15122" xr:uid="{00000000-0005-0000-0000-0000177F0000}"/>
    <cellStyle name="Normal 4 7 4 3 2 2" xfId="31418" xr:uid="{00000000-0005-0000-0000-0000187F0000}"/>
    <cellStyle name="Normal 4 7 4 3 3" xfId="23272" xr:uid="{00000000-0005-0000-0000-0000197F0000}"/>
    <cellStyle name="Normal 4 7 4 4" xfId="9823" xr:uid="{00000000-0005-0000-0000-00001A7F0000}"/>
    <cellStyle name="Normal 4 7 4 4 2" xfId="26119" xr:uid="{00000000-0005-0000-0000-00001B7F0000}"/>
    <cellStyle name="Normal 4 7 4 5" xfId="17973" xr:uid="{00000000-0005-0000-0000-00001C7F0000}"/>
    <cellStyle name="Normal 4 7 5" xfId="3076" xr:uid="{00000000-0005-0000-0000-00001D7F0000}"/>
    <cellStyle name="Normal 4 7 5 2" xfId="11222" xr:uid="{00000000-0005-0000-0000-00001E7F0000}"/>
    <cellStyle name="Normal 4 7 5 2 2" xfId="27518" xr:uid="{00000000-0005-0000-0000-00001F7F0000}"/>
    <cellStyle name="Normal 4 7 5 3" xfId="19372" xr:uid="{00000000-0005-0000-0000-0000207F0000}"/>
    <cellStyle name="Normal 4 7 6" xfId="5566" xr:uid="{00000000-0005-0000-0000-0000217F0000}"/>
    <cellStyle name="Normal 4 7 6 2" xfId="13712" xr:uid="{00000000-0005-0000-0000-0000227F0000}"/>
    <cellStyle name="Normal 4 7 6 2 2" xfId="30008" xr:uid="{00000000-0005-0000-0000-0000237F0000}"/>
    <cellStyle name="Normal 4 7 6 3" xfId="21862" xr:uid="{00000000-0005-0000-0000-0000247F0000}"/>
    <cellStyle name="Normal 4 7 7" xfId="8413" xr:uid="{00000000-0005-0000-0000-0000257F0000}"/>
    <cellStyle name="Normal 4 7 7 2" xfId="24709" xr:uid="{00000000-0005-0000-0000-0000267F0000}"/>
    <cellStyle name="Normal 4 7 8" xfId="16563" xr:uid="{00000000-0005-0000-0000-0000277F0000}"/>
    <cellStyle name="Normal 4 8" xfId="356" xr:uid="{00000000-0005-0000-0000-0000287F0000}"/>
    <cellStyle name="Normal 4 8 2" xfId="1062" xr:uid="{00000000-0005-0000-0000-0000297F0000}"/>
    <cellStyle name="Normal 4 8 2 2" xfId="2472" xr:uid="{00000000-0005-0000-0000-00002A7F0000}"/>
    <cellStyle name="Normal 4 8 2 2 2" xfId="4977" xr:uid="{00000000-0005-0000-0000-00002B7F0000}"/>
    <cellStyle name="Normal 4 8 2 2 2 2" xfId="13123" xr:uid="{00000000-0005-0000-0000-00002C7F0000}"/>
    <cellStyle name="Normal 4 8 2 2 2 2 2" xfId="29419" xr:uid="{00000000-0005-0000-0000-00002D7F0000}"/>
    <cellStyle name="Normal 4 8 2 2 2 3" xfId="21273" xr:uid="{00000000-0005-0000-0000-00002E7F0000}"/>
    <cellStyle name="Normal 4 8 2 2 3" xfId="7771" xr:uid="{00000000-0005-0000-0000-00002F7F0000}"/>
    <cellStyle name="Normal 4 8 2 2 3 2" xfId="15917" xr:uid="{00000000-0005-0000-0000-0000307F0000}"/>
    <cellStyle name="Normal 4 8 2 2 3 2 2" xfId="32213" xr:uid="{00000000-0005-0000-0000-0000317F0000}"/>
    <cellStyle name="Normal 4 8 2 2 3 3" xfId="24067" xr:uid="{00000000-0005-0000-0000-0000327F0000}"/>
    <cellStyle name="Normal 4 8 2 2 4" xfId="10618" xr:uid="{00000000-0005-0000-0000-0000337F0000}"/>
    <cellStyle name="Normal 4 8 2 2 4 2" xfId="26914" xr:uid="{00000000-0005-0000-0000-0000347F0000}"/>
    <cellStyle name="Normal 4 8 2 2 5" xfId="18768" xr:uid="{00000000-0005-0000-0000-0000357F0000}"/>
    <cellStyle name="Normal 4 8 2 3" xfId="3759" xr:uid="{00000000-0005-0000-0000-0000367F0000}"/>
    <cellStyle name="Normal 4 8 2 3 2" xfId="11905" xr:uid="{00000000-0005-0000-0000-0000377F0000}"/>
    <cellStyle name="Normal 4 8 2 3 2 2" xfId="28201" xr:uid="{00000000-0005-0000-0000-0000387F0000}"/>
    <cellStyle name="Normal 4 8 2 3 3" xfId="20055" xr:uid="{00000000-0005-0000-0000-0000397F0000}"/>
    <cellStyle name="Normal 4 8 2 4" xfId="6361" xr:uid="{00000000-0005-0000-0000-00003A7F0000}"/>
    <cellStyle name="Normal 4 8 2 4 2" xfId="14507" xr:uid="{00000000-0005-0000-0000-00003B7F0000}"/>
    <cellStyle name="Normal 4 8 2 4 2 2" xfId="30803" xr:uid="{00000000-0005-0000-0000-00003C7F0000}"/>
    <cellStyle name="Normal 4 8 2 4 3" xfId="22657" xr:uid="{00000000-0005-0000-0000-00003D7F0000}"/>
    <cellStyle name="Normal 4 8 2 5" xfId="9208" xr:uid="{00000000-0005-0000-0000-00003E7F0000}"/>
    <cellStyle name="Normal 4 8 2 5 2" xfId="25504" xr:uid="{00000000-0005-0000-0000-00003F7F0000}"/>
    <cellStyle name="Normal 4 8 2 6" xfId="17358" xr:uid="{00000000-0005-0000-0000-0000407F0000}"/>
    <cellStyle name="Normal 4 8 3" xfId="1767" xr:uid="{00000000-0005-0000-0000-0000417F0000}"/>
    <cellStyle name="Normal 4 8 3 2" xfId="4368" xr:uid="{00000000-0005-0000-0000-0000427F0000}"/>
    <cellStyle name="Normal 4 8 3 2 2" xfId="12514" xr:uid="{00000000-0005-0000-0000-0000437F0000}"/>
    <cellStyle name="Normal 4 8 3 2 2 2" xfId="28810" xr:uid="{00000000-0005-0000-0000-0000447F0000}"/>
    <cellStyle name="Normal 4 8 3 2 3" xfId="20664" xr:uid="{00000000-0005-0000-0000-0000457F0000}"/>
    <cellStyle name="Normal 4 8 3 3" xfId="7066" xr:uid="{00000000-0005-0000-0000-0000467F0000}"/>
    <cellStyle name="Normal 4 8 3 3 2" xfId="15212" xr:uid="{00000000-0005-0000-0000-0000477F0000}"/>
    <cellStyle name="Normal 4 8 3 3 2 2" xfId="31508" xr:uid="{00000000-0005-0000-0000-0000487F0000}"/>
    <cellStyle name="Normal 4 8 3 3 3" xfId="23362" xr:uid="{00000000-0005-0000-0000-0000497F0000}"/>
    <cellStyle name="Normal 4 8 3 4" xfId="9913" xr:uid="{00000000-0005-0000-0000-00004A7F0000}"/>
    <cellStyle name="Normal 4 8 3 4 2" xfId="26209" xr:uid="{00000000-0005-0000-0000-00004B7F0000}"/>
    <cellStyle name="Normal 4 8 3 5" xfId="18063" xr:uid="{00000000-0005-0000-0000-00004C7F0000}"/>
    <cellStyle name="Normal 4 8 4" xfId="3150" xr:uid="{00000000-0005-0000-0000-00004D7F0000}"/>
    <cellStyle name="Normal 4 8 4 2" xfId="11296" xr:uid="{00000000-0005-0000-0000-00004E7F0000}"/>
    <cellStyle name="Normal 4 8 4 2 2" xfId="27592" xr:uid="{00000000-0005-0000-0000-00004F7F0000}"/>
    <cellStyle name="Normal 4 8 4 3" xfId="19446" xr:uid="{00000000-0005-0000-0000-0000507F0000}"/>
    <cellStyle name="Normal 4 8 5" xfId="5656" xr:uid="{00000000-0005-0000-0000-0000517F0000}"/>
    <cellStyle name="Normal 4 8 5 2" xfId="13802" xr:uid="{00000000-0005-0000-0000-0000527F0000}"/>
    <cellStyle name="Normal 4 8 5 2 2" xfId="30098" xr:uid="{00000000-0005-0000-0000-0000537F0000}"/>
    <cellStyle name="Normal 4 8 5 3" xfId="21952" xr:uid="{00000000-0005-0000-0000-0000547F0000}"/>
    <cellStyle name="Normal 4 8 6" xfId="8503" xr:uid="{00000000-0005-0000-0000-0000557F0000}"/>
    <cellStyle name="Normal 4 8 6 2" xfId="24799" xr:uid="{00000000-0005-0000-0000-0000567F0000}"/>
    <cellStyle name="Normal 4 8 7" xfId="16653" xr:uid="{00000000-0005-0000-0000-0000577F0000}"/>
    <cellStyle name="Normal 4 9" xfId="718" xr:uid="{00000000-0005-0000-0000-0000587F0000}"/>
    <cellStyle name="Normal 4 9 2" xfId="2128" xr:uid="{00000000-0005-0000-0000-0000597F0000}"/>
    <cellStyle name="Normal 4 9 2 2" xfId="4681" xr:uid="{00000000-0005-0000-0000-00005A7F0000}"/>
    <cellStyle name="Normal 4 9 2 2 2" xfId="12827" xr:uid="{00000000-0005-0000-0000-00005B7F0000}"/>
    <cellStyle name="Normal 4 9 2 2 2 2" xfId="29123" xr:uid="{00000000-0005-0000-0000-00005C7F0000}"/>
    <cellStyle name="Normal 4 9 2 2 3" xfId="20977" xr:uid="{00000000-0005-0000-0000-00005D7F0000}"/>
    <cellStyle name="Normal 4 9 2 3" xfId="7427" xr:uid="{00000000-0005-0000-0000-00005E7F0000}"/>
    <cellStyle name="Normal 4 9 2 3 2" xfId="15573" xr:uid="{00000000-0005-0000-0000-00005F7F0000}"/>
    <cellStyle name="Normal 4 9 2 3 2 2" xfId="31869" xr:uid="{00000000-0005-0000-0000-0000607F0000}"/>
    <cellStyle name="Normal 4 9 2 3 3" xfId="23723" xr:uid="{00000000-0005-0000-0000-0000617F0000}"/>
    <cellStyle name="Normal 4 9 2 4" xfId="10274" xr:uid="{00000000-0005-0000-0000-0000627F0000}"/>
    <cellStyle name="Normal 4 9 2 4 2" xfId="26570" xr:uid="{00000000-0005-0000-0000-0000637F0000}"/>
    <cellStyle name="Normal 4 9 2 5" xfId="18424" xr:uid="{00000000-0005-0000-0000-0000647F0000}"/>
    <cellStyle name="Normal 4 9 3" xfId="3463" xr:uid="{00000000-0005-0000-0000-0000657F0000}"/>
    <cellStyle name="Normal 4 9 3 2" xfId="11609" xr:uid="{00000000-0005-0000-0000-0000667F0000}"/>
    <cellStyle name="Normal 4 9 3 2 2" xfId="27905" xr:uid="{00000000-0005-0000-0000-0000677F0000}"/>
    <cellStyle name="Normal 4 9 3 3" xfId="19759" xr:uid="{00000000-0005-0000-0000-0000687F0000}"/>
    <cellStyle name="Normal 4 9 4" xfId="6017" xr:uid="{00000000-0005-0000-0000-0000697F0000}"/>
    <cellStyle name="Normal 4 9 4 2" xfId="14163" xr:uid="{00000000-0005-0000-0000-00006A7F0000}"/>
    <cellStyle name="Normal 4 9 4 2 2" xfId="30459" xr:uid="{00000000-0005-0000-0000-00006B7F0000}"/>
    <cellStyle name="Normal 4 9 4 3" xfId="22313" xr:uid="{00000000-0005-0000-0000-00006C7F0000}"/>
    <cellStyle name="Normal 4 9 5" xfId="8864" xr:uid="{00000000-0005-0000-0000-00006D7F0000}"/>
    <cellStyle name="Normal 4 9 5 2" xfId="25160" xr:uid="{00000000-0005-0000-0000-00006E7F0000}"/>
    <cellStyle name="Normal 4 9 6" xfId="17014" xr:uid="{00000000-0005-0000-0000-00006F7F0000}"/>
    <cellStyle name="Normal 5" xfId="8153" xr:uid="{00000000-0005-0000-0000-0000707F0000}"/>
    <cellStyle name="Normal 5 2" xfId="16299" xr:uid="{00000000-0005-0000-0000-0000717F0000}"/>
    <cellStyle name="Normal 5 2 2" xfId="32595" xr:uid="{00000000-0005-0000-0000-0000727F0000}"/>
    <cellStyle name="Normal 5 3" xfId="24449" xr:uid="{00000000-0005-0000-0000-0000737F0000}"/>
    <cellStyle name="Normal 5 4" xfId="32628" xr:uid="{00000000-0005-0000-0000-0000747F0000}"/>
    <cellStyle name="Normal 6" xfId="32605" xr:uid="{00000000-0005-0000-0000-0000757F0000}"/>
    <cellStyle name="Normal 7" xfId="32607" xr:uid="{00000000-0005-0000-0000-0000767F0000}"/>
    <cellStyle name="Normal 8" xfId="32623" xr:uid="{00000000-0005-0000-0000-0000777F0000}"/>
    <cellStyle name="Normal 9" xfId="32634" xr:uid="{00000000-0005-0000-0000-0000787F0000}"/>
    <cellStyle name="Título 3 2" xfId="3" xr:uid="{00000000-0005-0000-0000-0000797F0000}"/>
    <cellStyle name="Título 3 3" xfId="6" xr:uid="{00000000-0005-0000-0000-00007A7F0000}"/>
  </cellStyles>
  <dxfs count="77">
    <dxf>
      <fill>
        <patternFill patternType="none">
          <fgColor indexed="64"/>
          <bgColor auto="1"/>
        </patternFill>
      </fill>
    </dxf>
    <dxf>
      <font>
        <b val="0"/>
        <i val="0"/>
        <strike val="0"/>
        <condense val="0"/>
        <extend val="0"/>
        <outline val="0"/>
        <shadow val="0"/>
        <u val="none"/>
        <vertAlign val="baseline"/>
        <sz val="10"/>
        <color theme="1"/>
        <name val="Arial"/>
        <scheme val="none"/>
      </font>
      <numFmt numFmtId="167" formatCode="#,##0.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6" formatCode="0.000"/>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dxf>
    <dxf>
      <font>
        <b/>
        <strike val="0"/>
        <outline val="0"/>
        <shadow val="0"/>
        <u/>
        <vertAlign val="baseline"/>
        <sz val="10"/>
        <color rgb="FF0070C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7" tint="-0.249977111117893"/>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b/>
        <i val="0"/>
        <strike val="0"/>
        <condense val="0"/>
        <extend val="0"/>
        <outline val="0"/>
        <shadow val="0"/>
        <u val="none"/>
        <vertAlign val="baseline"/>
        <sz val="10"/>
        <color theme="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strike val="0"/>
        <outline val="0"/>
        <shadow val="0"/>
        <u/>
        <vertAlign val="baseline"/>
        <sz val="10"/>
        <color rgb="FF0078D2"/>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auto="1"/>
        </right>
        <top style="thin">
          <color indexed="64"/>
        </top>
        <bottom style="thin">
          <color indexed="64"/>
        </bottom>
      </border>
      <protection locked="0" hidden="0"/>
    </dxf>
    <dxf>
      <numFmt numFmtId="164" formatCode="dddd"/>
      <fill>
        <patternFill patternType="none">
          <fgColor indexed="64"/>
          <bgColor auto="1"/>
        </patternFill>
      </fill>
    </dxf>
    <dxf>
      <font>
        <b/>
        <i val="0"/>
        <strike val="0"/>
        <condense val="0"/>
        <extend val="0"/>
        <outline val="0"/>
        <shadow val="0"/>
        <u val="none"/>
        <vertAlign val="baseline"/>
        <sz val="10"/>
        <color theme="0"/>
        <name val="Arial"/>
        <family val="2"/>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none">
          <fgColor indexed="64"/>
          <bgColor auto="1"/>
        </patternFill>
      </fill>
    </dxf>
    <dxf>
      <fill>
        <patternFill patternType="none">
          <fgColor indexed="64"/>
          <bgColor auto="1"/>
        </patternFill>
      </fill>
      <border outline="0">
        <left style="thin">
          <color auto="1"/>
        </left>
        <right style="thin">
          <color auto="1"/>
        </right>
      </border>
    </dxf>
    <dxf>
      <font>
        <strike val="0"/>
        <outline val="0"/>
        <shadow val="0"/>
        <u val="none"/>
        <vertAlign val="baseline"/>
        <sz val="10"/>
        <color theme="7" tint="-0.249977111117893"/>
        <name val="Arial"/>
        <family val="2"/>
        <scheme val="none"/>
      </font>
      <fill>
        <patternFill patternType="none">
          <fgColor indexed="64"/>
          <bgColor auto="1"/>
        </patternFill>
      </fill>
      <border outline="0">
        <right style="thin">
          <color auto="1"/>
        </right>
      </border>
    </dxf>
    <dxf>
      <fill>
        <patternFill patternType="none">
          <fgColor indexed="64"/>
          <bgColor auto="1"/>
        </patternFill>
      </fill>
      <border outline="0">
        <left style="thin">
          <color auto="1"/>
        </left>
        <right style="thin">
          <color auto="1"/>
        </right>
      </border>
    </dxf>
    <dxf>
      <fill>
        <patternFill patternType="none">
          <fgColor indexed="64"/>
          <bgColor auto="1"/>
        </patternFill>
      </fill>
      <border outline="0">
        <right style="thin">
          <color auto="1"/>
        </right>
      </border>
    </dxf>
    <dxf>
      <fill>
        <patternFill patternType="none">
          <fgColor indexed="64"/>
          <bgColor auto="1"/>
        </patternFill>
      </fill>
      <border outline="0">
        <right style="thin">
          <color auto="1"/>
        </right>
      </border>
    </dxf>
    <dxf>
      <fill>
        <patternFill patternType="none">
          <fgColor indexed="64"/>
          <bgColor auto="1"/>
        </patternFill>
      </fill>
      <border outline="0">
        <right style="thin">
          <color auto="1"/>
        </right>
      </border>
    </dxf>
    <dxf>
      <fill>
        <patternFill patternType="none">
          <fgColor indexed="64"/>
          <bgColor auto="1"/>
        </patternFill>
      </fill>
      <border outline="0">
        <right style="thin">
          <color auto="1"/>
        </right>
      </border>
    </dxf>
    <dxf>
      <fill>
        <patternFill patternType="none">
          <fgColor indexed="64"/>
          <bgColor auto="1"/>
        </patternFill>
      </fill>
      <border outline="0">
        <right style="thin">
          <color auto="1"/>
        </right>
      </border>
    </dxf>
    <dxf>
      <fill>
        <patternFill patternType="solid">
          <fgColor rgb="FFFFFF00"/>
          <bgColor rgb="FF000000"/>
        </patternFill>
      </fill>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rgb="FFFF0000"/>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theme="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ertAlign val="baseline"/>
        <sz val="10"/>
        <color rgb="FF0070C0"/>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dxf>
    <dxf>
      <border outline="0">
        <top style="thin">
          <color indexed="64"/>
        </top>
      </border>
    </dxf>
    <dxf>
      <border outline="0">
        <left style="thin">
          <color auto="1"/>
        </left>
        <right style="thin">
          <color auto="1"/>
        </right>
        <top style="thin">
          <color indexed="64"/>
        </top>
        <bottom style="thin">
          <color indexed="64"/>
        </bottom>
      </border>
    </dxf>
    <dxf>
      <border outline="0">
        <bottom style="thin">
          <color indexed="64"/>
        </bottom>
      </border>
    </dxf>
    <dxf>
      <font>
        <b val="0"/>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strike val="0"/>
        <outline val="0"/>
        <shadow val="0"/>
        <u val="none"/>
        <vertAlign val="baseline"/>
        <sz val="10"/>
        <color rgb="FFFF000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dxf>
    <dxf>
      <font>
        <b val="0"/>
        <sz val="10"/>
        <color auto="1"/>
        <name val="Arial"/>
        <scheme val="none"/>
      </font>
      <numFmt numFmtId="0" formatCode="General"/>
      <fill>
        <patternFill patternType="none">
          <fgColor indexed="64"/>
          <bgColor auto="1"/>
        </patternFill>
      </fill>
      <alignment horizontal="justify"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sz val="10"/>
        <color auto="1"/>
        <name val="Arial"/>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0"/>
        <color auto="1"/>
        <name val="Arial"/>
        <scheme val="none"/>
      </font>
      <numFmt numFmtId="168"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strike val="0"/>
        <outline val="0"/>
        <shadow val="0"/>
        <vertAlign val="baseline"/>
        <sz val="10"/>
        <color auto="1"/>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alignment horizontal="center" vertical="center" textRotation="0" wrapText="1" indent="0" justifyLastLine="0" shrinkToFit="0" readingOrder="0"/>
    </dxf>
    <dxf>
      <font>
        <sz val="10"/>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border outline="0">
        <top style="thin">
          <color rgb="FF000000"/>
        </top>
      </border>
    </dxf>
    <dxf>
      <border outline="0">
        <top style="thin">
          <color rgb="FF000000"/>
        </top>
        <bottom style="thin">
          <color rgb="FF000000"/>
        </bottom>
      </border>
    </dxf>
    <dxf>
      <fill>
        <patternFill patternType="none">
          <fgColor indexed="64"/>
          <bgColor auto="1"/>
        </patternFill>
      </fill>
    </dxf>
    <dxf>
      <border outline="0">
        <bottom style="thin">
          <color rgb="FF000000"/>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0"/>
        <color rgb="FFFF0000"/>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ill>
        <patternFill patternType="none">
          <fgColor indexed="64"/>
          <bgColor auto="1"/>
        </patternFill>
      </fill>
      <border diagonalUp="0" diagonalDown="0" outline="0">
        <left style="thin">
          <color indexed="64"/>
        </left>
        <right style="thin">
          <color indexed="64"/>
        </right>
        <top/>
        <bottom/>
      </border>
    </dxf>
    <dxf>
      <numFmt numFmtId="1" formatCode="0"/>
    </dxf>
    <dxf>
      <numFmt numFmtId="0" formatCode="General"/>
    </dxf>
    <dxf>
      <numFmt numFmtId="0" formatCode="General"/>
      <fill>
        <patternFill patternType="solid">
          <fgColor indexed="64"/>
          <bgColor theme="0"/>
        </patternFill>
      </fill>
    </dxf>
    <dxf>
      <numFmt numFmtId="0" formatCode="General"/>
      <fill>
        <patternFill patternType="solid">
          <fgColor indexed="64"/>
          <bgColor theme="0"/>
        </patternFill>
      </fill>
    </dxf>
    <dxf>
      <font>
        <strike val="0"/>
        <outline val="0"/>
        <shadow val="0"/>
        <u val="none"/>
        <vertAlign val="baseline"/>
        <sz val="11"/>
        <color auto="1"/>
        <name val="Frutiger-Light"/>
        <scheme val="none"/>
      </font>
      <fill>
        <patternFill patternType="solid">
          <fgColor indexed="64"/>
          <bgColor theme="0"/>
        </patternFill>
      </fill>
    </dxf>
  </dxfs>
  <tableStyles count="0" defaultTableStyle="TableStyleMedium2" defaultPivotStyle="PivotStyleLight16"/>
  <colors>
    <mruColors>
      <color rgb="FFFFFF00"/>
      <color rgb="FFF20000"/>
      <color rgb="FF0078D2"/>
      <color rgb="FFFF66CC"/>
      <color rgb="FFFF5353"/>
      <color rgb="FF9CB4E0"/>
      <color rgb="FFB0C3E6"/>
      <color rgb="FFFFFF99"/>
      <color rgb="FFFFFF66"/>
      <color rgb="FFE0E6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haredStrings" Target="sharedStrings.xml"/><Relationship Id="rId18" Type="http://schemas.openxmlformats.org/officeDocument/2006/relationships/customXml" Target="../customXml/item3.xml"/><Relationship Id="rId26" Type="http://schemas.openxmlformats.org/officeDocument/2006/relationships/customXml" Target="../customXml/item11.xml"/><Relationship Id="rId3" Type="http://schemas.openxmlformats.org/officeDocument/2006/relationships/worksheet" Target="worksheets/sheet3.xml"/><Relationship Id="rId21" Type="http://schemas.openxmlformats.org/officeDocument/2006/relationships/customXml" Target="../customXml/item6.xml"/><Relationship Id="rId34" Type="http://schemas.openxmlformats.org/officeDocument/2006/relationships/customXml" Target="../customXml/item19.xml"/><Relationship Id="rId7" Type="http://schemas.openxmlformats.org/officeDocument/2006/relationships/externalLink" Target="externalLinks/externalLink1.xml"/><Relationship Id="rId12" Type="http://schemas.openxmlformats.org/officeDocument/2006/relationships/styles" Target="styles.xml"/><Relationship Id="rId17" Type="http://schemas.openxmlformats.org/officeDocument/2006/relationships/customXml" Target="../customXml/item2.xml"/><Relationship Id="rId25" Type="http://schemas.openxmlformats.org/officeDocument/2006/relationships/customXml" Target="../customXml/item10.xml"/><Relationship Id="rId33" Type="http://schemas.openxmlformats.org/officeDocument/2006/relationships/customXml" Target="../customXml/item18.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29" Type="http://schemas.openxmlformats.org/officeDocument/2006/relationships/customXml" Target="../customXml/item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24" Type="http://schemas.openxmlformats.org/officeDocument/2006/relationships/customXml" Target="../customXml/item9.xml"/><Relationship Id="rId32" Type="http://schemas.openxmlformats.org/officeDocument/2006/relationships/customXml" Target="../customXml/item17.xml"/><Relationship Id="rId5" Type="http://schemas.openxmlformats.org/officeDocument/2006/relationships/worksheet" Target="worksheets/sheet5.xml"/><Relationship Id="rId15" Type="http://schemas.openxmlformats.org/officeDocument/2006/relationships/calcChain" Target="calcChain.xml"/><Relationship Id="rId23" Type="http://schemas.openxmlformats.org/officeDocument/2006/relationships/customXml" Target="../customXml/item8.xml"/><Relationship Id="rId28" Type="http://schemas.openxmlformats.org/officeDocument/2006/relationships/customXml" Target="../customXml/item13.xml"/><Relationship Id="rId10" Type="http://schemas.openxmlformats.org/officeDocument/2006/relationships/theme" Target="theme/theme1.xml"/><Relationship Id="rId19" Type="http://schemas.openxmlformats.org/officeDocument/2006/relationships/customXml" Target="../customXml/item4.xml"/><Relationship Id="rId31"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powerPivotData" Target="model/item.data"/><Relationship Id="rId22" Type="http://schemas.openxmlformats.org/officeDocument/2006/relationships/customXml" Target="../customXml/item7.xml"/><Relationship Id="rId27" Type="http://schemas.openxmlformats.org/officeDocument/2006/relationships/customXml" Target="../customXml/item12.xml"/><Relationship Id="rId30" Type="http://schemas.openxmlformats.org/officeDocument/2006/relationships/customXml" Target="../customXml/item15.xml"/><Relationship Id="rId8"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Afectación de vías en metros</a:t>
            </a:r>
          </a:p>
        </c:rich>
      </c:tx>
      <c:layout>
        <c:manualLayout>
          <c:xMode val="edge"/>
          <c:yMode val="edge"/>
          <c:x val="0.33871549781292826"/>
          <c:y val="3.05173259954949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9.8236605944143712E-2"/>
          <c:y val="0.19169868495271242"/>
          <c:w val="0.89981730540592431"/>
          <c:h val="0.39127676260079025"/>
        </c:manualLayout>
      </c:layout>
      <c:barChart>
        <c:barDir val="col"/>
        <c:grouping val="stacked"/>
        <c:varyColors val="0"/>
        <c:ser>
          <c:idx val="0"/>
          <c:order val="0"/>
          <c:tx>
            <c:v>Interrumpidos</c:v>
          </c:tx>
          <c:spPr>
            <a:solidFill>
              <a:srgbClr val="FF0000"/>
            </a:solidFill>
            <a:ln>
              <a:noFill/>
            </a:ln>
            <a:effectLst/>
          </c:spPr>
          <c:invertIfNegative val="0"/>
          <c:cat>
            <c:strRef>
              <c:f>Resumen!$M$17:$M$40</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Resumen!$N$17:$N$40</c:f>
              <c:numCache>
                <c:formatCode>0</c:formatCode>
                <c:ptCount val="24"/>
                <c:pt idx="0">
                  <c:v>0</c:v>
                </c:pt>
                <c:pt idx="1">
                  <c:v>115</c:v>
                </c:pt>
                <c:pt idx="2">
                  <c:v>0</c:v>
                </c:pt>
                <c:pt idx="3">
                  <c:v>0</c:v>
                </c:pt>
                <c:pt idx="4">
                  <c:v>0</c:v>
                </c:pt>
                <c:pt idx="5">
                  <c:v>0</c:v>
                </c:pt>
                <c:pt idx="6">
                  <c:v>0</c:v>
                </c:pt>
                <c:pt idx="7">
                  <c:v>0</c:v>
                </c:pt>
                <c:pt idx="8">
                  <c:v>0</c:v>
                </c:pt>
                <c:pt idx="9">
                  <c:v>0</c:v>
                </c:pt>
                <c:pt idx="10">
                  <c:v>0</c:v>
                </c:pt>
                <c:pt idx="11">
                  <c:v>30</c:v>
                </c:pt>
                <c:pt idx="12">
                  <c:v>1</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3BA8-4E2D-93C4-F54FC9B26BCC}"/>
            </c:ext>
          </c:extLst>
        </c:ser>
        <c:ser>
          <c:idx val="1"/>
          <c:order val="1"/>
          <c:tx>
            <c:v>Restringidos</c:v>
          </c:tx>
          <c:spPr>
            <a:solidFill>
              <a:schemeClr val="accent2"/>
            </a:solidFill>
            <a:ln>
              <a:noFill/>
            </a:ln>
            <a:effectLst/>
          </c:spPr>
          <c:invertIfNegative val="0"/>
          <c:cat>
            <c:strRef>
              <c:f>Resumen!$M$17:$M$40</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Resumen!$O$17:$O$40</c:f>
              <c:numCache>
                <c:formatCode>0</c:formatCode>
                <c:ptCount val="24"/>
                <c:pt idx="0">
                  <c:v>225</c:v>
                </c:pt>
                <c:pt idx="1">
                  <c:v>458</c:v>
                </c:pt>
                <c:pt idx="2">
                  <c:v>55</c:v>
                </c:pt>
                <c:pt idx="3">
                  <c:v>0</c:v>
                </c:pt>
                <c:pt idx="4">
                  <c:v>182</c:v>
                </c:pt>
                <c:pt idx="5">
                  <c:v>622</c:v>
                </c:pt>
                <c:pt idx="6">
                  <c:v>500</c:v>
                </c:pt>
                <c:pt idx="7">
                  <c:v>80</c:v>
                </c:pt>
                <c:pt idx="8">
                  <c:v>190</c:v>
                </c:pt>
                <c:pt idx="9">
                  <c:v>450</c:v>
                </c:pt>
                <c:pt idx="10">
                  <c:v>360</c:v>
                </c:pt>
                <c:pt idx="11">
                  <c:v>822</c:v>
                </c:pt>
                <c:pt idx="12">
                  <c:v>20</c:v>
                </c:pt>
                <c:pt idx="13">
                  <c:v>430</c:v>
                </c:pt>
                <c:pt idx="14">
                  <c:v>0</c:v>
                </c:pt>
                <c:pt idx="15">
                  <c:v>0</c:v>
                </c:pt>
                <c:pt idx="16">
                  <c:v>178</c:v>
                </c:pt>
                <c:pt idx="17">
                  <c:v>140</c:v>
                </c:pt>
                <c:pt idx="18">
                  <c:v>2352</c:v>
                </c:pt>
                <c:pt idx="19">
                  <c:v>430</c:v>
                </c:pt>
                <c:pt idx="20">
                  <c:v>1170</c:v>
                </c:pt>
                <c:pt idx="21">
                  <c:v>35</c:v>
                </c:pt>
                <c:pt idx="22">
                  <c:v>479</c:v>
                </c:pt>
                <c:pt idx="23">
                  <c:v>510</c:v>
                </c:pt>
              </c:numCache>
            </c:numRef>
          </c:val>
          <c:extLst>
            <c:ext xmlns:c16="http://schemas.microsoft.com/office/drawing/2014/chart" uri="{C3380CC4-5D6E-409C-BE32-E72D297353CC}">
              <c16:uniqueId val="{00000001-3BA8-4E2D-93C4-F54FC9B26BCC}"/>
            </c:ext>
          </c:extLst>
        </c:ser>
        <c:dLbls>
          <c:showLegendKey val="0"/>
          <c:showVal val="0"/>
          <c:showCatName val="0"/>
          <c:showSerName val="0"/>
          <c:showPercent val="0"/>
          <c:showBubbleSize val="0"/>
        </c:dLbls>
        <c:gapWidth val="150"/>
        <c:overlap val="100"/>
        <c:axId val="152837384"/>
        <c:axId val="152834248"/>
        <c:extLst>
          <c:ext xmlns:c15="http://schemas.microsoft.com/office/drawing/2012/chart" uri="{02D57815-91ED-43cb-92C2-25804820EDAC}">
            <c15:filteredBarSeries>
              <c15:ser>
                <c:idx val="2"/>
                <c:order val="2"/>
                <c:spPr>
                  <a:solidFill>
                    <a:schemeClr val="accent3"/>
                  </a:solidFill>
                  <a:ln>
                    <a:noFill/>
                  </a:ln>
                  <a:effectLst/>
                </c:spPr>
                <c:invertIfNegative val="0"/>
                <c:cat>
                  <c:strRef>
                    <c:extLst>
                      <c:ext uri="{02D57815-91ED-43cb-92C2-25804820EDAC}">
                        <c15:formulaRef>
                          <c15:sqref>Resumen!$M$17:$M$40</c15:sqref>
                        </c15:formulaRef>
                      </c:ext>
                    </c:extLst>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extLst>
                      <c:ext uri="{02D57815-91ED-43cb-92C2-25804820EDAC}">
                        <c15:formulaRef>
                          <c15:sqref>Resumen!$P$17:$P$40</c15:sqref>
                        </c15:formulaRef>
                      </c:ext>
                    </c:extLst>
                    <c:numCache>
                      <c:formatCode>0</c:formatCode>
                      <c:ptCount val="24"/>
                      <c:pt idx="0">
                        <c:v>225</c:v>
                      </c:pt>
                      <c:pt idx="1">
                        <c:v>573</c:v>
                      </c:pt>
                      <c:pt idx="2">
                        <c:v>55</c:v>
                      </c:pt>
                      <c:pt idx="3">
                        <c:v>0</c:v>
                      </c:pt>
                      <c:pt idx="4">
                        <c:v>182</c:v>
                      </c:pt>
                      <c:pt idx="5">
                        <c:v>622</c:v>
                      </c:pt>
                      <c:pt idx="6">
                        <c:v>500</c:v>
                      </c:pt>
                      <c:pt idx="7">
                        <c:v>80</c:v>
                      </c:pt>
                      <c:pt idx="8">
                        <c:v>190</c:v>
                      </c:pt>
                      <c:pt idx="9">
                        <c:v>450</c:v>
                      </c:pt>
                      <c:pt idx="10">
                        <c:v>360</c:v>
                      </c:pt>
                      <c:pt idx="11">
                        <c:v>852</c:v>
                      </c:pt>
                      <c:pt idx="12">
                        <c:v>21</c:v>
                      </c:pt>
                      <c:pt idx="13">
                        <c:v>430</c:v>
                      </c:pt>
                      <c:pt idx="14">
                        <c:v>0</c:v>
                      </c:pt>
                      <c:pt idx="15">
                        <c:v>0</c:v>
                      </c:pt>
                      <c:pt idx="16">
                        <c:v>178</c:v>
                      </c:pt>
                      <c:pt idx="17">
                        <c:v>140</c:v>
                      </c:pt>
                      <c:pt idx="18">
                        <c:v>2352</c:v>
                      </c:pt>
                      <c:pt idx="19">
                        <c:v>430</c:v>
                      </c:pt>
                      <c:pt idx="20">
                        <c:v>1170</c:v>
                      </c:pt>
                      <c:pt idx="21">
                        <c:v>35</c:v>
                      </c:pt>
                      <c:pt idx="22">
                        <c:v>479</c:v>
                      </c:pt>
                      <c:pt idx="23">
                        <c:v>510</c:v>
                      </c:pt>
                    </c:numCache>
                  </c:numRef>
                </c:val>
                <c:extLst>
                  <c:ext xmlns:c16="http://schemas.microsoft.com/office/drawing/2014/chart" uri="{C3380CC4-5D6E-409C-BE32-E72D297353CC}">
                    <c16:uniqueId val="{00000002-3BA8-4E2D-93C4-F54FC9B26BCC}"/>
                  </c:ext>
                </c:extLst>
              </c15:ser>
            </c15:filteredBarSeries>
          </c:ext>
        </c:extLst>
      </c:barChart>
      <c:catAx>
        <c:axId val="152837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52834248"/>
        <c:crosses val="autoZero"/>
        <c:auto val="1"/>
        <c:lblAlgn val="ctr"/>
        <c:lblOffset val="100"/>
        <c:noMultiLvlLbl val="0"/>
      </c:catAx>
      <c:valAx>
        <c:axId val="1528342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52837384"/>
        <c:crosses val="autoZero"/>
        <c:crossBetween val="between"/>
        <c:minorUnit val="500"/>
      </c:valAx>
      <c:spPr>
        <a:noFill/>
        <a:ln>
          <a:noFill/>
        </a:ln>
        <a:effectLst/>
      </c:spPr>
    </c:plotArea>
    <c:legend>
      <c:legendPos val="b"/>
      <c:layout>
        <c:manualLayout>
          <c:xMode val="edge"/>
          <c:yMode val="edge"/>
          <c:x val="0.30283609253449828"/>
          <c:y val="0.86847281848225066"/>
          <c:w val="0.39129461942257215"/>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8.png"/><Relationship Id="rId6" Type="http://schemas.openxmlformats.org/officeDocument/2006/relationships/image" Target="../media/image10.png"/><Relationship Id="rId5" Type="http://schemas.openxmlformats.org/officeDocument/2006/relationships/image" Target="../media/image4.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0.png"/><Relationship Id="rId1" Type="http://schemas.openxmlformats.org/officeDocument/2006/relationships/image" Target="../media/image1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2.png"/><Relationship Id="rId6" Type="http://schemas.openxmlformats.org/officeDocument/2006/relationships/image" Target="../media/image6.png"/><Relationship Id="rId5" Type="http://schemas.openxmlformats.org/officeDocument/2006/relationships/image" Target="../media/image4.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140072</xdr:colOff>
      <xdr:row>4</xdr:row>
      <xdr:rowOff>70037</xdr:rowOff>
    </xdr:from>
    <xdr:to>
      <xdr:col>4</xdr:col>
      <xdr:colOff>3552333</xdr:colOff>
      <xdr:row>67</xdr:row>
      <xdr:rowOff>140074</xdr:rowOff>
    </xdr:to>
    <xdr:pic>
      <xdr:nvPicPr>
        <xdr:cNvPr id="44" name="Imagen 43">
          <a:extLst>
            <a:ext uri="{FF2B5EF4-FFF2-40B4-BE49-F238E27FC236}">
              <a16:creationId xmlns:a16="http://schemas.microsoft.com/office/drawing/2014/main" id="{B4746D0C-EE76-AC0C-20F3-47FAF7464FAB}"/>
            </a:ext>
          </a:extLst>
        </xdr:cNvPr>
        <xdr:cNvPicPr>
          <a:picLocks noChangeAspect="1"/>
        </xdr:cNvPicPr>
      </xdr:nvPicPr>
      <xdr:blipFill>
        <a:blip xmlns:r="http://schemas.openxmlformats.org/officeDocument/2006/relationships" r:embed="rId1"/>
        <a:stretch>
          <a:fillRect/>
        </a:stretch>
      </xdr:blipFill>
      <xdr:spPr>
        <a:xfrm>
          <a:off x="140072" y="1680883"/>
          <a:ext cx="8468915" cy="12718676"/>
        </a:xfrm>
        <a:prstGeom prst="rect">
          <a:avLst/>
        </a:prstGeom>
        <a:ln>
          <a:solidFill>
            <a:schemeClr val="tx1"/>
          </a:solidFill>
        </a:ln>
      </xdr:spPr>
    </xdr:pic>
    <xdr:clientData/>
  </xdr:twoCellAnchor>
  <xdr:oneCellAnchor>
    <xdr:from>
      <xdr:col>2</xdr:col>
      <xdr:colOff>0</xdr:colOff>
      <xdr:row>1</xdr:row>
      <xdr:rowOff>0</xdr:rowOff>
    </xdr:from>
    <xdr:ext cx="38100" cy="19050"/>
    <xdr:pic>
      <xdr:nvPicPr>
        <xdr:cNvPr id="4" name="Imagen 3">
          <a:extLst>
            <a:ext uri="{FF2B5EF4-FFF2-40B4-BE49-F238E27FC236}">
              <a16:creationId xmlns:a16="http://schemas.microsoft.com/office/drawing/2014/main" id="{D0243C48-AC7A-4C64-A94F-6589072719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id="{46F2938A-CBB9-48FF-95DF-31A9796FBB4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6" name="Imagen 5">
          <a:extLst>
            <a:ext uri="{FF2B5EF4-FFF2-40B4-BE49-F238E27FC236}">
              <a16:creationId xmlns:a16="http://schemas.microsoft.com/office/drawing/2014/main" id="{85844A79-F6E9-475F-B573-EA4809F8B9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7" name="Imagen 6">
          <a:extLst>
            <a:ext uri="{FF2B5EF4-FFF2-40B4-BE49-F238E27FC236}">
              <a16:creationId xmlns:a16="http://schemas.microsoft.com/office/drawing/2014/main" id="{A4E9A941-1A9B-473D-BCEE-6F36B92E3D2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8" name="Imagen 7">
          <a:extLst>
            <a:ext uri="{FF2B5EF4-FFF2-40B4-BE49-F238E27FC236}">
              <a16:creationId xmlns:a16="http://schemas.microsoft.com/office/drawing/2014/main" id="{0EAB35D6-0124-4F1C-8766-39BC3D1717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id="{FAD3DFF1-FBEE-4B67-A534-45AC216BD76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0" name="Imagen 9">
          <a:extLst>
            <a:ext uri="{FF2B5EF4-FFF2-40B4-BE49-F238E27FC236}">
              <a16:creationId xmlns:a16="http://schemas.microsoft.com/office/drawing/2014/main" id="{6DD18160-26A7-4A5D-94AA-66E666FE9E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1" name="Imagen 10">
          <a:extLst>
            <a:ext uri="{FF2B5EF4-FFF2-40B4-BE49-F238E27FC236}">
              <a16:creationId xmlns:a16="http://schemas.microsoft.com/office/drawing/2014/main" id="{CB0F23C3-3870-445F-80B9-F2086C205A0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13805</xdr:colOff>
      <xdr:row>41</xdr:row>
      <xdr:rowOff>164324</xdr:rowOff>
    </xdr:from>
    <xdr:to>
      <xdr:col>11</xdr:col>
      <xdr:colOff>57576</xdr:colOff>
      <xdr:row>67</xdr:row>
      <xdr:rowOff>131885</xdr:rowOff>
    </xdr:to>
    <xdr:graphicFrame macro="">
      <xdr:nvGraphicFramePr>
        <xdr:cNvPr id="12" name="Gráfico 11">
          <a:extLst>
            <a:ext uri="{FF2B5EF4-FFF2-40B4-BE49-F238E27FC236}">
              <a16:creationId xmlns:a16="http://schemas.microsoft.com/office/drawing/2014/main" id="{FFB350FA-B10C-45DC-B322-3B6DB43C32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0</xdr:colOff>
      <xdr:row>1</xdr:row>
      <xdr:rowOff>0</xdr:rowOff>
    </xdr:from>
    <xdr:ext cx="38100" cy="19050"/>
    <xdr:pic>
      <xdr:nvPicPr>
        <xdr:cNvPr id="13" name="Imagen 12">
          <a:extLst>
            <a:ext uri="{FF2B5EF4-FFF2-40B4-BE49-F238E27FC236}">
              <a16:creationId xmlns:a16="http://schemas.microsoft.com/office/drawing/2014/main" id="{CFE2CB25-3013-4AB5-94AB-1A457F8E6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4" name="Imagen 13">
          <a:extLst>
            <a:ext uri="{FF2B5EF4-FFF2-40B4-BE49-F238E27FC236}">
              <a16:creationId xmlns:a16="http://schemas.microsoft.com/office/drawing/2014/main" id="{87179A35-425D-4AC3-AC78-315B684C6CF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5" name="Imagen 14">
          <a:extLst>
            <a:ext uri="{FF2B5EF4-FFF2-40B4-BE49-F238E27FC236}">
              <a16:creationId xmlns:a16="http://schemas.microsoft.com/office/drawing/2014/main" id="{0E2AB43F-E75C-46F2-A7A9-CD55C30F9C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6" name="Imagen 15">
          <a:extLst>
            <a:ext uri="{FF2B5EF4-FFF2-40B4-BE49-F238E27FC236}">
              <a16:creationId xmlns:a16="http://schemas.microsoft.com/office/drawing/2014/main" id="{8EA95D06-4447-4260-93FA-D1AC3E187CA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17" name="Imagen 16">
          <a:extLst>
            <a:ext uri="{FF2B5EF4-FFF2-40B4-BE49-F238E27FC236}">
              <a16:creationId xmlns:a16="http://schemas.microsoft.com/office/drawing/2014/main" id="{81A78E15-A793-476D-B9E4-E0505E184F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8" name="Imagen 17">
          <a:extLst>
            <a:ext uri="{FF2B5EF4-FFF2-40B4-BE49-F238E27FC236}">
              <a16:creationId xmlns:a16="http://schemas.microsoft.com/office/drawing/2014/main" id="{7BD8CC94-41ED-4378-BB36-F7F28520B2B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9" name="Imagen 18">
          <a:extLst>
            <a:ext uri="{FF2B5EF4-FFF2-40B4-BE49-F238E27FC236}">
              <a16:creationId xmlns:a16="http://schemas.microsoft.com/office/drawing/2014/main" id="{5B8728C9-FC4F-4FE6-A5EC-0D9067E466A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0" name="Imagen 19">
          <a:extLst>
            <a:ext uri="{FF2B5EF4-FFF2-40B4-BE49-F238E27FC236}">
              <a16:creationId xmlns:a16="http://schemas.microsoft.com/office/drawing/2014/main" id="{45B0F862-175E-40B3-91F8-092071A0B27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38100" cy="19050"/>
    <xdr:pic>
      <xdr:nvPicPr>
        <xdr:cNvPr id="21" name="Imagen 20">
          <a:extLst>
            <a:ext uri="{FF2B5EF4-FFF2-40B4-BE49-F238E27FC236}">
              <a16:creationId xmlns:a16="http://schemas.microsoft.com/office/drawing/2014/main" id="{70FB386C-FF64-4B5C-BDE5-C4B8B740F7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22" name="Imagen 21">
          <a:extLst>
            <a:ext uri="{FF2B5EF4-FFF2-40B4-BE49-F238E27FC236}">
              <a16:creationId xmlns:a16="http://schemas.microsoft.com/office/drawing/2014/main" id="{0E3F013A-2B48-40D9-91EE-7ACED671A0A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23" name="Imagen 22">
          <a:extLst>
            <a:ext uri="{FF2B5EF4-FFF2-40B4-BE49-F238E27FC236}">
              <a16:creationId xmlns:a16="http://schemas.microsoft.com/office/drawing/2014/main" id="{6DBA7506-7230-4B7D-A816-5FD5AF63E19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24" name="Imagen 23">
          <a:extLst>
            <a:ext uri="{FF2B5EF4-FFF2-40B4-BE49-F238E27FC236}">
              <a16:creationId xmlns:a16="http://schemas.microsoft.com/office/drawing/2014/main" id="{D5569516-037F-4481-A974-18583D5F9CE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25" name="Imagen 24">
          <a:extLst>
            <a:ext uri="{FF2B5EF4-FFF2-40B4-BE49-F238E27FC236}">
              <a16:creationId xmlns:a16="http://schemas.microsoft.com/office/drawing/2014/main" id="{A9D67F00-D1B6-422F-9601-1259AA4260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6" name="Imagen 25">
          <a:extLst>
            <a:ext uri="{FF2B5EF4-FFF2-40B4-BE49-F238E27FC236}">
              <a16:creationId xmlns:a16="http://schemas.microsoft.com/office/drawing/2014/main" id="{74941EB7-CE3E-4277-AAF1-8A9B942CD73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7" name="Imagen 26">
          <a:extLst>
            <a:ext uri="{FF2B5EF4-FFF2-40B4-BE49-F238E27FC236}">
              <a16:creationId xmlns:a16="http://schemas.microsoft.com/office/drawing/2014/main" id="{5C9FB49E-CD7D-4604-B63B-F4ADE87E6B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8" name="Imagen 27">
          <a:extLst>
            <a:ext uri="{FF2B5EF4-FFF2-40B4-BE49-F238E27FC236}">
              <a16:creationId xmlns:a16="http://schemas.microsoft.com/office/drawing/2014/main" id="{1E73B309-ED07-42EA-9469-C8E9C202BB4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1315623</xdr:colOff>
      <xdr:row>0</xdr:row>
      <xdr:rowOff>71301</xdr:rowOff>
    </xdr:from>
    <xdr:to>
      <xdr:col>6</xdr:col>
      <xdr:colOff>809135</xdr:colOff>
      <xdr:row>1</xdr:row>
      <xdr:rowOff>792330</xdr:rowOff>
    </xdr:to>
    <xdr:pic>
      <xdr:nvPicPr>
        <xdr:cNvPr id="29" name="Imagen 28">
          <a:extLst>
            <a:ext uri="{FF2B5EF4-FFF2-40B4-BE49-F238E27FC236}">
              <a16:creationId xmlns:a16="http://schemas.microsoft.com/office/drawing/2014/main" id="{C5AC14A9-9B4A-4EB8-A2A8-C003B6902D32}"/>
            </a:ext>
          </a:extLst>
        </xdr:cNvPr>
        <xdr:cNvPicPr>
          <a:picLocks noChangeAspect="1"/>
        </xdr:cNvPicPr>
      </xdr:nvPicPr>
      <xdr:blipFill>
        <a:blip xmlns:r="http://schemas.openxmlformats.org/officeDocument/2006/relationships" r:embed="rId5"/>
        <a:stretch>
          <a:fillRect/>
        </a:stretch>
      </xdr:blipFill>
      <xdr:spPr>
        <a:xfrm>
          <a:off x="9278523" y="71301"/>
          <a:ext cx="807968" cy="824027"/>
        </a:xfrm>
        <a:prstGeom prst="rect">
          <a:avLst/>
        </a:prstGeom>
      </xdr:spPr>
    </xdr:pic>
    <xdr:clientData/>
  </xdr:twoCellAnchor>
  <xdr:twoCellAnchor editAs="oneCell">
    <xdr:from>
      <xdr:col>0</xdr:col>
      <xdr:colOff>100852</xdr:colOff>
      <xdr:row>0</xdr:row>
      <xdr:rowOff>77516</xdr:rowOff>
    </xdr:from>
    <xdr:to>
      <xdr:col>1</xdr:col>
      <xdr:colOff>658858</xdr:colOff>
      <xdr:row>1</xdr:row>
      <xdr:rowOff>318978</xdr:rowOff>
    </xdr:to>
    <xdr:pic>
      <xdr:nvPicPr>
        <xdr:cNvPr id="30" name="Imagen 29">
          <a:extLst>
            <a:ext uri="{FF2B5EF4-FFF2-40B4-BE49-F238E27FC236}">
              <a16:creationId xmlns:a16="http://schemas.microsoft.com/office/drawing/2014/main" id="{140A6FFB-E55C-4C7D-BB1F-AFDDF9F9DCE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0852" y="77516"/>
          <a:ext cx="1969841" cy="346132"/>
        </a:xfrm>
        <a:prstGeom prst="rect">
          <a:avLst/>
        </a:prstGeom>
      </xdr:spPr>
    </xdr:pic>
    <xdr:clientData/>
  </xdr:twoCellAnchor>
  <xdr:oneCellAnchor>
    <xdr:from>
      <xdr:col>2</xdr:col>
      <xdr:colOff>0</xdr:colOff>
      <xdr:row>1</xdr:row>
      <xdr:rowOff>0</xdr:rowOff>
    </xdr:from>
    <xdr:ext cx="38100" cy="19050"/>
    <xdr:pic>
      <xdr:nvPicPr>
        <xdr:cNvPr id="31" name="Imagen 30">
          <a:extLst>
            <a:ext uri="{FF2B5EF4-FFF2-40B4-BE49-F238E27FC236}">
              <a16:creationId xmlns:a16="http://schemas.microsoft.com/office/drawing/2014/main" id="{371426C9-E959-490B-AC09-5832606A24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2" name="Imagen 31">
          <a:extLst>
            <a:ext uri="{FF2B5EF4-FFF2-40B4-BE49-F238E27FC236}">
              <a16:creationId xmlns:a16="http://schemas.microsoft.com/office/drawing/2014/main" id="{8182D4C0-7466-4443-954A-3B935E9CF13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3" name="Imagen 32">
          <a:extLst>
            <a:ext uri="{FF2B5EF4-FFF2-40B4-BE49-F238E27FC236}">
              <a16:creationId xmlns:a16="http://schemas.microsoft.com/office/drawing/2014/main" id="{18093C0B-47EE-41B0-86A0-EF6C930D168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4" name="Imagen 33">
          <a:extLst>
            <a:ext uri="{FF2B5EF4-FFF2-40B4-BE49-F238E27FC236}">
              <a16:creationId xmlns:a16="http://schemas.microsoft.com/office/drawing/2014/main" id="{44837681-4414-4274-9840-537D465D5F5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35" name="Imagen 34">
          <a:extLst>
            <a:ext uri="{FF2B5EF4-FFF2-40B4-BE49-F238E27FC236}">
              <a16:creationId xmlns:a16="http://schemas.microsoft.com/office/drawing/2014/main" id="{5AEBECC9-9B89-45B1-9D05-36CD8FB979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6" name="Imagen 35">
          <a:extLst>
            <a:ext uri="{FF2B5EF4-FFF2-40B4-BE49-F238E27FC236}">
              <a16:creationId xmlns:a16="http://schemas.microsoft.com/office/drawing/2014/main" id="{D1DF1A5D-098C-48A0-A437-09C4F7FCFA8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7" name="Imagen 36">
          <a:extLst>
            <a:ext uri="{FF2B5EF4-FFF2-40B4-BE49-F238E27FC236}">
              <a16:creationId xmlns:a16="http://schemas.microsoft.com/office/drawing/2014/main" id="{94DF8B71-B65E-42DD-8822-81EF068896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8" name="Imagen 37">
          <a:extLst>
            <a:ext uri="{FF2B5EF4-FFF2-40B4-BE49-F238E27FC236}">
              <a16:creationId xmlns:a16="http://schemas.microsoft.com/office/drawing/2014/main" id="{D7C67E64-BB96-4059-9B03-95E26FF115F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376396</xdr:colOff>
      <xdr:row>53</xdr:row>
      <xdr:rowOff>154572</xdr:rowOff>
    </xdr:from>
    <xdr:to>
      <xdr:col>1</xdr:col>
      <xdr:colOff>927987</xdr:colOff>
      <xdr:row>64</xdr:row>
      <xdr:rowOff>195986</xdr:rowOff>
    </xdr:to>
    <xdr:pic>
      <xdr:nvPicPr>
        <xdr:cNvPr id="3" name="Imagen 2">
          <a:extLst>
            <a:ext uri="{FF2B5EF4-FFF2-40B4-BE49-F238E27FC236}">
              <a16:creationId xmlns:a16="http://schemas.microsoft.com/office/drawing/2014/main" id="{DBB6E654-E911-40DB-BCDA-A2624F6F1012}"/>
            </a:ext>
          </a:extLst>
        </xdr:cNvPr>
        <xdr:cNvPicPr>
          <a:picLocks noChangeAspect="1"/>
        </xdr:cNvPicPr>
      </xdr:nvPicPr>
      <xdr:blipFill>
        <a:blip xmlns:r="http://schemas.openxmlformats.org/officeDocument/2006/relationships" r:embed="rId7"/>
        <a:stretch>
          <a:fillRect/>
        </a:stretch>
      </xdr:blipFill>
      <xdr:spPr>
        <a:xfrm>
          <a:off x="376396" y="11668616"/>
          <a:ext cx="1966334" cy="2198546"/>
        </a:xfrm>
        <a:prstGeom prst="rect">
          <a:avLst/>
        </a:prstGeom>
        <a:ln w="12700">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11</xdr:col>
      <xdr:colOff>764778</xdr:colOff>
      <xdr:row>0</xdr:row>
      <xdr:rowOff>22567</xdr:rowOff>
    </xdr:from>
    <xdr:ext cx="673497" cy="746816"/>
    <xdr:pic>
      <xdr:nvPicPr>
        <xdr:cNvPr id="2" name="Imagen 1">
          <a:extLst>
            <a:ext uri="{FF2B5EF4-FFF2-40B4-BE49-F238E27FC236}">
              <a16:creationId xmlns:a16="http://schemas.microsoft.com/office/drawing/2014/main" id="{E64C216F-9942-4B4C-8B1F-24864DE4AFBA}"/>
            </a:ext>
          </a:extLst>
        </xdr:cNvPr>
        <xdr:cNvPicPr>
          <a:picLocks noChangeAspect="1"/>
        </xdr:cNvPicPr>
      </xdr:nvPicPr>
      <xdr:blipFill>
        <a:blip xmlns:r="http://schemas.openxmlformats.org/officeDocument/2006/relationships" r:embed="rId1"/>
        <a:stretch>
          <a:fillRect/>
        </a:stretch>
      </xdr:blipFill>
      <xdr:spPr>
        <a:xfrm>
          <a:off x="16676541" y="22567"/>
          <a:ext cx="673497" cy="746816"/>
        </a:xfrm>
        <a:prstGeom prst="rect">
          <a:avLst/>
        </a:prstGeom>
      </xdr:spPr>
    </xdr:pic>
    <xdr:clientData/>
  </xdr:oneCellAnchor>
  <xdr:oneCellAnchor>
    <xdr:from>
      <xdr:col>0</xdr:col>
      <xdr:colOff>198568</xdr:colOff>
      <xdr:row>0</xdr:row>
      <xdr:rowOff>128649</xdr:rowOff>
    </xdr:from>
    <xdr:ext cx="2999827" cy="463166"/>
    <xdr:pic>
      <xdr:nvPicPr>
        <xdr:cNvPr id="3" name="Imagen 2">
          <a:extLst>
            <a:ext uri="{FF2B5EF4-FFF2-40B4-BE49-F238E27FC236}">
              <a16:creationId xmlns:a16="http://schemas.microsoft.com/office/drawing/2014/main" id="{C1C19957-5F9B-4481-97EE-7127B9A34C7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8568" y="128649"/>
          <a:ext cx="2999827" cy="463166"/>
        </a:xfrm>
        <a:prstGeom prst="rect">
          <a:avLst/>
        </a:prstGeom>
        <a:solidFill>
          <a:srgbClr val="FFFF00"/>
        </a:solidFill>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38100" cy="19050"/>
    <xdr:pic>
      <xdr:nvPicPr>
        <xdr:cNvPr id="2" name="Imagen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 name="Imagen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4" name="Imagen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5" name="Imagen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2485</xdr:colOff>
      <xdr:row>0</xdr:row>
      <xdr:rowOff>95447</xdr:rowOff>
    </xdr:from>
    <xdr:ext cx="2369240" cy="469836"/>
    <xdr:pic>
      <xdr:nvPicPr>
        <xdr:cNvPr id="6" name="Imagen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485" y="95447"/>
          <a:ext cx="2369240" cy="469836"/>
        </a:xfrm>
        <a:prstGeom prst="rect">
          <a:avLst/>
        </a:prstGeom>
      </xdr:spPr>
    </xdr:pic>
    <xdr:clientData/>
  </xdr:oneCellAnchor>
  <xdr:oneCellAnchor>
    <xdr:from>
      <xdr:col>5</xdr:col>
      <xdr:colOff>1461284</xdr:colOff>
      <xdr:row>0</xdr:row>
      <xdr:rowOff>41413</xdr:rowOff>
    </xdr:from>
    <xdr:ext cx="851199" cy="930589"/>
    <xdr:pic>
      <xdr:nvPicPr>
        <xdr:cNvPr id="7" name="Imagen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4"/>
        <a:stretch>
          <a:fillRect/>
        </a:stretch>
      </xdr:blipFill>
      <xdr:spPr>
        <a:xfrm>
          <a:off x="9923495" y="41413"/>
          <a:ext cx="851199" cy="93058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57150</xdr:colOff>
      <xdr:row>3</xdr:row>
      <xdr:rowOff>247650</xdr:rowOff>
    </xdr:from>
    <xdr:to>
      <xdr:col>5</xdr:col>
      <xdr:colOff>1203576</xdr:colOff>
      <xdr:row>48</xdr:row>
      <xdr:rowOff>114300</xdr:rowOff>
    </xdr:to>
    <xdr:pic>
      <xdr:nvPicPr>
        <xdr:cNvPr id="12" name="Imagen 11">
          <a:extLst>
            <a:ext uri="{FF2B5EF4-FFF2-40B4-BE49-F238E27FC236}">
              <a16:creationId xmlns:a16="http://schemas.microsoft.com/office/drawing/2014/main" id="{4E942497-C206-57BB-B19E-1DEC558074E5}"/>
            </a:ext>
          </a:extLst>
        </xdr:cNvPr>
        <xdr:cNvPicPr>
          <a:picLocks noChangeAspect="1"/>
        </xdr:cNvPicPr>
      </xdr:nvPicPr>
      <xdr:blipFill>
        <a:blip xmlns:r="http://schemas.openxmlformats.org/officeDocument/2006/relationships" r:embed="rId1"/>
        <a:stretch>
          <a:fillRect/>
        </a:stretch>
      </xdr:blipFill>
      <xdr:spPr>
        <a:xfrm>
          <a:off x="57150" y="1504950"/>
          <a:ext cx="6023226" cy="8934450"/>
        </a:xfrm>
        <a:prstGeom prst="rect">
          <a:avLst/>
        </a:prstGeom>
        <a:ln>
          <a:solidFill>
            <a:sysClr val="windowText" lastClr="000000"/>
          </a:solidFill>
        </a:ln>
      </xdr:spPr>
    </xdr:pic>
    <xdr:clientData/>
  </xdr:twoCellAnchor>
  <xdr:oneCellAnchor>
    <xdr:from>
      <xdr:col>2</xdr:col>
      <xdr:colOff>333375</xdr:colOff>
      <xdr:row>0</xdr:row>
      <xdr:rowOff>0</xdr:rowOff>
    </xdr:from>
    <xdr:ext cx="38100" cy="19050"/>
    <xdr:pic>
      <xdr:nvPicPr>
        <xdr:cNvPr id="2" name="Imagen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 name="Imagen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4" name="Imagen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5" name="Imagen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163785</xdr:colOff>
      <xdr:row>1</xdr:row>
      <xdr:rowOff>74198</xdr:rowOff>
    </xdr:from>
    <xdr:ext cx="2388915" cy="519389"/>
    <xdr:pic>
      <xdr:nvPicPr>
        <xdr:cNvPr id="6" name="Imagen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3785" y="112298"/>
          <a:ext cx="2388915" cy="519389"/>
        </a:xfrm>
        <a:prstGeom prst="rect">
          <a:avLst/>
        </a:prstGeom>
      </xdr:spPr>
    </xdr:pic>
    <xdr:clientData/>
  </xdr:oneCellAnchor>
  <xdr:oneCellAnchor>
    <xdr:from>
      <xdr:col>2</xdr:col>
      <xdr:colOff>0</xdr:colOff>
      <xdr:row>1</xdr:row>
      <xdr:rowOff>0</xdr:rowOff>
    </xdr:from>
    <xdr:ext cx="38100" cy="19050"/>
    <xdr:pic>
      <xdr:nvPicPr>
        <xdr:cNvPr id="7" name="Imagen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381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8" name="Imagen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9" name="Imagen 8">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0" name="Imagen 9">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262889</xdr:colOff>
      <xdr:row>0</xdr:row>
      <xdr:rowOff>260985</xdr:rowOff>
    </xdr:from>
    <xdr:ext cx="704851" cy="750589"/>
    <xdr:pic>
      <xdr:nvPicPr>
        <xdr:cNvPr id="11" name="Imagen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5"/>
        <a:stretch>
          <a:fillRect/>
        </a:stretch>
      </xdr:blipFill>
      <xdr:spPr>
        <a:xfrm>
          <a:off x="9911714" y="260985"/>
          <a:ext cx="704851" cy="750589"/>
        </a:xfrm>
        <a:prstGeom prst="rect">
          <a:avLst/>
        </a:prstGeom>
      </xdr:spPr>
    </xdr:pic>
    <xdr:clientData/>
  </xdr:oneCellAnchor>
  <xdr:twoCellAnchor editAs="oneCell">
    <xdr:from>
      <xdr:col>0</xdr:col>
      <xdr:colOff>241264</xdr:colOff>
      <xdr:row>39</xdr:row>
      <xdr:rowOff>114300</xdr:rowOff>
    </xdr:from>
    <xdr:to>
      <xdr:col>2</xdr:col>
      <xdr:colOff>276225</xdr:colOff>
      <xdr:row>46</xdr:row>
      <xdr:rowOff>194017</xdr:rowOff>
    </xdr:to>
    <xdr:pic>
      <xdr:nvPicPr>
        <xdr:cNvPr id="15" name="Imagen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6"/>
        <a:stretch>
          <a:fillRect/>
        </a:stretch>
      </xdr:blipFill>
      <xdr:spPr>
        <a:xfrm>
          <a:off x="241264" y="8639175"/>
          <a:ext cx="1368461" cy="1479892"/>
        </a:xfrm>
        <a:prstGeom prst="rect">
          <a:avLst/>
        </a:prstGeom>
        <a:ln w="9525">
          <a:solidFill>
            <a:schemeClr val="tx1"/>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38099</xdr:colOff>
      <xdr:row>4</xdr:row>
      <xdr:rowOff>9525</xdr:rowOff>
    </xdr:from>
    <xdr:to>
      <xdr:col>5</xdr:col>
      <xdr:colOff>2008186</xdr:colOff>
      <xdr:row>54</xdr:row>
      <xdr:rowOff>123825</xdr:rowOff>
    </xdr:to>
    <xdr:pic>
      <xdr:nvPicPr>
        <xdr:cNvPr id="15" name="Imagen 14">
          <a:extLst>
            <a:ext uri="{FF2B5EF4-FFF2-40B4-BE49-F238E27FC236}">
              <a16:creationId xmlns:a16="http://schemas.microsoft.com/office/drawing/2014/main" id="{BF6EA764-6204-07B7-1D44-CAF436C54AB8}"/>
            </a:ext>
          </a:extLst>
        </xdr:cNvPr>
        <xdr:cNvPicPr>
          <a:picLocks noChangeAspect="1"/>
        </xdr:cNvPicPr>
      </xdr:nvPicPr>
      <xdr:blipFill>
        <a:blip xmlns:r="http://schemas.openxmlformats.org/officeDocument/2006/relationships" r:embed="rId1"/>
        <a:stretch>
          <a:fillRect/>
        </a:stretch>
      </xdr:blipFill>
      <xdr:spPr>
        <a:xfrm>
          <a:off x="38099" y="1381125"/>
          <a:ext cx="6503987" cy="9505950"/>
        </a:xfrm>
        <a:prstGeom prst="rect">
          <a:avLst/>
        </a:prstGeom>
        <a:ln>
          <a:solidFill>
            <a:schemeClr val="tx1"/>
          </a:solidFill>
        </a:ln>
      </xdr:spPr>
    </xdr:pic>
    <xdr:clientData/>
  </xdr:twoCellAnchor>
  <xdr:twoCellAnchor editAs="oneCell">
    <xdr:from>
      <xdr:col>0</xdr:col>
      <xdr:colOff>326306</xdr:colOff>
      <xdr:row>43</xdr:row>
      <xdr:rowOff>118819</xdr:rowOff>
    </xdr:from>
    <xdr:to>
      <xdr:col>2</xdr:col>
      <xdr:colOff>703568</xdr:colOff>
      <xdr:row>52</xdr:row>
      <xdr:rowOff>140923</xdr:rowOff>
    </xdr:to>
    <xdr:pic>
      <xdr:nvPicPr>
        <xdr:cNvPr id="4" name="Imagen 3">
          <a:extLst>
            <a:ext uri="{FF2B5EF4-FFF2-40B4-BE49-F238E27FC236}">
              <a16:creationId xmlns:a16="http://schemas.microsoft.com/office/drawing/2014/main" id="{9E698B0C-C9FE-48FE-9B7C-1E0A838E67BC}"/>
            </a:ext>
          </a:extLst>
        </xdr:cNvPr>
        <xdr:cNvPicPr>
          <a:picLocks noChangeAspect="1"/>
        </xdr:cNvPicPr>
      </xdr:nvPicPr>
      <xdr:blipFill>
        <a:blip xmlns:r="http://schemas.openxmlformats.org/officeDocument/2006/relationships" r:embed="rId2"/>
        <a:stretch>
          <a:fillRect/>
        </a:stretch>
      </xdr:blipFill>
      <xdr:spPr>
        <a:xfrm>
          <a:off x="326306" y="8767519"/>
          <a:ext cx="1834587" cy="1774704"/>
        </a:xfrm>
        <a:prstGeom prst="rect">
          <a:avLst/>
        </a:prstGeom>
        <a:ln w="9525">
          <a:solidFill>
            <a:sysClr val="windowText" lastClr="000000"/>
          </a:solidFill>
        </a:ln>
      </xdr:spPr>
    </xdr:pic>
    <xdr:clientData/>
  </xdr:twoCellAnchor>
  <xdr:oneCellAnchor>
    <xdr:from>
      <xdr:col>2</xdr:col>
      <xdr:colOff>0</xdr:colOff>
      <xdr:row>1</xdr:row>
      <xdr:rowOff>0</xdr:rowOff>
    </xdr:from>
    <xdr:ext cx="38100" cy="19050"/>
    <xdr:pic>
      <xdr:nvPicPr>
        <xdr:cNvPr id="3" name="Imagen 2">
          <a:extLst>
            <a:ext uri="{FF2B5EF4-FFF2-40B4-BE49-F238E27FC236}">
              <a16:creationId xmlns:a16="http://schemas.microsoft.com/office/drawing/2014/main" id="{E9872843-DBD6-421F-AA42-8D849716061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3355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id="{01F6733C-3785-49C7-BEE2-D80ECA14F0D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6" name="Imagen 5">
          <a:extLst>
            <a:ext uri="{FF2B5EF4-FFF2-40B4-BE49-F238E27FC236}">
              <a16:creationId xmlns:a16="http://schemas.microsoft.com/office/drawing/2014/main" id="{B265FEDF-F3DF-4DC1-8DC6-B322458510F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7" name="Imagen 6">
          <a:extLst>
            <a:ext uri="{FF2B5EF4-FFF2-40B4-BE49-F238E27FC236}">
              <a16:creationId xmlns:a16="http://schemas.microsoft.com/office/drawing/2014/main" id="{3EFC6EBB-1352-45DA-AF94-87E3E374FF5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8" name="Imagen 7">
          <a:extLst>
            <a:ext uri="{FF2B5EF4-FFF2-40B4-BE49-F238E27FC236}">
              <a16:creationId xmlns:a16="http://schemas.microsoft.com/office/drawing/2014/main" id="{CEA00847-9578-4CB8-9BC3-E9570FCA0AC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id="{B0D31A88-D36E-4DAD-8657-83B6E13BA40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0" name="Imagen 9">
          <a:extLst>
            <a:ext uri="{FF2B5EF4-FFF2-40B4-BE49-F238E27FC236}">
              <a16:creationId xmlns:a16="http://schemas.microsoft.com/office/drawing/2014/main" id="{5B10ECE1-B3A4-4322-B197-52D107E1525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1" name="Imagen 10">
          <a:extLst>
            <a:ext uri="{FF2B5EF4-FFF2-40B4-BE49-F238E27FC236}">
              <a16:creationId xmlns:a16="http://schemas.microsoft.com/office/drawing/2014/main" id="{73B686C5-96A6-4914-AB92-3480FE94A3B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8</xdr:col>
      <xdr:colOff>419780</xdr:colOff>
      <xdr:row>1</xdr:row>
      <xdr:rowOff>77558</xdr:rowOff>
    </xdr:from>
    <xdr:to>
      <xdr:col>8</xdr:col>
      <xdr:colOff>1228316</xdr:colOff>
      <xdr:row>3</xdr:row>
      <xdr:rowOff>26062</xdr:rowOff>
    </xdr:to>
    <xdr:pic>
      <xdr:nvPicPr>
        <xdr:cNvPr id="12" name="Imagen 11">
          <a:extLst>
            <a:ext uri="{FF2B5EF4-FFF2-40B4-BE49-F238E27FC236}">
              <a16:creationId xmlns:a16="http://schemas.microsoft.com/office/drawing/2014/main" id="{182395F7-2558-47C2-8735-6C9EDF523128}"/>
            </a:ext>
          </a:extLst>
        </xdr:cNvPr>
        <xdr:cNvPicPr>
          <a:picLocks noChangeAspect="1"/>
        </xdr:cNvPicPr>
      </xdr:nvPicPr>
      <xdr:blipFill>
        <a:blip xmlns:r="http://schemas.openxmlformats.org/officeDocument/2006/relationships" r:embed="rId5"/>
        <a:stretch>
          <a:fillRect/>
        </a:stretch>
      </xdr:blipFill>
      <xdr:spPr>
        <a:xfrm>
          <a:off x="10735355" y="144233"/>
          <a:ext cx="808536" cy="901004"/>
        </a:xfrm>
        <a:prstGeom prst="rect">
          <a:avLst/>
        </a:prstGeom>
      </xdr:spPr>
    </xdr:pic>
    <xdr:clientData/>
  </xdr:twoCellAnchor>
  <xdr:twoCellAnchor editAs="oneCell">
    <xdr:from>
      <xdr:col>0</xdr:col>
      <xdr:colOff>160421</xdr:colOff>
      <xdr:row>1</xdr:row>
      <xdr:rowOff>67960</xdr:rowOff>
    </xdr:from>
    <xdr:to>
      <xdr:col>3</xdr:col>
      <xdr:colOff>164020</xdr:colOff>
      <xdr:row>1</xdr:row>
      <xdr:rowOff>637010</xdr:rowOff>
    </xdr:to>
    <xdr:pic>
      <xdr:nvPicPr>
        <xdr:cNvPr id="13" name="Imagen 12">
          <a:extLst>
            <a:ext uri="{FF2B5EF4-FFF2-40B4-BE49-F238E27FC236}">
              <a16:creationId xmlns:a16="http://schemas.microsoft.com/office/drawing/2014/main" id="{0C14CDEE-A682-47FB-8695-67D94D432A4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0421" y="130861"/>
          <a:ext cx="2472433" cy="5690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57149</xdr:colOff>
      <xdr:row>4</xdr:row>
      <xdr:rowOff>0</xdr:rowOff>
    </xdr:from>
    <xdr:to>
      <xdr:col>6</xdr:col>
      <xdr:colOff>104776</xdr:colOff>
      <xdr:row>53</xdr:row>
      <xdr:rowOff>104775</xdr:rowOff>
    </xdr:to>
    <xdr:pic>
      <xdr:nvPicPr>
        <xdr:cNvPr id="9" name="Imagen 8">
          <a:extLst>
            <a:ext uri="{FF2B5EF4-FFF2-40B4-BE49-F238E27FC236}">
              <a16:creationId xmlns:a16="http://schemas.microsoft.com/office/drawing/2014/main" id="{7A927045-5A75-56C0-2F71-E86669FAD200}"/>
            </a:ext>
          </a:extLst>
        </xdr:cNvPr>
        <xdr:cNvPicPr>
          <a:picLocks noChangeAspect="1"/>
        </xdr:cNvPicPr>
      </xdr:nvPicPr>
      <xdr:blipFill>
        <a:blip xmlns:r="http://schemas.openxmlformats.org/officeDocument/2006/relationships" r:embed="rId1"/>
        <a:stretch>
          <a:fillRect/>
        </a:stretch>
      </xdr:blipFill>
      <xdr:spPr>
        <a:xfrm>
          <a:off x="57149" y="1409700"/>
          <a:ext cx="6515102" cy="9439275"/>
        </a:xfrm>
        <a:prstGeom prst="rect">
          <a:avLst/>
        </a:prstGeom>
        <a:ln>
          <a:solidFill>
            <a:sysClr val="windowText" lastClr="000000"/>
          </a:solidFill>
        </a:ln>
      </xdr:spPr>
    </xdr:pic>
    <xdr:clientData/>
  </xdr:twoCellAnchor>
  <xdr:twoCellAnchor editAs="oneCell">
    <xdr:from>
      <xdr:col>0</xdr:col>
      <xdr:colOff>0</xdr:colOff>
      <xdr:row>3</xdr:row>
      <xdr:rowOff>0</xdr:rowOff>
    </xdr:from>
    <xdr:to>
      <xdr:col>0</xdr:col>
      <xdr:colOff>38100</xdr:colOff>
      <xdr:row>3</xdr:row>
      <xdr:rowOff>19050</xdr:rowOff>
    </xdr:to>
    <xdr:pic>
      <xdr:nvPicPr>
        <xdr:cNvPr id="2" name="Imagen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7155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3" name="Imagen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4" name="Imagen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5" name="Imagen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133351</xdr:colOff>
      <xdr:row>1</xdr:row>
      <xdr:rowOff>93369</xdr:rowOff>
    </xdr:from>
    <xdr:to>
      <xdr:col>3</xdr:col>
      <xdr:colOff>128491</xdr:colOff>
      <xdr:row>1</xdr:row>
      <xdr:rowOff>600075</xdr:rowOff>
    </xdr:to>
    <xdr:pic>
      <xdr:nvPicPr>
        <xdr:cNvPr id="6" name="Imagen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3351" y="132247"/>
          <a:ext cx="2267338" cy="506706"/>
        </a:xfrm>
        <a:prstGeom prst="rect">
          <a:avLst/>
        </a:prstGeom>
      </xdr:spPr>
    </xdr:pic>
    <xdr:clientData/>
  </xdr:twoCellAnchor>
  <xdr:twoCellAnchor editAs="oneCell">
    <xdr:from>
      <xdr:col>7</xdr:col>
      <xdr:colOff>261716</xdr:colOff>
      <xdr:row>1</xdr:row>
      <xdr:rowOff>95250</xdr:rowOff>
    </xdr:from>
    <xdr:to>
      <xdr:col>7</xdr:col>
      <xdr:colOff>1064222</xdr:colOff>
      <xdr:row>3</xdr:row>
      <xdr:rowOff>38100</xdr:rowOff>
    </xdr:to>
    <xdr:pic>
      <xdr:nvPicPr>
        <xdr:cNvPr id="7" name="Imagen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5"/>
        <a:stretch>
          <a:fillRect/>
        </a:stretch>
      </xdr:blipFill>
      <xdr:spPr>
        <a:xfrm>
          <a:off x="9548591" y="133350"/>
          <a:ext cx="802506" cy="876300"/>
        </a:xfrm>
        <a:prstGeom prst="rect">
          <a:avLst/>
        </a:prstGeom>
      </xdr:spPr>
    </xdr:pic>
    <xdr:clientData/>
  </xdr:twoCellAnchor>
  <xdr:twoCellAnchor editAs="oneCell">
    <xdr:from>
      <xdr:col>0</xdr:col>
      <xdr:colOff>258656</xdr:colOff>
      <xdr:row>40</xdr:row>
      <xdr:rowOff>147067</xdr:rowOff>
    </xdr:from>
    <xdr:to>
      <xdr:col>2</xdr:col>
      <xdr:colOff>801376</xdr:colOff>
      <xdr:row>51</xdr:row>
      <xdr:rowOff>104157</xdr:rowOff>
    </xdr:to>
    <xdr:pic>
      <xdr:nvPicPr>
        <xdr:cNvPr id="10" name="Imagen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6"/>
        <a:stretch>
          <a:fillRect/>
        </a:stretch>
      </xdr:blipFill>
      <xdr:spPr>
        <a:xfrm>
          <a:off x="258656" y="8414767"/>
          <a:ext cx="1857170" cy="2052590"/>
        </a:xfrm>
        <a:prstGeom prst="rect">
          <a:avLst/>
        </a:prstGeom>
        <a:ln w="1270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ata\2019\02.%20M.%20Operaciones\02.%20Reportes%20de%20eventos%20diarios\Febrero\Reporte%20del%20COE-MTC%2025%2002%2019%20noche%20-%20bets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2019/02.%20M.%20Operaciones/02.%20Reportes%20de%20eventos%20diarios/Marzo/Reporte%20del%20COE-MTC%2020%2003%2019%20noch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tc-fs02\COE\Data\2019\02.%20M.%20Operaciones\02.%20Reportes%20de%20eventos%20diarios\Febrero\Reporte%20del%20COE-MTC%2021%2002%2019%20ma&#241;ana%20-%20PV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Comunicaciones"/>
      <sheetName val="Aviación"/>
      <sheetName val="Puertos"/>
    </sheetNames>
    <sheetDataSet>
      <sheetData sheetId="0"/>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refreshError="1"/>
      <sheetData sheetId="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0000000}" name="Eventos7" displayName="Eventos7" ref="R4:U329" totalsRowShown="0" headerRowDxfId="76">
  <tableColumns count="4">
    <tableColumn id="1" xr3:uid="{00000000-0010-0000-0000-000001000000}" name="DPTO" dataDxfId="75">
      <calculatedColumnFormula>TRIM(MID(TRIM(Transportes!D5),1,FIND(CHAR(10),TRIM(Transportes!D5),1)-1))</calculatedColumnFormula>
    </tableColumn>
    <tableColumn id="2" xr3:uid="{00000000-0010-0000-0000-000002000000}" name="ESTADO" dataDxfId="74">
      <calculatedColumnFormula>TRIM(IF(Transportes!F5="TRÁNSITO INTERRUMPIDO","Interrumpido",IF(Transportes!F5="TRÁNSITO RESTRINGIDO","Restringido","Normal")))</calculatedColumnFormula>
    </tableColumn>
    <tableColumn id="3" xr3:uid="{00000000-0010-0000-0000-000003000000}" name="FENOMENO" dataDxfId="73">
      <calculatedColumnFormula>TRIM(IF(MID(TRIM(Transportes!H5),1,FIND("-",TRIM(Transportes!H5),1)-2)="Acción humana","H","F"))</calculatedColumnFormula>
    </tableColumn>
    <tableColumn id="4" xr3:uid="{00000000-0010-0000-0000-000004000000}" name="METRAJE" dataDxfId="72">
      <calculatedColumnFormula>Transportes!G5</calculatedColumnFormula>
    </tableColumn>
  </tableColumns>
  <tableStyleInfo name="TableStyleMedium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142423234766272425" displayName="Tabla142423234766272425" ref="A4:M142" totalsRowShown="0" headerRowDxfId="71" dataDxfId="0" headerRowBorderDxfId="70" tableBorderDxfId="69" totalsRowBorderDxfId="68" headerRowCellStyle="Millares 11 2">
  <sortState xmlns:xlrd2="http://schemas.microsoft.com/office/spreadsheetml/2017/richdata2" ref="A89:M142">
    <sortCondition sortBy="cellColor" ref="D4:D142" dxfId="25"/>
  </sortState>
  <tableColumns count="13">
    <tableColumn id="1" xr3:uid="{00000000-0010-0000-0100-000001000000}" name="Nro" dataDxfId="13" dataCellStyle="Millares"/>
    <tableColumn id="2" xr3:uid="{00000000-0010-0000-0100-000002000000}" name="VER MAPA" dataDxfId="12" dataCellStyle="Hipervínculo"/>
    <tableColumn id="3" xr3:uid="{00000000-0010-0000-0100-000003000000}" name="FECHA DEL EVENTO" dataDxfId="11" dataCellStyle="Título 3 2"/>
    <tableColumn id="4" xr3:uid="{00000000-0010-0000-0100-000004000000}" name="DEPARTAMENTO_x000a_PROVINCIA  /  DISTRITO" dataDxfId="10" dataCellStyle="Título 3 2"/>
    <tableColumn id="5" xr3:uid="{00000000-0010-0000-0100-000005000000}" name="AFECTACIÓN" dataDxfId="9" dataCellStyle="Título 3 3"/>
    <tableColumn id="15" xr3:uid="{00000000-0010-0000-0100-00000F000000}" name="ESTADO" dataDxfId="8" dataCellStyle="Título 3 2"/>
    <tableColumn id="6" xr3:uid="{00000000-0010-0000-0100-000006000000}" name="METRAJE" dataDxfId="7" dataCellStyle="Millares"/>
    <tableColumn id="7" xr3:uid="{00000000-0010-0000-0100-000007000000}" name="EVENTO - OCURRENCIA / ACCIONES" dataDxfId="6" dataCellStyle="Título 3 3"/>
    <tableColumn id="8" xr3:uid="{00000000-0010-0000-0100-000008000000}" name="MAQUINARIA_x000a_(Cantidad/tipo)" dataDxfId="5" dataCellStyle="Título 3 3"/>
    <tableColumn id="9" xr3:uid="{00000000-0010-0000-0100-000009000000}" name="ADMINISTRACIÓN / RESPONSABLE" dataDxfId="4" dataCellStyle="Título 3 2"/>
    <tableColumn id="10" xr3:uid="{00000000-0010-0000-0100-00000A000000}" name="VER FOTO / VIDEO" dataDxfId="3" dataCellStyle="Hipervínculo"/>
    <tableColumn id="11" xr3:uid="{00000000-0010-0000-0100-00000B000000}" name="LATITUD" dataDxfId="2" dataCellStyle="Input Custom"/>
    <tableColumn id="12" xr3:uid="{00000000-0010-0000-0100-00000C000000}" name="LONGITUD" dataDxfId="1" dataCellStyle="Título 3 2"/>
  </tableColumns>
  <tableStyleInfo name="TableStyleMedium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a44481029292102" displayName="Tabla44481029292102" ref="A5:F9" totalsRowShown="0" headerRowDxfId="67" dataDxfId="65" headerRowBorderDxfId="66" tableBorderDxfId="64" totalsRowBorderDxfId="63" headerRowCellStyle="Título 3 2">
  <tableColumns count="6">
    <tableColumn id="1" xr3:uid="{00000000-0010-0000-0200-000001000000}" name="N°" dataDxfId="62" dataCellStyle="Normal 2 3 2 12 4 8"/>
    <tableColumn id="2" xr3:uid="{00000000-0010-0000-0200-000002000000}" name="DEPARTAMENTO_x000a_PROVINCIA  /  DISTRITO" dataDxfId="61"/>
    <tableColumn id="3" xr3:uid="{00000000-0010-0000-0200-000003000000}" name="AFECTACIÓN" dataDxfId="60"/>
    <tableColumn id="4" xr3:uid="{00000000-0010-0000-0200-000004000000}" name="EVENTO - OCURRENCIA" dataDxfId="59"/>
    <tableColumn id="5" xr3:uid="{00000000-0010-0000-0200-000005000000}" name="ESTADO" dataDxfId="58"/>
    <tableColumn id="6" xr3:uid="{00000000-0010-0000-0200-000006000000}" name="FUENTE" dataDxfId="57"/>
  </tableColumns>
  <tableStyleInfo name="TableStyleMedium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3000000}" name="Tabla169" displayName="Tabla169" ref="A50:H53" totalsRowShown="0" headerRowDxfId="56" dataDxfId="54" headerRowBorderDxfId="55" tableBorderDxfId="53" totalsRowBorderDxfId="52" headerRowCellStyle="Título 3 2">
  <tableColumns count="8">
    <tableColumn id="1" xr3:uid="{00000000-0010-0000-0300-000001000000}" name="N°" dataDxfId="51" dataCellStyle="Normal 2 2 2 2 5"/>
    <tableColumn id="9" xr3:uid="{00000000-0010-0000-0300-000009000000}" name="CÓDIGO" dataDxfId="50"/>
    <tableColumn id="2" xr3:uid="{00000000-0010-0000-0300-000002000000}" name="UBICACIÓN" dataDxfId="49" dataCellStyle="Título 3 2"/>
    <tableColumn id="7" xr3:uid="{00000000-0010-0000-0300-000007000000}" name="Fecha" dataDxfId="48" dataCellStyle="Título 3 2"/>
    <tableColumn id="3" xr3:uid="{00000000-0010-0000-0300-000003000000}" name="AFECTACIÓN" dataDxfId="47" dataCellStyle="Título 3 3"/>
    <tableColumn id="4" xr3:uid="{00000000-0010-0000-0300-000004000000}" name="EVENTO - OCURRENCIA" dataDxfId="46" dataCellStyle="Normal 2 2 2 2 5"/>
    <tableColumn id="5" xr3:uid="{00000000-0010-0000-0300-000005000000}" name="ESTADO" dataDxfId="45" dataCellStyle="Título 3 2"/>
    <tableColumn id="6" xr3:uid="{00000000-0010-0000-0300-000006000000}" name="FUENTE" dataDxfId="44" dataCellStyle="Título 3 2"/>
  </tableColumns>
  <tableStyleInfo name="TableStyleMedium1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FFDA5FC-C0F9-4AD9-A919-AA21365313B0}" name="Tabla7" displayName="Tabla7" ref="A56:I74" totalsRowShown="0" headerRowDxfId="15" dataDxfId="14" headerRowBorderDxfId="43" tableBorderDxfId="42" totalsRowBorderDxfId="41" headerRowCellStyle="Título 3 2">
  <autoFilter ref="A56:I74" xr:uid="{CFFDA5FC-C0F9-4AD9-A919-AA21365313B0}"/>
  <tableColumns count="9">
    <tableColumn id="1" xr3:uid="{565CE5C7-9903-4426-85D2-E6447E52ABD6}" name="N" dataDxfId="24"/>
    <tableColumn id="2" xr3:uid="{E46A773B-60B9-477A-B78F-132BFC3711BB}" name="CÓDIGO" dataDxfId="23"/>
    <tableColumn id="3" xr3:uid="{134A0E24-82E6-496D-AAC2-353EC057E869}" name="FECHA DEL EVENTO" dataDxfId="22"/>
    <tableColumn id="4" xr3:uid="{3EE96B3B-7FD3-4C04-AF75-0537BBB02D63}" name="UBICACIÓN" dataDxfId="21"/>
    <tableColumn id="5" xr3:uid="{39073CC9-E7BE-4D7E-B21B-DA9ADC7F0E37}" name="AFECTACIÓN" dataDxfId="20"/>
    <tableColumn id="6" xr3:uid="{E0CF4EF8-F049-41A6-9545-E3AE7CEBB4B8}" name="EVENTO - OCURRENCIA" dataDxfId="19"/>
    <tableColumn id="7" xr3:uid="{41E42DD4-CCE8-4D5C-8484-ADE3B6C0601E}" name="ESTADO" dataDxfId="18"/>
    <tableColumn id="8" xr3:uid="{9F27E3A8-D08D-4066-9AC6-ABD4A78792B9}" name="TERMINAL ABIERTO" dataDxfId="17"/>
    <tableColumn id="9" xr3:uid="{B668CF47-21FC-4F14-B3FF-5717DDE1E38D}" name="FUENTE" dataDxfId="16"/>
  </tableColumns>
  <tableStyleInfo name="TableStyleMedium1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la73" displayName="Tabla73" ref="A55:K56" totalsRowShown="0" headerRowDxfId="40" headerRowBorderDxfId="39" tableBorderDxfId="38" totalsRowBorderDxfId="37">
  <tableColumns count="11">
    <tableColumn id="1" xr3:uid="{00000000-0010-0000-0400-000001000000}" name="Nro." dataDxfId="36" dataCellStyle="Título 3 3"/>
    <tableColumn id="2" xr3:uid="{00000000-0010-0000-0400-000002000000}" name="VER MAPA" dataDxfId="35" dataCellStyle="Hipervínculo"/>
    <tableColumn id="3" xr3:uid="{00000000-0010-0000-0400-000003000000}" name="FECHA DEL EVENTO" dataDxfId="34" dataCellStyle="Título 3 3"/>
    <tableColumn id="4" xr3:uid="{00000000-0010-0000-0400-000004000000}" name="DEPARTAMENTO_x000a_PROVINCIA  /  DISTRITO" dataDxfId="33" dataCellStyle="Título 3 3"/>
    <tableColumn id="5" xr3:uid="{00000000-0010-0000-0400-000005000000}" name="AFECTACIÓN" dataDxfId="32" dataCellStyle="Título 3 3"/>
    <tableColumn id="6" xr3:uid="{00000000-0010-0000-0400-000006000000}" name="ESTADO" dataDxfId="31" dataCellStyle="Título 3 3"/>
    <tableColumn id="7" xr3:uid="{00000000-0010-0000-0400-000007000000}" name="EVENTO - OCURRENCIA" dataDxfId="30" dataCellStyle="Título 3 3"/>
    <tableColumn id="8" xr3:uid="{00000000-0010-0000-0400-000008000000}" name="FUENTE" dataDxfId="29" dataCellStyle="Título 3 3"/>
    <tableColumn id="11" xr3:uid="{00000000-0010-0000-0400-00000B000000}" name="VER FOTO / VIDEO" dataDxfId="28" dataCellStyle="Título 3 3"/>
    <tableColumn id="9" xr3:uid="{00000000-0010-0000-0400-000009000000}" name="LATITUD" dataDxfId="27" dataCellStyle="Millares"/>
    <tableColumn id="10" xr3:uid="{00000000-0010-0000-0400-00000A000000}" name="LONGITUD" dataDxfId="26" dataCellStyle="Título 3 3"/>
  </tableColumns>
  <tableStyleInfo name="TableStyleMedium13"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aecoe.mtc.gob.pe/visor" TargetMode="Externa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arsaecoe.mtc.gob.pe/vial/VIAL_R_VIALES003907_20250426012416.pdf" TargetMode="External"/><Relationship Id="rId21" Type="http://schemas.openxmlformats.org/officeDocument/2006/relationships/hyperlink" Target="https://arsaecoe.mtc.gob.pe/vial/VIAL_I_VIALES003328_20250304114558.pdf" TargetMode="External"/><Relationship Id="rId63" Type="http://schemas.openxmlformats.org/officeDocument/2006/relationships/hyperlink" Target="https://arsaecoe.mtc.gob.pe/vial/VIAL_R_M230433_20230930012822.pdf" TargetMode="External"/><Relationship Id="rId159" Type="http://schemas.openxmlformats.org/officeDocument/2006/relationships/hyperlink" Target="https://arsaecoe.mtc.gob.pe/vial/VIAL_R_VIALES004064_20250522043552.pdf" TargetMode="External"/><Relationship Id="rId170" Type="http://schemas.openxmlformats.org/officeDocument/2006/relationships/hyperlink" Target="https://arsaecoe.mtc.gob.pe/vial/VIAL_I_VIALES004076_20250526064318.pdf" TargetMode="External"/><Relationship Id="rId226" Type="http://schemas.openxmlformats.org/officeDocument/2006/relationships/hyperlink" Target="https://arsaecoe.mtc.gob.pe/vial/VIAL_R_VIALES004155_20250610052432.pdf" TargetMode="External"/><Relationship Id="rId268" Type="http://schemas.openxmlformats.org/officeDocument/2006/relationships/hyperlink" Target="https://arsaecoe.mtc.gob.pe/vial/VIAL_I_VIALES004179_20250613052158.pdf" TargetMode="External"/><Relationship Id="rId11" Type="http://schemas.openxmlformats.org/officeDocument/2006/relationships/hyperlink" Target="https://arsaecoe.mtc.gob.pe/vial/VIAL_I_VIALES003035_20250201123027.pdf" TargetMode="External"/><Relationship Id="rId32" Type="http://schemas.openxmlformats.org/officeDocument/2006/relationships/hyperlink" Target="https://arsaecoe.mtc.gob.pe/vial/VIAL_R_VIALES003540_20250320051945.pdf" TargetMode="External"/><Relationship Id="rId53" Type="http://schemas.openxmlformats.org/officeDocument/2006/relationships/hyperlink" Target="https://arsaecoe.mtc.gob.pe/vial/VIAL_R_VIALES003729_20250404123115.pdf" TargetMode="External"/><Relationship Id="rId74" Type="http://schemas.openxmlformats.org/officeDocument/2006/relationships/hyperlink" Target="https://arsaecoe.mtc.gob.pe/vial/VIAL_R_M2304172_20230418113104.pdf" TargetMode="External"/><Relationship Id="rId128" Type="http://schemas.openxmlformats.org/officeDocument/2006/relationships/hyperlink" Target="https://arsaecoe.mtc.gob.pe/vial/VIAL_R_VIALES003941_20250430101100.pdf" TargetMode="External"/><Relationship Id="rId149" Type="http://schemas.openxmlformats.org/officeDocument/2006/relationships/hyperlink" Target="https://arsaecoe.mtc.gob.pe/vial/VIAL_I_VIALES004037_20250516044729.pdf" TargetMode="External"/><Relationship Id="rId5" Type="http://schemas.openxmlformats.org/officeDocument/2006/relationships/hyperlink" Target="https://arsaecoe.mtc.gob.pe/vial/VIAL_I_VIALES002636_20250102025719.pdf" TargetMode="External"/><Relationship Id="rId95" Type="http://schemas.openxmlformats.org/officeDocument/2006/relationships/hyperlink" Target="https://arsaecoe.mtc.gob.pe/vial/VIAL_I_VIALES003784_20250412091411.pdf" TargetMode="External"/><Relationship Id="rId160" Type="http://schemas.openxmlformats.org/officeDocument/2006/relationships/hyperlink" Target="https://arsaecoe.mtc.gob.pe/vial/VIAL_R_VIALES004065_20250522064055.pdf" TargetMode="External"/><Relationship Id="rId181" Type="http://schemas.openxmlformats.org/officeDocument/2006/relationships/hyperlink" Target="https://arsaecoe.mtc.gob.pe/vial/VIAL_R_VIALES004114_20250602062253.pdf" TargetMode="External"/><Relationship Id="rId216" Type="http://schemas.openxmlformats.org/officeDocument/2006/relationships/hyperlink" Target="https://arsaecoe.mtc.gob.pe/vial/VIAL_R_VIALES004148_20250609105509.pdf" TargetMode="External"/><Relationship Id="rId237" Type="http://schemas.openxmlformats.org/officeDocument/2006/relationships/hyperlink" Target="https://arsaecoe.mtc.gob.pe/vial/VIAL_I_VIALES004154_20250611063155.pdf" TargetMode="External"/><Relationship Id="rId258" Type="http://schemas.openxmlformats.org/officeDocument/2006/relationships/hyperlink" Target="https://arsaecoe.mtc.gob.pe/vial/VIAL_I_VIALES004168_20250612044649.pdf" TargetMode="External"/><Relationship Id="rId22" Type="http://schemas.openxmlformats.org/officeDocument/2006/relationships/hyperlink" Target="https://arsaecoe.mtc.gob.pe/vial/VIAL_I_VIALES003314_20250305121009.pdf" TargetMode="External"/><Relationship Id="rId43" Type="http://schemas.openxmlformats.org/officeDocument/2006/relationships/hyperlink" Target="https://arsaecoe.mtc.gob.pe/vial/VIAL_R_VIALES003600_20250326114234.pdf" TargetMode="External"/><Relationship Id="rId64" Type="http://schemas.openxmlformats.org/officeDocument/2006/relationships/hyperlink" Target="https://arsaecoe.mtc.gob.pe/vial/VIAL_R_M2303399_20230904115721.pdf" TargetMode="External"/><Relationship Id="rId118" Type="http://schemas.openxmlformats.org/officeDocument/2006/relationships/hyperlink" Target="https://arsaecoe.mtc.gob.pe/vial/VIAL_I_VIALES003898_20250426084311.pdf" TargetMode="External"/><Relationship Id="rId139" Type="http://schemas.openxmlformats.org/officeDocument/2006/relationships/hyperlink" Target="https://arsaecoe.mtc.gob.pe/vial/VIAL_R_VIALES004008_20250513044054.pdf" TargetMode="External"/><Relationship Id="rId85" Type="http://schemas.openxmlformats.org/officeDocument/2006/relationships/hyperlink" Target="https://arsaecoe.mtc.gob.pe/vial/VIAL_R_VIALES003277_20250228115013.pdf" TargetMode="External"/><Relationship Id="rId150" Type="http://schemas.openxmlformats.org/officeDocument/2006/relationships/hyperlink" Target="https://arsaecoe.mtc.gob.pe/vial/VIAL_I_VIALES004036_20250516044833.pdf" TargetMode="External"/><Relationship Id="rId171" Type="http://schemas.openxmlformats.org/officeDocument/2006/relationships/hyperlink" Target="https://arsaecoe.mtc.gob.pe/vial/VIAL_R_VIALES004082_20250527030426.pdf" TargetMode="External"/><Relationship Id="rId192" Type="http://schemas.openxmlformats.org/officeDocument/2006/relationships/hyperlink" Target="https://arsaecoe.mtc.gob.pe/vial/VIAL_I_VIALES004123_20250604114257.pdf" TargetMode="External"/><Relationship Id="rId206" Type="http://schemas.openxmlformats.org/officeDocument/2006/relationships/hyperlink" Target="https://arsaecoe.mtc.gob.pe/vial/VIAL_I_VIALES004101_20250606094932.pdf" TargetMode="External"/><Relationship Id="rId227" Type="http://schemas.openxmlformats.org/officeDocument/2006/relationships/hyperlink" Target="https://arsaecoe.mtc.gob.pe/vial/VIAL_R_VIALES004156_20250610053228.pdf" TargetMode="External"/><Relationship Id="rId248" Type="http://schemas.openxmlformats.org/officeDocument/2006/relationships/hyperlink" Target="https://arsaecoe.mtc.gob.pe/vial/VIAL_R_VIALES004166_20250611064223.pdf" TargetMode="External"/><Relationship Id="rId269" Type="http://schemas.openxmlformats.org/officeDocument/2006/relationships/hyperlink" Target="https://arsaecoe.mtc.gob.pe/vial/VIAL_R_VIALES004180_20250613084831.pdf" TargetMode="External"/><Relationship Id="rId12" Type="http://schemas.openxmlformats.org/officeDocument/2006/relationships/hyperlink" Target="https://arsaecoe.mtc.gob.pe/vial/VIAL_I_VIALES003047_20250203035907.pdf" TargetMode="External"/><Relationship Id="rId33" Type="http://schemas.openxmlformats.org/officeDocument/2006/relationships/hyperlink" Target="https://arsaecoe.mtc.gob.pe/vial/VIAL_R_VIALES003544_20250321103842.pdf" TargetMode="External"/><Relationship Id="rId108" Type="http://schemas.openxmlformats.org/officeDocument/2006/relationships/hyperlink" Target="https://arsaecoe.mtc.gob.pe/vial/VIAL_R_VIALES003884_20250423101103.pdf" TargetMode="External"/><Relationship Id="rId129" Type="http://schemas.openxmlformats.org/officeDocument/2006/relationships/hyperlink" Target="https://arsaecoe.mtc.gob.pe/vial/VIAL_R_VIALES003948_20250502125130.pdf" TargetMode="External"/><Relationship Id="rId54" Type="http://schemas.openxmlformats.org/officeDocument/2006/relationships/hyperlink" Target="https://arsaecoe.mtc.gob.pe/vial/VIAL_I_VIALES003729_20250404123115.pdf" TargetMode="External"/><Relationship Id="rId75" Type="http://schemas.openxmlformats.org/officeDocument/2006/relationships/hyperlink" Target="https://arsaecoe.mtc.gob.pe/vial/VIAL_R_VIALES002085_20240409013850.pdf" TargetMode="External"/><Relationship Id="rId96" Type="http://schemas.openxmlformats.org/officeDocument/2006/relationships/hyperlink" Target="https://arsaecoe.mtc.gob.pe/vial/VIAL_I_VIALES003789_20250412091816.pdf" TargetMode="External"/><Relationship Id="rId140" Type="http://schemas.openxmlformats.org/officeDocument/2006/relationships/hyperlink" Target="https://arsaecoe.mtc.gob.pe/vial/VIAL_R_VIALES004009_20250513050923.pdf" TargetMode="External"/><Relationship Id="rId161" Type="http://schemas.openxmlformats.org/officeDocument/2006/relationships/hyperlink" Target="https://arsaecoe.mtc.gob.pe/vial/VIAL_I_VIALES004065_20250522064055.pdf" TargetMode="External"/><Relationship Id="rId182" Type="http://schemas.openxmlformats.org/officeDocument/2006/relationships/hyperlink" Target="https://arsaecoe.mtc.gob.pe/vial/VIAL_R_VIALES004115_20250602085919.pdf" TargetMode="External"/><Relationship Id="rId217" Type="http://schemas.openxmlformats.org/officeDocument/2006/relationships/hyperlink" Target="https://arsaecoe.mtc.gob.pe/vial/VIAL_R_VIALES004150_20250609034658.pdf" TargetMode="External"/><Relationship Id="rId6" Type="http://schemas.openxmlformats.org/officeDocument/2006/relationships/hyperlink" Target="https://arsaecoe.mtc.gob.pe/vial/VIAL_I_M1903205_20230403100451.pdf" TargetMode="External"/><Relationship Id="rId238" Type="http://schemas.openxmlformats.org/officeDocument/2006/relationships/hyperlink" Target="https://arsaecoe.mtc.gob.pe/vial/VIAL_I_VIALES004150_20250611083035.pdf" TargetMode="External"/><Relationship Id="rId259" Type="http://schemas.openxmlformats.org/officeDocument/2006/relationships/hyperlink" Target="https://arsaecoe.mtc.gob.pe/vial/VIAL_I_VIALES004166_20250612050136.pdf" TargetMode="External"/><Relationship Id="rId23" Type="http://schemas.openxmlformats.org/officeDocument/2006/relationships/hyperlink" Target="https://arsaecoe.mtc.gob.pe/vial/VIAL_I_VIALES003323_20250304125449.pdf" TargetMode="External"/><Relationship Id="rId119" Type="http://schemas.openxmlformats.org/officeDocument/2006/relationships/hyperlink" Target="https://arsaecoe.mtc.gob.pe/vial/VIAL_I_VIALES003907_20250426084359.pdf" TargetMode="External"/><Relationship Id="rId270" Type="http://schemas.openxmlformats.org/officeDocument/2006/relationships/printerSettings" Target="../printerSettings/printerSettings2.bin"/><Relationship Id="rId44" Type="http://schemas.openxmlformats.org/officeDocument/2006/relationships/hyperlink" Target="https://arsaecoe.mtc.gob.pe/vial/VIAL_R_VIALES003601_20250326123810.pdf" TargetMode="External"/><Relationship Id="rId65" Type="http://schemas.openxmlformats.org/officeDocument/2006/relationships/hyperlink" Target="https://arsaecoe.mtc.gob.pe/vial/VIAL_R_M2303398_20230904111932.pdf" TargetMode="External"/><Relationship Id="rId86" Type="http://schemas.openxmlformats.org/officeDocument/2006/relationships/hyperlink" Target="https://arsaecoe.mtc.gob.pe/vial/VIAL_R_VIALES003274_20250228112934.pdf" TargetMode="External"/><Relationship Id="rId130" Type="http://schemas.openxmlformats.org/officeDocument/2006/relationships/hyperlink" Target="https://arsaecoe.mtc.gob.pe/vial/VIAL_I_VIALES003948_20250502125130.pdf" TargetMode="External"/><Relationship Id="rId151" Type="http://schemas.openxmlformats.org/officeDocument/2006/relationships/hyperlink" Target="https://arsaecoe.mtc.gob.pe/vial/VIAL_R_VIALES004053_20250520032624.pdf" TargetMode="External"/><Relationship Id="rId172" Type="http://schemas.openxmlformats.org/officeDocument/2006/relationships/hyperlink" Target="https://arsaecoe.mtc.gob.pe/vial/VIAL_I_VIALES004082_20250527030427.pdf" TargetMode="External"/><Relationship Id="rId193" Type="http://schemas.openxmlformats.org/officeDocument/2006/relationships/hyperlink" Target="https://arsaecoe.mtc.gob.pe/vial/VIAL_I_VIALES004115_20250602085919.pdf" TargetMode="External"/><Relationship Id="rId207" Type="http://schemas.openxmlformats.org/officeDocument/2006/relationships/hyperlink" Target="https://arsaecoe.mtc.gob.pe/vial/VIAL_R_VIALES004142_20250606110504.pdf" TargetMode="External"/><Relationship Id="rId228" Type="http://schemas.openxmlformats.org/officeDocument/2006/relationships/hyperlink" Target="https://arsaecoe.mtc.gob.pe/vial/VIAL_I_VIALES004155_20250610052432.pdf" TargetMode="External"/><Relationship Id="rId249" Type="http://schemas.openxmlformats.org/officeDocument/2006/relationships/hyperlink" Target="https://arsaecoe.mtc.gob.pe/vial/VIAL_R_VIALES004168_20250612095542.pdf" TargetMode="External"/><Relationship Id="rId13" Type="http://schemas.openxmlformats.org/officeDocument/2006/relationships/hyperlink" Target="https://saecoe.mtc.gob.pe/visor" TargetMode="External"/><Relationship Id="rId109" Type="http://schemas.openxmlformats.org/officeDocument/2006/relationships/hyperlink" Target="https://arsaecoe.mtc.gob.pe/vial/VIAL_R_VIALES003885_20250423111509.pdf" TargetMode="External"/><Relationship Id="rId260" Type="http://schemas.openxmlformats.org/officeDocument/2006/relationships/hyperlink" Target="https://arsaecoe.mtc.gob.pe/vial/VIAL_I_VIALES004172_20250612081651.pdf" TargetMode="External"/><Relationship Id="rId34" Type="http://schemas.openxmlformats.org/officeDocument/2006/relationships/hyperlink" Target="https://arsaecoe.mtc.gob.pe/vial/VIAL_R_VIALES003556_20250321082943.pdf" TargetMode="External"/><Relationship Id="rId55" Type="http://schemas.openxmlformats.org/officeDocument/2006/relationships/hyperlink" Target="https://arsaecoe.mtc.gob.pe/vial/VIAL_R_VIALES003748_20250406065137.pdf" TargetMode="External"/><Relationship Id="rId76" Type="http://schemas.openxmlformats.org/officeDocument/2006/relationships/hyperlink" Target="https://arsaecoe.mtc.gob.pe/vial/VIAL_R_VIALES002636_20250102024729.pdf" TargetMode="External"/><Relationship Id="rId97" Type="http://schemas.openxmlformats.org/officeDocument/2006/relationships/hyperlink" Target="https://arsaecoe.mtc.gob.pe/vial/VIAL_I_VIALES003791_20250412094817.pdf" TargetMode="External"/><Relationship Id="rId120" Type="http://schemas.openxmlformats.org/officeDocument/2006/relationships/hyperlink" Target="https://arsaecoe.mtc.gob.pe/vial/VIAL_I_VIALES003903_20250426084451.pdf" TargetMode="External"/><Relationship Id="rId141" Type="http://schemas.openxmlformats.org/officeDocument/2006/relationships/hyperlink" Target="https://arsaecoe.mtc.gob.pe/vial/VIAL_I_VIALES004009_20250513050923.pdf" TargetMode="External"/><Relationship Id="rId7" Type="http://schemas.openxmlformats.org/officeDocument/2006/relationships/hyperlink" Target="https://arsaecoe.mtc.gob.pe/vial/VIAL_R_VIALES002932_20250114094639.pdf" TargetMode="External"/><Relationship Id="rId162" Type="http://schemas.openxmlformats.org/officeDocument/2006/relationships/hyperlink" Target="https://arsaecoe.mtc.gob.pe/vial/VIAL_R_VIALES004066_20250522064447.pdf" TargetMode="External"/><Relationship Id="rId183" Type="http://schemas.openxmlformats.org/officeDocument/2006/relationships/hyperlink" Target="https://arsaecoe.mtc.gob.pe/vial/VIAL_I_VIALES004112_20250602093106.pdf" TargetMode="External"/><Relationship Id="rId218" Type="http://schemas.openxmlformats.org/officeDocument/2006/relationships/hyperlink" Target="https://arsaecoe.mtc.gob.pe/vial/VIAL_R_VIALES004151_20250609034909.pdf" TargetMode="External"/><Relationship Id="rId239" Type="http://schemas.openxmlformats.org/officeDocument/2006/relationships/hyperlink" Target="https://arsaecoe.mtc.gob.pe/vial/VIAL_R_VIALES004159_20250611093531.pdf" TargetMode="External"/><Relationship Id="rId250" Type="http://schemas.openxmlformats.org/officeDocument/2006/relationships/hyperlink" Target="https://arsaecoe.mtc.gob.pe/vial/VIAL_R_VIALES004170_20250612103624.pdf" TargetMode="External"/><Relationship Id="rId271" Type="http://schemas.openxmlformats.org/officeDocument/2006/relationships/drawing" Target="../drawings/drawing2.xml"/><Relationship Id="rId24" Type="http://schemas.openxmlformats.org/officeDocument/2006/relationships/hyperlink" Target="https://arsaecoe.mtc.gob.pe/vial/VIAL_R_VIALES003428_20250310065351.pdf" TargetMode="External"/><Relationship Id="rId45" Type="http://schemas.openxmlformats.org/officeDocument/2006/relationships/hyperlink" Target="https://arsaecoe.mtc.gob.pe/vial/VIAL_I_VIALES003601_20250326052747.pdf" TargetMode="External"/><Relationship Id="rId66" Type="http://schemas.openxmlformats.org/officeDocument/2006/relationships/hyperlink" Target="https://arsaecoe.mtc.gob.pe/vial/VIAL_R_M230465_20230411052549.pdf" TargetMode="External"/><Relationship Id="rId87" Type="http://schemas.openxmlformats.org/officeDocument/2006/relationships/hyperlink" Target="https://arsaecoe.mtc.gob.pe/vial/VIAL_R_VIALES003314_20250303011332.pdf" TargetMode="External"/><Relationship Id="rId110" Type="http://schemas.openxmlformats.org/officeDocument/2006/relationships/hyperlink" Target="https://arsaecoe.mtc.gob.pe/vial/VIAL_I_VIALES003885_20250423111509.pdf" TargetMode="External"/><Relationship Id="rId131" Type="http://schemas.openxmlformats.org/officeDocument/2006/relationships/hyperlink" Target="https://arsaecoe.mtc.gob.pe/vial/VIAL_I_VIALES003941_20250502072326.pdf" TargetMode="External"/><Relationship Id="rId152" Type="http://schemas.openxmlformats.org/officeDocument/2006/relationships/hyperlink" Target="https://arsaecoe.mtc.gob.pe/vial/VIAL_I_VIALES004053_20250520051928.pdf" TargetMode="External"/><Relationship Id="rId173" Type="http://schemas.openxmlformats.org/officeDocument/2006/relationships/hyperlink" Target="https://arsaecoe.mtc.gob.pe/vial/VIAL_R_VIALES004098_20250530024828.pdf" TargetMode="External"/><Relationship Id="rId194" Type="http://schemas.openxmlformats.org/officeDocument/2006/relationships/hyperlink" Target="https://arsaecoe.mtc.gob.pe/vial/VIAL_I_VIALES004114_20250604114551.pdf" TargetMode="External"/><Relationship Id="rId208" Type="http://schemas.openxmlformats.org/officeDocument/2006/relationships/hyperlink" Target="https://arsaecoe.mtc.gob.pe/vial/VIAL_I_VIALES004138_20250606114618.pdf" TargetMode="External"/><Relationship Id="rId229" Type="http://schemas.openxmlformats.org/officeDocument/2006/relationships/hyperlink" Target="https://arsaecoe.mtc.gob.pe/vial/VIAL_I_VIALES004156_20250610053228.pdf" TargetMode="External"/><Relationship Id="rId240" Type="http://schemas.openxmlformats.org/officeDocument/2006/relationships/hyperlink" Target="https://arsaecoe.mtc.gob.pe/vial/VIAL_R_VIALES004160_20250611095722.pdf" TargetMode="External"/><Relationship Id="rId261" Type="http://schemas.openxmlformats.org/officeDocument/2006/relationships/hyperlink" Target="https://arsaecoe.mtc.gob.pe/vial/VIAL_R_VIALES004176_20250612085243.pdf" TargetMode="External"/><Relationship Id="rId14" Type="http://schemas.openxmlformats.org/officeDocument/2006/relationships/hyperlink" Target="https://arsaecoe.mtc.gob.pe/vial/VIAL_I_VIALES002085_20240410084055.pdf" TargetMode="External"/><Relationship Id="rId35" Type="http://schemas.openxmlformats.org/officeDocument/2006/relationships/hyperlink" Target="https://arsaecoe.mtc.gob.pe/vial/VIAL_I_VIALES003540_20250323092622.pdf" TargetMode="External"/><Relationship Id="rId56" Type="http://schemas.openxmlformats.org/officeDocument/2006/relationships/hyperlink" Target="https://arsaecoe.mtc.gob.pe/vial/VIAL_I_VIALES003748_20250407075239.pdf" TargetMode="External"/><Relationship Id="rId77" Type="http://schemas.openxmlformats.org/officeDocument/2006/relationships/hyperlink" Target="https://arsaecoe.mtc.gob.pe/vial/VIAL_R_VIALES002641_20250102024212.pdf" TargetMode="External"/><Relationship Id="rId100" Type="http://schemas.openxmlformats.org/officeDocument/2006/relationships/hyperlink" Target="https://arsaecoe.mtc.gob.pe/vial/VIAL_R_VIALES003838_20250414073838.pdf" TargetMode="External"/><Relationship Id="rId8" Type="http://schemas.openxmlformats.org/officeDocument/2006/relationships/hyperlink" Target="https://arsaecoe.mtc.gob.pe/vial/VIAL_I_VIALES002932_20250117041637.pdf" TargetMode="External"/><Relationship Id="rId98" Type="http://schemas.openxmlformats.org/officeDocument/2006/relationships/hyperlink" Target="https://arsaecoe.mtc.gob.pe/vial/VIAL_I_VIALES003822_20250412111630.pdf" TargetMode="External"/><Relationship Id="rId121" Type="http://schemas.openxmlformats.org/officeDocument/2006/relationships/hyperlink" Target="https://arsaecoe.mtc.gob.pe/vial/VIAL_I_VIALES003902_20250426084531.pdf" TargetMode="External"/><Relationship Id="rId142" Type="http://schemas.openxmlformats.org/officeDocument/2006/relationships/hyperlink" Target="https://arsaecoe.mtc.gob.pe/vial/VIAL_I_VIALES004010_20250513064216.pdf" TargetMode="External"/><Relationship Id="rId163" Type="http://schemas.openxmlformats.org/officeDocument/2006/relationships/hyperlink" Target="https://arsaecoe.mtc.gob.pe/vial/VIAL_I_VIALES004066_20250522064447.pdf" TargetMode="External"/><Relationship Id="rId184" Type="http://schemas.openxmlformats.org/officeDocument/2006/relationships/hyperlink" Target="https://arsaecoe.mtc.gob.pe/vial/VIAL_I_VIALES004103_20250602094448.pdf" TargetMode="External"/><Relationship Id="rId219" Type="http://schemas.openxmlformats.org/officeDocument/2006/relationships/hyperlink" Target="https://arsaecoe.mtc.gob.pe/vial/VIAL_R_VIALES004152_20250609035923.pdf" TargetMode="External"/><Relationship Id="rId230" Type="http://schemas.openxmlformats.org/officeDocument/2006/relationships/hyperlink" Target="https://arsaecoe.mtc.gob.pe/vial/VIAL_R_VIALES004157_20250610054305.pdf" TargetMode="External"/><Relationship Id="rId251" Type="http://schemas.openxmlformats.org/officeDocument/2006/relationships/hyperlink" Target="https://arsaecoe.mtc.gob.pe/vial/VIAL_R_VIALES004171_20250612023711.pdf" TargetMode="External"/><Relationship Id="rId25" Type="http://schemas.openxmlformats.org/officeDocument/2006/relationships/hyperlink" Target="https://arsaecoe.mtc.gob.pe/vial/VIAL_R_VIALES003428_20250310065309.pdf" TargetMode="External"/><Relationship Id="rId46" Type="http://schemas.openxmlformats.org/officeDocument/2006/relationships/hyperlink" Target="https://arsaecoe.mtc.gob.pe/vial/VIAL_I_VIALES003600_20250327041339.pdf" TargetMode="External"/><Relationship Id="rId67" Type="http://schemas.openxmlformats.org/officeDocument/2006/relationships/hyperlink" Target="https://arsaecoe.mtc.gob.pe/vial/VIAL_R_M210671_20230403110429.pdf" TargetMode="External"/><Relationship Id="rId272" Type="http://schemas.openxmlformats.org/officeDocument/2006/relationships/table" Target="../tables/table2.xml"/><Relationship Id="rId88" Type="http://schemas.openxmlformats.org/officeDocument/2006/relationships/hyperlink" Target="https://arsaecoe.mtc.gob.pe/vial/VIAL_R_VIALES003319_20250303062117.pdf" TargetMode="External"/><Relationship Id="rId111" Type="http://schemas.openxmlformats.org/officeDocument/2006/relationships/hyperlink" Target="https://arsaecoe.mtc.gob.pe/vial/VIAL_I_VIALES003884_20250423083812.pdf" TargetMode="External"/><Relationship Id="rId132" Type="http://schemas.openxmlformats.org/officeDocument/2006/relationships/hyperlink" Target="https://arsaecoe.mtc.gob.pe/vial/VIAL_R_VIALES003959_20250505071357.pdf" TargetMode="External"/><Relationship Id="rId153" Type="http://schemas.openxmlformats.org/officeDocument/2006/relationships/hyperlink" Target="https://arsaecoe.mtc.gob.pe/vial/VIAL_R_VIALES004056_20250521060009.pdf" TargetMode="External"/><Relationship Id="rId174" Type="http://schemas.openxmlformats.org/officeDocument/2006/relationships/hyperlink" Target="https://arsaecoe.mtc.gob.pe/vial/VIAL_I_VIALES004098_20250530032546.pdf" TargetMode="External"/><Relationship Id="rId195" Type="http://schemas.openxmlformats.org/officeDocument/2006/relationships/hyperlink" Target="https://arsaecoe.mtc.gob.pe/vial/VIAL_R_VIALES004128_20250604030928.pdf" TargetMode="External"/><Relationship Id="rId209" Type="http://schemas.openxmlformats.org/officeDocument/2006/relationships/hyperlink" Target="https://arsaecoe.mtc.gob.pe/vial/VIAL_I_VIALES004142_20250606122413.pdf" TargetMode="External"/><Relationship Id="rId220" Type="http://schemas.openxmlformats.org/officeDocument/2006/relationships/hyperlink" Target="https://arsaecoe.mtc.gob.pe/vial/VIAL_R_VIALES004153_20250609044500.pdf" TargetMode="External"/><Relationship Id="rId241" Type="http://schemas.openxmlformats.org/officeDocument/2006/relationships/hyperlink" Target="https://arsaecoe.mtc.gob.pe/vial/VIAL_R_VIALES004162_20250611104353.pdf" TargetMode="External"/><Relationship Id="rId15" Type="http://schemas.openxmlformats.org/officeDocument/2006/relationships/hyperlink" Target="https://arsaecoe.mtc.gob.pe/vial/VIAL_I_VIALES003128_20250221090148.pdf" TargetMode="External"/><Relationship Id="rId36" Type="http://schemas.openxmlformats.org/officeDocument/2006/relationships/hyperlink" Target="https://arsaecoe.mtc.gob.pe/vial/VIAL_I_VIALES003544_20250323094400.pdf" TargetMode="External"/><Relationship Id="rId57" Type="http://schemas.openxmlformats.org/officeDocument/2006/relationships/hyperlink" Target="https://arsaecoe.mtc.gob.pe/vial/VIAL_R_VIALES003758_20250407112731.pdf" TargetMode="External"/><Relationship Id="rId262" Type="http://schemas.openxmlformats.org/officeDocument/2006/relationships/hyperlink" Target="https://arsaecoe.mtc.gob.pe/vial/VIAL_I_VIALES004176_20250612085243.pdf" TargetMode="External"/><Relationship Id="rId78" Type="http://schemas.openxmlformats.org/officeDocument/2006/relationships/hyperlink" Target="https://arsaecoe.mtc.gob.pe/vial/VIAL_R_VIALES002975_20250121025819.pdf" TargetMode="External"/><Relationship Id="rId99" Type="http://schemas.openxmlformats.org/officeDocument/2006/relationships/hyperlink" Target="https://arsaecoe.mtc.gob.pe/vial/VIAL_R_VIALES003822_20250412111630.pdf" TargetMode="External"/><Relationship Id="rId101" Type="http://schemas.openxmlformats.org/officeDocument/2006/relationships/hyperlink" Target="https://arsaecoe.mtc.gob.pe/vial/VIAL_I_VIALES003838_20250414073838.pdf" TargetMode="External"/><Relationship Id="rId122" Type="http://schemas.openxmlformats.org/officeDocument/2006/relationships/hyperlink" Target="https://arsaecoe.mtc.gob.pe/vial/VIAL_I_VIALES003896_20250426112438.pdf" TargetMode="External"/><Relationship Id="rId143" Type="http://schemas.openxmlformats.org/officeDocument/2006/relationships/hyperlink" Target="https://arsaecoe.mtc.gob.pe/vial/VIAL_R_VIALES004010_20250513064216.pdf" TargetMode="External"/><Relationship Id="rId164" Type="http://schemas.openxmlformats.org/officeDocument/2006/relationships/hyperlink" Target="https://arsaecoe.mtc.gob.pe/vial/VIAL_R_VIALES003840_20250415092929.pdf" TargetMode="External"/><Relationship Id="rId185" Type="http://schemas.openxmlformats.org/officeDocument/2006/relationships/hyperlink" Target="https://arsaecoe.mtc.gob.pe/vial/VIAL_R_VIALES004117_20250603093103.pdf" TargetMode="External"/><Relationship Id="rId9" Type="http://schemas.openxmlformats.org/officeDocument/2006/relationships/hyperlink" Target="https://arsaecoe.mtc.gob.pe/vial/VIAL_I_VIALES002975_20250121064000.pdf" TargetMode="External"/><Relationship Id="rId210" Type="http://schemas.openxmlformats.org/officeDocument/2006/relationships/hyperlink" Target="https://arsaecoe.mtc.gob.pe/vial/VIAL_R_VIALES004143_20250606043322.pdf" TargetMode="External"/><Relationship Id="rId26" Type="http://schemas.openxmlformats.org/officeDocument/2006/relationships/hyperlink" Target="https://arsaecoe.mtc.gob.pe/vial/VIAL_I_VIALES003441_20250311045849.pdf" TargetMode="External"/><Relationship Id="rId231" Type="http://schemas.openxmlformats.org/officeDocument/2006/relationships/hyperlink" Target="https://arsaecoe.mtc.gob.pe/vial/VIAL_I_VIALES004157_20250610054305.pdf" TargetMode="External"/><Relationship Id="rId252" Type="http://schemas.openxmlformats.org/officeDocument/2006/relationships/hyperlink" Target="https://arsaecoe.mtc.gob.pe/vial/VIAL_R_VIALES004172_20250612081651.pdf" TargetMode="External"/><Relationship Id="rId47" Type="http://schemas.openxmlformats.org/officeDocument/2006/relationships/hyperlink" Target="https://arsaecoe.mtc.gob.pe/vial/VIAL_R_VIALES003652_20250329101230.pdf" TargetMode="External"/><Relationship Id="rId68" Type="http://schemas.openxmlformats.org/officeDocument/2006/relationships/hyperlink" Target="https://arsaecoe.mtc.gob.pe/vial/VIAL_R_M210669_20230403103319.pdf" TargetMode="External"/><Relationship Id="rId89" Type="http://schemas.openxmlformats.org/officeDocument/2006/relationships/hyperlink" Target="https://arsaecoe.mtc.gob.pe/vial/VIAL_R_VIALES003328_20250304121318.pdf" TargetMode="External"/><Relationship Id="rId112" Type="http://schemas.openxmlformats.org/officeDocument/2006/relationships/hyperlink" Target="https://arsaecoe.mtc.gob.pe/vial/VIAL_R_VIALES003891_20250424044807.pdf" TargetMode="External"/><Relationship Id="rId133" Type="http://schemas.openxmlformats.org/officeDocument/2006/relationships/hyperlink" Target="https://arsaecoe.mtc.gob.pe/vial/VIAL_I_VIALES003959_20250506124225.pdf" TargetMode="External"/><Relationship Id="rId154" Type="http://schemas.openxmlformats.org/officeDocument/2006/relationships/hyperlink" Target="https://arsaecoe.mtc.gob.pe/vial/VIAL_I_VIALES004056_20250521102202.pdf" TargetMode="External"/><Relationship Id="rId175" Type="http://schemas.openxmlformats.org/officeDocument/2006/relationships/hyperlink" Target="https://arsaecoe.mtc.gob.pe/vial/VIAL_R_VIALES004100_20250530053353.pdf" TargetMode="External"/><Relationship Id="rId196" Type="http://schemas.openxmlformats.org/officeDocument/2006/relationships/hyperlink" Target="https://arsaecoe.mtc.gob.pe/vial/VIAL_I_VIALES004135_20250606091227.pdf" TargetMode="External"/><Relationship Id="rId200" Type="http://schemas.openxmlformats.org/officeDocument/2006/relationships/hyperlink" Target="https://arsaecoe.mtc.gob.pe/vial/VIAL_I_VIALES004133_20250605044127.pdf" TargetMode="External"/><Relationship Id="rId16" Type="http://schemas.openxmlformats.org/officeDocument/2006/relationships/hyperlink" Target="https://arsaecoe.mtc.gob.pe/vial/VIAL_I_VIALES003173_20250219091129.pdf" TargetMode="External"/><Relationship Id="rId221" Type="http://schemas.openxmlformats.org/officeDocument/2006/relationships/hyperlink" Target="https://arsaecoe.mtc.gob.pe/vial/VIAL_I_VIALES004148_20250609052338.pdf" TargetMode="External"/><Relationship Id="rId242" Type="http://schemas.openxmlformats.org/officeDocument/2006/relationships/hyperlink" Target="https://arsaecoe.mtc.gob.pe/vial/VIAL_R_VIALES004165_20250611112322.pdf" TargetMode="External"/><Relationship Id="rId263" Type="http://schemas.openxmlformats.org/officeDocument/2006/relationships/hyperlink" Target="https://arsaecoe.mtc.gob.pe/vial/VIAL_R_VIALES004177_20250613123631.pdf" TargetMode="External"/><Relationship Id="rId37" Type="http://schemas.openxmlformats.org/officeDocument/2006/relationships/hyperlink" Target="https://arsaecoe.mtc.gob.pe/vial/VIAL_I_VIALES003556_20250323095205.pdf" TargetMode="External"/><Relationship Id="rId58" Type="http://schemas.openxmlformats.org/officeDocument/2006/relationships/hyperlink" Target="https://arsaecoe.mtc.gob.pe/vial/VIAL_I_VIALES003758_20250407112731.pdf" TargetMode="External"/><Relationship Id="rId79" Type="http://schemas.openxmlformats.org/officeDocument/2006/relationships/hyperlink" Target="https://arsaecoe.mtc.gob.pe/vial/VIAL_R_VIALES003029_20250131112738.pdf" TargetMode="External"/><Relationship Id="rId102" Type="http://schemas.openxmlformats.org/officeDocument/2006/relationships/hyperlink" Target="https://arsaecoe.mtc.gob.pe/vial/VIAL_R_VIALES003843_20250415013515.pdf" TargetMode="External"/><Relationship Id="rId123" Type="http://schemas.openxmlformats.org/officeDocument/2006/relationships/hyperlink" Target="https://arsaecoe.mtc.gob.pe/vial/VIAL_I_VIALES003891_20250426113019.pdf" TargetMode="External"/><Relationship Id="rId144" Type="http://schemas.openxmlformats.org/officeDocument/2006/relationships/hyperlink" Target="https://arsaecoe.mtc.gob.pe/vial/VIAL_I_VIALES004008_20250513062826.pdf" TargetMode="External"/><Relationship Id="rId90" Type="http://schemas.openxmlformats.org/officeDocument/2006/relationships/hyperlink" Target="https://arsaecoe.mtc.gob.pe/vial/VIAL_R_VIALES003331_20250304012821.pdf" TargetMode="External"/><Relationship Id="rId165" Type="http://schemas.openxmlformats.org/officeDocument/2006/relationships/hyperlink" Target="https://arsaecoe.mtc.gob.pe/vial/VIAL_I_VIALES003840_20250415092929.pdf" TargetMode="External"/><Relationship Id="rId186" Type="http://schemas.openxmlformats.org/officeDocument/2006/relationships/hyperlink" Target="https://arsaecoe.mtc.gob.pe/vial/VIAL_R_VIALES004118_20250603095057.pdf" TargetMode="External"/><Relationship Id="rId211" Type="http://schemas.openxmlformats.org/officeDocument/2006/relationships/hyperlink" Target="https://arsaecoe.mtc.gob.pe/vial/VIAL_I_VIALES004143_20250606043322.pdf" TargetMode="External"/><Relationship Id="rId232" Type="http://schemas.openxmlformats.org/officeDocument/2006/relationships/hyperlink" Target="https://arsaecoe.mtc.gob.pe/vial/VIAL_R_VIALES004158_20250610055120.pdf" TargetMode="External"/><Relationship Id="rId253" Type="http://schemas.openxmlformats.org/officeDocument/2006/relationships/hyperlink" Target="https://arsaecoe.mtc.gob.pe/vial/VIAL_R_VIALES004173_20250612045624.pdf" TargetMode="External"/><Relationship Id="rId27" Type="http://schemas.openxmlformats.org/officeDocument/2006/relationships/hyperlink" Target="https://arsaecoe.mtc.gob.pe/vial/VIAL_R_VIALES003460_20250312053750.pdf" TargetMode="External"/><Relationship Id="rId48" Type="http://schemas.openxmlformats.org/officeDocument/2006/relationships/hyperlink" Target="https://arsaecoe.mtc.gob.pe/vial/VIAL_I_VIALES003652_20250329101317.pdf" TargetMode="External"/><Relationship Id="rId69" Type="http://schemas.openxmlformats.org/officeDocument/2006/relationships/hyperlink" Target="https://arsaecoe.mtc.gob.pe/vial/VIAL_R_M2002194_20230403101554.pdf" TargetMode="External"/><Relationship Id="rId113" Type="http://schemas.openxmlformats.org/officeDocument/2006/relationships/hyperlink" Target="https://arsaecoe.mtc.gob.pe/vial/VIAL_R_VIALES003896_20250424063200.pdf" TargetMode="External"/><Relationship Id="rId134" Type="http://schemas.openxmlformats.org/officeDocument/2006/relationships/hyperlink" Target="https://arsaecoe.mtc.gob.pe/vial/VIAL_R_VIALES003974_20250507125111.pdf" TargetMode="External"/><Relationship Id="rId80" Type="http://schemas.openxmlformats.org/officeDocument/2006/relationships/hyperlink" Target="https://arsaecoe.mtc.gob.pe/vial/VIAL_R_VIALES003035_20250201123027.pdf" TargetMode="External"/><Relationship Id="rId155" Type="http://schemas.openxmlformats.org/officeDocument/2006/relationships/hyperlink" Target="https://arsaecoe.mtc.gob.pe/vial/VIAL_R_VIALES004059_20250521042239.pdf" TargetMode="External"/><Relationship Id="rId176" Type="http://schemas.openxmlformats.org/officeDocument/2006/relationships/hyperlink" Target="https://arsaecoe.mtc.gob.pe/vial/VIAL_I_VIALES004100_20250530054902.pdf" TargetMode="External"/><Relationship Id="rId197" Type="http://schemas.openxmlformats.org/officeDocument/2006/relationships/hyperlink" Target="https://arsaecoe.mtc.gob.pe/vial/VIAL_R_VIALES004132_20250605012203.pdf" TargetMode="External"/><Relationship Id="rId201" Type="http://schemas.openxmlformats.org/officeDocument/2006/relationships/hyperlink" Target="https://arsaecoe.mtc.gob.pe/vial/VIAL_I_VIALES004132_20250605044519.pdf" TargetMode="External"/><Relationship Id="rId222" Type="http://schemas.openxmlformats.org/officeDocument/2006/relationships/hyperlink" Target="https://arsaecoe.mtc.gob.pe/vial/VIAL_I_VIALES004152_20250609052705.pdf" TargetMode="External"/><Relationship Id="rId243" Type="http://schemas.openxmlformats.org/officeDocument/2006/relationships/hyperlink" Target="https://arsaecoe.mtc.gob.pe/vial/VIAL_I_VIALES004165_20250611112834.pdf" TargetMode="External"/><Relationship Id="rId264" Type="http://schemas.openxmlformats.org/officeDocument/2006/relationships/hyperlink" Target="https://arsaecoe.mtc.gob.pe/vial/VIAL_R_VIALES004178_20250613032030.pdf" TargetMode="External"/><Relationship Id="rId17" Type="http://schemas.openxmlformats.org/officeDocument/2006/relationships/hyperlink" Target="https://arsaecoe.mtc.gob.pe/vial/VIAL_I_VIALES003202_20250514111203.pdf" TargetMode="External"/><Relationship Id="rId38" Type="http://schemas.openxmlformats.org/officeDocument/2006/relationships/hyperlink" Target="https://arsaecoe.mtc.gob.pe/vial/VIAL_I_VIALES003555_20250323100111.pdf" TargetMode="External"/><Relationship Id="rId59" Type="http://schemas.openxmlformats.org/officeDocument/2006/relationships/hyperlink" Target="https://arsaecoe.mtc.gob.pe/vial/VIAL_R_VIALES003777_20250408032857.pdf" TargetMode="External"/><Relationship Id="rId103" Type="http://schemas.openxmlformats.org/officeDocument/2006/relationships/hyperlink" Target="https://arsaecoe.mtc.gob.pe/vial/VIAL_R_VIALES003854_20250416043037.pdf" TargetMode="External"/><Relationship Id="rId124" Type="http://schemas.openxmlformats.org/officeDocument/2006/relationships/hyperlink" Target="https://arsaecoe.mtc.gob.pe/vial/VIAL_R_VIALES003919_20250428014932.pdf" TargetMode="External"/><Relationship Id="rId70" Type="http://schemas.openxmlformats.org/officeDocument/2006/relationships/hyperlink" Target="https://arsaecoe.mtc.gob.pe/vial/VIAL_R_M210248_20230403102345.pdf" TargetMode="External"/><Relationship Id="rId91" Type="http://schemas.openxmlformats.org/officeDocument/2006/relationships/hyperlink" Target="https://arsaecoe.mtc.gob.pe/vial/VIAL_R_VIALES003444_20250311044529.pdf" TargetMode="External"/><Relationship Id="rId145" Type="http://schemas.openxmlformats.org/officeDocument/2006/relationships/hyperlink" Target="https://arsaecoe.mtc.gob.pe/vial/VIAL_R_VIALES004032_20250515024220.pdf" TargetMode="External"/><Relationship Id="rId166" Type="http://schemas.openxmlformats.org/officeDocument/2006/relationships/hyperlink" Target="https://arsaecoe.mtc.gob.pe/vial/VIAL_I_VIALES004064_20250525054913.pdf" TargetMode="External"/><Relationship Id="rId187" Type="http://schemas.openxmlformats.org/officeDocument/2006/relationships/hyperlink" Target="https://arsaecoe.mtc.gob.pe/vial/VIAL_I_VIALES004117_20250603125901.pdf" TargetMode="External"/><Relationship Id="rId1" Type="http://schemas.openxmlformats.org/officeDocument/2006/relationships/hyperlink" Target="https://arsaecoe.mtc.gob.pe/vial/VIAL_I_M210669_20230904112823.pdf" TargetMode="External"/><Relationship Id="rId212" Type="http://schemas.openxmlformats.org/officeDocument/2006/relationships/hyperlink" Target="https://arsaecoe.mtc.gob.pe/vial/VIAL_R_VIALES004144_20250606065626.pdf" TargetMode="External"/><Relationship Id="rId233" Type="http://schemas.openxmlformats.org/officeDocument/2006/relationships/hyperlink" Target="https://arsaecoe.mtc.gob.pe/vial/VIAL_I_VIALES004158_20250610055120.pdf" TargetMode="External"/><Relationship Id="rId254" Type="http://schemas.openxmlformats.org/officeDocument/2006/relationships/hyperlink" Target="https://arsaecoe.mtc.gob.pe/vial/VIAL_I_VIALES004173_20250612043623.pdf" TargetMode="External"/><Relationship Id="rId28" Type="http://schemas.openxmlformats.org/officeDocument/2006/relationships/hyperlink" Target="https://arsaecoe.mtc.gob.pe/vial/VIAL_I_VIALES003460_20250312053750.pdf" TargetMode="External"/><Relationship Id="rId49" Type="http://schemas.openxmlformats.org/officeDocument/2006/relationships/hyperlink" Target="https://arsaecoe.mtc.gob.pe/vial/VIAL_R_VIALES003660_20250330010654.pdf" TargetMode="External"/><Relationship Id="rId114" Type="http://schemas.openxmlformats.org/officeDocument/2006/relationships/hyperlink" Target="https://arsaecoe.mtc.gob.pe/vial/VIAL_R_VIALES003898_20250425105105.pdf" TargetMode="External"/><Relationship Id="rId60" Type="http://schemas.openxmlformats.org/officeDocument/2006/relationships/hyperlink" Target="https://arsaecoe.mtc.gob.pe/vial/VIAL_I_VIALES003777_20250408032857.pdf" TargetMode="External"/><Relationship Id="rId81" Type="http://schemas.openxmlformats.org/officeDocument/2006/relationships/hyperlink" Target="https://arsaecoe.mtc.gob.pe/vial/VIAL_R_VIALES003047_20250203112527.pdf" TargetMode="External"/><Relationship Id="rId135" Type="http://schemas.openxmlformats.org/officeDocument/2006/relationships/hyperlink" Target="https://arsaecoe.mtc.gob.pe/vial/VIAL_I_VIALES003974_20250507010554.pdf" TargetMode="External"/><Relationship Id="rId156" Type="http://schemas.openxmlformats.org/officeDocument/2006/relationships/hyperlink" Target="https://arsaecoe.mtc.gob.pe/vial/VIAL_I_VIALES004059_20250521041720.pdf" TargetMode="External"/><Relationship Id="rId177" Type="http://schemas.openxmlformats.org/officeDocument/2006/relationships/hyperlink" Target="https://arsaecoe.mtc.gob.pe/vial/VIAL_R_VIALES004103_20250531095821.pdf" TargetMode="External"/><Relationship Id="rId198" Type="http://schemas.openxmlformats.org/officeDocument/2006/relationships/hyperlink" Target="https://arsaecoe.mtc.gob.pe/vial/VIAL_I_VIALES004133_20250605012220.pdf" TargetMode="External"/><Relationship Id="rId202" Type="http://schemas.openxmlformats.org/officeDocument/2006/relationships/hyperlink" Target="https://arsaecoe.mtc.gob.pe/vial/VIAL_R_VIALES004138_20250605052901.pdf" TargetMode="External"/><Relationship Id="rId223" Type="http://schemas.openxmlformats.org/officeDocument/2006/relationships/hyperlink" Target="https://arsaecoe.mtc.gob.pe/vial/VIAL_R_VIALES004154_20250610043535.pdf" TargetMode="External"/><Relationship Id="rId244" Type="http://schemas.openxmlformats.org/officeDocument/2006/relationships/hyperlink" Target="https://arsaecoe.mtc.gob.pe/vial/VIAL_I_VIALES004159_20250611113354.pdf" TargetMode="External"/><Relationship Id="rId18" Type="http://schemas.openxmlformats.org/officeDocument/2006/relationships/hyperlink" Target="https://arsaecoe.mtc.gob.pe/vial/VIAL_I_VIALES003277_20250228115013.pdf" TargetMode="External"/><Relationship Id="rId39" Type="http://schemas.openxmlformats.org/officeDocument/2006/relationships/hyperlink" Target="https://arsaecoe.mtc.gob.pe/vial/VIAL_R_VIALES003565_20250323030950.pdf" TargetMode="External"/><Relationship Id="rId265" Type="http://schemas.openxmlformats.org/officeDocument/2006/relationships/hyperlink" Target="https://arsaecoe.mtc.gob.pe/vial/VIAL_R_VIALES004179_20250613041243.pdf" TargetMode="External"/><Relationship Id="rId50" Type="http://schemas.openxmlformats.org/officeDocument/2006/relationships/hyperlink" Target="https://arsaecoe.mtc.gob.pe/vial/VIAL_I_VIALES003660_20250330010654.pdf" TargetMode="External"/><Relationship Id="rId104" Type="http://schemas.openxmlformats.org/officeDocument/2006/relationships/hyperlink" Target="https://arsaecoe.mtc.gob.pe/vial/VIAL_I_VIALES0038454_20250416081148.pdf" TargetMode="External"/><Relationship Id="rId125" Type="http://schemas.openxmlformats.org/officeDocument/2006/relationships/hyperlink" Target="https://arsaecoe.mtc.gob.pe/vial/VIAL_R_VIALES003924_20250428053542.pdf" TargetMode="External"/><Relationship Id="rId146" Type="http://schemas.openxmlformats.org/officeDocument/2006/relationships/hyperlink" Target="https://arsaecoe.mtc.gob.pe/vial/VIAL_I_VIALES004032_20250515081042.pdf" TargetMode="External"/><Relationship Id="rId167" Type="http://schemas.openxmlformats.org/officeDocument/2006/relationships/hyperlink" Target="https://arsaecoe.mtc.gob.pe/vial/VIAL_R_VIALES004079_20250526045410.pdf" TargetMode="External"/><Relationship Id="rId188" Type="http://schemas.openxmlformats.org/officeDocument/2006/relationships/hyperlink" Target="https://arsaecoe.mtc.gob.pe/vial/VIAL_I_VIALES004118_20250603010954.pdf" TargetMode="External"/><Relationship Id="rId71" Type="http://schemas.openxmlformats.org/officeDocument/2006/relationships/hyperlink" Target="https://arsaecoe.mtc.gob.pe/vial/VIAL_R_M230427_20230410035024.pdf" TargetMode="External"/><Relationship Id="rId92" Type="http://schemas.openxmlformats.org/officeDocument/2006/relationships/hyperlink" Target="https://arsaecoe.mtc.gob.pe/vial/VIAL_R_VIALES003784_20250409105947.pdf" TargetMode="External"/><Relationship Id="rId213" Type="http://schemas.openxmlformats.org/officeDocument/2006/relationships/hyperlink" Target="https://arsaecoe.mtc.gob.pe/vial/VIAL_I_VIALES004144_20250606065626.pdf" TargetMode="External"/><Relationship Id="rId234" Type="http://schemas.openxmlformats.org/officeDocument/2006/relationships/hyperlink" Target="https://arsaecoe.mtc.gob.pe/vial/VIAL_I_VIALES004153_20250611062628.pdf" TargetMode="External"/><Relationship Id="rId2" Type="http://schemas.openxmlformats.org/officeDocument/2006/relationships/hyperlink" Target="https://arsaecoe.mtc.gob.pe/vial/VIAL_I_M2002194_20230403101554.pdf" TargetMode="External"/><Relationship Id="rId29" Type="http://schemas.openxmlformats.org/officeDocument/2006/relationships/hyperlink" Target="https://arsaecoe.mtc.gob.pe/vial/VIAL_R_VIALES003488_20250314125611.pdf" TargetMode="External"/><Relationship Id="rId255" Type="http://schemas.openxmlformats.org/officeDocument/2006/relationships/hyperlink" Target="https://arsaecoe.mtc.gob.pe/vial/VIAL_I_VIALES004173_20250612043623.pdf" TargetMode="External"/><Relationship Id="rId40" Type="http://schemas.openxmlformats.org/officeDocument/2006/relationships/hyperlink" Target="https://arsaecoe.mtc.gob.pe/vial/VIAL_I_VIALES003565_20250323030950.pdf" TargetMode="External"/><Relationship Id="rId115" Type="http://schemas.openxmlformats.org/officeDocument/2006/relationships/hyperlink" Target="https://arsaecoe.mtc.gob.pe/vial/VIAL_R_VIALES003902_20250425030607.pdf" TargetMode="External"/><Relationship Id="rId136" Type="http://schemas.openxmlformats.org/officeDocument/2006/relationships/hyperlink" Target="https://arsaecoe.mtc.gob.pe/vial/VIAL_I_VIALES003970_20250507083433.pdf" TargetMode="External"/><Relationship Id="rId157" Type="http://schemas.openxmlformats.org/officeDocument/2006/relationships/hyperlink" Target="https://arsaecoe.mtc.gob.pe/vial/VIAL_R_VIALES004062_20250522113559.pdf" TargetMode="External"/><Relationship Id="rId178" Type="http://schemas.openxmlformats.org/officeDocument/2006/relationships/hyperlink" Target="https://arsaecoe.mtc.gob.pe/vial/VIAL_R_VIALES004110_20250602011958.pdf" TargetMode="External"/><Relationship Id="rId61" Type="http://schemas.openxmlformats.org/officeDocument/2006/relationships/hyperlink" Target="https://arsaecoe.mtc.gob.pe/vial/VIAL_R_VIALES003617_20250327042418.pdf" TargetMode="External"/><Relationship Id="rId82" Type="http://schemas.openxmlformats.org/officeDocument/2006/relationships/hyperlink" Target="https://arsaecoe.mtc.gob.pe/vial/VIAL_R_VIALES003128_20250214011950.pdf" TargetMode="External"/><Relationship Id="rId199" Type="http://schemas.openxmlformats.org/officeDocument/2006/relationships/hyperlink" Target="https://arsaecoe.mtc.gob.pe/vial/VIAL_R_VIALES004135_20250605015932.pdf" TargetMode="External"/><Relationship Id="rId203" Type="http://schemas.openxmlformats.org/officeDocument/2006/relationships/hyperlink" Target="https://arsaecoe.mtc.gob.pe/vial/VIAL_I_VIALES004128_20250605093836.pdf" TargetMode="External"/><Relationship Id="rId19" Type="http://schemas.openxmlformats.org/officeDocument/2006/relationships/hyperlink" Target="https://arsaecoe.mtc.gob.pe/vial/VIAL_R_VIALES003321_20250303063404.pdf" TargetMode="External"/><Relationship Id="rId224" Type="http://schemas.openxmlformats.org/officeDocument/2006/relationships/hyperlink" Target="https://arsaecoe.mtc.gob.pe/vial/VIAL_R_VIALES003620_20250328121825.pdf" TargetMode="External"/><Relationship Id="rId245" Type="http://schemas.openxmlformats.org/officeDocument/2006/relationships/hyperlink" Target="https://arsaecoe.mtc.gob.pe/vial/VIAL_I_VIALES004160_20250611113644.pdf" TargetMode="External"/><Relationship Id="rId266" Type="http://schemas.openxmlformats.org/officeDocument/2006/relationships/hyperlink" Target="https://arsaecoe.mtc.gob.pe/vial/VIAL_I_VIALES004178_20250613044201.pdf" TargetMode="External"/><Relationship Id="rId30" Type="http://schemas.openxmlformats.org/officeDocument/2006/relationships/hyperlink" Target="https://arsaecoe.mtc.gob.pe/vial/VIAL_I_VIALES003488_20250315120632.pdf" TargetMode="External"/><Relationship Id="rId105" Type="http://schemas.openxmlformats.org/officeDocument/2006/relationships/hyperlink" Target="https://arsaecoe.mtc.gob.pe/vial/VIAL_I_VIALES003843_20250417080656.pdf" TargetMode="External"/><Relationship Id="rId126" Type="http://schemas.openxmlformats.org/officeDocument/2006/relationships/hyperlink" Target="https://arsaecoe.mtc.gob.pe/vial/VIAL_I_VIALES003924_20250428053542.pdf" TargetMode="External"/><Relationship Id="rId147" Type="http://schemas.openxmlformats.org/officeDocument/2006/relationships/hyperlink" Target="https://arsaecoe.mtc.gob.pe/vial/VIAL_R_VIALES004037_20250516031459.pdf" TargetMode="External"/><Relationship Id="rId168" Type="http://schemas.openxmlformats.org/officeDocument/2006/relationships/hyperlink" Target="https://arsaecoe.mtc.gob.pe/vial/VIAL_I_VIALES004079_20250526063850.pdf" TargetMode="External"/><Relationship Id="rId51" Type="http://schemas.openxmlformats.org/officeDocument/2006/relationships/hyperlink" Target="https://arsaecoe.mtc.gob.pe/vial/VIAL_R_VIALES003680_20250401083950.pdf" TargetMode="External"/><Relationship Id="rId72" Type="http://schemas.openxmlformats.org/officeDocument/2006/relationships/hyperlink" Target="https://arsaecoe.mtc.gob.pe/vial/VIAL_R_M1903205_20230403100451.pdf" TargetMode="External"/><Relationship Id="rId93" Type="http://schemas.openxmlformats.org/officeDocument/2006/relationships/hyperlink" Target="https://arsaecoe.mtc.gob.pe/vial/VIAL_R_VIALES003789_20250409025923.pdf" TargetMode="External"/><Relationship Id="rId189" Type="http://schemas.openxmlformats.org/officeDocument/2006/relationships/hyperlink" Target="https://arsaecoe.mtc.gob.pe/vial/VIAL_R_VIALES004123_20250603031241.pdf" TargetMode="External"/><Relationship Id="rId3" Type="http://schemas.openxmlformats.org/officeDocument/2006/relationships/hyperlink" Target="https://arsaecoe.mtc.gob.pe/vial/VIAL_I_M210248_20230403102345.pdf" TargetMode="External"/><Relationship Id="rId214" Type="http://schemas.openxmlformats.org/officeDocument/2006/relationships/hyperlink" Target="https://arsaecoe.mtc.gob.pe/vial/VIAL_R_VIALES004145_20250607115554.pdf" TargetMode="External"/><Relationship Id="rId235" Type="http://schemas.openxmlformats.org/officeDocument/2006/relationships/hyperlink" Target="https://arsaecoe.mtc.gob.pe/vial/VIAL_I_VIALES004151_20250611062713.pdf" TargetMode="External"/><Relationship Id="rId256" Type="http://schemas.openxmlformats.org/officeDocument/2006/relationships/hyperlink" Target="https://arsaecoe.mtc.gob.pe/vial/VIAL_I_VIALES004171_20250612042650.pdf" TargetMode="External"/><Relationship Id="rId116" Type="http://schemas.openxmlformats.org/officeDocument/2006/relationships/hyperlink" Target="https://arsaecoe.mtc.gob.pe/vial/VIAL_R_VIALES003903_20250425033200.pdf" TargetMode="External"/><Relationship Id="rId137" Type="http://schemas.openxmlformats.org/officeDocument/2006/relationships/hyperlink" Target="https://arsaecoe.mtc.gob.pe/vial/VIAL_R_VIALES003987_20250508123951.pdf" TargetMode="External"/><Relationship Id="rId158" Type="http://schemas.openxmlformats.org/officeDocument/2006/relationships/hyperlink" Target="https://arsaecoe.mtc.gob.pe/vial/VIAL_I_VIALES004062_20250522113559.pdf" TargetMode="External"/><Relationship Id="rId20" Type="http://schemas.openxmlformats.org/officeDocument/2006/relationships/hyperlink" Target="https://arsaecoe.mtc.gob.pe/vial/VIAL_I_VIALES003331_20250304113833.pdf" TargetMode="External"/><Relationship Id="rId41" Type="http://schemas.openxmlformats.org/officeDocument/2006/relationships/hyperlink" Target="https://arsaecoe.mtc.gob.pe/vial/VIAL_I_VIALES003538_20250323042351.pdf" TargetMode="External"/><Relationship Id="rId62" Type="http://schemas.openxmlformats.org/officeDocument/2006/relationships/hyperlink" Target="https://arsaecoe.mtc.gob.pe/vial/VIAL_I_VIALES003617_20250327115401.pdf" TargetMode="External"/><Relationship Id="rId83" Type="http://schemas.openxmlformats.org/officeDocument/2006/relationships/hyperlink" Target="https://arsaecoe.mtc.gob.pe/vial/VIAL_R_VIALES003173_20250219075717.pdf" TargetMode="External"/><Relationship Id="rId179" Type="http://schemas.openxmlformats.org/officeDocument/2006/relationships/hyperlink" Target="https://arsaecoe.mtc.gob.pe/vial/VIAL_I_VIALES004110_20250602011958.pdf" TargetMode="External"/><Relationship Id="rId190" Type="http://schemas.openxmlformats.org/officeDocument/2006/relationships/hyperlink" Target="https://arsaecoe.mtc.gob.pe/vial/VIAL_R_VIALES004125_20250603053327.pdf" TargetMode="External"/><Relationship Id="rId204" Type="http://schemas.openxmlformats.org/officeDocument/2006/relationships/hyperlink" Target="https://arsaecoe.mtc.gob.pe/vial/VIAL_I_VIALES004137_20250606084948.pdf" TargetMode="External"/><Relationship Id="rId225" Type="http://schemas.openxmlformats.org/officeDocument/2006/relationships/hyperlink" Target="https://arsaecoe.mtc.gob.pe/vial/VIAL_I_VIALES003620_20250328083432.pdf" TargetMode="External"/><Relationship Id="rId246" Type="http://schemas.openxmlformats.org/officeDocument/2006/relationships/hyperlink" Target="https://arsaecoe.mtc.gob.pe/vial/VIAL_R_VIALES004149_20250609033314.pdf" TargetMode="External"/><Relationship Id="rId267" Type="http://schemas.openxmlformats.org/officeDocument/2006/relationships/hyperlink" Target="https://arsaecoe.mtc.gob.pe/vial/VIAL_I_VIALES004177_20250613051138.pdf" TargetMode="External"/><Relationship Id="rId106" Type="http://schemas.openxmlformats.org/officeDocument/2006/relationships/hyperlink" Target="https://arsaecoe.mtc.gob.pe/vial/VIAL_I_VIALES003319_20250417011833.pdf" TargetMode="External"/><Relationship Id="rId127" Type="http://schemas.openxmlformats.org/officeDocument/2006/relationships/hyperlink" Target="https://arsaecoe.mtc.gob.pe/vial/VIAL_I_VIALES003919_20250428084541.pdf" TargetMode="External"/><Relationship Id="rId10" Type="http://schemas.openxmlformats.org/officeDocument/2006/relationships/hyperlink" Target="https://arsaecoe.mtc.gob.pe/vial/VIAL_I_VIALES003029_20250131112739.pdf" TargetMode="External"/><Relationship Id="rId31" Type="http://schemas.openxmlformats.org/officeDocument/2006/relationships/hyperlink" Target="https://arsaecoe.mtc.gob.pe/vial/VIAL_R_VIALES003538_20250320040427.pdf" TargetMode="External"/><Relationship Id="rId52" Type="http://schemas.openxmlformats.org/officeDocument/2006/relationships/hyperlink" Target="https://arsaecoe.mtc.gob.pe/vial/VIAL_I_VIALES003680_20250402043737.pdf" TargetMode="External"/><Relationship Id="rId73" Type="http://schemas.openxmlformats.org/officeDocument/2006/relationships/hyperlink" Target="https://arsaecoe.mtc.gob.pe/vial/VIAL_R_M190395_20230904114707.pdf" TargetMode="External"/><Relationship Id="rId94" Type="http://schemas.openxmlformats.org/officeDocument/2006/relationships/hyperlink" Target="https://arsaecoe.mtc.gob.pe/vial/VIAL_R_VIALES003791_20250409073751.pdf" TargetMode="External"/><Relationship Id="rId148" Type="http://schemas.openxmlformats.org/officeDocument/2006/relationships/hyperlink" Target="https://arsaecoe.mtc.gob.pe/vial/VIAL_R_VIALES004036_20250516030424.pdf" TargetMode="External"/><Relationship Id="rId169" Type="http://schemas.openxmlformats.org/officeDocument/2006/relationships/hyperlink" Target="https://arsaecoe.mtc.gob.pe/vial/VIAL_R_VIALES004076_20250526064318.pdf" TargetMode="External"/><Relationship Id="rId4" Type="http://schemas.openxmlformats.org/officeDocument/2006/relationships/hyperlink" Target="https://arsaecoe.mtc.gob.pe/vial/VIAL_I_M2302204_20230904112539.pdf" TargetMode="External"/><Relationship Id="rId180" Type="http://schemas.openxmlformats.org/officeDocument/2006/relationships/hyperlink" Target="https://arsaecoe.mtc.gob.pe/vial/VIAL_R_VIALES004112_20250602043853.pdf" TargetMode="External"/><Relationship Id="rId215" Type="http://schemas.openxmlformats.org/officeDocument/2006/relationships/hyperlink" Target="https://arsaecoe.mtc.gob.pe/vial/VIAL_I_VIALES004145_20250607115554.pdf" TargetMode="External"/><Relationship Id="rId236" Type="http://schemas.openxmlformats.org/officeDocument/2006/relationships/hyperlink" Target="https://arsaecoe.mtc.gob.pe/vial/VIAL_I_VIALES004149_20250611062830.pdf" TargetMode="External"/><Relationship Id="rId257" Type="http://schemas.openxmlformats.org/officeDocument/2006/relationships/hyperlink" Target="https://arsaecoe.mtc.gob.pe/vial/VIAL_I_VIALES004170_20250612024124.pdf" TargetMode="External"/><Relationship Id="rId42" Type="http://schemas.openxmlformats.org/officeDocument/2006/relationships/hyperlink" Target="https://arsaecoe.mtc.gob.pe/vial/VIAL_I_VIALES003321_20250304115557.pdf" TargetMode="External"/><Relationship Id="rId84" Type="http://schemas.openxmlformats.org/officeDocument/2006/relationships/hyperlink" Target="https://arsaecoe.mtc.gob.pe/vial/VIAL_R_VIALES003202_20250221095835.pdf" TargetMode="External"/><Relationship Id="rId138" Type="http://schemas.openxmlformats.org/officeDocument/2006/relationships/hyperlink" Target="https://arsaecoe.mtc.gob.pe/vial/VIAL_I_VIALES002641docx_20241104045541.pdf" TargetMode="External"/><Relationship Id="rId191" Type="http://schemas.openxmlformats.org/officeDocument/2006/relationships/hyperlink" Target="https://arsaecoe.mtc.gob.pe/vial/VIAL_I_VIALES004125_20250603053327.pdf" TargetMode="External"/><Relationship Id="rId205" Type="http://schemas.openxmlformats.org/officeDocument/2006/relationships/hyperlink" Target="https://arsaecoe.mtc.gob.pe/vial/VIAL_R_VIALES004101_20250606094932.pdf" TargetMode="External"/><Relationship Id="rId247" Type="http://schemas.openxmlformats.org/officeDocument/2006/relationships/hyperlink" Target="https://arsaecoe.mtc.gob.pe/vial/VIAL_R_VIALES004137_20250605050318.pdf" TargetMode="External"/><Relationship Id="rId107" Type="http://schemas.openxmlformats.org/officeDocument/2006/relationships/hyperlink" Target="https://arsaecoe.mtc.gob.pe/vial/VIAL_R_VIALES003555_20250422115616.pdf"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portal.mtc.gob.pe/alerta/Documentos_visor/mapas/M20.04.57.pdf" TargetMode="External"/><Relationship Id="rId4"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329"/>
  <sheetViews>
    <sheetView showGridLines="0" tabSelected="1" zoomScale="68" zoomScaleNormal="68" workbookViewId="0">
      <selection activeCell="X15" sqref="X15"/>
    </sheetView>
  </sheetViews>
  <sheetFormatPr baseColWidth="10" defaultColWidth="11" defaultRowHeight="14.25"/>
  <cols>
    <col min="1" max="1" width="18.5" customWidth="1"/>
    <col min="2" max="2" width="14.75" customWidth="1"/>
    <col min="3" max="3" width="20.125" customWidth="1"/>
    <col min="4" max="4" width="13.125" customWidth="1"/>
    <col min="5" max="5" width="48" customWidth="1"/>
    <col min="6" max="6" width="15.125" customWidth="1"/>
    <col min="7" max="7" width="13.375" style="3" customWidth="1"/>
    <col min="8" max="8" width="11.75" customWidth="1"/>
    <col min="9" max="9" width="12.75" customWidth="1"/>
    <col min="10" max="10" width="12.25" customWidth="1"/>
    <col min="11" max="11" width="8.25" customWidth="1"/>
    <col min="12" max="12" width="5.125" customWidth="1"/>
    <col min="13" max="13" width="15.25" customWidth="1"/>
    <col min="14" max="14" width="16.625" bestFit="1" customWidth="1"/>
    <col min="15" max="15" width="11.75" customWidth="1"/>
    <col min="16" max="16" width="10.125" customWidth="1"/>
    <col min="17" max="17" width="23.25" customWidth="1"/>
    <col min="18" max="18" width="13" hidden="1" customWidth="1"/>
    <col min="19" max="19" width="11.75" hidden="1" customWidth="1"/>
    <col min="20" max="20" width="13.375" hidden="1" customWidth="1"/>
    <col min="21" max="21" width="11.125" hidden="1" customWidth="1"/>
    <col min="22" max="22" width="10.875" customWidth="1"/>
    <col min="23" max="23" width="10.25" customWidth="1"/>
    <col min="24" max="24" width="13.5" customWidth="1"/>
  </cols>
  <sheetData>
    <row r="1" spans="1:29" ht="8.25" customHeight="1">
      <c r="A1" s="98"/>
      <c r="B1" s="98"/>
      <c r="C1" s="98"/>
      <c r="D1" s="3"/>
      <c r="E1" s="98"/>
      <c r="F1" s="98"/>
      <c r="H1" s="3"/>
      <c r="I1" s="3"/>
      <c r="J1" s="3"/>
      <c r="K1" s="3"/>
      <c r="L1" s="3"/>
      <c r="M1" s="3"/>
      <c r="N1" s="3"/>
      <c r="O1" s="3"/>
      <c r="P1" s="3"/>
      <c r="Q1" s="3"/>
      <c r="R1" s="3"/>
      <c r="S1" s="3"/>
      <c r="T1" s="3"/>
      <c r="U1" s="3"/>
      <c r="V1" s="3"/>
      <c r="W1" s="3"/>
    </row>
    <row r="2" spans="1:29" ht="68.25" customHeight="1">
      <c r="A2" s="289" t="s">
        <v>155</v>
      </c>
      <c r="B2" s="290"/>
      <c r="C2" s="290"/>
      <c r="D2" s="290"/>
      <c r="E2" s="290"/>
      <c r="F2" s="290"/>
      <c r="H2" s="3"/>
      <c r="I2" s="3"/>
      <c r="J2" s="3"/>
      <c r="K2" s="3"/>
      <c r="L2" s="3"/>
    </row>
    <row r="3" spans="1:29" ht="27" customHeight="1">
      <c r="A3" s="291" t="s">
        <v>81</v>
      </c>
      <c r="B3" s="291"/>
      <c r="C3" s="291"/>
      <c r="D3" s="291"/>
      <c r="E3" s="291"/>
      <c r="F3" s="291"/>
      <c r="H3" s="3"/>
      <c r="I3" s="3"/>
      <c r="J3" s="3"/>
      <c r="K3" s="3"/>
      <c r="L3" s="3"/>
    </row>
    <row r="4" spans="1:29" ht="24" customHeight="1">
      <c r="B4" s="61" t="s">
        <v>14</v>
      </c>
      <c r="C4" s="60" t="s">
        <v>863</v>
      </c>
      <c r="D4" s="8" t="s">
        <v>139</v>
      </c>
      <c r="E4" s="98"/>
      <c r="F4" s="98"/>
      <c r="H4" s="3"/>
      <c r="I4" s="3"/>
      <c r="J4" s="3"/>
      <c r="K4" s="3"/>
      <c r="L4" s="3"/>
      <c r="R4" s="55" t="s">
        <v>45</v>
      </c>
      <c r="S4" s="55" t="s">
        <v>7</v>
      </c>
      <c r="T4" s="55" t="s">
        <v>46</v>
      </c>
      <c r="U4" s="67" t="s">
        <v>86</v>
      </c>
    </row>
    <row r="5" spans="1:29" ht="15.75" customHeight="1">
      <c r="A5" s="3"/>
      <c r="B5" s="3"/>
      <c r="C5" s="3"/>
      <c r="D5" s="3"/>
      <c r="E5" s="3"/>
      <c r="F5" s="292" t="s">
        <v>47</v>
      </c>
      <c r="G5" s="293"/>
      <c r="H5" s="293"/>
      <c r="I5" s="294"/>
      <c r="J5" s="3"/>
      <c r="K5" s="3"/>
      <c r="L5" s="3"/>
      <c r="R5" t="str">
        <f>TRIM(MID(TRIM(Transportes!D5),1,FIND(CHAR(10),TRIM(Transportes!D5),1)-1))</f>
        <v>Áncash</v>
      </c>
      <c r="S5" t="str">
        <f>TRIM(IF(Transportes!F5="TRÁNSITO INTERRUMPIDO","Interrumpido",IF(Transportes!F5="TRÁNSITO RESTRINGIDO","Restringido","Normal")))</f>
        <v>Interrumpido</v>
      </c>
      <c r="T5" t="str">
        <f>TRIM(IF(MID(TRIM(Transportes!H5),1,FIND("-",TRIM(Transportes!H5),1)-2)="Acción humana","H","F"))</f>
        <v>F</v>
      </c>
      <c r="U5" s="53">
        <f>Transportes!G5</f>
        <v>90</v>
      </c>
    </row>
    <row r="6" spans="1:29" ht="39" customHeight="1">
      <c r="D6" t="s">
        <v>0</v>
      </c>
      <c r="E6" s="3"/>
      <c r="F6" s="99" t="s">
        <v>48</v>
      </c>
      <c r="G6" s="100" t="s">
        <v>49</v>
      </c>
      <c r="H6" s="101" t="s">
        <v>50</v>
      </c>
      <c r="I6" s="102" t="s">
        <v>51</v>
      </c>
      <c r="J6" s="3"/>
      <c r="K6" s="3"/>
      <c r="L6" s="3"/>
      <c r="R6" t="str">
        <f>TRIM(MID(TRIM(Transportes!D6),1,FIND(CHAR(10),TRIM(Transportes!D6),1)-1))</f>
        <v>Áncash</v>
      </c>
      <c r="S6" t="str">
        <f>TRIM(IF(Transportes!F6="TRÁNSITO INTERRUMPIDO","Interrumpido",IF(Transportes!F6="TRÁNSITO RESTRINGIDO","Restringido","Normal")))</f>
        <v>Interrumpido</v>
      </c>
      <c r="T6" t="str">
        <f>TRIM(IF(MID(TRIM(Transportes!H6),1,FIND("-",TRIM(Transportes!H6),1)-2)="Acción humana","H","F"))</f>
        <v>F</v>
      </c>
      <c r="U6" s="53">
        <f>Transportes!G6</f>
        <v>25</v>
      </c>
      <c r="AC6" s="124"/>
    </row>
    <row r="7" spans="1:29" ht="15.75" customHeight="1">
      <c r="E7" s="3"/>
      <c r="F7" s="103" t="s">
        <v>52</v>
      </c>
      <c r="G7" s="104">
        <f>G41+I41</f>
        <v>4</v>
      </c>
      <c r="H7" s="105">
        <f>+H41+J41</f>
        <v>134</v>
      </c>
      <c r="I7" s="106">
        <f>SUM(G7:H7)</f>
        <v>138</v>
      </c>
      <c r="R7" t="str">
        <f>TRIM(MID(TRIM(Transportes!D7),1,FIND(CHAR(10),TRIM(Transportes!D7),1)-1))</f>
        <v>Lambayeque</v>
      </c>
      <c r="S7" t="str">
        <f>TRIM(IF(Transportes!F7="TRÁNSITO INTERRUMPIDO","Interrumpido",IF(Transportes!F7="TRÁNSITO RESTRINGIDO","Restringido","Normal")))</f>
        <v>Interrumpido</v>
      </c>
      <c r="T7" t="str">
        <f>TRIM(IF(MID(TRIM(Transportes!H7),1,FIND("-",TRIM(Transportes!H7),1)-2)="Acción humana","H","F"))</f>
        <v>F</v>
      </c>
      <c r="U7" s="53">
        <f>Transportes!G7</f>
        <v>1</v>
      </c>
      <c r="AC7" s="124"/>
    </row>
    <row r="8" spans="1:29" ht="15.75" customHeight="1">
      <c r="C8" s="35"/>
      <c r="E8" s="3"/>
      <c r="F8" s="103" t="s">
        <v>53</v>
      </c>
      <c r="G8" s="104">
        <v>0</v>
      </c>
      <c r="H8" s="105">
        <v>1</v>
      </c>
      <c r="I8" s="105">
        <f>SUM(G8:H8)</f>
        <v>1</v>
      </c>
      <c r="R8" t="str">
        <f>TRIM(MID(TRIM(Transportes!D8),1,FIND(CHAR(10),TRIM(Transportes!D8),1)-1))</f>
        <v>La Libertad</v>
      </c>
      <c r="S8" t="str">
        <f>TRIM(IF(Transportes!F8="TRÁNSITO INTERRUMPIDO","Interrumpido",IF(Transportes!F8="TRÁNSITO RESTRINGIDO","Restringido","Normal")))</f>
        <v>Interrumpido</v>
      </c>
      <c r="T8" t="str">
        <f>TRIM(IF(MID(TRIM(Transportes!H8),1,FIND("-",TRIM(Transportes!H8),1)-2)="Acción humana","H","F"))</f>
        <v>F</v>
      </c>
      <c r="U8" s="53">
        <f>Transportes!G8</f>
        <v>30</v>
      </c>
      <c r="AC8" s="124"/>
    </row>
    <row r="9" spans="1:29" ht="15.75" customHeight="1">
      <c r="E9" s="3"/>
      <c r="F9" s="103" t="s">
        <v>54</v>
      </c>
      <c r="G9" s="104">
        <v>12</v>
      </c>
      <c r="H9" s="105">
        <v>6</v>
      </c>
      <c r="I9" s="105">
        <f>SUM(G9:H9)</f>
        <v>18</v>
      </c>
      <c r="R9" t="str">
        <f>TRIM(MID(TRIM(Transportes!D9),1,FIND(CHAR(10),TRIM(Transportes!D9),1)-1))</f>
        <v>Lima</v>
      </c>
      <c r="S9" t="str">
        <f>TRIM(IF(Transportes!F9="TRÁNSITO INTERRUMPIDO","Interrumpido",IF(Transportes!F9="TRÁNSITO RESTRINGIDO","Restringido","Normal")))</f>
        <v>Restringido</v>
      </c>
      <c r="T9" t="str">
        <f>TRIM(IF(MID(TRIM(Transportes!H9),1,FIND("-",TRIM(Transportes!H9),1)-2)="Acción humana","H","F"))</f>
        <v>F</v>
      </c>
      <c r="U9" s="53">
        <f>Transportes!G9</f>
        <v>90</v>
      </c>
      <c r="AC9" s="124"/>
    </row>
    <row r="10" spans="1:29" ht="15.75" customHeight="1">
      <c r="E10" s="3"/>
      <c r="F10" s="103" t="s">
        <v>55</v>
      </c>
      <c r="G10" s="104">
        <v>2</v>
      </c>
      <c r="H10" s="105">
        <v>0</v>
      </c>
      <c r="I10" s="105">
        <f>SUM(G10:H10)</f>
        <v>2</v>
      </c>
      <c r="Q10" s="3"/>
      <c r="R10" t="str">
        <f>TRIM(MID(TRIM(Transportes!D10),1,FIND(CHAR(10),TRIM(Transportes!D10),1)-1))</f>
        <v>Ayacucho</v>
      </c>
      <c r="S10" t="str">
        <f>TRIM(IF(Transportes!F10="TRÁNSITO INTERRUMPIDO","Interrumpido",IF(Transportes!F10="TRÁNSITO RESTRINGIDO","Restringido","Normal")))</f>
        <v>Restringido</v>
      </c>
      <c r="T10" t="str">
        <f>TRIM(IF(MID(TRIM(Transportes!H10),1,FIND("-",TRIM(Transportes!H10),1)-2)="Acción humana","H","F"))</f>
        <v>F</v>
      </c>
      <c r="U10" s="53">
        <f>Transportes!G10</f>
        <v>12</v>
      </c>
      <c r="V10" s="3"/>
      <c r="W10" s="3"/>
      <c r="AC10" s="124"/>
    </row>
    <row r="11" spans="1:29" ht="15.75" customHeight="1">
      <c r="E11" s="3"/>
      <c r="F11" s="103" t="s">
        <v>56</v>
      </c>
      <c r="G11" s="104">
        <v>4</v>
      </c>
      <c r="H11" s="105">
        <v>0</v>
      </c>
      <c r="I11" s="105">
        <f>SUM(G11:H11)</f>
        <v>4</v>
      </c>
      <c r="Q11" s="3"/>
      <c r="R11" t="str">
        <f>TRIM(MID(TRIM(Transportes!D11),1,FIND(CHAR(10),TRIM(Transportes!D11),1)-1))</f>
        <v>Lima</v>
      </c>
      <c r="S11" t="str">
        <f>TRIM(IF(Transportes!F11="TRÁNSITO INTERRUMPIDO","Interrumpido",IF(Transportes!F11="TRÁNSITO RESTRINGIDO","Restringido","Normal")))</f>
        <v>Restringido</v>
      </c>
      <c r="T11" t="str">
        <f>TRIM(IF(MID(TRIM(Transportes!H11),1,FIND("-",TRIM(Transportes!H11),1)-2)="Acción humana","H","F"))</f>
        <v>F</v>
      </c>
      <c r="U11" s="53">
        <f>Transportes!G11</f>
        <v>90</v>
      </c>
      <c r="V11" s="3"/>
      <c r="W11" s="3"/>
      <c r="AC11" s="124"/>
    </row>
    <row r="12" spans="1:29" ht="15.75" customHeight="1">
      <c r="E12" s="3"/>
      <c r="F12" s="107" t="s">
        <v>51</v>
      </c>
      <c r="G12" s="108">
        <f>SUM(G7:G11)</f>
        <v>22</v>
      </c>
      <c r="H12" s="108">
        <f>SUM(H7:H11)</f>
        <v>141</v>
      </c>
      <c r="I12" s="109">
        <f>SUM(I7:I11)</f>
        <v>163</v>
      </c>
      <c r="Q12" s="3"/>
      <c r="R12" t="str">
        <f>TRIM(MID(TRIM(Transportes!D12),1,FIND(CHAR(10),TRIM(Transportes!D12),1)-1))</f>
        <v>Áncash</v>
      </c>
      <c r="S12" t="str">
        <f>TRIM(IF(Transportes!F12="TRÁNSITO INTERRUMPIDO","Interrumpido",IF(Transportes!F12="TRÁNSITO RESTRINGIDO","Restringido","Normal")))</f>
        <v>Restringido</v>
      </c>
      <c r="T12" t="str">
        <f>TRIM(IF(MID(TRIM(Transportes!H12),1,FIND("-",TRIM(Transportes!H12),1)-2)="Acción humana","H","F"))</f>
        <v>F</v>
      </c>
      <c r="U12" s="53">
        <f>Transportes!G12</f>
        <v>10</v>
      </c>
      <c r="V12" s="3"/>
      <c r="W12" s="3"/>
      <c r="AC12" s="124"/>
    </row>
    <row r="13" spans="1:29" ht="15.75" customHeight="1">
      <c r="E13" s="3"/>
      <c r="Q13" s="3"/>
      <c r="R13" t="str">
        <f>TRIM(MID(TRIM(Transportes!D13),1,FIND(CHAR(10),TRIM(Transportes!D13),1)-1))</f>
        <v>Cajamarca</v>
      </c>
      <c r="S13" t="str">
        <f>TRIM(IF(Transportes!F13="TRÁNSITO INTERRUMPIDO","Interrumpido",IF(Transportes!F13="TRÁNSITO RESTRINGIDO","Restringido","Normal")))</f>
        <v>Restringido</v>
      </c>
      <c r="T13" t="str">
        <f>TRIM(IF(MID(TRIM(Transportes!H13),1,FIND("-",TRIM(Transportes!H13),1)-2)="Acción humana","H","F"))</f>
        <v>F</v>
      </c>
      <c r="U13" s="53">
        <f>Transportes!G13</f>
        <v>20</v>
      </c>
      <c r="V13" s="3"/>
      <c r="W13" s="3"/>
      <c r="AC13" s="124"/>
    </row>
    <row r="14" spans="1:29" ht="15.75" customHeight="1">
      <c r="E14" s="3"/>
      <c r="F14" s="292" t="s">
        <v>80</v>
      </c>
      <c r="G14" s="293"/>
      <c r="H14" s="293"/>
      <c r="I14" s="293"/>
      <c r="J14" s="293"/>
      <c r="K14" s="294"/>
      <c r="M14" s="292" t="s">
        <v>87</v>
      </c>
      <c r="N14" s="293"/>
      <c r="O14" s="293"/>
      <c r="P14" s="294"/>
      <c r="Q14" s="3"/>
      <c r="R14" t="str">
        <f>TRIM(MID(TRIM(Transportes!D14),1,FIND(CHAR(10),TRIM(Transportes!D14),1)-1))</f>
        <v>Cajamarca</v>
      </c>
      <c r="S14" t="str">
        <f>TRIM(IF(Transportes!F14="TRÁNSITO INTERRUMPIDO","Interrumpido",IF(Transportes!F14="TRÁNSITO RESTRINGIDO","Restringido","Normal")))</f>
        <v>Restringido</v>
      </c>
      <c r="T14" t="str">
        <f>TRIM(IF(MID(TRIM(Transportes!H14),1,FIND("-",TRIM(Transportes!H14),1)-2)="Acción humana","H","F"))</f>
        <v>F</v>
      </c>
      <c r="U14" s="53">
        <f>Transportes!G14</f>
        <v>70</v>
      </c>
      <c r="V14" s="3"/>
      <c r="W14" s="3"/>
      <c r="AC14" s="124"/>
    </row>
    <row r="15" spans="1:29" ht="15.75" customHeight="1">
      <c r="E15" s="3"/>
      <c r="F15" s="295" t="s">
        <v>141</v>
      </c>
      <c r="G15" s="297" t="s">
        <v>57</v>
      </c>
      <c r="H15" s="298"/>
      <c r="I15" s="299" t="s">
        <v>58</v>
      </c>
      <c r="J15" s="300"/>
      <c r="K15" s="301" t="s">
        <v>51</v>
      </c>
      <c r="M15" s="302" t="s">
        <v>57</v>
      </c>
      <c r="N15" s="303"/>
      <c r="O15" s="304"/>
      <c r="P15" s="286" t="s">
        <v>51</v>
      </c>
      <c r="Q15" s="3"/>
      <c r="R15" t="str">
        <f>TRIM(MID(TRIM(Transportes!D15),1,FIND(CHAR(10),TRIM(Transportes!D15),1)-1))</f>
        <v>Amazonas</v>
      </c>
      <c r="S15" t="str">
        <f>TRIM(IF(Transportes!F15="TRÁNSITO INTERRUMPIDO","Interrumpido",IF(Transportes!F15="TRÁNSITO RESTRINGIDO","Restringido","Normal")))</f>
        <v>Restringido</v>
      </c>
      <c r="T15" t="str">
        <f>TRIM(IF(MID(TRIM(Transportes!H15),1,FIND("-",TRIM(Transportes!H15),1)-2)="Acción humana","H","F"))</f>
        <v>F</v>
      </c>
      <c r="U15" s="53">
        <f>Transportes!G15</f>
        <v>10</v>
      </c>
      <c r="V15" s="3"/>
      <c r="W15" s="3"/>
      <c r="AC15" s="124"/>
    </row>
    <row r="16" spans="1:29" ht="15.75" customHeight="1">
      <c r="E16" s="3"/>
      <c r="F16" s="296"/>
      <c r="G16" s="110" t="s">
        <v>59</v>
      </c>
      <c r="H16" s="111" t="s">
        <v>60</v>
      </c>
      <c r="I16" s="110" t="s">
        <v>59</v>
      </c>
      <c r="J16" s="111" t="s">
        <v>60</v>
      </c>
      <c r="K16" s="287"/>
      <c r="M16" s="33" t="s">
        <v>141</v>
      </c>
      <c r="N16" s="110" t="s">
        <v>59</v>
      </c>
      <c r="O16" s="111" t="s">
        <v>60</v>
      </c>
      <c r="P16" s="287"/>
      <c r="Q16" s="3"/>
      <c r="R16" t="str">
        <f>TRIM(MID(TRIM(Transportes!D16),1,FIND(CHAR(10),TRIM(Transportes!D16),1)-1))</f>
        <v>Ayacucho</v>
      </c>
      <c r="S16" t="str">
        <f>TRIM(IF(Transportes!F16="TRÁNSITO INTERRUMPIDO","Interrumpido",IF(Transportes!F16="TRÁNSITO RESTRINGIDO","Restringido","Normal")))</f>
        <v>Restringido</v>
      </c>
      <c r="T16" t="str">
        <f>TRIM(IF(MID(TRIM(Transportes!H16),1,FIND("-",TRIM(Transportes!H16),1)-2)="Acción humana","H","F"))</f>
        <v>F</v>
      </c>
      <c r="U16" s="53">
        <f>Transportes!G16</f>
        <v>10</v>
      </c>
      <c r="V16" s="3"/>
      <c r="W16" s="3"/>
      <c r="X16" t="s">
        <v>0</v>
      </c>
      <c r="AC16" s="124"/>
    </row>
    <row r="17" spans="5:29" ht="15.75" customHeight="1">
      <c r="E17" s="3"/>
      <c r="F17" s="103" t="s">
        <v>61</v>
      </c>
      <c r="G17" s="105">
        <f>COUNTIFS(Eventos7[DPTO],"Amazonas",Eventos7[ESTADO],"Interrumpido",Eventos7[FENOMENO],"F")</f>
        <v>0</v>
      </c>
      <c r="H17" s="105">
        <f>COUNTIFS(Eventos7[DPTO],"Amazonas",Eventos7[ESTADO],"Restringido",Eventos7[FENOMENO],"F")</f>
        <v>9</v>
      </c>
      <c r="I17" s="105">
        <f>COUNTIFS(Eventos7[DPTO],"Amazonas",Eventos7[ESTADO],"Interrumpido",Eventos7[FENOMENO],"H")</f>
        <v>0</v>
      </c>
      <c r="J17" s="105">
        <f>COUNTIFS(Eventos7[DPTO],"Amazonas",Eventos7[ESTADO],"Restringido",Eventos7[FENOMENO],"H")</f>
        <v>0</v>
      </c>
      <c r="K17" s="105">
        <f>SUM(G17:J17)</f>
        <v>9</v>
      </c>
      <c r="M17" s="103" t="s">
        <v>61</v>
      </c>
      <c r="N17" s="112">
        <f>SUMIFS(Eventos7[METRAJE],Eventos7[DPTO],"Amazonas",Eventos7[ESTADO],"Interrumpido",Eventos7[FENOMENO],"F")</f>
        <v>0</v>
      </c>
      <c r="O17" s="112">
        <f>SUMIFS(Eventos7[METRAJE],Eventos7[DPTO],"Amazonas",Eventos7[ESTADO],"Restringido",Eventos7[FENOMENO],"F")</f>
        <v>225</v>
      </c>
      <c r="P17" s="112">
        <f t="shared" ref="P17:P40" si="0">SUM(N17:O17)</f>
        <v>225</v>
      </c>
      <c r="Q17" s="3"/>
      <c r="R17" t="str">
        <f>TRIM(MID(TRIM(Transportes!D17),1,FIND(CHAR(10),TRIM(Transportes!D17),1)-1))</f>
        <v>Ayacucho</v>
      </c>
      <c r="S17" t="str">
        <f>TRIM(IF(Transportes!F17="TRÁNSITO INTERRUMPIDO","Interrumpido",IF(Transportes!F17="TRÁNSITO RESTRINGIDO","Restringido","Normal")))</f>
        <v>Restringido</v>
      </c>
      <c r="T17" t="str">
        <f>TRIM(IF(MID(TRIM(Transportes!H17),1,FIND("-",TRIM(Transportes!H17),1)-2)="Acción humana","H","F"))</f>
        <v>F</v>
      </c>
      <c r="U17" s="53">
        <f>Transportes!G17</f>
        <v>100</v>
      </c>
      <c r="V17" s="3"/>
      <c r="W17" s="3"/>
      <c r="AC17" s="124"/>
    </row>
    <row r="18" spans="5:29" ht="15.75" customHeight="1">
      <c r="E18" s="3"/>
      <c r="F18" s="103" t="s">
        <v>62</v>
      </c>
      <c r="G18" s="105">
        <f>COUNTIFS(Eventos7[DPTO],"Áncash",Eventos7[ESTADO],"Interrumpido",Eventos7[FENOMENO],"F")</f>
        <v>2</v>
      </c>
      <c r="H18" s="105">
        <f>COUNTIFS(Eventos7[DPTO],"Áncash",Eventos7[ESTADO],"Restringido",Eventos7[FENOMENO],"F")</f>
        <v>12</v>
      </c>
      <c r="I18" s="105">
        <f>COUNTIFS(Eventos7[DPTO],"Áncash",Eventos7[ESTADO],"Interrumpido",Eventos7[FENOMENO],"H")</f>
        <v>0</v>
      </c>
      <c r="J18" s="105">
        <f>COUNTIFS(Eventos7[DPTO],"Áncash",Eventos7[ESTADO],"Restringido",Eventos7[FENOMENO],"H")</f>
        <v>0</v>
      </c>
      <c r="K18" s="105">
        <f t="shared" ref="K18:K40" si="1">SUM(G18:J18)</f>
        <v>14</v>
      </c>
      <c r="M18" s="103" t="s">
        <v>62</v>
      </c>
      <c r="N18" s="112">
        <f>SUMIFS(Eventos7[METRAJE],Eventos7[DPTO],"Áncash",Eventos7[ESTADO],"Interrumpido",Eventos7[FENOMENO],"F")</f>
        <v>115</v>
      </c>
      <c r="O18" s="112">
        <f>SUMIFS(Eventos7[METRAJE],Eventos7[DPTO],"Áncash",Eventos7[ESTADO],"Restringido",Eventos7[FENOMENO],"F")</f>
        <v>458</v>
      </c>
      <c r="P18" s="112">
        <f t="shared" si="0"/>
        <v>573</v>
      </c>
      <c r="Q18" s="3"/>
      <c r="R18" t="str">
        <f>TRIM(MID(TRIM(Transportes!D18),1,FIND(CHAR(10),TRIM(Transportes!D18),1)-1))</f>
        <v>Piura</v>
      </c>
      <c r="S18" t="str">
        <f>TRIM(IF(Transportes!F18="TRÁNSITO INTERRUMPIDO","Interrumpido",IF(Transportes!F18="TRÁNSITO RESTRINGIDO","Restringido","Normal")))</f>
        <v>Restringido</v>
      </c>
      <c r="T18" t="str">
        <f>TRIM(IF(MID(TRIM(Transportes!H18),1,FIND("-",TRIM(Transportes!H18),1)-2)="Acción humana","H","F"))</f>
        <v>F</v>
      </c>
      <c r="U18" s="53">
        <f>Transportes!G18</f>
        <v>20</v>
      </c>
      <c r="V18" s="3"/>
      <c r="W18" s="3"/>
      <c r="AC18" s="124"/>
    </row>
    <row r="19" spans="5:29" ht="15.75" customHeight="1">
      <c r="E19" s="3"/>
      <c r="F19" s="133" t="s">
        <v>63</v>
      </c>
      <c r="G19" s="105">
        <f>COUNTIFS(Eventos7[DPTO],"Apurímac",Eventos7[ESTADO],"Interrumpido",Eventos7[FENOMENO],"F")</f>
        <v>0</v>
      </c>
      <c r="H19" s="105">
        <f>COUNTIFS(Eventos7[DPTO],"Apurímac",Eventos7[ESTADO],"Restringido",Eventos7[FENOMENO],"F")</f>
        <v>2</v>
      </c>
      <c r="I19" s="105">
        <f>COUNTIFS(Eventos7[DPTO],"Apurímac",Eventos7[ESTADO],"Interrumpido",Eventos7[FENOMENO],"H")</f>
        <v>0</v>
      </c>
      <c r="J19" s="105">
        <f>COUNTIFS(Eventos7[DPTO],"Apurímac",Eventos7[ESTADO],"Restringido",Eventos7[FENOMENO],"H")</f>
        <v>0</v>
      </c>
      <c r="K19" s="105">
        <f t="shared" si="1"/>
        <v>2</v>
      </c>
      <c r="M19" s="103" t="s">
        <v>63</v>
      </c>
      <c r="N19" s="112">
        <f>SUMIFS(Eventos7[METRAJE],Eventos7[DPTO],"Apurímac",Eventos7[ESTADO],"Interrumpido",Eventos7[FENOMENO],"F")</f>
        <v>0</v>
      </c>
      <c r="O19" s="112">
        <f>SUMIFS(Eventos7[METRAJE],Eventos7[DPTO],"Apurímac",Eventos7[ESTADO],"Restringido",Eventos7[FENOMENO],"F")</f>
        <v>55</v>
      </c>
      <c r="P19" s="112">
        <f t="shared" si="0"/>
        <v>55</v>
      </c>
      <c r="Q19" s="3"/>
      <c r="R19" t="str">
        <f>TRIM(MID(TRIM(Transportes!D19),1,FIND(CHAR(10),TRIM(Transportes!D19),1)-1))</f>
        <v>Cajamarca</v>
      </c>
      <c r="S19" t="str">
        <f>TRIM(IF(Transportes!F19="TRÁNSITO INTERRUMPIDO","Interrumpido",IF(Transportes!F19="TRÁNSITO RESTRINGIDO","Restringido","Normal")))</f>
        <v>Restringido</v>
      </c>
      <c r="T19" t="str">
        <f>TRIM(IF(MID(TRIM(Transportes!H19),1,FIND("-",TRIM(Transportes!H19),1)-2)="Acción humana","H","F"))</f>
        <v>F</v>
      </c>
      <c r="U19" s="53">
        <f>Transportes!G19</f>
        <v>100</v>
      </c>
      <c r="V19" s="3"/>
      <c r="W19" s="3"/>
      <c r="AC19" s="124"/>
    </row>
    <row r="20" spans="5:29" ht="15.75" customHeight="1">
      <c r="E20" s="3"/>
      <c r="F20" s="133" t="s">
        <v>42</v>
      </c>
      <c r="G20" s="105">
        <f>COUNTIFS(Eventos7[DPTO],"Arequipa",Eventos7[ESTADO],"Interrumpido",Eventos7[FENOMENO],"F")</f>
        <v>0</v>
      </c>
      <c r="H20" s="105">
        <f>COUNTIFS(Eventos7[DPTO],"Arequipa",Eventos7[ESTADO],"Restringido",Eventos7[FENOMENO],"F")</f>
        <v>1</v>
      </c>
      <c r="I20" s="105">
        <f>COUNTIFS(Eventos7[DPTO],"Arequipa",Eventos7[ESTADO],"Interrumpido",Eventos7[FENOMENO],"H")</f>
        <v>0</v>
      </c>
      <c r="J20" s="105">
        <f>COUNTIFS(Eventos7[DPTO],"Arequipa",Eventos7[ESTADO],"Restringido",Eventos7[FENOMENO],"H")</f>
        <v>1</v>
      </c>
      <c r="K20" s="105">
        <f t="shared" si="1"/>
        <v>2</v>
      </c>
      <c r="M20" s="103" t="s">
        <v>42</v>
      </c>
      <c r="N20" s="112">
        <f>SUMIFS(Eventos7[METRAJE],Eventos7[DPTO],"Arequipa",Eventos7[ESTADO],"Interrumpido",Eventos7[FENOMENO],"F")</f>
        <v>0</v>
      </c>
      <c r="O20" s="112">
        <f>SUMIFS(Eventos7[METRAJE],Eventos7[DPTO],"Arequipa",Eventos7[ESTADO],"Restringido",Eventos7[FENOMENO],"F")</f>
        <v>0</v>
      </c>
      <c r="P20" s="112">
        <f t="shared" si="0"/>
        <v>0</v>
      </c>
      <c r="Q20" s="3"/>
      <c r="R20" t="str">
        <f>TRIM(MID(TRIM(Transportes!D20),1,FIND(CHAR(10),TRIM(Transportes!D20),1)-1))</f>
        <v>Cajamarca</v>
      </c>
      <c r="S20" t="str">
        <f>TRIM(IF(Transportes!F20="TRÁNSITO INTERRUMPIDO","Interrumpido",IF(Transportes!F20="TRÁNSITO RESTRINGIDO","Restringido","Normal")))</f>
        <v>Restringido</v>
      </c>
      <c r="T20" t="str">
        <f>TRIM(IF(MID(TRIM(Transportes!H20),1,FIND("-",TRIM(Transportes!H20),1)-2)="Acción humana","H","F"))</f>
        <v>F</v>
      </c>
      <c r="U20" s="53">
        <f>Transportes!G20</f>
        <v>20</v>
      </c>
      <c r="V20" s="3"/>
      <c r="W20" s="3"/>
      <c r="AC20" s="124"/>
    </row>
    <row r="21" spans="5:29" ht="15.75" customHeight="1">
      <c r="E21" s="3"/>
      <c r="F21" s="103" t="s">
        <v>64</v>
      </c>
      <c r="G21" s="105">
        <f>COUNTIFS(Eventos7[DPTO],"Ayacucho",Eventos7[ESTADO],"Interrumpido",Eventos7[FENOMENO],"F")</f>
        <v>0</v>
      </c>
      <c r="H21" s="105">
        <f>COUNTIFS(Eventos7[DPTO],"Ayacucho",Eventos7[ESTADO],"Restringido",Eventos7[FENOMENO],"F")</f>
        <v>6</v>
      </c>
      <c r="I21" s="105">
        <f>COUNTIFS(Eventos7[DPTO],"Ayacucho",Eventos7[ESTADO],"Interrumpido",Eventos7[FENOMENO],"H")</f>
        <v>0</v>
      </c>
      <c r="J21" s="105">
        <f>COUNTIFS(Eventos7[DPTO],"Ayacucho",Eventos7[ESTADO],"Restringido",Eventos7[FENOMENO],"H")</f>
        <v>0</v>
      </c>
      <c r="K21" s="105">
        <f t="shared" si="1"/>
        <v>6</v>
      </c>
      <c r="M21" s="103" t="s">
        <v>64</v>
      </c>
      <c r="N21" s="112">
        <f>SUMIFS(Eventos7[METRAJE],Eventos7[DPTO],"Ayacucho",Eventos7[ESTADO],"Interrumpido",Eventos7[FENOMENO],"F")</f>
        <v>0</v>
      </c>
      <c r="O21" s="112">
        <f>SUMIFS(Eventos7[METRAJE],Eventos7[DPTO],"Ayacucho",Eventos7[ESTADO],"Restringido",Eventos7[FENOMENO],"F")</f>
        <v>182</v>
      </c>
      <c r="P21" s="112">
        <f t="shared" si="0"/>
        <v>182</v>
      </c>
      <c r="Q21" s="3"/>
      <c r="R21" t="str">
        <f>TRIM(MID(TRIM(Transportes!D21),1,FIND(CHAR(10),TRIM(Transportes!D21),1)-1))</f>
        <v>Lima</v>
      </c>
      <c r="S21" t="str">
        <f>TRIM(IF(Transportes!F21="TRÁNSITO INTERRUMPIDO","Interrumpido",IF(Transportes!F21="TRÁNSITO RESTRINGIDO","Restringido","Normal")))</f>
        <v>Restringido</v>
      </c>
      <c r="T21" t="str">
        <f>TRIM(IF(MID(TRIM(Transportes!H21),1,FIND("-",TRIM(Transportes!H21),1)-2)="Acción humana","H","F"))</f>
        <v>F</v>
      </c>
      <c r="U21" s="53">
        <f>Transportes!G21</f>
        <v>150</v>
      </c>
      <c r="V21" s="3"/>
      <c r="W21" s="3"/>
      <c r="AC21" s="124"/>
    </row>
    <row r="22" spans="5:29" ht="15.75" customHeight="1">
      <c r="E22" s="3"/>
      <c r="F22" s="103" t="s">
        <v>65</v>
      </c>
      <c r="G22" s="105">
        <f>COUNTIFS(Eventos7[DPTO],"Cajamarca",Eventos7[ESTADO],"Interrumpido",Eventos7[FENOMENO],"F")</f>
        <v>0</v>
      </c>
      <c r="H22" s="105">
        <f>COUNTIFS(Eventos7[DPTO],"Cajamarca",Eventos7[ESTADO],"Restringido",Eventos7[FENOMENO],"F")</f>
        <v>13</v>
      </c>
      <c r="I22" s="105">
        <f>COUNTIFS(Eventos7[DPTO],"Cajamarca",Eventos7[ESTADO],"Interrumpido",Eventos7[FENOMENO],"H")</f>
        <v>0</v>
      </c>
      <c r="J22" s="105">
        <f>COUNTIFS(Eventos7[DPTO],"Cajamarca",Eventos7[ESTADO],"Restringido",Eventos7[FENOMENO],"H")</f>
        <v>0</v>
      </c>
      <c r="K22" s="105">
        <f t="shared" si="1"/>
        <v>13</v>
      </c>
      <c r="M22" s="103" t="s">
        <v>65</v>
      </c>
      <c r="N22" s="112">
        <f>SUMIFS(Eventos7[METRAJE],Eventos7[DPTO],"Cajamarca",Eventos7[ESTADO],"Interrumpido",Eventos7[FENOMENO],"F")</f>
        <v>0</v>
      </c>
      <c r="O22" s="112">
        <f>SUMIFS(Eventos7[METRAJE],Eventos7[DPTO],"Cajamarca",Eventos7[ESTADO],"Restringido",Eventos7[FENOMENO],"F")</f>
        <v>622</v>
      </c>
      <c r="P22" s="112">
        <f t="shared" si="0"/>
        <v>622</v>
      </c>
      <c r="Q22" s="3"/>
      <c r="R22" t="str">
        <f>TRIM(MID(TRIM(Transportes!D22),1,FIND(CHAR(10),TRIM(Transportes!D22),1)-1))</f>
        <v>Huánuco</v>
      </c>
      <c r="S22" t="str">
        <f>TRIM(IF(Transportes!F22="TRÁNSITO INTERRUMPIDO","Interrumpido",IF(Transportes!F22="TRÁNSITO RESTRINGIDO","Restringido","Normal")))</f>
        <v>Restringido</v>
      </c>
      <c r="T22" t="str">
        <f>TRIM(IF(MID(TRIM(Transportes!H22),1,FIND("-",TRIM(Transportes!H22),1)-2)="Acción humana","H","F"))</f>
        <v>F</v>
      </c>
      <c r="U22" s="53">
        <f>Transportes!G22</f>
        <v>30</v>
      </c>
      <c r="V22" s="3"/>
      <c r="W22" s="3"/>
      <c r="AC22" s="124"/>
    </row>
    <row r="23" spans="5:29" ht="15.75" customHeight="1">
      <c r="F23" s="103" t="s">
        <v>66</v>
      </c>
      <c r="G23" s="105">
        <f>COUNTIFS(Eventos7[DPTO],"Cusco",Eventos7[ESTADO],"Interrumpido",Eventos7[FENOMENO],"F")</f>
        <v>0</v>
      </c>
      <c r="H23" s="105">
        <f>COUNTIFS(Eventos7[DPTO],"Cusco",Eventos7[ESTADO],"Restringido",Eventos7[FENOMENO],"F")</f>
        <v>5</v>
      </c>
      <c r="I23" s="105">
        <f>COUNTIFS(Eventos7[DPTO],"Cusco",Eventos7[ESTADO],"Interrumpido",Eventos7[FENOMENO],"H")</f>
        <v>0</v>
      </c>
      <c r="J23" s="105">
        <f>COUNTIFS(Eventos7[DPTO],"Cusco",Eventos7[ESTADO],"Restringido",Eventos7[FENOMENO],"H")</f>
        <v>0</v>
      </c>
      <c r="K23" s="105">
        <f t="shared" si="1"/>
        <v>5</v>
      </c>
      <c r="M23" s="103" t="s">
        <v>66</v>
      </c>
      <c r="N23" s="112">
        <f>SUMIFS(Eventos7[METRAJE],Eventos7[DPTO],"Cusco",Eventos7[ESTADO],"Interrumpido",Eventos7[FENOMENO],"F")</f>
        <v>0</v>
      </c>
      <c r="O23" s="112">
        <f>SUMIFS(Eventos7[METRAJE],Eventos7[DPTO],"Cusco",Eventos7[ESTADO],"Restringido",Eventos7[FENOMENO],"F")</f>
        <v>500</v>
      </c>
      <c r="P23" s="112">
        <f t="shared" si="0"/>
        <v>500</v>
      </c>
      <c r="Q23" s="3"/>
      <c r="R23" t="str">
        <f>TRIM(MID(TRIM(Transportes!D23),1,FIND(CHAR(10),TRIM(Transportes!D23),1)-1))</f>
        <v>Piura</v>
      </c>
      <c r="S23" t="str">
        <f>TRIM(IF(Transportes!F23="TRÁNSITO INTERRUMPIDO","Interrumpido",IF(Transportes!F23="TRÁNSITO RESTRINGIDO","Restringido","Normal")))</f>
        <v>Restringido</v>
      </c>
      <c r="T23" t="str">
        <f>TRIM(IF(MID(TRIM(Transportes!H23),1,FIND("-",TRIM(Transportes!H23),1)-2)="Acción humana","H","F"))</f>
        <v>F</v>
      </c>
      <c r="U23" s="53">
        <f>Transportes!G23</f>
        <v>100</v>
      </c>
      <c r="V23" s="3"/>
      <c r="AC23" s="124"/>
    </row>
    <row r="24" spans="5:29" ht="15.75" customHeight="1">
      <c r="F24" s="103" t="s">
        <v>67</v>
      </c>
      <c r="G24" s="105">
        <f>COUNTIFS(Eventos7[DPTO],"Huancavelica",Eventos7[ESTADO],"Interrumpido",Eventos7[FENOMENO],"F")</f>
        <v>0</v>
      </c>
      <c r="H24" s="105">
        <f>COUNTIFS(Eventos7[DPTO],"Huancavelica",Eventos7[ESTADO],"Restringido",Eventos7[FENOMENO],"F")</f>
        <v>2</v>
      </c>
      <c r="I24" s="105">
        <f>COUNTIFS(Eventos7[DPTO],"Huancavelica",Eventos7[ESTADO],"Interrumpido",Eventos7[FENOMENO],"H")</f>
        <v>0</v>
      </c>
      <c r="J24" s="105">
        <f>COUNTIFS(Eventos7[DPTO],"Huancavelica",Eventos7[ESTADO],"Restringido",Eventos7[FENOMENO],"H")</f>
        <v>0</v>
      </c>
      <c r="K24" s="105">
        <f t="shared" si="1"/>
        <v>2</v>
      </c>
      <c r="M24" s="103" t="s">
        <v>67</v>
      </c>
      <c r="N24" s="112">
        <f>SUMIFS(Eventos7[METRAJE],Eventos7[DPTO],"Huancavelica",Eventos7[ESTADO],"Interrumpido",Eventos7[FENOMENO],"F")</f>
        <v>0</v>
      </c>
      <c r="O24" s="112">
        <f>SUMIFS(Eventos7[METRAJE],Eventos7[DPTO],"Huancavelica",Eventos7[ESTADO],"Restringido",Eventos7[FENOMENO],"F")</f>
        <v>80</v>
      </c>
      <c r="P24" s="112">
        <f t="shared" si="0"/>
        <v>80</v>
      </c>
      <c r="Q24" s="3"/>
      <c r="R24" t="str">
        <f>TRIM(MID(TRIM(Transportes!D24),1,FIND(CHAR(10),TRIM(Transportes!D24),1)-1))</f>
        <v>Piura</v>
      </c>
      <c r="S24" t="str">
        <f>TRIM(IF(Transportes!F24="TRÁNSITO INTERRUMPIDO","Interrumpido",IF(Transportes!F24="TRÁNSITO RESTRINGIDO","Restringido","Normal")))</f>
        <v>Restringido</v>
      </c>
      <c r="T24" t="str">
        <f>TRIM(IF(MID(TRIM(Transportes!H24),1,FIND("-",TRIM(Transportes!H24),1)-2)="Acción humana","H","F"))</f>
        <v>F</v>
      </c>
      <c r="U24" s="53">
        <f>Transportes!G24</f>
        <v>30</v>
      </c>
      <c r="V24" s="3"/>
      <c r="AC24" s="124"/>
    </row>
    <row r="25" spans="5:29" ht="15.75" customHeight="1">
      <c r="F25" s="103" t="s">
        <v>68</v>
      </c>
      <c r="G25" s="105">
        <f>COUNTIFS(Eventos7[DPTO],"Huánuco",Eventos7[ESTADO],"Interrumpido",Eventos7[FENOMENO],"F")</f>
        <v>0</v>
      </c>
      <c r="H25" s="105">
        <f>COUNTIFS(Eventos7[DPTO],"Huánuco",Eventos7[ESTADO],"Restringido",Eventos7[FENOMENO],"F")</f>
        <v>3</v>
      </c>
      <c r="I25" s="105">
        <f>COUNTIFS(Eventos7[DPTO],"Huánuco",Eventos7[ESTADO],"Interrumpido",Eventos7[FENOMENO],"H")</f>
        <v>0</v>
      </c>
      <c r="J25" s="105">
        <f>COUNTIFS(Eventos7[DPTO],"Huánuco",Eventos7[ESTADO],"Restringido",Eventos7[FENOMENO],"H")</f>
        <v>0</v>
      </c>
      <c r="K25" s="105">
        <f t="shared" si="1"/>
        <v>3</v>
      </c>
      <c r="M25" s="103" t="s">
        <v>68</v>
      </c>
      <c r="N25" s="112">
        <f>SUMIFS(Eventos7[METRAJE],Eventos7[DPTO],"Huánuco",Eventos7[ESTADO],"Interrumpido",Eventos7[FENOMENO],"F")</f>
        <v>0</v>
      </c>
      <c r="O25" s="112">
        <f>SUMIFS(Eventos7[METRAJE],Eventos7[DPTO],"Huánuco",Eventos7[ESTADO],"Restringido",Eventos7[FENOMENO],"F")</f>
        <v>190</v>
      </c>
      <c r="P25" s="112">
        <f t="shared" si="0"/>
        <v>190</v>
      </c>
      <c r="Q25" s="3"/>
      <c r="R25" t="str">
        <f>TRIM(MID(TRIM(Transportes!D25),1,FIND(CHAR(10),TRIM(Transportes!D25),1)-1))</f>
        <v>Piura</v>
      </c>
      <c r="S25" t="str">
        <f>TRIM(IF(Transportes!F25="TRÁNSITO INTERRUMPIDO","Interrumpido",IF(Transportes!F25="TRÁNSITO RESTRINGIDO","Restringido","Normal")))</f>
        <v>Restringido</v>
      </c>
      <c r="T25" t="str">
        <f>TRIM(IF(MID(TRIM(Transportes!H25),1,FIND("-",TRIM(Transportes!H25),1)-2)="Acción humana","H","F"))</f>
        <v>F</v>
      </c>
      <c r="U25" s="53">
        <f>Transportes!G25</f>
        <v>34</v>
      </c>
      <c r="V25" s="3"/>
      <c r="AC25" s="124"/>
    </row>
    <row r="26" spans="5:29" ht="15.75" customHeight="1">
      <c r="F26" s="103" t="s">
        <v>41</v>
      </c>
      <c r="G26" s="105">
        <f>COUNTIFS(Eventos7[DPTO],"Ica",Eventos7[ESTADO],"Interrumpido",Eventos7[FENOMENO],"F")</f>
        <v>0</v>
      </c>
      <c r="H26" s="105">
        <f>COUNTIFS(Eventos7[DPTO],"Ica",Eventos7[ESTADO],"Restringido",Eventos7[FENOMENO],"F")</f>
        <v>3</v>
      </c>
      <c r="I26" s="105">
        <f>COUNTIFS(Eventos7[DPTO],"Ica",Eventos7[ESTADO],"Interrumpido",Eventos7[FENOMENO],"H")</f>
        <v>0</v>
      </c>
      <c r="J26" s="105">
        <f>COUNTIFS(Eventos7[DPTO],"Ica",Eventos7[ESTADO],"Restringido",Eventos7[FENOMENO],"H")</f>
        <v>0</v>
      </c>
      <c r="K26" s="105">
        <f t="shared" si="1"/>
        <v>3</v>
      </c>
      <c r="M26" s="103" t="s">
        <v>41</v>
      </c>
      <c r="N26" s="112">
        <f>SUMIFS(Eventos7[METRAJE],Eventos7[DPTO],"Ica",Eventos7[ESTADO],"Interrumpido",Eventos7[FENOMENO],"F")</f>
        <v>0</v>
      </c>
      <c r="O26" s="112">
        <f>SUMIFS(Eventos7[METRAJE],Eventos7[DPTO],"Ica",Eventos7[ESTADO],"Restringido",Eventos7[FENOMENO],"F")</f>
        <v>450</v>
      </c>
      <c r="P26" s="112">
        <f t="shared" si="0"/>
        <v>450</v>
      </c>
      <c r="Q26" s="3"/>
      <c r="R26" t="str">
        <f>TRIM(MID(TRIM(Transportes!D26),1,FIND(CHAR(10),TRIM(Transportes!D26),1)-1))</f>
        <v>Piura</v>
      </c>
      <c r="S26" t="str">
        <f>TRIM(IF(Transportes!F26="TRÁNSITO INTERRUMPIDO","Interrumpido",IF(Transportes!F26="TRÁNSITO RESTRINGIDO","Restringido","Normal")))</f>
        <v>Restringido</v>
      </c>
      <c r="T26" t="str">
        <f>TRIM(IF(MID(TRIM(Transportes!H26),1,FIND("-",TRIM(Transportes!H26),1)-2)="Acción humana","H","F"))</f>
        <v>F</v>
      </c>
      <c r="U26" s="53">
        <f>Transportes!G26</f>
        <v>100</v>
      </c>
      <c r="V26" s="3"/>
      <c r="AC26" s="124"/>
    </row>
    <row r="27" spans="5:29" ht="15.75" customHeight="1">
      <c r="F27" s="103" t="s">
        <v>69</v>
      </c>
      <c r="G27" s="105">
        <f>COUNTIFS(Eventos7[DPTO],"Junín",Eventos7[ESTADO],"Interrumpido",Eventos7[FENOMENO],"F")</f>
        <v>0</v>
      </c>
      <c r="H27" s="105">
        <f>COUNTIFS(Eventos7[DPTO],"Junín",Eventos7[ESTADO],"Restringido",Eventos7[FENOMENO],"F")</f>
        <v>8</v>
      </c>
      <c r="I27" s="105">
        <f>COUNTIFS(Eventos7[DPTO],"Junín",Eventos7[ESTADO],"Interrumpido",Eventos7[FENOMENO],"H")</f>
        <v>0</v>
      </c>
      <c r="J27" s="105">
        <f>COUNTIFS(Eventos7[DPTO],"Junín",Eventos7[ESTADO],"Restringido",Eventos7[FENOMENO],"H")</f>
        <v>0</v>
      </c>
      <c r="K27" s="105">
        <f>SUM(G27:J27)</f>
        <v>8</v>
      </c>
      <c r="M27" s="103" t="s">
        <v>69</v>
      </c>
      <c r="N27" s="112">
        <f>SUMIFS(Eventos7[METRAJE],Eventos7[DPTO],"Junín",Eventos7[ESTADO],"Interrumpido",Eventos7[FENOMENO],"F")</f>
        <v>0</v>
      </c>
      <c r="O27" s="112">
        <f>SUMIFS(Eventos7[METRAJE],Eventos7[DPTO],"Junín",Eventos7[ESTADO],"Restringido",Eventos7[FENOMENO],"F")</f>
        <v>360</v>
      </c>
      <c r="P27" s="112">
        <f t="shared" si="0"/>
        <v>360</v>
      </c>
      <c r="Q27" s="3"/>
      <c r="R27" t="str">
        <f>TRIM(MID(TRIM(Transportes!D27),1,FIND(CHAR(10),TRIM(Transportes!D27),1)-1))</f>
        <v>Piura</v>
      </c>
      <c r="S27" t="str">
        <f>TRIM(IF(Transportes!F27="TRÁNSITO INTERRUMPIDO","Interrumpido",IF(Transportes!F27="TRÁNSITO RESTRINGIDO","Restringido","Normal")))</f>
        <v>Restringido</v>
      </c>
      <c r="T27" t="str">
        <f>TRIM(IF(MID(TRIM(Transportes!H27),1,FIND("-",TRIM(Transportes!H27),1)-2)="Acción humana","H","F"))</f>
        <v>F</v>
      </c>
      <c r="U27" s="53">
        <f>Transportes!G27</f>
        <v>15</v>
      </c>
      <c r="V27" s="3"/>
      <c r="AC27" s="124"/>
    </row>
    <row r="28" spans="5:29" ht="15.75" customHeight="1">
      <c r="F28" s="103" t="s">
        <v>43</v>
      </c>
      <c r="G28" s="105">
        <f>COUNTIFS(Eventos7[DPTO],"La Libertad",Eventos7[ESTADO],"Interrumpido",Eventos7[FENOMENO],"F")</f>
        <v>1</v>
      </c>
      <c r="H28" s="105">
        <f>COUNTIFS(Eventos7[DPTO],"La Libertad",Eventos7[ESTADO],"Restringido",Eventos7[FENOMENO],"F")</f>
        <v>7</v>
      </c>
      <c r="I28" s="105">
        <f>COUNTIFS(Eventos7[DPTO],"La Libertad",Eventos7[ESTADO],"Interrumpido",Eventos7[FENOMENO],"H")</f>
        <v>0</v>
      </c>
      <c r="J28" s="105">
        <f>COUNTIFS(Eventos7[DPTO],"La Libertad",Eventos7[ESTADO],"Restringido",Eventos7[FENOMENO],"H")</f>
        <v>1</v>
      </c>
      <c r="K28" s="105">
        <f t="shared" si="1"/>
        <v>9</v>
      </c>
      <c r="M28" s="103" t="s">
        <v>43</v>
      </c>
      <c r="N28" s="112">
        <f>SUMIFS(Eventos7[METRAJE],Eventos7[DPTO],"La Libertad",Eventos7[ESTADO],"Interrumpido",Eventos7[FENOMENO],"F")</f>
        <v>30</v>
      </c>
      <c r="O28" s="112">
        <f>SUMIFS(Eventos7[METRAJE],Eventos7[DPTO],"La Libertad",Eventos7[ESTADO],"Restringido",Eventos7[FENOMENO],"F")</f>
        <v>822</v>
      </c>
      <c r="P28" s="112">
        <f t="shared" si="0"/>
        <v>852</v>
      </c>
      <c r="Q28" s="3"/>
      <c r="R28" t="str">
        <f>TRIM(MID(TRIM(Transportes!D28),1,FIND(CHAR(10),TRIM(Transportes!D28),1)-1))</f>
        <v>Pasco</v>
      </c>
      <c r="S28" t="str">
        <f>TRIM(IF(Transportes!F28="TRÁNSITO INTERRUMPIDO","Interrumpido",IF(Transportes!F28="TRÁNSITO RESTRINGIDO","Restringido","Normal")))</f>
        <v>Restringido</v>
      </c>
      <c r="T28" t="str">
        <f>TRIM(IF(MID(TRIM(Transportes!H28),1,FIND("-",TRIM(Transportes!H28),1)-2)="Acción humana","H","F"))</f>
        <v>F</v>
      </c>
      <c r="U28" s="53">
        <f>Transportes!G28</f>
        <v>20</v>
      </c>
      <c r="V28" s="3"/>
      <c r="AC28" s="124"/>
    </row>
    <row r="29" spans="5:29" ht="15.75" customHeight="1">
      <c r="F29" s="103" t="s">
        <v>70</v>
      </c>
      <c r="G29" s="105">
        <f>COUNTIFS(Eventos7[DPTO],"Lambayeque",Eventos7[ESTADO],"Interrumpido",Eventos7[FENOMENO],"F")</f>
        <v>1</v>
      </c>
      <c r="H29" s="105">
        <f>COUNTIFS(Eventos7[DPTO],"Lambayeque",Eventos7[ESTADO],"Restringido",Eventos7[FENOMENO],"F")</f>
        <v>1</v>
      </c>
      <c r="I29" s="105">
        <f>COUNTIFS(Eventos7[DPTO],"Lambayeque",Eventos7[ESTADO],"Interrumpido",Eventos7[FENOMENO],"H")</f>
        <v>0</v>
      </c>
      <c r="J29" s="105">
        <f>COUNTIFS(Eventos7[DPTO],"Lambayeque",Eventos7[ESTADO],"Restringido",Eventos7[FENOMENO],"H")</f>
        <v>0</v>
      </c>
      <c r="K29" s="105">
        <f t="shared" si="1"/>
        <v>2</v>
      </c>
      <c r="M29" s="103" t="s">
        <v>70</v>
      </c>
      <c r="N29" s="112">
        <f>SUMIFS(Eventos7[METRAJE],Eventos7[DPTO],"Lambayeque",Eventos7[ESTADO],"Interrumpido",Eventos7[FENOMENO],"F")</f>
        <v>1</v>
      </c>
      <c r="O29" s="112">
        <f>SUMIFS(Eventos7[METRAJE],Eventos7[DPTO],"Lambayeque",Eventos7[ESTADO],"Restringido",Eventos7[FENOMENO],"F")</f>
        <v>20</v>
      </c>
      <c r="P29" s="112">
        <f t="shared" si="0"/>
        <v>21</v>
      </c>
      <c r="Q29" s="3"/>
      <c r="R29" t="str">
        <f>TRIM(MID(TRIM(Transportes!D29),1,FIND(CHAR(10),TRIM(Transportes!D29),1)-1))</f>
        <v>Ayacucho</v>
      </c>
      <c r="S29" t="str">
        <f>TRIM(IF(Transportes!F29="TRÁNSITO INTERRUMPIDO","Interrumpido",IF(Transportes!F29="TRÁNSITO RESTRINGIDO","Restringido","Normal")))</f>
        <v>Restringido</v>
      </c>
      <c r="T29" t="str">
        <f>TRIM(IF(MID(TRIM(Transportes!H29),1,FIND("-",TRIM(Transportes!H29),1)-2)="Acción humana","H","F"))</f>
        <v>F</v>
      </c>
      <c r="U29" s="53">
        <f>Transportes!G29</f>
        <v>30</v>
      </c>
      <c r="V29" s="3"/>
      <c r="AC29" s="124"/>
    </row>
    <row r="30" spans="5:29" ht="15.75" customHeight="1">
      <c r="F30" s="103" t="s">
        <v>71</v>
      </c>
      <c r="G30" s="105">
        <f>COUNTIFS(Eventos7[DPTO],"Lima",Eventos7[ESTADO],"Interrumpido",Eventos7[FENOMENO],"F")</f>
        <v>0</v>
      </c>
      <c r="H30" s="105">
        <f>COUNTIFS(Eventos7[DPTO],"Lima",Eventos7[ESTADO],"Restringido",Eventos7[FENOMENO],"F")</f>
        <v>5</v>
      </c>
      <c r="I30" s="105">
        <f>COUNTIFS(Eventos7[DPTO],"Lima",Eventos7[ESTADO],"Interrumpido",Eventos7[FENOMENO],"H")</f>
        <v>0</v>
      </c>
      <c r="J30" s="105">
        <f>COUNTIFS(Eventos7[DPTO],"Lima",Eventos7[ESTADO],"Restringido",Eventos7[FENOMENO],"H")</f>
        <v>0</v>
      </c>
      <c r="K30" s="105">
        <f t="shared" si="1"/>
        <v>5</v>
      </c>
      <c r="M30" s="103" t="s">
        <v>71</v>
      </c>
      <c r="N30" s="112">
        <f>SUMIFS(Eventos7[METRAJE],Eventos7[DPTO],"Lima",Eventos7[ESTADO],"Interrumpido",Eventos7[FENOMENO],"F")</f>
        <v>0</v>
      </c>
      <c r="O30" s="112">
        <f>SUMIFS(Eventos7[METRAJE],Eventos7[DPTO],"Lima",Eventos7[ESTADO],"Restringido",Eventos7[FENOMENO],"F")</f>
        <v>430</v>
      </c>
      <c r="P30" s="112">
        <f t="shared" si="0"/>
        <v>430</v>
      </c>
      <c r="Q30" s="3"/>
      <c r="R30" t="str">
        <f>TRIM(MID(TRIM(Transportes!D30),1,FIND(CHAR(10),TRIM(Transportes!D30),1)-1))</f>
        <v>Amazonas</v>
      </c>
      <c r="S30" t="str">
        <f>TRIM(IF(Transportes!F30="TRÁNSITO INTERRUMPIDO","Interrumpido",IF(Transportes!F30="TRÁNSITO RESTRINGIDO","Restringido","Normal")))</f>
        <v>Restringido</v>
      </c>
      <c r="T30" t="str">
        <f>TRIM(IF(MID(TRIM(Transportes!H30),1,FIND("-",TRIM(Transportes!H30),1)-2)="Acción humana","H","F"))</f>
        <v>F</v>
      </c>
      <c r="U30" s="53">
        <f>Transportes!G30</f>
        <v>10</v>
      </c>
      <c r="V30" s="3"/>
      <c r="AC30" s="124"/>
    </row>
    <row r="31" spans="5:29" ht="15.75" customHeight="1">
      <c r="F31" s="103" t="s">
        <v>72</v>
      </c>
      <c r="G31" s="105">
        <f>COUNTIFS(Eventos7[DPTO],"Loreto",Eventos7[ESTADO],"Interrumpido",Eventos7[FENOMENO],"F")</f>
        <v>0</v>
      </c>
      <c r="H31" s="105">
        <f>COUNTIFS(Eventos7[DPTO],"Loreto",Eventos7[ESTADO],"Restringido",Eventos7[FENOMENO],"F")</f>
        <v>0</v>
      </c>
      <c r="I31" s="105">
        <f>COUNTIFS(Eventos7[DPTO],"Loreto",Eventos7[ESTADO],"Interrumpido",Eventos7[FENOMENO],"H")</f>
        <v>0</v>
      </c>
      <c r="J31" s="105">
        <f>COUNTIFS(Eventos7[DPTO],"Loreto",Eventos7[ESTADO],"Restringido",Eventos7[FENOMENO],"H")</f>
        <v>0</v>
      </c>
      <c r="K31" s="105">
        <f t="shared" si="1"/>
        <v>0</v>
      </c>
      <c r="M31" s="103" t="s">
        <v>72</v>
      </c>
      <c r="N31" s="112">
        <f>SUMIFS(Eventos7[METRAJE],Eventos7[DPTO],"Loreto",Eventos7[ESTADO],"Interrumpido",Eventos7[FENOMENO],"F")</f>
        <v>0</v>
      </c>
      <c r="O31" s="112">
        <f>SUMIFS(Eventos7[METRAJE],Eventos7[DPTO],"Loreto",Eventos7[ESTADO],"Restringido",Eventos7[FENOMENO],"F")</f>
        <v>0</v>
      </c>
      <c r="P31" s="112">
        <f t="shared" si="0"/>
        <v>0</v>
      </c>
      <c r="Q31" s="3"/>
      <c r="R31" t="str">
        <f>TRIM(MID(TRIM(Transportes!D31),1,FIND(CHAR(10),TRIM(Transportes!D31),1)-1))</f>
        <v>Puno</v>
      </c>
      <c r="S31" t="str">
        <f>TRIM(IF(Transportes!F31="TRÁNSITO INTERRUMPIDO","Interrumpido",IF(Transportes!F31="TRÁNSITO RESTRINGIDO","Restringido","Normal")))</f>
        <v>Restringido</v>
      </c>
      <c r="T31" t="str">
        <f>TRIM(IF(MID(TRIM(Transportes!H31),1,FIND("-",TRIM(Transportes!H31),1)-2)="Acción humana","H","F"))</f>
        <v>F</v>
      </c>
      <c r="U31" s="53">
        <f>Transportes!G31</f>
        <v>110</v>
      </c>
      <c r="V31" s="3"/>
      <c r="AC31" s="124"/>
    </row>
    <row r="32" spans="5:29" ht="15.75" customHeight="1">
      <c r="F32" s="103" t="s">
        <v>73</v>
      </c>
      <c r="G32" s="105">
        <f>COUNTIFS(Eventos7[DPTO],"Madre de Dios",Eventos7[ESTADO],"Interrumpido",Eventos7[FENOMENO],"F")</f>
        <v>0</v>
      </c>
      <c r="H32" s="105">
        <f>COUNTIFS(Eventos7[DPTO],"Madre de Dios",Eventos7[ESTADO],"Restringido",Eventos7[FENOMENO],"F")</f>
        <v>0</v>
      </c>
      <c r="I32" s="105">
        <f>COUNTIFS(Eventos7[DPTO],"Madre de Dios",Eventos7[ESTADO],"Interrumpido",Eventos7[FENOMENO],"H")</f>
        <v>0</v>
      </c>
      <c r="J32" s="105">
        <f>COUNTIFS(Eventos7[DPTO],"Madre de Dios",Eventos7[ESTADO],"Restringido",Eventos7[FENOMENO],"H")</f>
        <v>0</v>
      </c>
      <c r="K32" s="105">
        <f t="shared" si="1"/>
        <v>0</v>
      </c>
      <c r="M32" s="103" t="s">
        <v>73</v>
      </c>
      <c r="N32" s="112">
        <f>SUMIFS(Eventos7[METRAJE],Eventos7[DPTO],"Madre de Dios",Eventos7[ESTADO],"Interrumpido",Eventos7[FENOMENO],"F")</f>
        <v>0</v>
      </c>
      <c r="O32" s="112">
        <f>SUMIFS(Eventos7[METRAJE],Eventos7[DPTO],"Madre de Dios",Eventos7[ESTADO],"Restringido",Eventos7[FENOMENO],"F")</f>
        <v>0</v>
      </c>
      <c r="P32" s="112">
        <f t="shared" si="0"/>
        <v>0</v>
      </c>
      <c r="Q32" s="3"/>
      <c r="R32" t="str">
        <f>TRIM(MID(TRIM(Transportes!D32),1,FIND(CHAR(10),TRIM(Transportes!D32),1)-1))</f>
        <v>Ucayali</v>
      </c>
      <c r="S32" t="str">
        <f>TRIM(IF(Transportes!F32="TRÁNSITO INTERRUMPIDO","Interrumpido",IF(Transportes!F32="TRÁNSITO RESTRINGIDO","Restringido","Normal")))</f>
        <v>Restringido</v>
      </c>
      <c r="T32" t="str">
        <f>TRIM(IF(MID(TRIM(Transportes!H32),1,FIND("-",TRIM(Transportes!H32),1)-2)="Acción humana","H","F"))</f>
        <v>F</v>
      </c>
      <c r="U32" s="53">
        <f>Transportes!G32</f>
        <v>5</v>
      </c>
      <c r="V32" s="3"/>
      <c r="AC32" s="124"/>
    </row>
    <row r="33" spans="4:29" ht="15.75" customHeight="1">
      <c r="F33" s="103" t="s">
        <v>44</v>
      </c>
      <c r="G33" s="105">
        <f>COUNTIFS(Eventos7[DPTO],"Moquegua",Eventos7[ESTADO],"Interrumpido",Eventos7[FENOMENO],"F")</f>
        <v>0</v>
      </c>
      <c r="H33" s="105">
        <f>COUNTIFS(Eventos7[DPTO],"Moquegua",Eventos7[ESTADO],"Restringido",Eventos7[FENOMENO],"F")</f>
        <v>4</v>
      </c>
      <c r="I33" s="105">
        <f>COUNTIFS(Eventos7[DPTO],"Moquegua",Eventos7[ESTADO],"Interrumpido",Eventos7[FENOMENO],"H")</f>
        <v>0</v>
      </c>
      <c r="J33" s="105">
        <f>COUNTIFS(Eventos7[DPTO],"Moquegua",Eventos7[ESTADO],"Restringido",Eventos7[FENOMENO],"H")</f>
        <v>0</v>
      </c>
      <c r="K33" s="105">
        <f t="shared" si="1"/>
        <v>4</v>
      </c>
      <c r="M33" s="103" t="s">
        <v>44</v>
      </c>
      <c r="N33" s="112">
        <f>SUMIFS(Eventos7[METRAJE],Eventos7[DPTO],"Moquegua",Eventos7[ESTADO],"Interrumpido",Eventos7[FENOMENO],"F")</f>
        <v>0</v>
      </c>
      <c r="O33" s="112">
        <f>SUMIFS(Eventos7[METRAJE],Eventos7[DPTO],"Moquegua",Eventos7[ESTADO],"Restringido",Eventos7[FENOMENO],"F")</f>
        <v>178</v>
      </c>
      <c r="P33" s="112">
        <f t="shared" si="0"/>
        <v>178</v>
      </c>
      <c r="Q33" s="3"/>
      <c r="R33" t="str">
        <f>TRIM(MID(TRIM(Transportes!D33),1,FIND(CHAR(10),TRIM(Transportes!D33),1)-1))</f>
        <v>Piura</v>
      </c>
      <c r="S33" t="str">
        <f>TRIM(IF(Transportes!F33="TRÁNSITO INTERRUMPIDO","Interrumpido",IF(Transportes!F33="TRÁNSITO RESTRINGIDO","Restringido","Normal")))</f>
        <v>Restringido</v>
      </c>
      <c r="T33" t="str">
        <f>TRIM(IF(MID(TRIM(Transportes!H33),1,FIND("-",TRIM(Transportes!H33),1)-2)="Acción humana","H","F"))</f>
        <v>F</v>
      </c>
      <c r="U33" s="53">
        <f>Transportes!G33</f>
        <v>15</v>
      </c>
      <c r="V33" s="3"/>
      <c r="AC33" s="124"/>
    </row>
    <row r="34" spans="4:29" ht="15.75" customHeight="1">
      <c r="F34" s="103" t="s">
        <v>74</v>
      </c>
      <c r="G34" s="105">
        <f>COUNTIFS(Eventos7[DPTO],"Pasco",Eventos7[ESTADO],"Interrumpido",Eventos7[FENOMENO],"F")</f>
        <v>0</v>
      </c>
      <c r="H34" s="105">
        <f>COUNTIFS(Eventos7[DPTO],"Pasco",Eventos7[ESTADO],"Restringido",Eventos7[FENOMENO],"F")</f>
        <v>5</v>
      </c>
      <c r="I34" s="105">
        <f>COUNTIFS(Eventos7[DPTO],"Pasco",Eventos7[ESTADO],"Interrumpido",Eventos7[FENOMENO],"H")</f>
        <v>0</v>
      </c>
      <c r="J34" s="105">
        <f>COUNTIFS(Eventos7[DPTO],"Pasco",Eventos7[ESTADO],"Restringido",Eventos7[FENOMENO],"H")</f>
        <v>0</v>
      </c>
      <c r="K34" s="105">
        <f t="shared" si="1"/>
        <v>5</v>
      </c>
      <c r="M34" s="103" t="s">
        <v>74</v>
      </c>
      <c r="N34" s="112">
        <f>SUMIFS(Eventos7[METRAJE],Eventos7[DPTO],"Pasco",Eventos7[ESTADO],"Interrumpido",Eventos7[FENOMENO],"F")</f>
        <v>0</v>
      </c>
      <c r="O34" s="112">
        <f>SUMIFS(Eventos7[METRAJE],Eventos7[DPTO],"Pasco",Eventos7[ESTADO],"Restringido",Eventos7[FENOMENO],"F")</f>
        <v>140</v>
      </c>
      <c r="P34" s="112">
        <f t="shared" si="0"/>
        <v>140</v>
      </c>
      <c r="Q34" s="3"/>
      <c r="R34" t="str">
        <f>TRIM(MID(TRIM(Transportes!D34),1,FIND(CHAR(10),TRIM(Transportes!D34),1)-1))</f>
        <v>Áncash</v>
      </c>
      <c r="S34" t="str">
        <f>TRIM(IF(Transportes!F34="TRÁNSITO INTERRUMPIDO","Interrumpido",IF(Transportes!F34="TRÁNSITO RESTRINGIDO","Restringido","Normal")))</f>
        <v>Restringido</v>
      </c>
      <c r="T34" t="str">
        <f>TRIM(IF(MID(TRIM(Transportes!H34),1,FIND("-",TRIM(Transportes!H34),1)-2)="Acción humana","H","F"))</f>
        <v>F</v>
      </c>
      <c r="U34" s="53">
        <f>Transportes!G34</f>
        <v>25</v>
      </c>
      <c r="V34" s="3"/>
      <c r="AC34" s="124"/>
    </row>
    <row r="35" spans="4:29" ht="15.75" customHeight="1">
      <c r="F35" s="103" t="s">
        <v>40</v>
      </c>
      <c r="G35" s="105">
        <f>COUNTIFS(Eventos7[DPTO],"Piura",Eventos7[ESTADO],"Interrumpido",Eventos7[FENOMENO],"F")</f>
        <v>0</v>
      </c>
      <c r="H35" s="105">
        <f>COUNTIFS(Eventos7[DPTO],"Piura",Eventos7[ESTADO],"Restringido",Eventos7[FENOMENO],"F")</f>
        <v>22</v>
      </c>
      <c r="I35" s="105">
        <f>COUNTIFS(Eventos7[DPTO],"Piura",Eventos7[ESTADO],"Interrumpido",Eventos7[FENOMENO],"H")</f>
        <v>0</v>
      </c>
      <c r="J35" s="105">
        <f>COUNTIFS(Eventos7[DPTO],"Piura",Eventos7[ESTADO],"Restringido",Eventos7[FENOMENO],"H")</f>
        <v>0</v>
      </c>
      <c r="K35" s="105">
        <f t="shared" si="1"/>
        <v>22</v>
      </c>
      <c r="M35" s="103" t="s">
        <v>40</v>
      </c>
      <c r="N35" s="112">
        <f>SUMIFS(Eventos7[METRAJE],Eventos7[DPTO],"Piura",Eventos7[ESTADO],"Interrumpido",Eventos7[FENOMENO],"F")</f>
        <v>0</v>
      </c>
      <c r="O35" s="112">
        <f>SUMIFS(Eventos7[METRAJE],Eventos7[DPTO],"Piura",Eventos7[ESTADO],"Restringido",Eventos7[FENOMENO],"F")</f>
        <v>2352</v>
      </c>
      <c r="P35" s="112">
        <f t="shared" si="0"/>
        <v>2352</v>
      </c>
      <c r="Q35" s="3"/>
      <c r="R35" t="str">
        <f>TRIM(MID(TRIM(Transportes!D35),1,FIND(CHAR(10),TRIM(Transportes!D35),1)-1))</f>
        <v>Junín</v>
      </c>
      <c r="S35" t="str">
        <f>TRIM(IF(Transportes!F35="TRÁNSITO INTERRUMPIDO","Interrumpido",IF(Transportes!F35="TRÁNSITO RESTRINGIDO","Restringido","Normal")))</f>
        <v>Restringido</v>
      </c>
      <c r="T35" t="str">
        <f>TRIM(IF(MID(TRIM(Transportes!H35),1,FIND("-",TRIM(Transportes!H35),1)-2)="Acción humana","H","F"))</f>
        <v>F</v>
      </c>
      <c r="U35" s="53" t="str">
        <f>Transportes!G35</f>
        <v>-</v>
      </c>
      <c r="V35" s="3"/>
      <c r="AC35" s="124"/>
    </row>
    <row r="36" spans="4:29" ht="15.75" customHeight="1">
      <c r="F36" s="154" t="s">
        <v>75</v>
      </c>
      <c r="G36" s="105">
        <f>COUNTIFS(Eventos7[DPTO],"Puno",Eventos7[ESTADO],"Interrumpido",Eventos7[FENOMENO],"F")</f>
        <v>0</v>
      </c>
      <c r="H36" s="105">
        <f>COUNTIFS(Eventos7[DPTO],"Puno",Eventos7[ESTADO],"Restringido",Eventos7[FENOMENO],"F")</f>
        <v>4</v>
      </c>
      <c r="I36" s="105">
        <f>COUNTIFS(Eventos7[DPTO],"Puno",Eventos7[ESTADO],"Interrumpido",Eventos7[FENOMENO],"H")</f>
        <v>0</v>
      </c>
      <c r="J36" s="105">
        <f>COUNTIFS(Eventos7[DPTO],"Puno",Eventos7[ESTADO],"Restringido",Eventos7[FENOMENO],"H")</f>
        <v>1</v>
      </c>
      <c r="K36" s="105">
        <f t="shared" si="1"/>
        <v>5</v>
      </c>
      <c r="M36" s="103" t="s">
        <v>75</v>
      </c>
      <c r="N36" s="112">
        <f>SUMIFS(Eventos7[METRAJE],Eventos7[DPTO],"Puno",Eventos7[ESTADO],"Interrumpido",Eventos7[FENOMENO],"F")</f>
        <v>0</v>
      </c>
      <c r="O36" s="112">
        <f>SUMIFS(Eventos7[METRAJE],Eventos7[DPTO],"Puno",Eventos7[ESTADO],"Restringido",Eventos7[FENOMENO],"F")</f>
        <v>430</v>
      </c>
      <c r="P36" s="112">
        <f t="shared" si="0"/>
        <v>430</v>
      </c>
      <c r="Q36" s="3"/>
      <c r="R36" t="str">
        <f>TRIM(MID(TRIM(Transportes!D36),1,FIND(CHAR(10),TRIM(Transportes!D36),1)-1))</f>
        <v>Junín</v>
      </c>
      <c r="S36" t="str">
        <f>TRIM(IF(Transportes!F36="TRÁNSITO INTERRUMPIDO","Interrumpido",IF(Transportes!F36="TRÁNSITO RESTRINGIDO","Restringido","Normal")))</f>
        <v>Restringido</v>
      </c>
      <c r="T36" t="str">
        <f>TRIM(IF(MID(TRIM(Transportes!H36),1,FIND("-",TRIM(Transportes!H36),1)-2)="Acción humana","H","F"))</f>
        <v>F</v>
      </c>
      <c r="U36" s="53" t="str">
        <f>Transportes!G36</f>
        <v>-</v>
      </c>
      <c r="V36" s="3"/>
    </row>
    <row r="37" spans="4:29" ht="15.75" customHeight="1">
      <c r="F37" s="103" t="s">
        <v>76</v>
      </c>
      <c r="G37" s="105">
        <f>COUNTIFS(Eventos7[DPTO],"San Martín",Eventos7[ESTADO],"Interrumpido",Eventos7[FENOMENO],"F")</f>
        <v>0</v>
      </c>
      <c r="H37" s="105">
        <f>COUNTIFS(Eventos7[DPTO],"San Martín",Eventos7[ESTADO],"Restringido",Eventos7[FENOMENO],"F")</f>
        <v>5</v>
      </c>
      <c r="I37" s="105">
        <f>COUNTIFS(Eventos7[DPTO],"San Martín",Eventos7[ESTADO],"Interrumpido",Eventos7[FENOMENO],"H")</f>
        <v>0</v>
      </c>
      <c r="J37" s="105">
        <f>COUNTIFS(Eventos7[DPTO],"San Martín",Eventos7[ESTADO],"Restringido",Eventos7[FENOMENO],"H")</f>
        <v>2</v>
      </c>
      <c r="K37" s="105">
        <f t="shared" si="1"/>
        <v>7</v>
      </c>
      <c r="M37" s="103" t="s">
        <v>76</v>
      </c>
      <c r="N37" s="112">
        <f>SUMIFS(Eventos7[METRAJE],Eventos7[DPTO],"San Martín",Eventos7[ESTADO],"Interrumpido",Eventos7[FENOMENO],"F")</f>
        <v>0</v>
      </c>
      <c r="O37" s="112">
        <f>SUMIFS(Eventos7[METRAJE],Eventos7[DPTO],"San Martín",Eventos7[ESTADO],"Restringido",Eventos7[FENOMENO],"F")</f>
        <v>1170</v>
      </c>
      <c r="P37" s="112">
        <f t="shared" si="0"/>
        <v>1170</v>
      </c>
      <c r="Q37" s="3"/>
      <c r="R37" t="str">
        <f>TRIM(MID(TRIM(Transportes!D37),1,FIND(CHAR(10),TRIM(Transportes!D37),1)-1))</f>
        <v>Apurímac</v>
      </c>
      <c r="S37" t="str">
        <f>TRIM(IF(Transportes!F37="TRÁNSITO INTERRUMPIDO","Interrumpido",IF(Transportes!F37="TRÁNSITO RESTRINGIDO","Restringido","Normal")))</f>
        <v>Restringido</v>
      </c>
      <c r="T37" t="str">
        <f>TRIM(IF(MID(TRIM(Transportes!H37),1,FIND("-",TRIM(Transportes!H37),1)-2)="Acción humana","H","F"))</f>
        <v>F</v>
      </c>
      <c r="U37" s="53">
        <f>Transportes!G37</f>
        <v>5</v>
      </c>
      <c r="V37" s="3"/>
    </row>
    <row r="38" spans="4:29" ht="15.75" customHeight="1">
      <c r="F38" s="103" t="s">
        <v>77</v>
      </c>
      <c r="G38" s="105">
        <f>COUNTIFS(Eventos7[DPTO],"Tacna",Eventos7[ESTADO],"Interrumpido",Eventos7[FENOMENO],"F")</f>
        <v>0</v>
      </c>
      <c r="H38" s="105">
        <f>COUNTIFS(Eventos7[DPTO],"Tacna",Eventos7[ESTADO],"Restringido",Eventos7[FENOMENO],"F")</f>
        <v>2</v>
      </c>
      <c r="I38" s="105">
        <f>COUNTIFS(Eventos7[DPTO],"Tacna",Eventos7[ESTADO],"Interrumpido",Eventos7[FENOMENO],"H")</f>
        <v>0</v>
      </c>
      <c r="J38" s="105">
        <f>COUNTIFS(Eventos7[DPTO],"Tacna",Eventos7[ESTADO],"Restringido",Eventos7[FENOMENO],"H")</f>
        <v>0</v>
      </c>
      <c r="K38" s="105">
        <f t="shared" si="1"/>
        <v>2</v>
      </c>
      <c r="M38" s="103" t="s">
        <v>77</v>
      </c>
      <c r="N38" s="112">
        <f>SUMIFS(Eventos7[METRAJE],Eventos7[DPTO],"Tacna",Eventos7[ESTADO],"Interrumpido",Eventos7[FENOMENO],"F")</f>
        <v>0</v>
      </c>
      <c r="O38" s="112">
        <f>SUMIFS(Eventos7[METRAJE],Eventos7[DPTO],"Tacna",Eventos7[ESTADO],"Restringido",Eventos7[FENOMENO],"F")</f>
        <v>35</v>
      </c>
      <c r="P38" s="112">
        <f t="shared" si="0"/>
        <v>35</v>
      </c>
      <c r="Q38" s="3"/>
      <c r="R38" t="str">
        <f>TRIM(MID(TRIM(Transportes!D38),1,FIND(CHAR(10),TRIM(Transportes!D38),1)-1))</f>
        <v>La Libertad</v>
      </c>
      <c r="S38" t="str">
        <f>TRIM(IF(Transportes!F38="TRÁNSITO INTERRUMPIDO","Interrumpido",IF(Transportes!F38="TRÁNSITO RESTRINGIDO","Restringido","Normal")))</f>
        <v>Restringido</v>
      </c>
      <c r="T38" t="str">
        <f>TRIM(IF(MID(TRIM(Transportes!H38),1,FIND("-",TRIM(Transportes!H38),1)-2)="Acción humana","H","F"))</f>
        <v>F</v>
      </c>
      <c r="U38" s="53">
        <f>Transportes!G38</f>
        <v>40</v>
      </c>
      <c r="V38" s="3"/>
    </row>
    <row r="39" spans="4:29" ht="15.75" customHeight="1">
      <c r="F39" s="103" t="s">
        <v>78</v>
      </c>
      <c r="G39" s="105">
        <f>COUNTIFS(Eventos7[DPTO],"Tumbes",Eventos7[ESTADO],"Interrumpido",Eventos7[FENOMENO],"F")</f>
        <v>0</v>
      </c>
      <c r="H39" s="105">
        <f>COUNTIFS(Eventos7[DPTO],"Tumbes",Eventos7[ESTADO],"Restringido",Eventos7[FENOMENO],"F")</f>
        <v>5</v>
      </c>
      <c r="I39" s="105">
        <f>COUNTIFS(Eventos7[DPTO],"Tumbes",Eventos7[ESTADO],"Interrumpido",Eventos7[FENOMENO],"H")</f>
        <v>0</v>
      </c>
      <c r="J39" s="105">
        <f>COUNTIFS(Eventos7[DPTO],"Tumbes",Eventos7[ESTADO],"Restringido",Eventos7[FENOMENO],"H")</f>
        <v>0</v>
      </c>
      <c r="K39" s="105">
        <f t="shared" si="1"/>
        <v>5</v>
      </c>
      <c r="M39" s="103" t="s">
        <v>78</v>
      </c>
      <c r="N39" s="112">
        <f>SUMIFS(Eventos7[METRAJE],Eventos7[DPTO],"Tumbes",Eventos7[ESTADO],"Interrumpido",Eventos7[FENOMENO],"F")</f>
        <v>0</v>
      </c>
      <c r="O39" s="112">
        <f>SUMIFS(Eventos7[METRAJE],Eventos7[DPTO],"Tumbes",Eventos7[ESTADO],"Restringido",Eventos7[FENOMENO],"F")</f>
        <v>479</v>
      </c>
      <c r="P39" s="112">
        <f t="shared" si="0"/>
        <v>479</v>
      </c>
      <c r="Q39" s="3"/>
      <c r="R39" t="str">
        <f>TRIM(MID(TRIM(Transportes!D39),1,FIND(CHAR(10),TRIM(Transportes!D39),1)-1))</f>
        <v>Junín</v>
      </c>
      <c r="S39" t="str">
        <f>TRIM(IF(Transportes!F39="TRÁNSITO INTERRUMPIDO","Interrumpido",IF(Transportes!F39="TRÁNSITO RESTRINGIDO","Restringido","Normal")))</f>
        <v>Restringido</v>
      </c>
      <c r="T39" t="str">
        <f>TRIM(IF(MID(TRIM(Transportes!H39),1,FIND("-",TRIM(Transportes!H39),1)-2)="Acción humana","H","F"))</f>
        <v>F</v>
      </c>
      <c r="U39" s="53">
        <f>Transportes!G39</f>
        <v>30</v>
      </c>
      <c r="V39" s="3"/>
    </row>
    <row r="40" spans="4:29" ht="15.75" customHeight="1">
      <c r="F40" s="103" t="s">
        <v>79</v>
      </c>
      <c r="G40" s="105">
        <f>COUNTIFS(Eventos7[DPTO],"Ucayali",Eventos7[ESTADO],"Interrumpido",Eventos7[FENOMENO],"F")</f>
        <v>0</v>
      </c>
      <c r="H40" s="105">
        <f>COUNTIFS(Eventos7[DPTO],"Ucayali",Eventos7[ESTADO],"Restringido",Eventos7[FENOMENO],"F")</f>
        <v>5</v>
      </c>
      <c r="I40" s="105">
        <f>COUNTIFS(Eventos7[DPTO],"Ucayali",Eventos7[ESTADO],"Interrumpido",Eventos7[FENOMENO],"H")</f>
        <v>0</v>
      </c>
      <c r="J40" s="105">
        <f>COUNTIFS(Eventos7[DPTO],"Ucayali",Eventos7[ESTADO],"Restringido",Eventos7[FENOMENO],"H")</f>
        <v>0</v>
      </c>
      <c r="K40" s="105">
        <f t="shared" si="1"/>
        <v>5</v>
      </c>
      <c r="M40" s="103" t="s">
        <v>79</v>
      </c>
      <c r="N40" s="112">
        <f>SUMIFS(Eventos7[METRAJE],Eventos7[DPTO],"Ucayali",Eventos7[ESTADO],"Interrumpido",Eventos7[FENOMENO],"F")</f>
        <v>0</v>
      </c>
      <c r="O40" s="112">
        <f>SUMIFS(Eventos7[METRAJE],Eventos7[DPTO],"Ucayali",Eventos7[ESTADO],"Restringido",Eventos7[FENOMENO],"F")</f>
        <v>510</v>
      </c>
      <c r="P40" s="112">
        <f t="shared" si="0"/>
        <v>510</v>
      </c>
      <c r="Q40" s="3"/>
      <c r="R40" t="str">
        <f>TRIM(MID(TRIM(Transportes!D40),1,FIND(CHAR(10),TRIM(Transportes!D40),1)-1))</f>
        <v>Piura</v>
      </c>
      <c r="S40" t="str">
        <f>TRIM(IF(Transportes!F40="TRÁNSITO INTERRUMPIDO","Interrumpido",IF(Transportes!F40="TRÁNSITO RESTRINGIDO","Restringido","Normal")))</f>
        <v>Restringido</v>
      </c>
      <c r="T40" t="str">
        <f>TRIM(IF(MID(TRIM(Transportes!H40),1,FIND("-",TRIM(Transportes!H40),1)-2)="Acción humana","H","F"))</f>
        <v>F</v>
      </c>
      <c r="U40" s="53" t="str">
        <f>Transportes!G40</f>
        <v>-</v>
      </c>
      <c r="V40" s="3"/>
    </row>
    <row r="41" spans="4:29" ht="15.75" customHeight="1">
      <c r="F41" s="107" t="s">
        <v>51</v>
      </c>
      <c r="G41" s="108">
        <f>SUM(G17:G40)</f>
        <v>4</v>
      </c>
      <c r="H41" s="108">
        <f>SUM(H17:H40)</f>
        <v>129</v>
      </c>
      <c r="I41" s="108">
        <f>SUM(I17:I40)</f>
        <v>0</v>
      </c>
      <c r="J41" s="108">
        <f>SUM(J17:J40)</f>
        <v>5</v>
      </c>
      <c r="K41" s="106">
        <f>SUM(K17:K40)</f>
        <v>138</v>
      </c>
      <c r="M41" s="107" t="s">
        <v>51</v>
      </c>
      <c r="N41" s="113">
        <f>SUM(N17:N40)</f>
        <v>146</v>
      </c>
      <c r="O41" s="113">
        <f>SUM(O17:O40)</f>
        <v>9688</v>
      </c>
      <c r="P41" s="114">
        <f>SUM(P17:P40)</f>
        <v>9834</v>
      </c>
      <c r="Q41" s="3"/>
      <c r="R41" t="str">
        <f>TRIM(MID(TRIM(Transportes!D41),1,FIND(CHAR(10),TRIM(Transportes!D41),1)-1))</f>
        <v>San Martín</v>
      </c>
      <c r="S41" t="str">
        <f>TRIM(IF(Transportes!F41="TRÁNSITO INTERRUMPIDO","Interrumpido",IF(Transportes!F41="TRÁNSITO RESTRINGIDO","Restringido","Normal")))</f>
        <v>Restringido</v>
      </c>
      <c r="T41" t="str">
        <f>TRIM(IF(MID(TRIM(Transportes!H41),1,FIND("-",TRIM(Transportes!H41),1)-2)="Acción humana","H","F"))</f>
        <v>F</v>
      </c>
      <c r="U41" s="53">
        <f>Transportes!G41</f>
        <v>170</v>
      </c>
      <c r="V41" s="3"/>
    </row>
    <row r="42" spans="4:29" ht="15.75" customHeight="1">
      <c r="Q42" s="3"/>
      <c r="R42" t="str">
        <f>TRIM(MID(TRIM(Transportes!D42),1,FIND(CHAR(10),TRIM(Transportes!D42),1)-1))</f>
        <v>Piura</v>
      </c>
      <c r="S42" t="str">
        <f>TRIM(IF(Transportes!F42="TRÁNSITO INTERRUMPIDO","Interrumpido",IF(Transportes!F42="TRÁNSITO RESTRINGIDO","Restringido","Normal")))</f>
        <v>Restringido</v>
      </c>
      <c r="T42" t="str">
        <f>TRIM(IF(MID(TRIM(Transportes!H42),1,FIND("-",TRIM(Transportes!H42),1)-2)="Acción humana","H","F"))</f>
        <v>F</v>
      </c>
      <c r="U42" s="53">
        <f>Transportes!G42</f>
        <v>970</v>
      </c>
      <c r="V42" s="3"/>
    </row>
    <row r="43" spans="4:29" ht="15.75" customHeight="1">
      <c r="D43" t="s">
        <v>0</v>
      </c>
      <c r="M43" s="288" t="s">
        <v>91</v>
      </c>
      <c r="N43" s="288"/>
      <c r="O43" s="288"/>
      <c r="P43" s="288"/>
      <c r="Q43" s="3"/>
      <c r="R43" t="str">
        <f>TRIM(MID(TRIM(Transportes!D43),1,FIND(CHAR(10),TRIM(Transportes!D43),1)-1))</f>
        <v>Áncash</v>
      </c>
      <c r="S43" t="str">
        <f>TRIM(IF(Transportes!F43="TRÁNSITO INTERRUMPIDO","Interrumpido",IF(Transportes!F43="TRÁNSITO RESTRINGIDO","Restringido","Normal")))</f>
        <v>Restringido</v>
      </c>
      <c r="T43" t="str">
        <f>TRIM(IF(MID(TRIM(Transportes!H43),1,FIND("-",TRIM(Transportes!H43),1)-2)="Acción humana","H","F"))</f>
        <v>F</v>
      </c>
      <c r="U43" s="53">
        <f>Transportes!G43</f>
        <v>100</v>
      </c>
      <c r="V43" s="3"/>
    </row>
    <row r="44" spans="4:29" ht="15.75" customHeight="1">
      <c r="M44" s="123" t="s">
        <v>88</v>
      </c>
      <c r="N44" s="123" t="s">
        <v>89</v>
      </c>
      <c r="O44" s="123" t="s">
        <v>90</v>
      </c>
      <c r="P44" s="123" t="s">
        <v>14</v>
      </c>
      <c r="Q44" s="3"/>
      <c r="R44" t="str">
        <f>TRIM(MID(TRIM(Transportes!D44),1,FIND(CHAR(10),TRIM(Transportes!D44),1)-1))</f>
        <v>Puno</v>
      </c>
      <c r="S44" t="str">
        <f>TRIM(IF(Transportes!F44="TRÁNSITO INTERRUMPIDO","Interrumpido",IF(Transportes!F44="TRÁNSITO RESTRINGIDO","Restringido","Normal")))</f>
        <v>Restringido</v>
      </c>
      <c r="T44" t="str">
        <f>TRIM(IF(MID(TRIM(Transportes!H44),1,FIND("-",TRIM(Transportes!H44),1)-2)="Acción humana","H","F"))</f>
        <v>F</v>
      </c>
      <c r="U44" s="53">
        <f>Transportes!G44</f>
        <v>230</v>
      </c>
      <c r="V44" s="3"/>
    </row>
    <row r="45" spans="4:29" ht="15.75" customHeight="1">
      <c r="M45" s="256" t="s">
        <v>544</v>
      </c>
      <c r="N45" s="256" t="s">
        <v>545</v>
      </c>
      <c r="O45" s="255" t="s">
        <v>546</v>
      </c>
      <c r="P45" s="255" t="s">
        <v>547</v>
      </c>
      <c r="Q45" s="3"/>
      <c r="R45" t="str">
        <f>TRIM(MID(TRIM(Transportes!D45),1,FIND(CHAR(10),TRIM(Transportes!D45),1)-1))</f>
        <v>Piura</v>
      </c>
      <c r="S45" t="str">
        <f>TRIM(IF(Transportes!F45="TRÁNSITO INTERRUMPIDO","Interrumpido",IF(Transportes!F45="TRÁNSITO RESTRINGIDO","Restringido","Normal")))</f>
        <v>Restringido</v>
      </c>
      <c r="T45" t="str">
        <f>TRIM(IF(MID(TRIM(Transportes!H45),1,FIND("-",TRIM(Transportes!H45),1)-2)="Acción humana","H","F"))</f>
        <v>F</v>
      </c>
      <c r="U45" s="53">
        <f>Transportes!G45</f>
        <v>27</v>
      </c>
      <c r="V45" s="3"/>
    </row>
    <row r="46" spans="4:29" ht="15.75" customHeight="1">
      <c r="M46" s="213" t="s">
        <v>71</v>
      </c>
      <c r="N46" s="213" t="s">
        <v>515</v>
      </c>
      <c r="O46" s="240" t="s">
        <v>516</v>
      </c>
      <c r="P46" s="240" t="s">
        <v>517</v>
      </c>
      <c r="Q46" s="3"/>
      <c r="R46" t="str">
        <f>TRIM(MID(TRIM(Transportes!D46),1,FIND(CHAR(10),TRIM(Transportes!D46),1)-1))</f>
        <v>Cajamarca</v>
      </c>
      <c r="S46" t="str">
        <f>TRIM(IF(Transportes!F46="TRÁNSITO INTERRUMPIDO","Interrumpido",IF(Transportes!F46="TRÁNSITO RESTRINGIDO","Restringido","Normal")))</f>
        <v>Restringido</v>
      </c>
      <c r="T46" t="str">
        <f>TRIM(IF(MID(TRIM(Transportes!H46),1,FIND("-",TRIM(Transportes!H46),1)-2)="Acción humana","H","F"))</f>
        <v>F</v>
      </c>
      <c r="U46" s="53">
        <f>Transportes!G46</f>
        <v>15</v>
      </c>
      <c r="V46" s="3"/>
    </row>
    <row r="47" spans="4:29" ht="15.75" customHeight="1">
      <c r="M47" s="221" t="s">
        <v>65</v>
      </c>
      <c r="N47" s="221" t="s">
        <v>471</v>
      </c>
      <c r="O47" s="222" t="s">
        <v>472</v>
      </c>
      <c r="P47" s="222" t="s">
        <v>473</v>
      </c>
      <c r="Q47" s="3"/>
      <c r="R47" t="str">
        <f>TRIM(MID(TRIM(Transportes!D47),1,FIND(CHAR(10),TRIM(Transportes!D47),1)-1))</f>
        <v>Puno</v>
      </c>
      <c r="S47" t="str">
        <f>TRIM(IF(Transportes!F47="TRÁNSITO INTERRUMPIDO","Interrumpido",IF(Transportes!F47="TRÁNSITO RESTRINGIDO","Restringido","Normal")))</f>
        <v>Restringido</v>
      </c>
      <c r="T47" t="str">
        <f>TRIM(IF(MID(TRIM(Transportes!H47),1,FIND("-",TRIM(Transportes!H47),1)-2)="Acción humana","H","F"))</f>
        <v>F</v>
      </c>
      <c r="U47" s="53">
        <f>Transportes!G47</f>
        <v>30</v>
      </c>
      <c r="V47" s="3"/>
    </row>
    <row r="48" spans="4:29" ht="15.75" customHeight="1">
      <c r="M48" s="260" t="s">
        <v>64</v>
      </c>
      <c r="N48" s="260" t="s">
        <v>563</v>
      </c>
      <c r="O48" s="261" t="s">
        <v>564</v>
      </c>
      <c r="P48" s="271" t="s">
        <v>586</v>
      </c>
      <c r="Q48" s="3"/>
      <c r="R48" t="str">
        <f>TRIM(MID(TRIM(Transportes!D48),1,FIND(CHAR(10),TRIM(Transportes!D48),1)-1))</f>
        <v>Piura</v>
      </c>
      <c r="S48" t="str">
        <f>TRIM(IF(Transportes!F48="TRÁNSITO INTERRUMPIDO","Interrumpido",IF(Transportes!F48="TRÁNSITO RESTRINGIDO","Restringido","Normal")))</f>
        <v>Restringido</v>
      </c>
      <c r="T48" t="str">
        <f>TRIM(IF(MID(TRIM(Transportes!H48),1,FIND("-",TRIM(Transportes!H48),1)-2)="Acción humana","H","F"))</f>
        <v>F</v>
      </c>
      <c r="U48" s="53">
        <f>Transportes!G48</f>
        <v>14</v>
      </c>
      <c r="V48" s="3"/>
    </row>
    <row r="49" spans="7:22" ht="15.75" customHeight="1">
      <c r="M49" s="213" t="s">
        <v>288</v>
      </c>
      <c r="N49" s="213" t="s">
        <v>439</v>
      </c>
      <c r="O49" s="215" t="s">
        <v>349</v>
      </c>
      <c r="P49" s="215" t="s">
        <v>440</v>
      </c>
      <c r="Q49" s="3"/>
      <c r="R49" t="str">
        <f>TRIM(MID(TRIM(Transportes!D49),1,FIND(CHAR(10),TRIM(Transportes!D49),1)-1))</f>
        <v>Lima</v>
      </c>
      <c r="S49" t="str">
        <f>TRIM(IF(Transportes!F49="TRÁNSITO INTERRUMPIDO","Interrumpido",IF(Transportes!F49="TRÁNSITO RESTRINGIDO","Restringido","Normal")))</f>
        <v>Restringido</v>
      </c>
      <c r="T49" t="str">
        <f>TRIM(IF(MID(TRIM(Transportes!H49),1,FIND("-",TRIM(Transportes!H49),1)-2)="Acción humana","H","F"))</f>
        <v>F</v>
      </c>
      <c r="U49" s="53">
        <f>Transportes!G49</f>
        <v>50</v>
      </c>
      <c r="V49" s="3"/>
    </row>
    <row r="50" spans="7:22" ht="15.75" customHeight="1">
      <c r="M50" s="213" t="s">
        <v>70</v>
      </c>
      <c r="N50" s="213" t="s">
        <v>433</v>
      </c>
      <c r="O50" s="216" t="s">
        <v>432</v>
      </c>
      <c r="P50" s="216" t="s">
        <v>434</v>
      </c>
      <c r="Q50" s="3"/>
      <c r="R50" t="str">
        <f>TRIM(MID(TRIM(Transportes!D50),1,FIND(CHAR(10),TRIM(Transportes!D50),1)-1))</f>
        <v>Amazonas</v>
      </c>
      <c r="S50" t="str">
        <f>TRIM(IF(Transportes!F50="TRÁNSITO INTERRUMPIDO","Interrumpido",IF(Transportes!F50="TRÁNSITO RESTRINGIDO","Restringido","Normal")))</f>
        <v>Restringido</v>
      </c>
      <c r="T50" t="str">
        <f>TRIM(IF(MID(TRIM(Transportes!H50),1,FIND("-",TRIM(Transportes!H50),1)-2)="Acción humana","H","F"))</f>
        <v>F</v>
      </c>
      <c r="U50" s="53">
        <f>Transportes!G50</f>
        <v>13</v>
      </c>
      <c r="V50" s="3"/>
    </row>
    <row r="51" spans="7:22" ht="15.75" customHeight="1">
      <c r="M51" s="264" t="s">
        <v>288</v>
      </c>
      <c r="N51" s="213" t="s">
        <v>582</v>
      </c>
      <c r="O51" s="263" t="s">
        <v>583</v>
      </c>
      <c r="P51" s="217" t="s">
        <v>392</v>
      </c>
      <c r="Q51" s="3"/>
      <c r="R51" t="str">
        <f>TRIM(MID(TRIM(Transportes!D51),1,FIND(CHAR(10),TRIM(Transportes!D51),1)-1))</f>
        <v>Piura</v>
      </c>
      <c r="S51" t="str">
        <f>TRIM(IF(Transportes!F51="TRÁNSITO INTERRUMPIDO","Interrumpido",IF(Transportes!F51="TRÁNSITO RESTRINGIDO","Restringido","Normal")))</f>
        <v>Restringido</v>
      </c>
      <c r="T51" t="str">
        <f>TRIM(IF(MID(TRIM(Transportes!H51),1,FIND("-",TRIM(Transportes!H51),1)-2)="Acción humana","H","F"))</f>
        <v>F</v>
      </c>
      <c r="U51" s="53">
        <f>Transportes!G51</f>
        <v>10</v>
      </c>
      <c r="V51" s="3"/>
    </row>
    <row r="52" spans="7:22" ht="15.75" customHeight="1">
      <c r="M52" s="264" t="s">
        <v>288</v>
      </c>
      <c r="N52" s="213" t="s">
        <v>397</v>
      </c>
      <c r="O52" s="219" t="s">
        <v>396</v>
      </c>
      <c r="P52" s="220" t="s">
        <v>376</v>
      </c>
      <c r="Q52" s="3"/>
      <c r="R52" t="str">
        <f>TRIM(MID(TRIM(Transportes!D52),1,FIND(CHAR(10),TRIM(Transportes!D52),1)-1))</f>
        <v>Pasco</v>
      </c>
      <c r="S52" t="str">
        <f>TRIM(IF(Transportes!F52="TRÁNSITO INTERRUMPIDO","Interrumpido",IF(Transportes!F52="TRÁNSITO RESTRINGIDO","Restringido","Normal")))</f>
        <v>Restringido</v>
      </c>
      <c r="T52" t="str">
        <f>TRIM(IF(MID(TRIM(Transportes!H52),1,FIND("-",TRIM(Transportes!H52),1)-2)="Acción humana","H","F"))</f>
        <v>F</v>
      </c>
      <c r="U52" s="53" t="str">
        <f>Transportes!G52</f>
        <v>-</v>
      </c>
      <c r="V52" s="3"/>
    </row>
    <row r="53" spans="7:22" ht="15.75" customHeight="1">
      <c r="M53" s="265" t="s">
        <v>43</v>
      </c>
      <c r="N53" s="213" t="s">
        <v>377</v>
      </c>
      <c r="O53" s="220" t="s">
        <v>378</v>
      </c>
      <c r="P53" s="220" t="s">
        <v>376</v>
      </c>
      <c r="Q53" s="3"/>
      <c r="R53" t="str">
        <f>TRIM(MID(TRIM(Transportes!D53),1,FIND(CHAR(10),TRIM(Transportes!D53),1)-1))</f>
        <v>Ayacucho</v>
      </c>
      <c r="S53" t="str">
        <f>TRIM(IF(Transportes!F53="TRÁNSITO INTERRUMPIDO","Interrumpido",IF(Transportes!F53="TRÁNSITO RESTRINGIDO","Restringido","Normal")))</f>
        <v>Restringido</v>
      </c>
      <c r="T53" t="str">
        <f>TRIM(IF(MID(TRIM(Transportes!H53),1,FIND("-",TRIM(Transportes!H53),1)-2)="Acción humana","H","F"))</f>
        <v>F</v>
      </c>
      <c r="U53" s="53">
        <f>Transportes!G53</f>
        <v>15</v>
      </c>
      <c r="V53" s="3"/>
    </row>
    <row r="54" spans="7:22" ht="15.75" customHeight="1">
      <c r="M54" s="264" t="s">
        <v>348</v>
      </c>
      <c r="N54" s="218" t="s">
        <v>347</v>
      </c>
      <c r="O54" s="223" t="s">
        <v>92</v>
      </c>
      <c r="P54" s="223" t="s">
        <v>346</v>
      </c>
      <c r="Q54" s="3"/>
      <c r="R54" t="str">
        <f>TRIM(MID(TRIM(Transportes!D54),1,FIND(CHAR(10),TRIM(Transportes!D54),1)-1))</f>
        <v>Áncash</v>
      </c>
      <c r="S54" t="str">
        <f>TRIM(IF(Transportes!F54="TRÁNSITO INTERRUMPIDO","Interrumpido",IF(Transportes!F54="TRÁNSITO RESTRINGIDO","Restringido","Normal")))</f>
        <v>Restringido</v>
      </c>
      <c r="T54" t="str">
        <f>TRIM(IF(MID(TRIM(Transportes!H54),1,FIND("-",TRIM(Transportes!H54),1)-2)="Acción humana","H","F"))</f>
        <v>F</v>
      </c>
      <c r="U54" s="53">
        <f>Transportes!G54</f>
        <v>40</v>
      </c>
      <c r="V54" s="3"/>
    </row>
    <row r="55" spans="7:22" ht="15.75" customHeight="1">
      <c r="M55" s="264" t="s">
        <v>288</v>
      </c>
      <c r="N55" s="218" t="s">
        <v>317</v>
      </c>
      <c r="O55" s="224" t="s">
        <v>353</v>
      </c>
      <c r="P55" s="225" t="s">
        <v>318</v>
      </c>
      <c r="Q55" s="3"/>
      <c r="R55" t="str">
        <f>TRIM(MID(TRIM(Transportes!D55),1,FIND(CHAR(10),TRIM(Transportes!D55),1)-1))</f>
        <v>Pasco</v>
      </c>
      <c r="S55" t="str">
        <f>TRIM(IF(Transportes!F55="TRÁNSITO INTERRUMPIDO","Interrumpido",IF(Transportes!F55="TRÁNSITO RESTRINGIDO","Restringido","Normal")))</f>
        <v>Restringido</v>
      </c>
      <c r="T55" t="str">
        <f>TRIM(IF(MID(TRIM(Transportes!H55),1,FIND("-",TRIM(Transportes!H55),1)-2)="Acción humana","H","F"))</f>
        <v>F</v>
      </c>
      <c r="U55" s="53">
        <f>Transportes!G55</f>
        <v>50</v>
      </c>
      <c r="V55" s="3"/>
    </row>
    <row r="56" spans="7:22" ht="15.75" customHeight="1">
      <c r="M56" s="266" t="s">
        <v>43</v>
      </c>
      <c r="N56" s="218" t="s">
        <v>312</v>
      </c>
      <c r="O56" s="226" t="s">
        <v>311</v>
      </c>
      <c r="P56" s="227" t="s">
        <v>289</v>
      </c>
      <c r="Q56" s="3"/>
      <c r="R56" t="str">
        <f>TRIM(MID(TRIM(Transportes!D56),1,FIND(CHAR(10),TRIM(Transportes!D56),1)-1))</f>
        <v>Tacna</v>
      </c>
      <c r="S56" t="str">
        <f>TRIM(IF(Transportes!F56="TRÁNSITO INTERRUMPIDO","Interrumpido",IF(Transportes!F56="TRÁNSITO RESTRINGIDO","Restringido","Normal")))</f>
        <v>Restringido</v>
      </c>
      <c r="T56" t="str">
        <f>TRIM(IF(MID(TRIM(Transportes!H56),1,FIND("-",TRIM(Transportes!H56),1)-2)="Acción humana","H","F"))</f>
        <v>F</v>
      </c>
      <c r="U56" s="53">
        <f>Transportes!G56</f>
        <v>20</v>
      </c>
      <c r="V56" s="3"/>
    </row>
    <row r="57" spans="7:22" ht="15.75" customHeight="1">
      <c r="M57" s="267" t="s">
        <v>76</v>
      </c>
      <c r="N57" s="228" t="s">
        <v>259</v>
      </c>
      <c r="O57" s="229" t="s">
        <v>92</v>
      </c>
      <c r="P57" s="229" t="s">
        <v>261</v>
      </c>
      <c r="Q57" s="3"/>
      <c r="R57" t="str">
        <f>TRIM(MID(TRIM(Transportes!D57),1,FIND(CHAR(10),TRIM(Transportes!D57),1)-1))</f>
        <v>Cusco</v>
      </c>
      <c r="S57" t="str">
        <f>TRIM(IF(Transportes!F57="TRÁNSITO INTERRUMPIDO","Interrumpido",IF(Transportes!F57="TRÁNSITO RESTRINGIDO","Restringido","Normal")))</f>
        <v>Restringido</v>
      </c>
      <c r="T57" t="str">
        <f>TRIM(IF(MID(TRIM(Transportes!H57),1,FIND("-",TRIM(Transportes!H57),1)-2)="Acción humana","H","F"))</f>
        <v>F</v>
      </c>
      <c r="U57" s="53">
        <f>Transportes!G57</f>
        <v>50</v>
      </c>
      <c r="V57" s="3"/>
    </row>
    <row r="58" spans="7:22" ht="15.75" customHeight="1">
      <c r="M58" s="267" t="s">
        <v>65</v>
      </c>
      <c r="N58" s="228" t="s">
        <v>250</v>
      </c>
      <c r="O58" s="230" t="s">
        <v>92</v>
      </c>
      <c r="P58" s="229" t="s">
        <v>228</v>
      </c>
      <c r="Q58" s="3"/>
      <c r="R58" t="str">
        <f>TRIM(MID(TRIM(Transportes!D58),1,FIND(CHAR(10),TRIM(Transportes!D58),1)-1))</f>
        <v>Pasco</v>
      </c>
      <c r="S58" t="str">
        <f>TRIM(IF(Transportes!F58="TRÁNSITO INTERRUMPIDO","Interrumpido",IF(Transportes!F58="TRÁNSITO RESTRINGIDO","Restringido","Normal")))</f>
        <v>Restringido</v>
      </c>
      <c r="T58" t="str">
        <f>TRIM(IF(MID(TRIM(Transportes!H58),1,FIND("-",TRIM(Transportes!H58),1)-2)="Acción humana","H","F"))</f>
        <v>F</v>
      </c>
      <c r="U58" s="53">
        <f>Transportes!G58</f>
        <v>20</v>
      </c>
      <c r="V58" s="3"/>
    </row>
    <row r="59" spans="7:22" ht="15.75" customHeight="1">
      <c r="M59" s="268" t="s">
        <v>78</v>
      </c>
      <c r="N59" s="228" t="s">
        <v>223</v>
      </c>
      <c r="O59" s="231" t="s">
        <v>161</v>
      </c>
      <c r="P59" s="231" t="s">
        <v>219</v>
      </c>
      <c r="Q59" s="3"/>
      <c r="R59" t="str">
        <f>TRIM(MID(TRIM(Transportes!D59),1,FIND(CHAR(10),TRIM(Transportes!D59),1)-1))</f>
        <v>Ica</v>
      </c>
      <c r="S59" t="str">
        <f>TRIM(IF(Transportes!F59="TRÁNSITO INTERRUMPIDO","Interrumpido",IF(Transportes!F59="TRÁNSITO RESTRINGIDO","Restringido","Normal")))</f>
        <v>Restringido</v>
      </c>
      <c r="T59" t="str">
        <f>TRIM(IF(MID(TRIM(Transportes!H59),1,FIND("-",TRIM(Transportes!H59),1)-2)="Acción humana","H","F"))</f>
        <v>F</v>
      </c>
      <c r="U59" s="53">
        <f>Transportes!G59</f>
        <v>15</v>
      </c>
      <c r="V59" s="3"/>
    </row>
    <row r="60" spans="7:22" ht="15.75" customHeight="1">
      <c r="M60" s="267" t="s">
        <v>75</v>
      </c>
      <c r="N60" s="228" t="s">
        <v>218</v>
      </c>
      <c r="O60" s="229" t="s">
        <v>185</v>
      </c>
      <c r="P60" s="229" t="s">
        <v>219</v>
      </c>
      <c r="Q60" s="3"/>
      <c r="R60" t="str">
        <f>TRIM(MID(TRIM(Transportes!D60),1,FIND(CHAR(10),TRIM(Transportes!D60),1)-1))</f>
        <v>San Martín</v>
      </c>
      <c r="S60" t="str">
        <f>TRIM(IF(Transportes!F60="TRÁNSITO INTERRUMPIDO","Interrumpido",IF(Transportes!F60="TRÁNSITO RESTRINGIDO","Restringido","Normal")))</f>
        <v>Restringido</v>
      </c>
      <c r="T60" t="str">
        <f>TRIM(IF(MID(TRIM(Transportes!H60),1,FIND("-",TRIM(Transportes!H60),1)-2)="Acción humana","H","F"))</f>
        <v>F</v>
      </c>
      <c r="U60" s="53">
        <f>Transportes!G60</f>
        <v>100</v>
      </c>
      <c r="V60" s="3"/>
    </row>
    <row r="61" spans="7:22" ht="15.75" customHeight="1">
      <c r="M61" s="268" t="s">
        <v>41</v>
      </c>
      <c r="N61" s="228" t="s">
        <v>334</v>
      </c>
      <c r="O61" s="232" t="s">
        <v>209</v>
      </c>
      <c r="P61" s="231" t="s">
        <v>207</v>
      </c>
      <c r="Q61" s="3"/>
      <c r="R61" t="str">
        <f>TRIM(MID(TRIM(Transportes!D61),1,FIND(CHAR(10),TRIM(Transportes!D61),1)-1))</f>
        <v>Cajamarca</v>
      </c>
      <c r="S61" t="str">
        <f>TRIM(IF(Transportes!F61="TRÁNSITO INTERRUMPIDO","Interrumpido",IF(Transportes!F61="TRÁNSITO RESTRINGIDO","Restringido","Normal")))</f>
        <v>Restringido</v>
      </c>
      <c r="T61" t="str">
        <f>TRIM(IF(MID(TRIM(Transportes!H61),1,FIND("-",TRIM(Transportes!H61),1)-2)="Acción humana","H","F"))</f>
        <v>F</v>
      </c>
      <c r="U61" s="53">
        <f>Transportes!G61</f>
        <v>30</v>
      </c>
      <c r="V61" s="3"/>
    </row>
    <row r="62" spans="7:22" ht="15.75" customHeight="1">
      <c r="M62" s="269" t="s">
        <v>71</v>
      </c>
      <c r="N62" s="228" t="s">
        <v>202</v>
      </c>
      <c r="O62" s="231" t="s">
        <v>161</v>
      </c>
      <c r="P62" s="231" t="s">
        <v>208</v>
      </c>
      <c r="Q62" s="3"/>
      <c r="R62" t="str">
        <f>TRIM(MID(TRIM(Transportes!D62),1,FIND(CHAR(10),TRIM(Transportes!D62),1)-1))</f>
        <v>Ucayali</v>
      </c>
      <c r="S62" t="str">
        <f>TRIM(IF(Transportes!F62="TRÁNSITO INTERRUMPIDO","Interrumpido",IF(Transportes!F62="TRÁNSITO RESTRINGIDO","Restringido","Normal")))</f>
        <v>Restringido</v>
      </c>
      <c r="T62" t="str">
        <f>TRIM(IF(MID(TRIM(Transportes!H62),1,FIND("-",TRIM(Transportes!H62),1)-2)="Acción humana","H","F"))</f>
        <v>F</v>
      </c>
      <c r="U62" s="53" t="str">
        <f>Transportes!G62</f>
        <v>-</v>
      </c>
      <c r="V62" s="3"/>
    </row>
    <row r="63" spans="7:22" ht="15.75" customHeight="1">
      <c r="G63"/>
      <c r="M63" s="266" t="s">
        <v>43</v>
      </c>
      <c r="N63" s="233" t="s">
        <v>492</v>
      </c>
      <c r="O63" s="214" t="s">
        <v>493</v>
      </c>
      <c r="P63" s="214" t="s">
        <v>190</v>
      </c>
      <c r="R63" t="str">
        <f>TRIM(MID(TRIM(Transportes!D63),1,FIND(CHAR(10),TRIM(Transportes!D63),1)-1))</f>
        <v>Pasco</v>
      </c>
      <c r="S63" t="str">
        <f>TRIM(IF(Transportes!F63="TRÁNSITO INTERRUMPIDO","Interrumpido",IF(Transportes!F63="TRÁNSITO RESTRINGIDO","Restringido","Normal")))</f>
        <v>Restringido</v>
      </c>
      <c r="T63" t="str">
        <f>TRIM(IF(MID(TRIM(Transportes!H63),1,FIND("-",TRIM(Transportes!H63),1)-2)="Acción humana","H","F"))</f>
        <v>F</v>
      </c>
      <c r="U63" s="53">
        <f>Transportes!G63</f>
        <v>50</v>
      </c>
    </row>
    <row r="64" spans="7:22" ht="15.75" customHeight="1">
      <c r="G64"/>
      <c r="M64" s="270" t="s">
        <v>78</v>
      </c>
      <c r="N64" s="218" t="s">
        <v>166</v>
      </c>
      <c r="O64" s="231" t="s">
        <v>161</v>
      </c>
      <c r="P64" s="231" t="s">
        <v>190</v>
      </c>
      <c r="R64" t="str">
        <f>TRIM(MID(TRIM(Transportes!D64),1,FIND(CHAR(10),TRIM(Transportes!D64),1)-1))</f>
        <v>Cajamarca</v>
      </c>
      <c r="S64" t="str">
        <f>TRIM(IF(Transportes!F64="TRÁNSITO INTERRUMPIDO","Interrumpido",IF(Transportes!F64="TRÁNSITO RESTRINGIDO","Restringido","Normal")))</f>
        <v>Restringido</v>
      </c>
      <c r="T64" t="str">
        <f>TRIM(IF(MID(TRIM(Transportes!H64),1,FIND("-",TRIM(Transportes!H64),1)-2)="Acción humana","H","F"))</f>
        <v>F</v>
      </c>
      <c r="U64" s="53">
        <f>Transportes!G64</f>
        <v>20</v>
      </c>
    </row>
    <row r="65" spans="2:22" ht="15.75" customHeight="1">
      <c r="G65"/>
      <c r="M65" s="270" t="s">
        <v>65</v>
      </c>
      <c r="N65" s="218" t="s">
        <v>183</v>
      </c>
      <c r="O65" s="229" t="s">
        <v>180</v>
      </c>
      <c r="P65" s="229" t="s">
        <v>181</v>
      </c>
      <c r="R65" t="str">
        <f>TRIM(MID(TRIM(Transportes!D65),1,FIND(CHAR(10),TRIM(Transportes!D65),1)-1))</f>
        <v>Cusco</v>
      </c>
      <c r="S65" t="str">
        <f>TRIM(IF(Transportes!F65="TRÁNSITO INTERRUMPIDO","Interrumpido",IF(Transportes!F65="TRÁNSITO RESTRINGIDO","Restringido","Normal")))</f>
        <v>Restringido</v>
      </c>
      <c r="T65" t="str">
        <f>TRIM(IF(MID(TRIM(Transportes!H65),1,FIND("-",TRIM(Transportes!H65),1)-2)="Acción humana","H","F"))</f>
        <v>F</v>
      </c>
      <c r="U65" s="53" t="str">
        <f>Transportes!G65</f>
        <v>-</v>
      </c>
    </row>
    <row r="66" spans="2:22" ht="15.75" customHeight="1">
      <c r="G66"/>
      <c r="M66" s="270" t="s">
        <v>40</v>
      </c>
      <c r="N66" s="218" t="s">
        <v>164</v>
      </c>
      <c r="O66" s="232" t="s">
        <v>161</v>
      </c>
      <c r="P66" s="231" t="s">
        <v>162</v>
      </c>
      <c r="R66" t="str">
        <f>TRIM(MID(TRIM(Transportes!D66),1,FIND(CHAR(10),TRIM(Transportes!D66),1)-1))</f>
        <v>Cusco</v>
      </c>
      <c r="S66" t="str">
        <f>TRIM(IF(Transportes!F66="TRÁNSITO INTERRUMPIDO","Interrumpido",IF(Transportes!F66="TRÁNSITO RESTRINGIDO","Restringido","Normal")))</f>
        <v>Restringido</v>
      </c>
      <c r="T66" t="str">
        <f>TRIM(IF(MID(TRIM(Transportes!H66),1,FIND("-",TRIM(Transportes!H66),1)-2)="Acción humana","H","F"))</f>
        <v>F</v>
      </c>
      <c r="U66" s="53" t="str">
        <f>Transportes!G66</f>
        <v>-</v>
      </c>
    </row>
    <row r="67" spans="2:22" ht="15.75" customHeight="1">
      <c r="G67"/>
      <c r="M67" s="270" t="s">
        <v>78</v>
      </c>
      <c r="N67" s="218" t="s">
        <v>165</v>
      </c>
      <c r="O67" s="234" t="s">
        <v>161</v>
      </c>
      <c r="P67" s="232" t="s">
        <v>162</v>
      </c>
      <c r="R67" t="str">
        <f>TRIM(MID(TRIM(Transportes!D67),1,FIND(CHAR(10),TRIM(Transportes!D67),1)-1))</f>
        <v>Ayacucho</v>
      </c>
      <c r="S67" t="str">
        <f>TRIM(IF(Transportes!F67="TRÁNSITO INTERRUMPIDO","Interrumpido",IF(Transportes!F67="TRÁNSITO RESTRINGIDO","Restringido","Normal")))</f>
        <v>Restringido</v>
      </c>
      <c r="T67" t="str">
        <f>TRIM(IF(MID(TRIM(Transportes!H67),1,FIND("-",TRIM(Transportes!H67),1)-2)="Acción humana","H","F"))</f>
        <v>F</v>
      </c>
      <c r="U67" s="53">
        <f>Transportes!G67</f>
        <v>15</v>
      </c>
    </row>
    <row r="68" spans="2:22" ht="15.75" customHeight="1">
      <c r="G68"/>
      <c r="M68" s="270" t="s">
        <v>79</v>
      </c>
      <c r="N68" s="218" t="s">
        <v>145</v>
      </c>
      <c r="O68" s="231" t="s">
        <v>92</v>
      </c>
      <c r="P68" s="231" t="s">
        <v>143</v>
      </c>
      <c r="R68" t="str">
        <f>TRIM(MID(TRIM(Transportes!D68),1,FIND(CHAR(10),TRIM(Transportes!D68),1)-1))</f>
        <v>Arequipa</v>
      </c>
      <c r="S68" t="str">
        <f>TRIM(IF(Transportes!F68="TRÁNSITO INTERRUMPIDO","Interrumpido",IF(Transportes!F68="TRÁNSITO RESTRINGIDO","Restringido","Normal")))</f>
        <v>Restringido</v>
      </c>
      <c r="T68" t="str">
        <f>TRIM(IF(MID(TRIM(Transportes!H68),1,FIND("-",TRIM(Transportes!H68),1)-2)="Acción humana","H","F"))</f>
        <v>F</v>
      </c>
      <c r="U68" s="53" t="str">
        <f>Transportes!G68</f>
        <v>-</v>
      </c>
    </row>
    <row r="69" spans="2:22" ht="15.75" customHeight="1">
      <c r="B69" s="190" t="s">
        <v>132</v>
      </c>
      <c r="G69"/>
      <c r="M69" s="270" t="s">
        <v>79</v>
      </c>
      <c r="N69" s="218" t="s">
        <v>93</v>
      </c>
      <c r="O69" s="229" t="s">
        <v>92</v>
      </c>
      <c r="P69" s="229" t="s">
        <v>118</v>
      </c>
      <c r="R69" t="str">
        <f>TRIM(MID(TRIM(Transportes!D69),1,FIND(CHAR(10),TRIM(Transportes!D69),1)-1))</f>
        <v>Cusco</v>
      </c>
      <c r="S69" t="str">
        <f>TRIM(IF(Transportes!F69="TRÁNSITO INTERRUMPIDO","Interrumpido",IF(Transportes!F69="TRÁNSITO RESTRINGIDO","Restringido","Normal")))</f>
        <v>Restringido</v>
      </c>
      <c r="T69" t="str">
        <f>TRIM(IF(MID(TRIM(Transportes!H69),1,FIND("-",TRIM(Transportes!H69),1)-2)="Acción humana","H","F"))</f>
        <v>F</v>
      </c>
      <c r="U69" s="53">
        <f>Transportes!G69</f>
        <v>250</v>
      </c>
    </row>
    <row r="70" spans="2:22" ht="15.75" customHeight="1">
      <c r="G70"/>
      <c r="M70" s="270" t="s">
        <v>79</v>
      </c>
      <c r="N70" s="218" t="s">
        <v>94</v>
      </c>
      <c r="O70" s="231" t="s">
        <v>92</v>
      </c>
      <c r="P70" s="231" t="s">
        <v>118</v>
      </c>
      <c r="R70" t="str">
        <f>TRIM(MID(TRIM(Transportes!D70),1,FIND(CHAR(10),TRIM(Transportes!D70),1)-1))</f>
        <v>Junín</v>
      </c>
      <c r="S70" t="str">
        <f>TRIM(IF(Transportes!F70="TRÁNSITO INTERRUMPIDO","Interrumpido",IF(Transportes!F70="TRÁNSITO RESTRINGIDO","Restringido","Normal")))</f>
        <v>Restringido</v>
      </c>
      <c r="T70" t="str">
        <f>TRIM(IF(MID(TRIM(Transportes!H70),1,FIND("-",TRIM(Transportes!H70),1)-2)="Acción humana","H","F"))</f>
        <v>F</v>
      </c>
      <c r="U70" s="53" t="str">
        <f>Transportes!G70</f>
        <v>-</v>
      </c>
    </row>
    <row r="71" spans="2:22" ht="15.75" customHeight="1">
      <c r="G71"/>
      <c r="M71" s="266" t="s">
        <v>43</v>
      </c>
      <c r="N71" s="233" t="s">
        <v>494</v>
      </c>
      <c r="O71" s="214" t="s">
        <v>493</v>
      </c>
      <c r="P71" s="214" t="s">
        <v>495</v>
      </c>
      <c r="R71" t="str">
        <f>TRIM(MID(TRIM(Transportes!D71),1,FIND(CHAR(10),TRIM(Transportes!D71),1)-1))</f>
        <v>San Martín</v>
      </c>
      <c r="S71" t="str">
        <f>TRIM(IF(Transportes!F71="TRÁNSITO INTERRUMPIDO","Interrumpido",IF(Transportes!F71="TRÁNSITO RESTRINGIDO","Restringido","Normal")))</f>
        <v>Restringido</v>
      </c>
      <c r="T71" t="str">
        <f>TRIM(IF(MID(TRIM(Transportes!H71),1,FIND("-",TRIM(Transportes!H71),1)-2)="Acción humana","H","F"))</f>
        <v>F</v>
      </c>
      <c r="U71" s="53">
        <f>Transportes!G71</f>
        <v>600</v>
      </c>
    </row>
    <row r="72" spans="2:22" ht="15.75" customHeight="1">
      <c r="G72"/>
      <c r="R72" t="str">
        <f>TRIM(MID(TRIM(Transportes!D72),1,FIND(CHAR(10),TRIM(Transportes!D72),1)-1))</f>
        <v>Cajamarca</v>
      </c>
      <c r="S72" t="str">
        <f>TRIM(IF(Transportes!F72="TRÁNSITO INTERRUMPIDO","Interrumpido",IF(Transportes!F72="TRÁNSITO RESTRINGIDO","Restringido","Normal")))</f>
        <v>Restringido</v>
      </c>
      <c r="T72" t="str">
        <f>TRIM(IF(MID(TRIM(Transportes!H72),1,FIND("-",TRIM(Transportes!H72),1)-2)="Acción humana","H","F"))</f>
        <v>F</v>
      </c>
      <c r="U72" s="53">
        <f>Transportes!G72</f>
        <v>50</v>
      </c>
    </row>
    <row r="73" spans="2:22" ht="15.75" customHeight="1">
      <c r="G73"/>
      <c r="R73" t="str">
        <f>TRIM(MID(TRIM(Transportes!D73),1,FIND(CHAR(10),TRIM(Transportes!D73),1)-1))</f>
        <v>Áncash</v>
      </c>
      <c r="S73" t="str">
        <f>TRIM(IF(Transportes!F73="TRÁNSITO INTERRUMPIDO","Interrumpido",IF(Transportes!F73="TRÁNSITO RESTRINGIDO","Restringido","Normal")))</f>
        <v>Restringido</v>
      </c>
      <c r="T73" t="str">
        <f>TRIM(IF(MID(TRIM(Transportes!H73),1,FIND("-",TRIM(Transportes!H73),1)-2)="Acción humana","H","F"))</f>
        <v>F</v>
      </c>
      <c r="U73" s="53">
        <f>Transportes!G73</f>
        <v>15</v>
      </c>
    </row>
    <row r="74" spans="2:22" ht="13.5" customHeight="1">
      <c r="B74" s="63"/>
      <c r="G74"/>
      <c r="R74" t="str">
        <f>TRIM(MID(TRIM(Transportes!D74),1,FIND(CHAR(10),TRIM(Transportes!D74),1)-1))</f>
        <v>Amazonas</v>
      </c>
      <c r="S74" t="str">
        <f>TRIM(IF(Transportes!F74="TRÁNSITO INTERRUMPIDO","Interrumpido",IF(Transportes!F74="TRÁNSITO RESTRINGIDO","Restringido","Normal")))</f>
        <v>Restringido</v>
      </c>
      <c r="T74" t="str">
        <f>TRIM(IF(MID(TRIM(Transportes!H74),1,FIND("-",TRIM(Transportes!H74),1)-2)="Acción humana","H","F"))</f>
        <v>F</v>
      </c>
      <c r="U74" s="53">
        <f>Transportes!G74</f>
        <v>16</v>
      </c>
    </row>
    <row r="75" spans="2:22" ht="13.5" customHeight="1">
      <c r="G75"/>
      <c r="R75" t="str">
        <f>TRIM(MID(TRIM(Transportes!D75),1,FIND(CHAR(10),TRIM(Transportes!D75),1)-1))</f>
        <v>La Libertad</v>
      </c>
      <c r="S75" t="str">
        <f>TRIM(IF(Transportes!F75="TRÁNSITO INTERRUMPIDO","Interrumpido",IF(Transportes!F75="TRÁNSITO RESTRINGIDO","Restringido","Normal")))</f>
        <v>Restringido</v>
      </c>
      <c r="T75" t="str">
        <f>TRIM(IF(MID(TRIM(Transportes!H75),1,FIND("-",TRIM(Transportes!H75),1)-2)="Acción humana","H","F"))</f>
        <v>F</v>
      </c>
      <c r="U75" s="53">
        <f>Transportes!G75</f>
        <v>130</v>
      </c>
    </row>
    <row r="76" spans="2:22" ht="14.25" customHeight="1">
      <c r="Q76" s="3"/>
      <c r="R76" t="str">
        <f>TRIM(MID(TRIM(Transportes!D76),1,FIND(CHAR(10),TRIM(Transportes!D76),1)-1))</f>
        <v>La Libertad</v>
      </c>
      <c r="S76" t="str">
        <f>TRIM(IF(Transportes!F76="TRÁNSITO INTERRUMPIDO","Interrumpido",IF(Transportes!F76="TRÁNSITO RESTRINGIDO","Restringido","Normal")))</f>
        <v>Restringido</v>
      </c>
      <c r="T76" t="str">
        <f>TRIM(IF(MID(TRIM(Transportes!H76),1,FIND("-",TRIM(Transportes!H76),1)-2)="Acción humana","H","F"))</f>
        <v>F</v>
      </c>
      <c r="U76" s="53">
        <f>Transportes!G76</f>
        <v>120</v>
      </c>
      <c r="V76" s="3"/>
    </row>
    <row r="77" spans="2:22" ht="14.25" customHeight="1">
      <c r="Q77" s="3"/>
      <c r="R77" t="str">
        <f>TRIM(MID(TRIM(Transportes!D77),1,FIND(CHAR(10),TRIM(Transportes!D77),1)-1))</f>
        <v>Áncash</v>
      </c>
      <c r="S77" t="str">
        <f>TRIM(IF(Transportes!F77="TRÁNSITO INTERRUMPIDO","Interrumpido",IF(Transportes!F77="TRÁNSITO RESTRINGIDO","Restringido","Normal")))</f>
        <v>Restringido</v>
      </c>
      <c r="T77" t="str">
        <f>TRIM(IF(MID(TRIM(Transportes!H77),1,FIND("-",TRIM(Transportes!H77),1)-2)="Acción humana","H","F"))</f>
        <v>F</v>
      </c>
      <c r="U77" s="53">
        <f>Transportes!G77</f>
        <v>45</v>
      </c>
      <c r="V77" s="3"/>
    </row>
    <row r="78" spans="2:22" ht="14.25" customHeight="1">
      <c r="R78" t="str">
        <f>TRIM(MID(TRIM(Transportes!D78),1,FIND(CHAR(10),TRIM(Transportes!D78),1)-1))</f>
        <v>Junín</v>
      </c>
      <c r="S78" t="str">
        <f>TRIM(IF(Transportes!F78="TRÁNSITO INTERRUMPIDO","Interrumpido",IF(Transportes!F78="TRÁNSITO RESTRINGIDO","Restringido","Normal")))</f>
        <v>Restringido</v>
      </c>
      <c r="T78" t="str">
        <f>TRIM(IF(MID(TRIM(Transportes!H78),1,FIND("-",TRIM(Transportes!H78),1)-2)="Acción humana","H","F"))</f>
        <v>F</v>
      </c>
      <c r="U78" s="53">
        <f>Transportes!G78</f>
        <v>150</v>
      </c>
    </row>
    <row r="79" spans="2:22" ht="14.25" customHeight="1">
      <c r="R79" t="str">
        <f>TRIM(MID(TRIM(Transportes!D79),1,FIND(CHAR(10),TRIM(Transportes!D79),1)-1))</f>
        <v>Junín</v>
      </c>
      <c r="S79" t="str">
        <f>TRIM(IF(Transportes!F79="TRÁNSITO INTERRUMPIDO","Interrumpido",IF(Transportes!F79="TRÁNSITO RESTRINGIDO","Restringido","Normal")))</f>
        <v>Restringido</v>
      </c>
      <c r="T79" t="str">
        <f>TRIM(IF(MID(TRIM(Transportes!H79),1,FIND("-",TRIM(Transportes!H79),1)-2)="Acción humana","H","F"))</f>
        <v>F</v>
      </c>
      <c r="U79" s="53">
        <f>Transportes!G79</f>
        <v>80</v>
      </c>
    </row>
    <row r="80" spans="2:22" ht="14.25" customHeight="1">
      <c r="R80" t="str">
        <f>TRIM(MID(TRIM(Transportes!D80),1,FIND(CHAR(10),TRIM(Transportes!D80),1)-1))</f>
        <v>La Libertad</v>
      </c>
      <c r="S80" t="str">
        <f>TRIM(IF(Transportes!F80="TRÁNSITO INTERRUMPIDO","Interrumpido",IF(Transportes!F80="TRÁNSITO RESTRINGIDO","Restringido","Normal")))</f>
        <v>Restringido</v>
      </c>
      <c r="T80" t="str">
        <f>TRIM(IF(MID(TRIM(Transportes!H80),1,FIND("-",TRIM(Transportes!H80),1)-2)="Acción humana","H","F"))</f>
        <v>F</v>
      </c>
      <c r="U80" s="53">
        <f>Transportes!G80</f>
        <v>50</v>
      </c>
    </row>
    <row r="81" spans="18:21" ht="14.25" customHeight="1">
      <c r="R81" t="str">
        <f>TRIM(MID(TRIM(Transportes!D81),1,FIND(CHAR(10),TRIM(Transportes!D81),1)-1))</f>
        <v>Ica</v>
      </c>
      <c r="S81" t="str">
        <f>TRIM(IF(Transportes!F81="TRÁNSITO INTERRUMPIDO","Interrumpido",IF(Transportes!F81="TRÁNSITO RESTRINGIDO","Restringido","Normal")))</f>
        <v>Restringido</v>
      </c>
      <c r="T81" t="str">
        <f>TRIM(IF(MID(TRIM(Transportes!H81),1,FIND("-",TRIM(Transportes!H81),1)-2)="Acción humana","H","F"))</f>
        <v>F</v>
      </c>
      <c r="U81" s="53">
        <f>Transportes!G81</f>
        <v>135</v>
      </c>
    </row>
    <row r="82" spans="18:21" ht="14.25" customHeight="1">
      <c r="R82" t="str">
        <f>TRIM(MID(TRIM(Transportes!D82),1,FIND(CHAR(10),TRIM(Transportes!D82),1)-1))</f>
        <v>Piura</v>
      </c>
      <c r="S82" t="str">
        <f>TRIM(IF(Transportes!F82="TRÁNSITO INTERRUMPIDO","Interrumpido",IF(Transportes!F82="TRÁNSITO RESTRINGIDO","Restringido","Normal")))</f>
        <v>Restringido</v>
      </c>
      <c r="T82" t="str">
        <f>TRIM(IF(MID(TRIM(Transportes!H82),1,FIND("-",TRIM(Transportes!H82),1)-2)="Acción humana","H","F"))</f>
        <v>F</v>
      </c>
      <c r="U82" s="53">
        <f>Transportes!G82</f>
        <v>30</v>
      </c>
    </row>
    <row r="83" spans="18:21" ht="14.25" customHeight="1">
      <c r="R83" t="str">
        <f>TRIM(MID(TRIM(Transportes!D83),1,FIND(CHAR(10),TRIM(Transportes!D83),1)-1))</f>
        <v>Piura</v>
      </c>
      <c r="S83" t="str">
        <f>TRIM(IF(Transportes!F83="TRÁNSITO INTERRUMPIDO","Interrumpido",IF(Transportes!F83="TRÁNSITO RESTRINGIDO","Restringido","Normal")))</f>
        <v>Restringido</v>
      </c>
      <c r="T83" t="str">
        <f>TRIM(IF(MID(TRIM(Transportes!H83),1,FIND("-",TRIM(Transportes!H83),1)-2)="Acción humana","H","F"))</f>
        <v>F</v>
      </c>
      <c r="U83" s="53">
        <f>Transportes!G83</f>
        <v>100</v>
      </c>
    </row>
    <row r="84" spans="18:21" ht="14.25" customHeight="1">
      <c r="R84" t="str">
        <f>TRIM(MID(TRIM(Transportes!D84),1,FIND(CHAR(10),TRIM(Transportes!D84),1)-1))</f>
        <v>Piura</v>
      </c>
      <c r="S84" t="str">
        <f>TRIM(IF(Transportes!F84="TRÁNSITO INTERRUMPIDO","Interrumpido",IF(Transportes!F84="TRÁNSITO RESTRINGIDO","Restringido","Normal")))</f>
        <v>Restringido</v>
      </c>
      <c r="T84" t="str">
        <f>TRIM(IF(MID(TRIM(Transportes!H84),1,FIND("-",TRIM(Transportes!H84),1)-2)="Acción humana","H","F"))</f>
        <v>F</v>
      </c>
      <c r="U84" s="53">
        <f>Transportes!G84</f>
        <v>130</v>
      </c>
    </row>
    <row r="85" spans="18:21" ht="14.25" customHeight="1">
      <c r="R85" t="str">
        <f>TRIM(MID(TRIM(Transportes!D85),1,FIND(CHAR(10),TRIM(Transportes!D85),1)-1))</f>
        <v>San Martín</v>
      </c>
      <c r="S85" t="str">
        <f>TRIM(IF(Transportes!F85="TRÁNSITO INTERRUMPIDO","Interrumpido",IF(Transportes!F85="TRÁNSITO RESTRINGIDO","Restringido","Normal")))</f>
        <v>Restringido</v>
      </c>
      <c r="T85" t="str">
        <f>TRIM(IF(MID(TRIM(Transportes!H85),1,FIND("-",TRIM(Transportes!H85),1)-2)="Acción humana","H","F"))</f>
        <v>H</v>
      </c>
      <c r="U85" s="53">
        <f>Transportes!G85</f>
        <v>300</v>
      </c>
    </row>
    <row r="86" spans="18:21" ht="14.25" customHeight="1">
      <c r="R86" t="str">
        <f>TRIM(MID(TRIM(Transportes!D86),1,FIND(CHAR(10),TRIM(Transportes!D86),1)-1))</f>
        <v>San Martín</v>
      </c>
      <c r="S86" t="str">
        <f>TRIM(IF(Transportes!F86="TRÁNSITO INTERRUMPIDO","Interrumpido",IF(Transportes!F86="TRÁNSITO RESTRINGIDO","Restringido","Normal")))</f>
        <v>Restringido</v>
      </c>
      <c r="T86" t="str">
        <f>TRIM(IF(MID(TRIM(Transportes!H86),1,FIND("-",TRIM(Transportes!H86),1)-2)="Acción humana","H","F"))</f>
        <v>F</v>
      </c>
      <c r="U86" s="53">
        <f>Transportes!G86</f>
        <v>100</v>
      </c>
    </row>
    <row r="87" spans="18:21" ht="14.25" customHeight="1">
      <c r="R87" t="str">
        <f>TRIM(MID(TRIM(Transportes!D87),1,FIND(CHAR(10),TRIM(Transportes!D87),1)-1))</f>
        <v>Junín</v>
      </c>
      <c r="S87" t="str">
        <f>TRIM(IF(Transportes!F87="TRÁNSITO INTERRUMPIDO","Interrumpido",IF(Transportes!F87="TRÁNSITO RESTRINGIDO","Restringido","Normal")))</f>
        <v>Restringido</v>
      </c>
      <c r="T87" t="str">
        <f>TRIM(IF(MID(TRIM(Transportes!H87),1,FIND("-",TRIM(Transportes!H87),1)-2)="Acción humana","H","F"))</f>
        <v>F</v>
      </c>
      <c r="U87" s="53">
        <f>Transportes!G87</f>
        <v>50</v>
      </c>
    </row>
    <row r="88" spans="18:21" ht="14.25" customHeight="1">
      <c r="R88" t="str">
        <f>TRIM(MID(TRIM(Transportes!D88),1,FIND(CHAR(10),TRIM(Transportes!D88),1)-1))</f>
        <v>Amazonas</v>
      </c>
      <c r="S88" t="str">
        <f>TRIM(IF(Transportes!F88="TRÁNSITO INTERRUMPIDO","Interrumpido",IF(Transportes!F88="TRÁNSITO RESTRINGIDO","Restringido","Normal")))</f>
        <v>Restringido</v>
      </c>
      <c r="T88" t="str">
        <f>TRIM(IF(MID(TRIM(Transportes!H88),1,FIND("-",TRIM(Transportes!H88),1)-2)="Acción humana","H","F"))</f>
        <v>F</v>
      </c>
      <c r="U88" s="53">
        <f>Transportes!G88</f>
        <v>100</v>
      </c>
    </row>
    <row r="89" spans="18:21" ht="14.25" customHeight="1">
      <c r="R89" t="str">
        <f>TRIM(MID(TRIM(Transportes!D89),1,FIND(CHAR(10),TRIM(Transportes!D89),1)-1))</f>
        <v>Tumbes</v>
      </c>
      <c r="S89" t="str">
        <f>TRIM(IF(Transportes!F89="TRÁNSITO INTERRUMPIDO","Interrumpido",IF(Transportes!F89="TRÁNSITO RESTRINGIDO","Restringido","Normal")))</f>
        <v>Restringido</v>
      </c>
      <c r="T89" t="str">
        <f>TRIM(IF(MID(TRIM(Transportes!H89),1,FIND("-",TRIM(Transportes!H89),1)-2)="Acción humana","H","F"))</f>
        <v>F</v>
      </c>
      <c r="U89" s="53">
        <f>Transportes!G89</f>
        <v>415</v>
      </c>
    </row>
    <row r="90" spans="18:21" ht="14.25" customHeight="1">
      <c r="R90" t="str">
        <f>TRIM(MID(TRIM(Transportes!D90),1,FIND(CHAR(10),TRIM(Transportes!D90),1)-1))</f>
        <v>Tumbes</v>
      </c>
      <c r="S90" t="str">
        <f>TRIM(IF(Transportes!F90="TRÁNSITO INTERRUMPIDO","Interrumpido",IF(Transportes!F90="TRÁNSITO RESTRINGIDO","Restringido","Normal")))</f>
        <v>Restringido</v>
      </c>
      <c r="T90" t="str">
        <f>TRIM(IF(MID(TRIM(Transportes!H90),1,FIND("-",TRIM(Transportes!H90),1)-2)="Acción humana","H","F"))</f>
        <v>F</v>
      </c>
      <c r="U90" s="53" t="str">
        <f>Transportes!G90</f>
        <v>-</v>
      </c>
    </row>
    <row r="91" spans="18:21" ht="14.25" customHeight="1">
      <c r="R91" t="str">
        <f>TRIM(MID(TRIM(Transportes!D91),1,FIND(CHAR(10),TRIM(Transportes!D91),1)-1))</f>
        <v>Cusco</v>
      </c>
      <c r="S91" t="str">
        <f>TRIM(IF(Transportes!F91="TRÁNSITO INTERRUMPIDO","Interrumpido",IF(Transportes!F91="TRÁNSITO RESTRINGIDO","Restringido","Normal")))</f>
        <v>Restringido</v>
      </c>
      <c r="T91" t="str">
        <f>TRIM(IF(MID(TRIM(Transportes!H91),1,FIND("-",TRIM(Transportes!H91),1)-2)="Acción humana","H","F"))</f>
        <v>F</v>
      </c>
      <c r="U91" s="53">
        <f>Transportes!G91</f>
        <v>200</v>
      </c>
    </row>
    <row r="92" spans="18:21" ht="14.25" customHeight="1">
      <c r="R92" t="str">
        <f>TRIM(MID(TRIM(Transportes!D92),1,FIND(CHAR(10),TRIM(Transportes!D92),1)-1))</f>
        <v>Áncash</v>
      </c>
      <c r="S92" t="str">
        <f>TRIM(IF(Transportes!F92="TRÁNSITO INTERRUMPIDO","Interrumpido",IF(Transportes!F92="TRÁNSITO RESTRINGIDO","Restringido","Normal")))</f>
        <v>Restringido</v>
      </c>
      <c r="T92" t="str">
        <f>TRIM(IF(MID(TRIM(Transportes!H92),1,FIND("-",TRIM(Transportes!H92),1)-2)="Acción humana","H","F"))</f>
        <v>F</v>
      </c>
      <c r="U92" s="53">
        <f>Transportes!G92</f>
        <v>50</v>
      </c>
    </row>
    <row r="93" spans="18:21" ht="14.25" customHeight="1">
      <c r="R93" t="str">
        <f>TRIM(MID(TRIM(Transportes!D93),1,FIND(CHAR(10),TRIM(Transportes!D93),1)-1))</f>
        <v>Huánuco</v>
      </c>
      <c r="S93" t="str">
        <f>TRIM(IF(Transportes!F93="TRÁNSITO INTERRUMPIDO","Interrumpido",IF(Transportes!F93="TRÁNSITO RESTRINGIDO","Restringido","Normal")))</f>
        <v>Restringido</v>
      </c>
      <c r="T93" t="str">
        <f>TRIM(IF(MID(TRIM(Transportes!H93),1,FIND("-",TRIM(Transportes!H93),1)-2)="Acción humana","H","F"))</f>
        <v>F</v>
      </c>
      <c r="U93" s="53">
        <f>Transportes!G93</f>
        <v>100</v>
      </c>
    </row>
    <row r="94" spans="18:21" ht="14.25" customHeight="1">
      <c r="R94" t="str">
        <f>TRIM(MID(TRIM(Transportes!D94),1,FIND(CHAR(10),TRIM(Transportes!D94),1)-1))</f>
        <v>Piura</v>
      </c>
      <c r="S94" t="str">
        <f>TRIM(IF(Transportes!F94="TRÁNSITO INTERRUMPIDO","Interrumpido",IF(Transportes!F94="TRÁNSITO RESTRINGIDO","Restringido","Normal")))</f>
        <v>Restringido</v>
      </c>
      <c r="T94" t="str">
        <f>TRIM(IF(MID(TRIM(Transportes!H94),1,FIND("-",TRIM(Transportes!H94),1)-2)="Acción humana","H","F"))</f>
        <v>F</v>
      </c>
      <c r="U94" s="53">
        <f>Transportes!G94</f>
        <v>100</v>
      </c>
    </row>
    <row r="95" spans="18:21" ht="14.25" customHeight="1">
      <c r="R95" t="str">
        <f>TRIM(MID(TRIM(Transportes!D95),1,FIND(CHAR(10),TRIM(Transportes!D95),1)-1))</f>
        <v>Junín</v>
      </c>
      <c r="S95" t="str">
        <f>TRIM(IF(Transportes!F95="TRÁNSITO INTERRUMPIDO","Interrumpido",IF(Transportes!F95="TRÁNSITO RESTRINGIDO","Restringido","Normal")))</f>
        <v>Restringido</v>
      </c>
      <c r="T95" t="str">
        <f>TRIM(IF(MID(TRIM(Transportes!H95),1,FIND("-",TRIM(Transportes!H95),1)-2)="Acción humana","H","F"))</f>
        <v>F</v>
      </c>
      <c r="U95" s="53">
        <f>Transportes!G95</f>
        <v>50</v>
      </c>
    </row>
    <row r="96" spans="18:21" ht="14.25" customHeight="1">
      <c r="R96" t="str">
        <f>TRIM(MID(TRIM(Transportes!D96),1,FIND(CHAR(10),TRIM(Transportes!D96),1)-1))</f>
        <v>La Libertad</v>
      </c>
      <c r="S96" t="str">
        <f>TRIM(IF(Transportes!F96="TRÁNSITO INTERRUMPIDO","Interrumpido",IF(Transportes!F96="TRÁNSITO RESTRINGIDO","Restringido","Normal")))</f>
        <v>Restringido</v>
      </c>
      <c r="T96" t="str">
        <f>TRIM(IF(MID(TRIM(Transportes!H96),1,FIND("-",TRIM(Transportes!H96),1)-2)="Acción humana","H","F"))</f>
        <v>F</v>
      </c>
      <c r="U96" s="53">
        <f>Transportes!G96</f>
        <v>186</v>
      </c>
    </row>
    <row r="97" spans="18:21" ht="14.25" customHeight="1">
      <c r="R97" t="str">
        <f>TRIM(MID(TRIM(Transportes!D97),1,FIND(CHAR(10),TRIM(Transportes!D97),1)-1))</f>
        <v>Piura</v>
      </c>
      <c r="S97" t="str">
        <f>TRIM(IF(Transportes!F97="TRÁNSITO INTERRUMPIDO","Interrumpido",IF(Transportes!F97="TRÁNSITO RESTRINGIDO","Restringido","Normal")))</f>
        <v>Restringido</v>
      </c>
      <c r="T97" t="str">
        <f>TRIM(IF(MID(TRIM(Transportes!H97),1,FIND("-",TRIM(Transportes!H97),1)-2)="Acción humana","H","F"))</f>
        <v>F</v>
      </c>
      <c r="U97" s="53">
        <f>Transportes!G97</f>
        <v>63</v>
      </c>
    </row>
    <row r="98" spans="18:21" ht="14.25" customHeight="1">
      <c r="R98" t="str">
        <f>TRIM(MID(TRIM(Transportes!D98),1,FIND(CHAR(10),TRIM(Transportes!D98),1)-1))</f>
        <v>Piura</v>
      </c>
      <c r="S98" t="str">
        <f>TRIM(IF(Transportes!F98="TRÁNSITO INTERRUMPIDO","Interrumpido",IF(Transportes!F98="TRÁNSITO RESTRINGIDO","Restringido","Normal")))</f>
        <v>Restringido</v>
      </c>
      <c r="T98" t="str">
        <f>TRIM(IF(MID(TRIM(Transportes!H98),1,FIND("-",TRIM(Transportes!H98),1)-2)="Acción humana","H","F"))</f>
        <v>F</v>
      </c>
      <c r="U98" s="53">
        <f>Transportes!G98</f>
        <v>200</v>
      </c>
    </row>
    <row r="99" spans="18:21" ht="14.25" customHeight="1">
      <c r="R99" t="str">
        <f>TRIM(MID(TRIM(Transportes!D99),1,FIND(CHAR(10),TRIM(Transportes!D99),1)-1))</f>
        <v>Moquegua</v>
      </c>
      <c r="S99" t="str">
        <f>TRIM(IF(Transportes!F99="TRÁNSITO INTERRUMPIDO","Interrumpido",IF(Transportes!F99="TRÁNSITO RESTRINGIDO","Restringido","Normal")))</f>
        <v>Restringido</v>
      </c>
      <c r="T99" t="str">
        <f>TRIM(IF(MID(TRIM(Transportes!H99),1,FIND("-",TRIM(Transportes!H99),1)-2)="Acción humana","H","F"))</f>
        <v>F</v>
      </c>
      <c r="U99" s="53">
        <f>Transportes!G99</f>
        <v>25</v>
      </c>
    </row>
    <row r="100" spans="18:21" ht="14.25" customHeight="1">
      <c r="R100" t="str">
        <f>TRIM(MID(TRIM(Transportes!D100),1,FIND(CHAR(10),TRIM(Transportes!D100),1)-1))</f>
        <v>Huánuco</v>
      </c>
      <c r="S100" t="str">
        <f>TRIM(IF(Transportes!F100="TRÁNSITO INTERRUMPIDO","Interrumpido",IF(Transportes!F100="TRÁNSITO RESTRINGIDO","Restringido","Normal")))</f>
        <v>Restringido</v>
      </c>
      <c r="T100" t="str">
        <f>TRIM(IF(MID(TRIM(Transportes!H100),1,FIND("-",TRIM(Transportes!H100),1)-2)="Acción humana","H","F"))</f>
        <v>F</v>
      </c>
      <c r="U100" s="53">
        <f>Transportes!G100</f>
        <v>60</v>
      </c>
    </row>
    <row r="101" spans="18:21" ht="14.25" customHeight="1">
      <c r="R101" t="str">
        <f>TRIM(MID(TRIM(Transportes!D101),1,FIND(CHAR(10),TRIM(Transportes!D101),1)-1))</f>
        <v>Cajamarca</v>
      </c>
      <c r="S101" t="str">
        <f>TRIM(IF(Transportes!F101="TRÁNSITO INTERRUMPIDO","Interrumpido",IF(Transportes!F101="TRÁNSITO RESTRINGIDO","Restringido","Normal")))</f>
        <v>Restringido</v>
      </c>
      <c r="T101" t="str">
        <f>TRIM(IF(MID(TRIM(Transportes!H101),1,FIND("-",TRIM(Transportes!H101),1)-2)="Acción humana","H","F"))</f>
        <v>F</v>
      </c>
      <c r="U101" s="53" t="str">
        <f>Transportes!G101</f>
        <v>-</v>
      </c>
    </row>
    <row r="102" spans="18:21" ht="14.25" customHeight="1">
      <c r="R102" t="str">
        <f>TRIM(MID(TRIM(Transportes!D102),1,FIND(CHAR(10),TRIM(Transportes!D102),1)-1))</f>
        <v>Huancavelica</v>
      </c>
      <c r="S102" t="str">
        <f>TRIM(IF(Transportes!F102="TRÁNSITO INTERRUMPIDO","Interrumpido",IF(Transportes!F102="TRÁNSITO RESTRINGIDO","Restringido","Normal")))</f>
        <v>Restringido</v>
      </c>
      <c r="T102" t="str">
        <f>TRIM(IF(MID(TRIM(Transportes!H102),1,FIND("-",TRIM(Transportes!H102),1)-2)="Acción humana","H","F"))</f>
        <v>F</v>
      </c>
      <c r="U102" s="53">
        <f>Transportes!G102</f>
        <v>50</v>
      </c>
    </row>
    <row r="103" spans="18:21" ht="14.25" customHeight="1">
      <c r="R103" t="str">
        <f>TRIM(MID(TRIM(Transportes!D103),1,FIND(CHAR(10),TRIM(Transportes!D103),1)-1))</f>
        <v>Huancavelica</v>
      </c>
      <c r="S103" t="str">
        <f>TRIM(IF(Transportes!F103="TRÁNSITO INTERRUMPIDO","Interrumpido",IF(Transportes!F103="TRÁNSITO RESTRINGIDO","Restringido","Normal")))</f>
        <v>Restringido</v>
      </c>
      <c r="T103" t="str">
        <f>TRIM(IF(MID(TRIM(Transportes!H103),1,FIND("-",TRIM(Transportes!H103),1)-2)="Acción humana","H","F"))</f>
        <v>F</v>
      </c>
      <c r="U103" s="53">
        <f>Transportes!G103</f>
        <v>30</v>
      </c>
    </row>
    <row r="104" spans="18:21" ht="14.25" customHeight="1">
      <c r="R104" t="str">
        <f>TRIM(MID(TRIM(Transportes!D104),1,FIND(CHAR(10),TRIM(Transportes!D104),1)-1))</f>
        <v>Áncash</v>
      </c>
      <c r="S104" t="str">
        <f>TRIM(IF(Transportes!F104="TRÁNSITO INTERRUMPIDO","Interrumpido",IF(Transportes!F104="TRÁNSITO RESTRINGIDO","Restringido","Normal")))</f>
        <v>Restringido</v>
      </c>
      <c r="T104" t="str">
        <f>TRIM(IF(MID(TRIM(Transportes!H104),1,FIND("-",TRIM(Transportes!H104),1)-2)="Acción humana","H","F"))</f>
        <v>F</v>
      </c>
      <c r="U104" s="53">
        <f>Transportes!G104</f>
        <v>120</v>
      </c>
    </row>
    <row r="105" spans="18:21" ht="14.25" customHeight="1">
      <c r="R105" t="str">
        <f>TRIM(MID(TRIM(Transportes!D105),1,FIND(CHAR(10),TRIM(Transportes!D105),1)-1))</f>
        <v>Moquegua</v>
      </c>
      <c r="S105" t="str">
        <f>TRIM(IF(Transportes!F105="TRÁNSITO INTERRUMPIDO","Interrumpido",IF(Transportes!F105="TRÁNSITO RESTRINGIDO","Restringido","Normal")))</f>
        <v>Restringido</v>
      </c>
      <c r="T105" t="str">
        <f>TRIM(IF(MID(TRIM(Transportes!H105),1,FIND("-",TRIM(Transportes!H105),1)-2)="Acción humana","H","F"))</f>
        <v>F</v>
      </c>
      <c r="U105" s="53">
        <f>Transportes!G105</f>
        <v>50</v>
      </c>
    </row>
    <row r="106" spans="18:21" ht="14.25" customHeight="1">
      <c r="R106" t="str">
        <f>TRIM(MID(TRIM(Transportes!D106),1,FIND(CHAR(10),TRIM(Transportes!D106),1)-1))</f>
        <v>Áncash</v>
      </c>
      <c r="S106" t="str">
        <f>TRIM(IF(Transportes!F106="TRÁNSITO INTERRUMPIDO","Interrumpido",IF(Transportes!F106="TRÁNSITO RESTRINGIDO","Restringido","Normal")))</f>
        <v>Restringido</v>
      </c>
      <c r="T106" t="str">
        <f>TRIM(IF(MID(TRIM(Transportes!H106),1,FIND("-",TRIM(Transportes!H106),1)-2)="Acción humana","H","F"))</f>
        <v>F</v>
      </c>
      <c r="U106" s="53">
        <f>Transportes!G106</f>
        <v>10</v>
      </c>
    </row>
    <row r="107" spans="18:21" ht="14.25" customHeight="1">
      <c r="R107" t="str">
        <f>TRIM(MID(TRIM(Transportes!D107),1,FIND(CHAR(10),TRIM(Transportes!D107),1)-1))</f>
        <v>Áncash</v>
      </c>
      <c r="S107" t="str">
        <f>TRIM(IF(Transportes!F107="TRÁNSITO INTERRUMPIDO","Interrumpido",IF(Transportes!F107="TRÁNSITO RESTRINGIDO","Restringido","Normal")))</f>
        <v>Restringido</v>
      </c>
      <c r="T107" t="str">
        <f>TRIM(IF(MID(TRIM(Transportes!H107),1,FIND("-",TRIM(Transportes!H107),1)-2)="Acción humana","H","F"))</f>
        <v>F</v>
      </c>
      <c r="U107" s="53">
        <f>Transportes!G107</f>
        <v>15</v>
      </c>
    </row>
    <row r="108" spans="18:21" ht="14.25" customHeight="1">
      <c r="R108" t="str">
        <f>TRIM(MID(TRIM(Transportes!D108),1,FIND(CHAR(10),TRIM(Transportes!D108),1)-1))</f>
        <v>Áncash</v>
      </c>
      <c r="S108" t="str">
        <f>TRIM(IF(Transportes!F108="TRÁNSITO INTERRUMPIDO","Interrumpido",IF(Transportes!F108="TRÁNSITO RESTRINGIDO","Restringido","Normal")))</f>
        <v>Restringido</v>
      </c>
      <c r="T108" t="str">
        <f>TRIM(IF(MID(TRIM(Transportes!H108),1,FIND("-",TRIM(Transportes!H108),1)-2)="Acción humana","H","F"))</f>
        <v>F</v>
      </c>
      <c r="U108" s="53">
        <f>Transportes!G108</f>
        <v>12</v>
      </c>
    </row>
    <row r="109" spans="18:21" ht="14.25" customHeight="1">
      <c r="R109" t="str">
        <f>TRIM(MID(TRIM(Transportes!D109),1,FIND(CHAR(10),TRIM(Transportes!D109),1)-1))</f>
        <v>Áncash</v>
      </c>
      <c r="S109" t="str">
        <f>TRIM(IF(Transportes!F109="TRÁNSITO INTERRUMPIDO","Interrumpido",IF(Transportes!F109="TRÁNSITO RESTRINGIDO","Restringido","Normal")))</f>
        <v>Restringido</v>
      </c>
      <c r="T109" t="str">
        <f>TRIM(IF(MID(TRIM(Transportes!H109),1,FIND("-",TRIM(Transportes!H109),1)-2)="Acción humana","H","F"))</f>
        <v>F</v>
      </c>
      <c r="U109" s="53">
        <f>Transportes!G109</f>
        <v>16</v>
      </c>
    </row>
    <row r="110" spans="18:21" ht="14.25" customHeight="1">
      <c r="R110" t="str">
        <f>TRIM(MID(TRIM(Transportes!D110),1,FIND(CHAR(10),TRIM(Transportes!D110),1)-1))</f>
        <v>Apurímac</v>
      </c>
      <c r="S110" t="str">
        <f>TRIM(IF(Transportes!F110="TRÁNSITO INTERRUMPIDO","Interrumpido",IF(Transportes!F110="TRÁNSITO RESTRINGIDO","Restringido","Normal")))</f>
        <v>Restringido</v>
      </c>
      <c r="T110" t="str">
        <f>TRIM(IF(MID(TRIM(Transportes!H110),1,FIND("-",TRIM(Transportes!H110),1)-2)="Acción humana","H","F"))</f>
        <v>F</v>
      </c>
      <c r="U110" s="53">
        <f>Transportes!G110</f>
        <v>50</v>
      </c>
    </row>
    <row r="111" spans="18:21" ht="14.25" customHeight="1">
      <c r="R111" t="str">
        <f>TRIM(MID(TRIM(Transportes!D111),1,FIND(CHAR(10),TRIM(Transportes!D111),1)-1))</f>
        <v>San Martín</v>
      </c>
      <c r="S111" t="str">
        <f>TRIM(IF(Transportes!F111="TRÁNSITO INTERRUMPIDO","Interrumpido",IF(Transportes!F111="TRÁNSITO RESTRINGIDO","Restringido","Normal")))</f>
        <v>Restringido</v>
      </c>
      <c r="T111" t="str">
        <f>TRIM(IF(MID(TRIM(Transportes!H111),1,FIND("-",TRIM(Transportes!H111),1)-2)="Acción humana","H","F"))</f>
        <v>H</v>
      </c>
      <c r="U111" s="53">
        <f>Transportes!G111</f>
        <v>150</v>
      </c>
    </row>
    <row r="112" spans="18:21" ht="14.25" customHeight="1">
      <c r="R112" t="str">
        <f>TRIM(MID(TRIM(Transportes!D112),1,FIND(CHAR(10),TRIM(Transportes!D112),1)-1))</f>
        <v>La Libertad</v>
      </c>
      <c r="S112" t="str">
        <f>TRIM(IF(Transportes!F112="TRÁNSITO INTERRUMPIDO","Interrumpido",IF(Transportes!F112="TRÁNSITO RESTRINGIDO","Restringido","Normal")))</f>
        <v>Restringido</v>
      </c>
      <c r="T112" t="str">
        <f>TRIM(IF(MID(TRIM(Transportes!H112),1,FIND("-",TRIM(Transportes!H112),1)-2)="Acción humana","H","F"))</f>
        <v>F</v>
      </c>
      <c r="U112" s="53">
        <f>Transportes!G112</f>
        <v>260</v>
      </c>
    </row>
    <row r="113" spans="18:21" ht="14.25" customHeight="1">
      <c r="R113" t="str">
        <f>TRIM(MID(TRIM(Transportes!D113),1,FIND(CHAR(10),TRIM(Transportes!D113),1)-1))</f>
        <v>Piura</v>
      </c>
      <c r="S113" t="str">
        <f>TRIM(IF(Transportes!F113="TRÁNSITO INTERRUMPIDO","Interrumpido",IF(Transportes!F113="TRÁNSITO RESTRINGIDO","Restringido","Normal")))</f>
        <v>Restringido</v>
      </c>
      <c r="T113" t="str">
        <f>TRIM(IF(MID(TRIM(Transportes!H113),1,FIND("-",TRIM(Transportes!H113),1)-2)="Acción humana","H","F"))</f>
        <v>F</v>
      </c>
      <c r="U113" s="53">
        <f>Transportes!G113</f>
        <v>50</v>
      </c>
    </row>
    <row r="114" spans="18:21" ht="14.25" customHeight="1">
      <c r="R114" t="str">
        <f>TRIM(MID(TRIM(Transportes!D114),1,FIND(CHAR(10),TRIM(Transportes!D114),1)-1))</f>
        <v>Tacna</v>
      </c>
      <c r="S114" t="str">
        <f>TRIM(IF(Transportes!F114="TRÁNSITO INTERRUMPIDO","Interrumpido",IF(Transportes!F114="TRÁNSITO RESTRINGIDO","Restringido","Normal")))</f>
        <v>Restringido</v>
      </c>
      <c r="T114" t="str">
        <f>TRIM(IF(MID(TRIM(Transportes!H114),1,FIND("-",TRIM(Transportes!H114),1)-2)="Acción humana","H","F"))</f>
        <v>F</v>
      </c>
      <c r="U114" s="53">
        <f>Transportes!G114</f>
        <v>15</v>
      </c>
    </row>
    <row r="115" spans="18:21">
      <c r="R115" t="str">
        <f>TRIM(MID(TRIM(Transportes!D115),1,FIND(CHAR(10),TRIM(Transportes!D115),1)-1))</f>
        <v>Amazonas</v>
      </c>
      <c r="S115" t="str">
        <f>TRIM(IF(Transportes!F115="TRÁNSITO INTERRUMPIDO","Interrumpido",IF(Transportes!F115="TRÁNSITO RESTRINGIDO","Restringido","Normal")))</f>
        <v>Restringido</v>
      </c>
      <c r="T115" t="str">
        <f>TRIM(IF(MID(TRIM(Transportes!H115),1,FIND("-",TRIM(Transportes!H115),1)-2)="Acción humana","H","F"))</f>
        <v>F</v>
      </c>
      <c r="U115" s="53">
        <f>Transportes!G115</f>
        <v>16</v>
      </c>
    </row>
    <row r="116" spans="18:21">
      <c r="R116" t="str">
        <f>TRIM(MID(TRIM(Transportes!D116),1,FIND(CHAR(10),TRIM(Transportes!D116),1)-1))</f>
        <v>Cajamarca</v>
      </c>
      <c r="S116" t="str">
        <f>TRIM(IF(Transportes!F116="TRÁNSITO INTERRUMPIDO","Interrumpido",IF(Transportes!F116="TRÁNSITO RESTRINGIDO","Restringido","Normal")))</f>
        <v>Restringido</v>
      </c>
      <c r="T116" t="str">
        <f>TRIM(IF(MID(TRIM(Transportes!H116),1,FIND("-",TRIM(Transportes!H116),1)-2)="Acción humana","H","F"))</f>
        <v>F</v>
      </c>
      <c r="U116" s="53">
        <f>Transportes!G116</f>
        <v>30</v>
      </c>
    </row>
    <row r="117" spans="18:21">
      <c r="R117" t="str">
        <f>TRIM(MID(TRIM(Transportes!D117),1,FIND(CHAR(10),TRIM(Transportes!D117),1)-1))</f>
        <v>Piura</v>
      </c>
      <c r="S117" t="str">
        <f>TRIM(IF(Transportes!F117="TRÁNSITO INTERRUMPIDO","Interrumpido",IF(Transportes!F117="TRÁNSITO RESTRINGIDO","Restringido","Normal")))</f>
        <v>Restringido</v>
      </c>
      <c r="T117" t="str">
        <f>TRIM(IF(MID(TRIM(Transportes!H117),1,FIND("-",TRIM(Transportes!H117),1)-2)="Acción humana","H","F"))</f>
        <v>F</v>
      </c>
      <c r="U117" s="53">
        <f>Transportes!G117</f>
        <v>184</v>
      </c>
    </row>
    <row r="118" spans="18:21">
      <c r="R118" t="str">
        <f>TRIM(MID(TRIM(Transportes!D118),1,FIND(CHAR(10),TRIM(Transportes!D118),1)-1))</f>
        <v>Cajamarca</v>
      </c>
      <c r="S118" t="str">
        <f>TRIM(IF(Transportes!F118="TRÁNSITO INTERRUMPIDO","Interrumpido",IF(Transportes!F118="TRÁNSITO RESTRINGIDO","Restringido","Normal")))</f>
        <v>Restringido</v>
      </c>
      <c r="T118" t="str">
        <f>TRIM(IF(MID(TRIM(Transportes!H118),1,FIND("-",TRIM(Transportes!H118),1)-2)="Acción humana","H","F"))</f>
        <v>F</v>
      </c>
      <c r="U118" s="53">
        <f>Transportes!G118</f>
        <v>250</v>
      </c>
    </row>
    <row r="119" spans="18:21">
      <c r="R119" t="str">
        <f>TRIM(MID(TRIM(Transportes!D119),1,FIND(CHAR(10),TRIM(Transportes!D119),1)-1))</f>
        <v>Puno</v>
      </c>
      <c r="S119" t="str">
        <f>TRIM(IF(Transportes!F119="TRÁNSITO INTERRUMPIDO","Interrumpido",IF(Transportes!F119="TRÁNSITO RESTRINGIDO","Restringido","Normal")))</f>
        <v>Restringido</v>
      </c>
      <c r="T119" t="str">
        <f>TRIM(IF(MID(TRIM(Transportes!H119),1,FIND("-",TRIM(Transportes!H119),1)-2)="Acción humana","H","F"))</f>
        <v>H</v>
      </c>
      <c r="U119" s="53">
        <f>Transportes!G119</f>
        <v>20</v>
      </c>
    </row>
    <row r="120" spans="18:21">
      <c r="R120" t="str">
        <f>TRIM(MID(TRIM(Transportes!D120),1,FIND(CHAR(10),TRIM(Transportes!D120),1)-1))</f>
        <v>Tumbes</v>
      </c>
      <c r="S120" t="str">
        <f>TRIM(IF(Transportes!F120="TRÁNSITO INTERRUMPIDO","Interrumpido",IF(Transportes!F120="TRÁNSITO RESTRINGIDO","Restringido","Normal")))</f>
        <v>Restringido</v>
      </c>
      <c r="T120" t="str">
        <f>TRIM(IF(MID(TRIM(Transportes!H120),1,FIND("-",TRIM(Transportes!H120),1)-2)="Acción humana","H","F"))</f>
        <v>F</v>
      </c>
      <c r="U120" s="53">
        <f>Transportes!G120</f>
        <v>40</v>
      </c>
    </row>
    <row r="121" spans="18:21">
      <c r="R121" t="str">
        <f>TRIM(MID(TRIM(Transportes!D121),1,FIND(CHAR(10),TRIM(Transportes!D121),1)-1))</f>
        <v>Ica</v>
      </c>
      <c r="S121" t="str">
        <f>TRIM(IF(Transportes!F121="TRÁNSITO INTERRUMPIDO","Interrumpido",IF(Transportes!F121="TRÁNSITO RESTRINGIDO","Restringido","Normal")))</f>
        <v>Restringido</v>
      </c>
      <c r="T121" t="str">
        <f>TRIM(IF(MID(TRIM(Transportes!H121),1,FIND("-",TRIM(Transportes!H121),1)-2)="Acción humana","H","F"))</f>
        <v>F</v>
      </c>
      <c r="U121" s="53">
        <f>Transportes!G121</f>
        <v>300</v>
      </c>
    </row>
    <row r="122" spans="18:21">
      <c r="R122" t="str">
        <f>TRIM(MID(TRIM(Transportes!D122),1,FIND(CHAR(10),TRIM(Transportes!D122),1)-1))</f>
        <v>Lima</v>
      </c>
      <c r="S122" t="str">
        <f>TRIM(IF(Transportes!F122="TRÁNSITO INTERRUMPIDO","Interrumpido",IF(Transportes!F122="TRÁNSITO RESTRINGIDO","Restringido","Normal")))</f>
        <v>Restringido</v>
      </c>
      <c r="T122" t="str">
        <f>TRIM(IF(MID(TRIM(Transportes!H122),1,FIND("-",TRIM(Transportes!H122),1)-2)="Acción humana","H","F"))</f>
        <v>F</v>
      </c>
      <c r="U122" s="53">
        <f>Transportes!G122</f>
        <v>50</v>
      </c>
    </row>
    <row r="123" spans="18:21">
      <c r="R123" t="str">
        <f>TRIM(MID(TRIM(Transportes!D123),1,FIND(CHAR(10),TRIM(Transportes!D123),1)-1))</f>
        <v>Cajamarca</v>
      </c>
      <c r="S123" t="str">
        <f>TRIM(IF(Transportes!F123="TRÁNSITO INTERRUMPIDO","Interrumpido",IF(Transportes!F123="TRÁNSITO RESTRINGIDO","Restringido","Normal")))</f>
        <v>Restringido</v>
      </c>
      <c r="T123" t="str">
        <f>TRIM(IF(MID(TRIM(Transportes!H123),1,FIND("-",TRIM(Transportes!H123),1)-2)="Acción humana","H","F"))</f>
        <v>F</v>
      </c>
      <c r="U123" s="53">
        <f>Transportes!G123</f>
        <v>15</v>
      </c>
    </row>
    <row r="124" spans="18:21">
      <c r="R124" t="str">
        <f>TRIM(MID(TRIM(Transportes!D124),1,FIND(CHAR(10),TRIM(Transportes!D124),1)-1))</f>
        <v>La Libertad</v>
      </c>
      <c r="S124" t="str">
        <f>TRIM(IF(Transportes!F124="TRÁNSITO INTERRUMPIDO","Interrumpido",IF(Transportes!F124="TRÁNSITO RESTRINGIDO","Restringido","Normal")))</f>
        <v>Restringido</v>
      </c>
      <c r="T124" t="str">
        <f>TRIM(IF(MID(TRIM(Transportes!H124),1,FIND("-",TRIM(Transportes!H124),1)-2)="Acción humana","H","F"))</f>
        <v>F</v>
      </c>
      <c r="U124" s="53">
        <f>Transportes!G124</f>
        <v>36</v>
      </c>
    </row>
    <row r="125" spans="18:21">
      <c r="R125" t="str">
        <f>TRIM(MID(TRIM(Transportes!D125),1,FIND(CHAR(10),TRIM(Transportes!D125),1)-1))</f>
        <v>Tumbes</v>
      </c>
      <c r="S125" t="str">
        <f>TRIM(IF(Transportes!F125="TRÁNSITO INTERRUMPIDO","Interrumpido",IF(Transportes!F125="TRÁNSITO RESTRINGIDO","Restringido","Normal")))</f>
        <v>Restringido</v>
      </c>
      <c r="T125" t="str">
        <f>TRIM(IF(MID(TRIM(Transportes!H125),1,FIND("-",TRIM(Transportes!H125),1)-2)="Acción humana","H","F"))</f>
        <v>F</v>
      </c>
      <c r="U125" s="53">
        <f>Transportes!G125</f>
        <v>13</v>
      </c>
    </row>
    <row r="126" spans="18:21">
      <c r="R126" t="str">
        <f>TRIM(MID(TRIM(Transportes!D126),1,FIND(CHAR(10),TRIM(Transportes!D126),1)-1))</f>
        <v>Cajamarca</v>
      </c>
      <c r="S126" t="str">
        <f>TRIM(IF(Transportes!F126="TRÁNSITO INTERRUMPIDO","Interrumpido",IF(Transportes!F126="TRÁNSITO RESTRINGIDO","Restringido","Normal")))</f>
        <v>Restringido</v>
      </c>
      <c r="T126" t="str">
        <f>TRIM(IF(MID(TRIM(Transportes!H126),1,FIND("-",TRIM(Transportes!H126),1)-2)="Acción humana","H","F"))</f>
        <v>F</v>
      </c>
      <c r="U126" s="53">
        <f>Transportes!G126</f>
        <v>2</v>
      </c>
    </row>
    <row r="127" spans="18:21">
      <c r="R127" t="str">
        <f>TRIM(MID(TRIM(Transportes!D127),1,FIND(CHAR(10),TRIM(Transportes!D127),1)-1))</f>
        <v>Arequipa</v>
      </c>
      <c r="S127" t="str">
        <f>TRIM(IF(Transportes!F127="TRÁNSITO INTERRUMPIDO","Interrumpido",IF(Transportes!F127="TRÁNSITO RESTRINGIDO","Restringido","Normal")))</f>
        <v>Restringido</v>
      </c>
      <c r="T127" t="str">
        <f>TRIM(IF(MID(TRIM(Transportes!H127),1,FIND("-",TRIM(Transportes!H127),1)-2)="Acción humana","H","F"))</f>
        <v>H</v>
      </c>
      <c r="U127" s="53">
        <f>Transportes!G127</f>
        <v>200</v>
      </c>
    </row>
    <row r="128" spans="18:21">
      <c r="R128" t="str">
        <f>TRIM(MID(TRIM(Transportes!D128),1,FIND(CHAR(10),TRIM(Transportes!D128),1)-1))</f>
        <v>Piura</v>
      </c>
      <c r="S128" t="str">
        <f>TRIM(IF(Transportes!F128="TRÁNSITO INTERRUMPIDO","Interrumpido",IF(Transportes!F128="TRÁNSITO RESTRINGIDO","Restringido","Normal")))</f>
        <v>Restringido</v>
      </c>
      <c r="T128" t="str">
        <f>TRIM(IF(MID(TRIM(Transportes!H128),1,FIND("-",TRIM(Transportes!H128),1)-2)="Acción humana","H","F"))</f>
        <v>F</v>
      </c>
      <c r="U128" s="53">
        <f>Transportes!G128</f>
        <v>130</v>
      </c>
    </row>
    <row r="129" spans="18:21">
      <c r="R129" t="str">
        <f>TRIM(MID(TRIM(Transportes!D129),1,FIND(CHAR(10),TRIM(Transportes!D129),1)-1))</f>
        <v>Tumbes</v>
      </c>
      <c r="S129" t="str">
        <f>TRIM(IF(Transportes!F129="TRÁNSITO INTERRUMPIDO","Interrumpido",IF(Transportes!F129="TRÁNSITO RESTRINGIDO","Restringido","Normal")))</f>
        <v>Restringido</v>
      </c>
      <c r="T129" t="str">
        <f>TRIM(IF(MID(TRIM(Transportes!H129),1,FIND("-",TRIM(Transportes!H129),1)-2)="Acción humana","H","F"))</f>
        <v>F</v>
      </c>
      <c r="U129" s="53">
        <f>Transportes!G129</f>
        <v>11</v>
      </c>
    </row>
    <row r="130" spans="18:21">
      <c r="R130" t="str">
        <f>TRIM(MID(TRIM(Transportes!D130),1,FIND(CHAR(10),TRIM(Transportes!D130),1)-1))</f>
        <v>Ucayali</v>
      </c>
      <c r="S130" t="str">
        <f>TRIM(IF(Transportes!F130="TRÁNSITO INTERRUMPIDO","Interrumpido",IF(Transportes!F130="TRÁNSITO RESTRINGIDO","Restringido","Normal")))</f>
        <v>Restringido</v>
      </c>
      <c r="T130" t="str">
        <f>TRIM(IF(MID(TRIM(Transportes!H130),1,FIND("-",TRIM(Transportes!H130),1)-2)="Acción humana","H","F"))</f>
        <v>F</v>
      </c>
      <c r="U130" s="53">
        <f>Transportes!G130</f>
        <v>283</v>
      </c>
    </row>
    <row r="131" spans="18:21">
      <c r="R131" t="str">
        <f>TRIM(MID(TRIM(Transportes!D131),1,FIND(CHAR(10),TRIM(Transportes!D131),1)-1))</f>
        <v>Piura</v>
      </c>
      <c r="S131" t="str">
        <f>TRIM(IF(Transportes!F131="TRÁNSITO INTERRUMPIDO","Interrumpido",IF(Transportes!F131="TRÁNSITO RESTRINGIDO","Restringido","Normal")))</f>
        <v>Restringido</v>
      </c>
      <c r="T131" t="str">
        <f>TRIM(IF(MID(TRIM(Transportes!H131),1,FIND("-",TRIM(Transportes!H131),1)-2)="Acción humana","H","F"))</f>
        <v>F</v>
      </c>
      <c r="U131" s="53">
        <f>Transportes!G131</f>
        <v>30</v>
      </c>
    </row>
    <row r="132" spans="18:21">
      <c r="R132" t="str">
        <f>TRIM(MID(TRIM(Transportes!D132),1,FIND(CHAR(10),TRIM(Transportes!D132),1)-1))</f>
        <v>San Martín</v>
      </c>
      <c r="S132" t="str">
        <f>TRIM(IF(Transportes!F132="TRÁNSITO INTERRUMPIDO","Interrumpido",IF(Transportes!F132="TRÁNSITO RESTRINGIDO","Restringido","Normal")))</f>
        <v>Restringido</v>
      </c>
      <c r="T132" t="str">
        <f>TRIM(IF(MID(TRIM(Transportes!H132),1,FIND("-",TRIM(Transportes!H132),1)-2)="Acción humana","H","F"))</f>
        <v>F</v>
      </c>
      <c r="U132" s="53">
        <f>Transportes!G132</f>
        <v>200</v>
      </c>
    </row>
    <row r="133" spans="18:21">
      <c r="R133" t="str">
        <f>TRIM(MID(TRIM(Transportes!D133),1,FIND(CHAR(10),TRIM(Transportes!D133),1)-1))</f>
        <v>Lambayeque</v>
      </c>
      <c r="S133" t="str">
        <f>TRIM(IF(Transportes!F133="TRÁNSITO INTERRUMPIDO","Interrumpido",IF(Transportes!F133="TRÁNSITO RESTRINGIDO","Restringido","Normal")))</f>
        <v>Restringido</v>
      </c>
      <c r="T133" t="str">
        <f>TRIM(IF(MID(TRIM(Transportes!H133),1,FIND("-",TRIM(Transportes!H133),1)-2)="Acción humana","H","F"))</f>
        <v>F</v>
      </c>
      <c r="U133" s="53">
        <f>Transportes!G133</f>
        <v>20</v>
      </c>
    </row>
    <row r="134" spans="18:21">
      <c r="R134" t="str">
        <f>TRIM(MID(TRIM(Transportes!D134),1,FIND(CHAR(10),TRIM(Transportes!D134),1)-1))</f>
        <v>Amazonas</v>
      </c>
      <c r="S134" t="str">
        <f>TRIM(IF(Transportes!F134="TRÁNSITO INTERRUMPIDO","Interrumpido",IF(Transportes!F134="TRÁNSITO RESTRINGIDO","Restringido","Normal")))</f>
        <v>Restringido</v>
      </c>
      <c r="T134" t="str">
        <f>TRIM(IF(MID(TRIM(Transportes!H134),1,FIND("-",TRIM(Transportes!H134),1)-2)="Acción humana","H","F"))</f>
        <v>F</v>
      </c>
      <c r="U134" s="53">
        <f>Transportes!G134</f>
        <v>45</v>
      </c>
    </row>
    <row r="135" spans="18:21">
      <c r="R135" t="str">
        <f>TRIM(MID(TRIM(Transportes!D135),1,FIND(CHAR(10),TRIM(Transportes!D135),1)-1))</f>
        <v>Amazonas</v>
      </c>
      <c r="S135" t="str">
        <f>TRIM(IF(Transportes!F135="TRÁNSITO INTERRUMPIDO","Interrumpido",IF(Transportes!F135="TRÁNSITO RESTRINGIDO","Restringido","Normal")))</f>
        <v>Restringido</v>
      </c>
      <c r="T135" t="str">
        <f>TRIM(IF(MID(TRIM(Transportes!H135),1,FIND("-",TRIM(Transportes!H135),1)-2)="Acción humana","H","F"))</f>
        <v>F</v>
      </c>
      <c r="U135" s="53" t="str">
        <f>Transportes!G135</f>
        <v>-</v>
      </c>
    </row>
    <row r="136" spans="18:21">
      <c r="R136" t="str">
        <f>TRIM(MID(TRIM(Transportes!D136),1,FIND(CHAR(10),TRIM(Transportes!D136),1)-1))</f>
        <v>Amazonas</v>
      </c>
      <c r="S136" t="str">
        <f>TRIM(IF(Transportes!F136="TRÁNSITO INTERRUMPIDO","Interrumpido",IF(Transportes!F136="TRÁNSITO RESTRINGIDO","Restringido","Normal")))</f>
        <v>Restringido</v>
      </c>
      <c r="T136" t="str">
        <f>TRIM(IF(MID(TRIM(Transportes!H136),1,FIND("-",TRIM(Transportes!H136),1)-2)="Acción humana","H","F"))</f>
        <v>F</v>
      </c>
      <c r="U136" s="53">
        <f>Transportes!G136</f>
        <v>15</v>
      </c>
    </row>
    <row r="137" spans="18:21">
      <c r="R137" t="str">
        <f>TRIM(MID(TRIM(Transportes!D137),1,FIND(CHAR(10),TRIM(Transportes!D137),1)-1))</f>
        <v>Ucayali</v>
      </c>
      <c r="S137" t="str">
        <f>TRIM(IF(Transportes!F137="TRÁNSITO INTERRUMPIDO","Interrumpido",IF(Transportes!F137="TRÁNSITO RESTRINGIDO","Restringido","Normal")))</f>
        <v>Restringido</v>
      </c>
      <c r="T137" t="str">
        <f>TRIM(IF(MID(TRIM(Transportes!H137),1,FIND("-",TRIM(Transportes!H137),1)-2)="Acción humana","H","F"))</f>
        <v>F</v>
      </c>
      <c r="U137" s="53">
        <f>Transportes!G137</f>
        <v>141</v>
      </c>
    </row>
    <row r="138" spans="18:21">
      <c r="R138" t="str">
        <f>TRIM(MID(TRIM(Transportes!D138),1,FIND(CHAR(10),TRIM(Transportes!D138),1)-1))</f>
        <v>Ucayali</v>
      </c>
      <c r="S138" t="str">
        <f>TRIM(IF(Transportes!F138="TRÁNSITO INTERRUMPIDO","Interrumpido",IF(Transportes!F138="TRÁNSITO RESTRINGIDO","Restringido","Normal")))</f>
        <v>Restringido</v>
      </c>
      <c r="T138" t="str">
        <f>TRIM(IF(MID(TRIM(Transportes!H138),1,FIND("-",TRIM(Transportes!H138),1)-2)="Acción humana","H","F"))</f>
        <v>F</v>
      </c>
      <c r="U138" s="53">
        <f>Transportes!G138</f>
        <v>81</v>
      </c>
    </row>
    <row r="139" spans="18:21">
      <c r="R139" t="str">
        <f>TRIM(MID(TRIM(Transportes!D139),1,FIND(CHAR(10),TRIM(Transportes!D139),1)-1))</f>
        <v>Moquegua</v>
      </c>
      <c r="S139" t="str">
        <f>TRIM(IF(Transportes!F139="TRÁNSITO INTERRUMPIDO","Interrumpido",IF(Transportes!F139="TRÁNSITO RESTRINGIDO","Restringido","Normal")))</f>
        <v>Restringido</v>
      </c>
      <c r="T139" t="str">
        <f>TRIM(IF(MID(TRIM(Transportes!H139),1,FIND("-",TRIM(Transportes!H139),1)-2)="Acción humana","H","F"))</f>
        <v>F</v>
      </c>
      <c r="U139" s="53">
        <f>Transportes!G139</f>
        <v>40</v>
      </c>
    </row>
    <row r="140" spans="18:21">
      <c r="R140" t="str">
        <f>TRIM(MID(TRIM(Transportes!D140),1,FIND(CHAR(10),TRIM(Transportes!D140),1)-1))</f>
        <v>Moquegua</v>
      </c>
      <c r="S140" t="str">
        <f>TRIM(IF(Transportes!F140="TRÁNSITO INTERRUMPIDO","Interrumpido",IF(Transportes!F140="TRÁNSITO RESTRINGIDO","Restringido","Normal")))</f>
        <v>Restringido</v>
      </c>
      <c r="T140" t="str">
        <f>TRIM(IF(MID(TRIM(Transportes!H140),1,FIND("-",TRIM(Transportes!H140),1)-2)="Acción humana","H","F"))</f>
        <v>F</v>
      </c>
      <c r="U140" s="53">
        <f>Transportes!G140</f>
        <v>63</v>
      </c>
    </row>
    <row r="141" spans="18:21">
      <c r="R141" t="str">
        <f>TRIM(MID(TRIM(Transportes!D141),1,FIND(CHAR(10),TRIM(Transportes!D141),1)-1))</f>
        <v>La Libertad</v>
      </c>
      <c r="S141" t="str">
        <f>TRIM(IF(Transportes!F141="TRÁNSITO INTERRUMPIDO","Interrumpido",IF(Transportes!F141="TRÁNSITO RESTRINGIDO","Restringido","Normal")))</f>
        <v>Restringido</v>
      </c>
      <c r="T141" t="str">
        <f>TRIM(IF(MID(TRIM(Transportes!H141),1,FIND("-",TRIM(Transportes!H141),1)-2)="Acción humana","H","F"))</f>
        <v>H</v>
      </c>
      <c r="U141" s="53" t="str">
        <f>Transportes!G141</f>
        <v>-</v>
      </c>
    </row>
    <row r="142" spans="18:21">
      <c r="R142" t="str">
        <f>TRIM(MID(TRIM(Transportes!D142),1,FIND(CHAR(10),TRIM(Transportes!D142),1)-1))</f>
        <v>Puno</v>
      </c>
      <c r="S142" t="str">
        <f>TRIM(IF(Transportes!F142="TRÁNSITO INTERRUMPIDO","Interrumpido",IF(Transportes!F142="TRÁNSITO RESTRINGIDO","Restringido","Normal")))</f>
        <v>Restringido</v>
      </c>
      <c r="T142" t="str">
        <f>TRIM(IF(MID(TRIM(Transportes!H142),1,FIND("-",TRIM(Transportes!H142),1)-2)="Acción humana","H","F"))</f>
        <v>F</v>
      </c>
      <c r="U142" s="53">
        <f>Transportes!G142</f>
        <v>60</v>
      </c>
    </row>
    <row r="143" spans="18:21">
      <c r="R143" t="e">
        <f>TRIM(MID(TRIM(Transportes!D143),1,FIND(CHAR(10),TRIM(Transportes!D143),1)-1))</f>
        <v>#VALUE!</v>
      </c>
      <c r="S143" t="str">
        <f>TRIM(IF(Transportes!F143="TRÁNSITO INTERRUMPIDO","Interrumpido",IF(Transportes!F143="TRÁNSITO RESTRINGIDO","Restringido","Normal")))</f>
        <v>Normal</v>
      </c>
      <c r="T143" t="e">
        <f>TRIM(IF(MID(TRIM(Transportes!H143),1,FIND("-",TRIM(Transportes!H143),1)-2)="Acción humana","H","F"))</f>
        <v>#VALUE!</v>
      </c>
      <c r="U143" s="53">
        <f>Transportes!G143</f>
        <v>0</v>
      </c>
    </row>
    <row r="144" spans="18:21">
      <c r="R144" t="e">
        <f>TRIM(MID(TRIM(Transportes!D144),1,FIND(CHAR(10),TRIM(Transportes!D144),1)-1))</f>
        <v>#VALUE!</v>
      </c>
      <c r="S144" t="str">
        <f>TRIM(IF(Transportes!F144="TRÁNSITO INTERRUMPIDO","Interrumpido",IF(Transportes!F144="TRÁNSITO RESTRINGIDO","Restringido","Normal")))</f>
        <v>Normal</v>
      </c>
      <c r="T144" t="e">
        <f>TRIM(IF(MID(TRIM(Transportes!H144),1,FIND("-",TRIM(Transportes!H144),1)-2)="Acción humana","H","F"))</f>
        <v>#VALUE!</v>
      </c>
      <c r="U144" s="53">
        <f>Transportes!G144</f>
        <v>0</v>
      </c>
    </row>
    <row r="145" spans="18:21">
      <c r="R145" t="e">
        <f>TRIM(MID(TRIM(Transportes!D145),1,FIND(CHAR(10),TRIM(Transportes!D145),1)-1))</f>
        <v>#VALUE!</v>
      </c>
      <c r="S145" t="str">
        <f>TRIM(IF(Transportes!F145="TRÁNSITO INTERRUMPIDO","Interrumpido",IF(Transportes!F145="TRÁNSITO RESTRINGIDO","Restringido","Normal")))</f>
        <v>Normal</v>
      </c>
      <c r="T145" t="e">
        <f>TRIM(IF(MID(TRIM(Transportes!H145),1,FIND("-",TRIM(Transportes!H145),1)-2)="Acción humana","H","F"))</f>
        <v>#VALUE!</v>
      </c>
      <c r="U145" s="53">
        <f>Transportes!G145</f>
        <v>0</v>
      </c>
    </row>
    <row r="146" spans="18:21">
      <c r="R146" t="e">
        <f>TRIM(MID(TRIM(Transportes!D146),1,FIND(CHAR(10),TRIM(Transportes!D146),1)-1))</f>
        <v>#VALUE!</v>
      </c>
      <c r="S146" t="str">
        <f>TRIM(IF(Transportes!F146="TRÁNSITO INTERRUMPIDO","Interrumpido",IF(Transportes!F146="TRÁNSITO RESTRINGIDO","Restringido","Normal")))</f>
        <v>Normal</v>
      </c>
      <c r="T146" t="e">
        <f>TRIM(IF(MID(TRIM(Transportes!H146),1,FIND("-",TRIM(Transportes!H146),1)-2)="Acción humana","H","F"))</f>
        <v>#VALUE!</v>
      </c>
      <c r="U146" s="53">
        <f>Transportes!G146</f>
        <v>0</v>
      </c>
    </row>
    <row r="147" spans="18:21">
      <c r="R147" t="e">
        <f>TRIM(MID(TRIM(Transportes!D147),1,FIND(CHAR(10),TRIM(Transportes!D147),1)-1))</f>
        <v>#VALUE!</v>
      </c>
      <c r="S147" t="str">
        <f>TRIM(IF(Transportes!F147="TRÁNSITO INTERRUMPIDO","Interrumpido",IF(Transportes!F147="TRÁNSITO RESTRINGIDO","Restringido","Normal")))</f>
        <v>Normal</v>
      </c>
      <c r="T147" t="e">
        <f>TRIM(IF(MID(TRIM(Transportes!H147),1,FIND("-",TRIM(Transportes!H147),1)-2)="Acción humana","H","F"))</f>
        <v>#VALUE!</v>
      </c>
      <c r="U147" s="53">
        <f>Transportes!G147</f>
        <v>0</v>
      </c>
    </row>
    <row r="148" spans="18:21">
      <c r="R148" t="e">
        <f>TRIM(MID(TRIM(Transportes!D148),1,FIND(CHAR(10),TRIM(Transportes!D148),1)-1))</f>
        <v>#VALUE!</v>
      </c>
      <c r="S148" t="str">
        <f>TRIM(IF(Transportes!F148="TRÁNSITO INTERRUMPIDO","Interrumpido",IF(Transportes!F148="TRÁNSITO RESTRINGIDO","Restringido","Normal")))</f>
        <v>Normal</v>
      </c>
      <c r="T148" t="e">
        <f>TRIM(IF(MID(TRIM(Transportes!H148),1,FIND("-",TRIM(Transportes!H148),1)-2)="Acción humana","H","F"))</f>
        <v>#VALUE!</v>
      </c>
      <c r="U148" s="53">
        <f>Transportes!G148</f>
        <v>0</v>
      </c>
    </row>
    <row r="149" spans="18:21">
      <c r="R149" t="e">
        <f>TRIM(MID(TRIM(Transportes!D149),1,FIND(CHAR(10),TRIM(Transportes!D149),1)-1))</f>
        <v>#VALUE!</v>
      </c>
      <c r="S149" t="str">
        <f>TRIM(IF(Transportes!F149="TRÁNSITO INTERRUMPIDO","Interrumpido",IF(Transportes!F149="TRÁNSITO RESTRINGIDO","Restringido","Normal")))</f>
        <v>Normal</v>
      </c>
      <c r="T149" t="e">
        <f>TRIM(IF(MID(TRIM(Transportes!H149),1,FIND("-",TRIM(Transportes!H149),1)-2)="Acción humana","H","F"))</f>
        <v>#VALUE!</v>
      </c>
      <c r="U149" s="53">
        <f>Transportes!G149</f>
        <v>0</v>
      </c>
    </row>
    <row r="150" spans="18:21">
      <c r="R150" t="e">
        <f>TRIM(MID(TRIM(Transportes!D150),1,FIND(CHAR(10),TRIM(Transportes!D150),1)-1))</f>
        <v>#VALUE!</v>
      </c>
      <c r="S150" t="str">
        <f>TRIM(IF(Transportes!F150="TRÁNSITO INTERRUMPIDO","Interrumpido",IF(Transportes!F150="TRÁNSITO RESTRINGIDO","Restringido","Normal")))</f>
        <v>Normal</v>
      </c>
      <c r="T150" t="e">
        <f>TRIM(IF(MID(TRIM(Transportes!H150),1,FIND("-",TRIM(Transportes!H150),1)-2)="Acción humana","H","F"))</f>
        <v>#VALUE!</v>
      </c>
      <c r="U150" s="53">
        <f>Transportes!G150</f>
        <v>0</v>
      </c>
    </row>
    <row r="151" spans="18:21">
      <c r="R151" t="e">
        <f>TRIM(MID(TRIM(Transportes!D151),1,FIND(CHAR(10),TRIM(Transportes!D151),1)-1))</f>
        <v>#VALUE!</v>
      </c>
      <c r="S151" t="str">
        <f>TRIM(IF(Transportes!F151="TRÁNSITO INTERRUMPIDO","Interrumpido",IF(Transportes!F151="TRÁNSITO RESTRINGIDO","Restringido","Normal")))</f>
        <v>Normal</v>
      </c>
      <c r="T151" t="e">
        <f>TRIM(IF(MID(TRIM(Transportes!H151),1,FIND("-",TRIM(Transportes!H151),1)-2)="Acción humana","H","F"))</f>
        <v>#VALUE!</v>
      </c>
      <c r="U151" s="53">
        <f>Transportes!G151</f>
        <v>0</v>
      </c>
    </row>
    <row r="152" spans="18:21">
      <c r="R152" t="e">
        <f>TRIM(MID(TRIM(Transportes!D152),1,FIND(CHAR(10),TRIM(Transportes!D152),1)-1))</f>
        <v>#VALUE!</v>
      </c>
      <c r="S152" t="str">
        <f>TRIM(IF(Transportes!F152="TRÁNSITO INTERRUMPIDO","Interrumpido",IF(Transportes!F152="TRÁNSITO RESTRINGIDO","Restringido","Normal")))</f>
        <v>Normal</v>
      </c>
      <c r="T152" t="e">
        <f>TRIM(IF(MID(TRIM(Transportes!H152),1,FIND("-",TRIM(Transportes!H152),1)-2)="Acción humana","H","F"))</f>
        <v>#VALUE!</v>
      </c>
      <c r="U152" s="53">
        <f>Transportes!G152</f>
        <v>0</v>
      </c>
    </row>
    <row r="153" spans="18:21">
      <c r="R153" t="e">
        <f>TRIM(MID(TRIM(Transportes!D153),1,FIND(CHAR(10),TRIM(Transportes!D153),1)-1))</f>
        <v>#VALUE!</v>
      </c>
      <c r="S153" t="str">
        <f>TRIM(IF(Transportes!F153="TRÁNSITO INTERRUMPIDO","Interrumpido",IF(Transportes!F153="TRÁNSITO RESTRINGIDO","Restringido","Normal")))</f>
        <v>Normal</v>
      </c>
      <c r="T153" t="e">
        <f>TRIM(IF(MID(TRIM(Transportes!H153),1,FIND("-",TRIM(Transportes!H153),1)-2)="Acción humana","H","F"))</f>
        <v>#VALUE!</v>
      </c>
      <c r="U153" s="53">
        <f>Transportes!G153</f>
        <v>0</v>
      </c>
    </row>
    <row r="154" spans="18:21">
      <c r="R154" t="e">
        <f>TRIM(MID(TRIM(Transportes!D154),1,FIND(CHAR(10),TRIM(Transportes!D154),1)-1))</f>
        <v>#VALUE!</v>
      </c>
      <c r="S154" t="str">
        <f>TRIM(IF(Transportes!F154="TRÁNSITO INTERRUMPIDO","Interrumpido",IF(Transportes!F154="TRÁNSITO RESTRINGIDO","Restringido","Normal")))</f>
        <v>Normal</v>
      </c>
      <c r="T154" t="e">
        <f>TRIM(IF(MID(TRIM(Transportes!H154),1,FIND("-",TRIM(Transportes!H154),1)-2)="Acción humana","H","F"))</f>
        <v>#VALUE!</v>
      </c>
      <c r="U154" s="53">
        <f>Transportes!G154</f>
        <v>0</v>
      </c>
    </row>
    <row r="155" spans="18:21">
      <c r="R155" t="e">
        <f>TRIM(MID(TRIM(Transportes!D155),1,FIND(CHAR(10),TRIM(Transportes!D155),1)-1))</f>
        <v>#VALUE!</v>
      </c>
      <c r="S155" t="str">
        <f>TRIM(IF(Transportes!F155="TRÁNSITO INTERRUMPIDO","Interrumpido",IF(Transportes!F155="TRÁNSITO RESTRINGIDO","Restringido","Normal")))</f>
        <v>Normal</v>
      </c>
      <c r="T155" t="e">
        <f>TRIM(IF(MID(TRIM(Transportes!H155),1,FIND("-",TRIM(Transportes!H155),1)-2)="Acción humana","H","F"))</f>
        <v>#VALUE!</v>
      </c>
      <c r="U155" s="53">
        <f>Transportes!G155</f>
        <v>0</v>
      </c>
    </row>
    <row r="156" spans="18:21">
      <c r="R156" t="e">
        <f>TRIM(MID(TRIM(Transportes!D156),1,FIND(CHAR(10),TRIM(Transportes!D156),1)-1))</f>
        <v>#VALUE!</v>
      </c>
      <c r="S156" t="str">
        <f>TRIM(IF(Transportes!F156="TRÁNSITO INTERRUMPIDO","Interrumpido",IF(Transportes!F156="TRÁNSITO RESTRINGIDO","Restringido","Normal")))</f>
        <v>Normal</v>
      </c>
      <c r="T156" t="e">
        <f>TRIM(IF(MID(TRIM(Transportes!H156),1,FIND("-",TRIM(Transportes!H156),1)-2)="Acción humana","H","F"))</f>
        <v>#VALUE!</v>
      </c>
      <c r="U156" s="53">
        <f>Transportes!G156</f>
        <v>0</v>
      </c>
    </row>
    <row r="157" spans="18:21">
      <c r="R157" t="e">
        <f>TRIM(MID(TRIM(Transportes!D157),1,FIND(CHAR(10),TRIM(Transportes!D157),1)-1))</f>
        <v>#VALUE!</v>
      </c>
      <c r="S157" t="str">
        <f>TRIM(IF(Transportes!F157="TRÁNSITO INTERRUMPIDO","Interrumpido",IF(Transportes!F157="TRÁNSITO RESTRINGIDO","Restringido","Normal")))</f>
        <v>Normal</v>
      </c>
      <c r="T157" t="e">
        <f>TRIM(IF(MID(TRIM(Transportes!H157),1,FIND("-",TRIM(Transportes!H157),1)-2)="Acción humana","H","F"))</f>
        <v>#VALUE!</v>
      </c>
      <c r="U157" s="53">
        <f>Transportes!G157</f>
        <v>0</v>
      </c>
    </row>
    <row r="158" spans="18:21">
      <c r="R158" t="e">
        <f>TRIM(MID(TRIM(Transportes!D158),1,FIND(CHAR(10),TRIM(Transportes!D158),1)-1))</f>
        <v>#VALUE!</v>
      </c>
      <c r="S158" t="str">
        <f>TRIM(IF(Transportes!F158="TRÁNSITO INTERRUMPIDO","Interrumpido",IF(Transportes!F158="TRÁNSITO RESTRINGIDO","Restringido","Normal")))</f>
        <v>Normal</v>
      </c>
      <c r="T158" t="e">
        <f>TRIM(IF(MID(TRIM(Transportes!H158),1,FIND("-",TRIM(Transportes!H158),1)-2)="Acción humana","H","F"))</f>
        <v>#VALUE!</v>
      </c>
      <c r="U158" s="53">
        <f>Transportes!G158</f>
        <v>0</v>
      </c>
    </row>
    <row r="159" spans="18:21">
      <c r="R159" t="e">
        <f>TRIM(MID(TRIM(Transportes!D159),1,FIND(CHAR(10),TRIM(Transportes!D159),1)-1))</f>
        <v>#VALUE!</v>
      </c>
      <c r="S159" t="str">
        <f>TRIM(IF(Transportes!F159="TRÁNSITO INTERRUMPIDO","Interrumpido",IF(Transportes!F159="TRÁNSITO RESTRINGIDO","Restringido","Normal")))</f>
        <v>Normal</v>
      </c>
      <c r="T159" t="e">
        <f>TRIM(IF(MID(TRIM(Transportes!H159),1,FIND("-",TRIM(Transportes!H159),1)-2)="Acción humana","H","F"))</f>
        <v>#VALUE!</v>
      </c>
      <c r="U159" s="53">
        <f>Transportes!G159</f>
        <v>0</v>
      </c>
    </row>
    <row r="160" spans="18:21">
      <c r="R160" t="e">
        <f>TRIM(MID(TRIM(Transportes!D160),1,FIND(CHAR(10),TRIM(Transportes!D160),1)-1))</f>
        <v>#VALUE!</v>
      </c>
      <c r="S160" t="str">
        <f>TRIM(IF(Transportes!F160="TRÁNSITO INTERRUMPIDO","Interrumpido",IF(Transportes!F160="TRÁNSITO RESTRINGIDO","Restringido","Normal")))</f>
        <v>Normal</v>
      </c>
      <c r="T160" t="e">
        <f>TRIM(IF(MID(TRIM(Transportes!H160),1,FIND("-",TRIM(Transportes!H160),1)-2)="Acción humana","H","F"))</f>
        <v>#VALUE!</v>
      </c>
      <c r="U160" s="53">
        <f>Transportes!G160</f>
        <v>0</v>
      </c>
    </row>
    <row r="161" spans="18:21">
      <c r="R161" t="e">
        <f>TRIM(MID(TRIM(Transportes!D161),1,FIND(CHAR(10),TRIM(Transportes!D161),1)-1))</f>
        <v>#VALUE!</v>
      </c>
      <c r="S161" t="str">
        <f>TRIM(IF(Transportes!F161="TRÁNSITO INTERRUMPIDO","Interrumpido",IF(Transportes!F161="TRÁNSITO RESTRINGIDO","Restringido","Normal")))</f>
        <v>Normal</v>
      </c>
      <c r="T161" t="e">
        <f>TRIM(IF(MID(TRIM(Transportes!H161),1,FIND("-",TRIM(Transportes!H161),1)-2)="Acción humana","H","F"))</f>
        <v>#VALUE!</v>
      </c>
      <c r="U161" s="53">
        <f>Transportes!G161</f>
        <v>0</v>
      </c>
    </row>
    <row r="162" spans="18:21">
      <c r="R162" t="e">
        <f>TRIM(MID(TRIM(Transportes!D162),1,FIND(CHAR(10),TRIM(Transportes!D162),1)-1))</f>
        <v>#VALUE!</v>
      </c>
      <c r="S162" t="str">
        <f>TRIM(IF(Transportes!F162="TRÁNSITO INTERRUMPIDO","Interrumpido",IF(Transportes!F162="TRÁNSITO RESTRINGIDO","Restringido","Normal")))</f>
        <v>Normal</v>
      </c>
      <c r="T162" t="e">
        <f>TRIM(IF(MID(TRIM(Transportes!H162),1,FIND("-",TRIM(Transportes!H162),1)-2)="Acción humana","H","F"))</f>
        <v>#VALUE!</v>
      </c>
      <c r="U162" s="53">
        <f>Transportes!G162</f>
        <v>0</v>
      </c>
    </row>
    <row r="163" spans="18:21">
      <c r="R163" t="e">
        <f>TRIM(MID(TRIM(Transportes!D163),1,FIND(CHAR(10),TRIM(Transportes!D163),1)-1))</f>
        <v>#VALUE!</v>
      </c>
      <c r="S163" t="str">
        <f>TRIM(IF(Transportes!F163="TRÁNSITO INTERRUMPIDO","Interrumpido",IF(Transportes!F163="TRÁNSITO RESTRINGIDO","Restringido","Normal")))</f>
        <v>Normal</v>
      </c>
      <c r="T163" t="e">
        <f>TRIM(IF(MID(TRIM(Transportes!H163),1,FIND("-",TRIM(Transportes!H163),1)-2)="Acción humana","H","F"))</f>
        <v>#VALUE!</v>
      </c>
      <c r="U163" s="53">
        <f>Transportes!G163</f>
        <v>0</v>
      </c>
    </row>
    <row r="164" spans="18:21">
      <c r="R164" t="e">
        <f>TRIM(MID(TRIM(Transportes!D164),1,FIND(CHAR(10),TRIM(Transportes!D164),1)-1))</f>
        <v>#VALUE!</v>
      </c>
      <c r="S164" t="str">
        <f>TRIM(IF(Transportes!F164="TRÁNSITO INTERRUMPIDO","Interrumpido",IF(Transportes!F164="TRÁNSITO RESTRINGIDO","Restringido","Normal")))</f>
        <v>Normal</v>
      </c>
      <c r="T164" t="e">
        <f>TRIM(IF(MID(TRIM(Transportes!H164),1,FIND("-",TRIM(Transportes!H164),1)-2)="Acción humana","H","F"))</f>
        <v>#VALUE!</v>
      </c>
      <c r="U164" s="53">
        <f>Transportes!G164</f>
        <v>0</v>
      </c>
    </row>
    <row r="165" spans="18:21">
      <c r="R165" t="e">
        <f>TRIM(MID(TRIM(Transportes!D165),1,FIND(CHAR(10),TRIM(Transportes!D165),1)-1))</f>
        <v>#VALUE!</v>
      </c>
      <c r="S165" t="str">
        <f>TRIM(IF(Transportes!F165="TRÁNSITO INTERRUMPIDO","Interrumpido",IF(Transportes!F165="TRÁNSITO RESTRINGIDO","Restringido","Normal")))</f>
        <v>Normal</v>
      </c>
      <c r="T165" t="e">
        <f>TRIM(IF(MID(TRIM(Transportes!H165),1,FIND("-",TRIM(Transportes!H165),1)-2)="Acción humana","H","F"))</f>
        <v>#VALUE!</v>
      </c>
      <c r="U165" s="53">
        <f>Transportes!G165</f>
        <v>0</v>
      </c>
    </row>
    <row r="166" spans="18:21">
      <c r="R166" t="e">
        <f>TRIM(MID(TRIM(Transportes!D166),1,FIND(CHAR(10),TRIM(Transportes!D166),1)-1))</f>
        <v>#VALUE!</v>
      </c>
      <c r="S166" t="str">
        <f>TRIM(IF(Transportes!F166="TRÁNSITO INTERRUMPIDO","Interrumpido",IF(Transportes!F166="TRÁNSITO RESTRINGIDO","Restringido","Normal")))</f>
        <v>Normal</v>
      </c>
      <c r="T166" t="e">
        <f>TRIM(IF(MID(TRIM(Transportes!H166),1,FIND("-",TRIM(Transportes!H166),1)-2)="Acción humana","H","F"))</f>
        <v>#VALUE!</v>
      </c>
      <c r="U166" s="53">
        <f>Transportes!G166</f>
        <v>0</v>
      </c>
    </row>
    <row r="167" spans="18:21">
      <c r="R167" t="e">
        <f>TRIM(MID(TRIM(Transportes!D167),1,FIND(CHAR(10),TRIM(Transportes!D167),1)-1))</f>
        <v>#VALUE!</v>
      </c>
      <c r="S167" t="str">
        <f>TRIM(IF(Transportes!F167="TRÁNSITO INTERRUMPIDO","Interrumpido",IF(Transportes!F167="TRÁNSITO RESTRINGIDO","Restringido","Normal")))</f>
        <v>Normal</v>
      </c>
      <c r="T167" t="e">
        <f>TRIM(IF(MID(TRIM(Transportes!H167),1,FIND("-",TRIM(Transportes!H167),1)-2)="Acción humana","H","F"))</f>
        <v>#VALUE!</v>
      </c>
      <c r="U167" s="53">
        <f>Transportes!G167</f>
        <v>0</v>
      </c>
    </row>
    <row r="168" spans="18:21">
      <c r="R168" t="e">
        <f>TRIM(MID(TRIM(Transportes!D168),1,FIND(CHAR(10),TRIM(Transportes!D168),1)-1))</f>
        <v>#VALUE!</v>
      </c>
      <c r="S168" t="str">
        <f>TRIM(IF(Transportes!F168="TRÁNSITO INTERRUMPIDO","Interrumpido",IF(Transportes!F168="TRÁNSITO RESTRINGIDO","Restringido","Normal")))</f>
        <v>Normal</v>
      </c>
      <c r="T168" t="e">
        <f>TRIM(IF(MID(TRIM(Transportes!H168),1,FIND("-",TRIM(Transportes!H168),1)-2)="Acción humana","H","F"))</f>
        <v>#VALUE!</v>
      </c>
      <c r="U168" s="53">
        <f>Transportes!G168</f>
        <v>0</v>
      </c>
    </row>
    <row r="169" spans="18:21">
      <c r="R169" t="e">
        <f>TRIM(MID(TRIM(Transportes!D169),1,FIND(CHAR(10),TRIM(Transportes!D169),1)-1))</f>
        <v>#VALUE!</v>
      </c>
      <c r="S169" t="str">
        <f>TRIM(IF(Transportes!F169="TRÁNSITO INTERRUMPIDO","Interrumpido",IF(Transportes!F169="TRÁNSITO RESTRINGIDO","Restringido","Normal")))</f>
        <v>Normal</v>
      </c>
      <c r="T169" t="e">
        <f>TRIM(IF(MID(TRIM(Transportes!H169),1,FIND("-",TRIM(Transportes!H169),1)-2)="Acción humana","H","F"))</f>
        <v>#VALUE!</v>
      </c>
      <c r="U169" s="53">
        <f>Transportes!G169</f>
        <v>0</v>
      </c>
    </row>
    <row r="170" spans="18:21">
      <c r="R170" t="e">
        <f>TRIM(MID(TRIM(Transportes!D170),1,FIND(CHAR(10),TRIM(Transportes!D170),1)-1))</f>
        <v>#VALUE!</v>
      </c>
      <c r="S170" t="str">
        <f>TRIM(IF(Transportes!F170="TRÁNSITO INTERRUMPIDO","Interrumpido",IF(Transportes!F170="TRÁNSITO RESTRINGIDO","Restringido","Normal")))</f>
        <v>Normal</v>
      </c>
      <c r="T170" t="e">
        <f>TRIM(IF(MID(TRIM(Transportes!H170),1,FIND("-",TRIM(Transportes!H170),1)-2)="Acción humana","H","F"))</f>
        <v>#VALUE!</v>
      </c>
      <c r="U170" s="53">
        <f>Transportes!G170</f>
        <v>0</v>
      </c>
    </row>
    <row r="171" spans="18:21">
      <c r="R171" t="e">
        <f>TRIM(MID(TRIM(Transportes!D171),1,FIND(CHAR(10),TRIM(Transportes!D171),1)-1))</f>
        <v>#VALUE!</v>
      </c>
      <c r="S171" t="str">
        <f>TRIM(IF(Transportes!F171="TRÁNSITO INTERRUMPIDO","Interrumpido",IF(Transportes!F171="TRÁNSITO RESTRINGIDO","Restringido","Normal")))</f>
        <v>Normal</v>
      </c>
      <c r="T171" t="e">
        <f>TRIM(IF(MID(TRIM(Transportes!H171),1,FIND("-",TRIM(Transportes!H171),1)-2)="Acción humana","H","F"))</f>
        <v>#VALUE!</v>
      </c>
      <c r="U171" s="53">
        <f>Transportes!G171</f>
        <v>0</v>
      </c>
    </row>
    <row r="172" spans="18:21">
      <c r="R172" t="e">
        <f>TRIM(MID(TRIM(Transportes!D172),1,FIND(CHAR(10),TRIM(Transportes!D172),1)-1))</f>
        <v>#VALUE!</v>
      </c>
      <c r="S172" t="str">
        <f>TRIM(IF(Transportes!F172="TRÁNSITO INTERRUMPIDO","Interrumpido",IF(Transportes!F172="TRÁNSITO RESTRINGIDO","Restringido","Normal")))</f>
        <v>Normal</v>
      </c>
      <c r="T172" t="e">
        <f>TRIM(IF(MID(TRIM(Transportes!H172),1,FIND("-",TRIM(Transportes!H172),1)-2)="Acción humana","H","F"))</f>
        <v>#VALUE!</v>
      </c>
      <c r="U172" s="53">
        <f>Transportes!G172</f>
        <v>0</v>
      </c>
    </row>
    <row r="173" spans="18:21">
      <c r="R173" t="e">
        <f>TRIM(MID(TRIM(Transportes!D173),1,FIND(CHAR(10),TRIM(Transportes!D173),1)-1))</f>
        <v>#VALUE!</v>
      </c>
      <c r="S173" t="str">
        <f>TRIM(IF(Transportes!F173="TRÁNSITO INTERRUMPIDO","Interrumpido",IF(Transportes!F173="TRÁNSITO RESTRINGIDO","Restringido","Normal")))</f>
        <v>Normal</v>
      </c>
      <c r="T173" t="e">
        <f>TRIM(IF(MID(TRIM(Transportes!H173),1,FIND("-",TRIM(Transportes!H173),1)-2)="Acción humana","H","F"))</f>
        <v>#VALUE!</v>
      </c>
      <c r="U173" s="53">
        <f>Transportes!G173</f>
        <v>0</v>
      </c>
    </row>
    <row r="174" spans="18:21">
      <c r="R174" t="e">
        <f>TRIM(MID(TRIM(Transportes!D174),1,FIND(CHAR(10),TRIM(Transportes!D174),1)-1))</f>
        <v>#VALUE!</v>
      </c>
      <c r="S174" t="str">
        <f>TRIM(IF(Transportes!F174="TRÁNSITO INTERRUMPIDO","Interrumpido",IF(Transportes!F174="TRÁNSITO RESTRINGIDO","Restringido","Normal")))</f>
        <v>Normal</v>
      </c>
      <c r="T174" t="e">
        <f>TRIM(IF(MID(TRIM(Transportes!H174),1,FIND("-",TRIM(Transportes!H174),1)-2)="Acción humana","H","F"))</f>
        <v>#VALUE!</v>
      </c>
      <c r="U174" s="53">
        <f>Transportes!G174</f>
        <v>0</v>
      </c>
    </row>
    <row r="175" spans="18:21">
      <c r="R175" t="e">
        <f>TRIM(MID(TRIM(Transportes!D175),1,FIND(CHAR(10),TRIM(Transportes!D175),1)-1))</f>
        <v>#VALUE!</v>
      </c>
      <c r="S175" t="str">
        <f>TRIM(IF(Transportes!F175="TRÁNSITO INTERRUMPIDO","Interrumpido",IF(Transportes!F175="TRÁNSITO RESTRINGIDO","Restringido","Normal")))</f>
        <v>Normal</v>
      </c>
      <c r="T175" t="e">
        <f>TRIM(IF(MID(TRIM(Transportes!H175),1,FIND("-",TRIM(Transportes!H175),1)-2)="Acción humana","H","F"))</f>
        <v>#VALUE!</v>
      </c>
      <c r="U175" s="53">
        <f>Transportes!G175</f>
        <v>0</v>
      </c>
    </row>
    <row r="176" spans="18:21">
      <c r="R176" t="e">
        <f>TRIM(MID(TRIM(Transportes!D176),1,FIND(CHAR(10),TRIM(Transportes!D176),1)-1))</f>
        <v>#VALUE!</v>
      </c>
      <c r="S176" t="str">
        <f>TRIM(IF(Transportes!F176="TRÁNSITO INTERRUMPIDO","Interrumpido",IF(Transportes!F176="TRÁNSITO RESTRINGIDO","Restringido","Normal")))</f>
        <v>Normal</v>
      </c>
      <c r="T176" t="e">
        <f>TRIM(IF(MID(TRIM(Transportes!H176),1,FIND("-",TRIM(Transportes!H176),1)-2)="Acción humana","H","F"))</f>
        <v>#VALUE!</v>
      </c>
      <c r="U176" s="53">
        <f>Transportes!G176</f>
        <v>0</v>
      </c>
    </row>
    <row r="177" spans="18:21">
      <c r="R177" t="e">
        <f>TRIM(MID(TRIM(Transportes!D177),1,FIND(CHAR(10),TRIM(Transportes!D177),1)-1))</f>
        <v>#VALUE!</v>
      </c>
      <c r="S177" t="str">
        <f>TRIM(IF(Transportes!F177="TRÁNSITO INTERRUMPIDO","Interrumpido",IF(Transportes!F177="TRÁNSITO RESTRINGIDO","Restringido","Normal")))</f>
        <v>Normal</v>
      </c>
      <c r="T177" t="e">
        <f>TRIM(IF(MID(TRIM(Transportes!H177),1,FIND("-",TRIM(Transportes!H177),1)-2)="Acción humana","H","F"))</f>
        <v>#VALUE!</v>
      </c>
      <c r="U177" s="53">
        <f>Transportes!G177</f>
        <v>0</v>
      </c>
    </row>
    <row r="178" spans="18:21">
      <c r="R178" t="e">
        <f>TRIM(MID(TRIM(Transportes!D178),1,FIND(CHAR(10),TRIM(Transportes!D178),1)-1))</f>
        <v>#VALUE!</v>
      </c>
      <c r="S178" t="str">
        <f>TRIM(IF(Transportes!F178="TRÁNSITO INTERRUMPIDO","Interrumpido",IF(Transportes!F178="TRÁNSITO RESTRINGIDO","Restringido","Normal")))</f>
        <v>Normal</v>
      </c>
      <c r="T178" t="e">
        <f>TRIM(IF(MID(TRIM(Transportes!H178),1,FIND("-",TRIM(Transportes!H178),1)-2)="Acción humana","H","F"))</f>
        <v>#VALUE!</v>
      </c>
      <c r="U178" s="53">
        <f>Transportes!G178</f>
        <v>0</v>
      </c>
    </row>
    <row r="179" spans="18:21">
      <c r="R179" t="e">
        <f>TRIM(MID(TRIM(Transportes!D179),1,FIND(CHAR(10),TRIM(Transportes!D179),1)-1))</f>
        <v>#VALUE!</v>
      </c>
      <c r="S179" t="str">
        <f>TRIM(IF(Transportes!F179="TRÁNSITO INTERRUMPIDO","Interrumpido",IF(Transportes!F179="TRÁNSITO RESTRINGIDO","Restringido","Normal")))</f>
        <v>Normal</v>
      </c>
      <c r="T179" t="e">
        <f>TRIM(IF(MID(TRIM(Transportes!H179),1,FIND("-",TRIM(Transportes!H179),1)-2)="Acción humana","H","F"))</f>
        <v>#VALUE!</v>
      </c>
      <c r="U179" s="53">
        <f>Transportes!G179</f>
        <v>0</v>
      </c>
    </row>
    <row r="180" spans="18:21">
      <c r="R180" t="e">
        <f>TRIM(MID(TRIM(Transportes!D180),1,FIND(CHAR(10),TRIM(Transportes!D180),1)-1))</f>
        <v>#VALUE!</v>
      </c>
      <c r="S180" t="str">
        <f>TRIM(IF(Transportes!F180="TRÁNSITO INTERRUMPIDO","Interrumpido",IF(Transportes!F180="TRÁNSITO RESTRINGIDO","Restringido","Normal")))</f>
        <v>Normal</v>
      </c>
      <c r="T180" t="e">
        <f>TRIM(IF(MID(TRIM(Transportes!H180),1,FIND("-",TRIM(Transportes!H180),1)-2)="Acción humana","H","F"))</f>
        <v>#VALUE!</v>
      </c>
      <c r="U180" s="53">
        <f>Transportes!G180</f>
        <v>0</v>
      </c>
    </row>
    <row r="181" spans="18:21">
      <c r="R181" t="e">
        <f>TRIM(MID(TRIM(Transportes!D181),1,FIND(CHAR(10),TRIM(Transportes!D181),1)-1))</f>
        <v>#VALUE!</v>
      </c>
      <c r="S181" t="str">
        <f>TRIM(IF(Transportes!F181="TRÁNSITO INTERRUMPIDO","Interrumpido",IF(Transportes!F181="TRÁNSITO RESTRINGIDO","Restringido","Normal")))</f>
        <v>Normal</v>
      </c>
      <c r="T181" t="e">
        <f>TRIM(IF(MID(TRIM(Transportes!H181),1,FIND("-",TRIM(Transportes!H181),1)-2)="Acción humana","H","F"))</f>
        <v>#VALUE!</v>
      </c>
      <c r="U181" s="53">
        <f>Transportes!G181</f>
        <v>0</v>
      </c>
    </row>
    <row r="182" spans="18:21">
      <c r="R182" t="e">
        <f>TRIM(MID(TRIM(Transportes!D182),1,FIND(CHAR(10),TRIM(Transportes!D182),1)-1))</f>
        <v>#VALUE!</v>
      </c>
      <c r="S182" t="str">
        <f>TRIM(IF(Transportes!F182="TRÁNSITO INTERRUMPIDO","Interrumpido",IF(Transportes!F182="TRÁNSITO RESTRINGIDO","Restringido","Normal")))</f>
        <v>Normal</v>
      </c>
      <c r="T182" t="e">
        <f>TRIM(IF(MID(TRIM(Transportes!H182),1,FIND("-",TRIM(Transportes!H182),1)-2)="Acción humana","H","F"))</f>
        <v>#VALUE!</v>
      </c>
      <c r="U182" s="53">
        <f>Transportes!G182</f>
        <v>0</v>
      </c>
    </row>
    <row r="183" spans="18:21">
      <c r="R183" t="e">
        <f>TRIM(MID(TRIM(Transportes!D183),1,FIND(CHAR(10),TRIM(Transportes!D183),1)-1))</f>
        <v>#VALUE!</v>
      </c>
      <c r="S183" t="str">
        <f>TRIM(IF(Transportes!F183="TRÁNSITO INTERRUMPIDO","Interrumpido",IF(Transportes!F183="TRÁNSITO RESTRINGIDO","Restringido","Normal")))</f>
        <v>Normal</v>
      </c>
      <c r="T183" t="e">
        <f>TRIM(IF(MID(TRIM(Transportes!H183),1,FIND("-",TRIM(Transportes!H183),1)-2)="Acción humana","H","F"))</f>
        <v>#VALUE!</v>
      </c>
      <c r="U183" s="53">
        <f>Transportes!G183</f>
        <v>0</v>
      </c>
    </row>
    <row r="184" spans="18:21">
      <c r="R184" t="e">
        <f>TRIM(MID(TRIM(Transportes!D184),1,FIND(CHAR(10),TRIM(Transportes!D184),1)-1))</f>
        <v>#VALUE!</v>
      </c>
      <c r="S184" t="str">
        <f>TRIM(IF(Transportes!F184="TRÁNSITO INTERRUMPIDO","Interrumpido",IF(Transportes!F184="TRÁNSITO RESTRINGIDO","Restringido","Normal")))</f>
        <v>Normal</v>
      </c>
      <c r="T184" t="e">
        <f>TRIM(IF(MID(TRIM(Transportes!H184),1,FIND("-",TRIM(Transportes!H184),1)-2)="Acción humana","H","F"))</f>
        <v>#VALUE!</v>
      </c>
      <c r="U184" s="53">
        <f>Transportes!G184</f>
        <v>0</v>
      </c>
    </row>
    <row r="185" spans="18:21">
      <c r="R185" t="e">
        <f>TRIM(MID(TRIM(Transportes!D185),1,FIND(CHAR(10),TRIM(Transportes!D185),1)-1))</f>
        <v>#VALUE!</v>
      </c>
      <c r="S185" t="str">
        <f>TRIM(IF(Transportes!F185="TRÁNSITO INTERRUMPIDO","Interrumpido",IF(Transportes!F185="TRÁNSITO RESTRINGIDO","Restringido","Normal")))</f>
        <v>Normal</v>
      </c>
      <c r="T185" t="e">
        <f>TRIM(IF(MID(TRIM(Transportes!H185),1,FIND("-",TRIM(Transportes!H185),1)-2)="Acción humana","H","F"))</f>
        <v>#VALUE!</v>
      </c>
      <c r="U185" s="53">
        <f>Transportes!G185</f>
        <v>0</v>
      </c>
    </row>
    <row r="186" spans="18:21">
      <c r="R186" t="e">
        <f>TRIM(MID(TRIM(Transportes!D186),1,FIND(CHAR(10),TRIM(Transportes!D186),1)-1))</f>
        <v>#VALUE!</v>
      </c>
      <c r="S186" t="str">
        <f>TRIM(IF(Transportes!F186="TRÁNSITO INTERRUMPIDO","Interrumpido",IF(Transportes!F186="TRÁNSITO RESTRINGIDO","Restringido","Normal")))</f>
        <v>Normal</v>
      </c>
      <c r="T186" t="e">
        <f>TRIM(IF(MID(TRIM(Transportes!H186),1,FIND("-",TRIM(Transportes!H186),1)-2)="Acción humana","H","F"))</f>
        <v>#VALUE!</v>
      </c>
      <c r="U186" s="53">
        <f>Transportes!G186</f>
        <v>0</v>
      </c>
    </row>
    <row r="187" spans="18:21">
      <c r="R187" t="e">
        <f>TRIM(MID(TRIM(Transportes!D187),1,FIND(CHAR(10),TRIM(Transportes!D187),1)-1))</f>
        <v>#VALUE!</v>
      </c>
      <c r="S187" t="str">
        <f>TRIM(IF(Transportes!F187="TRÁNSITO INTERRUMPIDO","Interrumpido",IF(Transportes!F187="TRÁNSITO RESTRINGIDO","Restringido","Normal")))</f>
        <v>Normal</v>
      </c>
      <c r="T187" t="e">
        <f>TRIM(IF(MID(TRIM(Transportes!H187),1,FIND("-",TRIM(Transportes!H187),1)-2)="Acción humana","H","F"))</f>
        <v>#VALUE!</v>
      </c>
      <c r="U187" s="53">
        <f>Transportes!G187</f>
        <v>0</v>
      </c>
    </row>
    <row r="188" spans="18:21">
      <c r="R188" t="e">
        <f>TRIM(MID(TRIM(Transportes!D188),1,FIND(CHAR(10),TRIM(Transportes!D188),1)-1))</f>
        <v>#VALUE!</v>
      </c>
      <c r="S188" t="str">
        <f>TRIM(IF(Transportes!F188="TRÁNSITO INTERRUMPIDO","Interrumpido",IF(Transportes!F188="TRÁNSITO RESTRINGIDO","Restringido","Normal")))</f>
        <v>Normal</v>
      </c>
      <c r="T188" t="e">
        <f>TRIM(IF(MID(TRIM(Transportes!H188),1,FIND("-",TRIM(Transportes!H188),1)-2)="Acción humana","H","F"))</f>
        <v>#VALUE!</v>
      </c>
      <c r="U188" s="53">
        <f>Transportes!G188</f>
        <v>0</v>
      </c>
    </row>
    <row r="189" spans="18:21">
      <c r="R189" t="e">
        <f>TRIM(MID(TRIM(Transportes!D189),1,FIND(CHAR(10),TRIM(Transportes!D189),1)-1))</f>
        <v>#VALUE!</v>
      </c>
      <c r="S189" t="str">
        <f>TRIM(IF(Transportes!F189="TRÁNSITO INTERRUMPIDO","Interrumpido",IF(Transportes!F189="TRÁNSITO RESTRINGIDO","Restringido","Normal")))</f>
        <v>Normal</v>
      </c>
      <c r="T189" t="e">
        <f>TRIM(IF(MID(TRIM(Transportes!H189),1,FIND("-",TRIM(Transportes!H189),1)-2)="Acción humana","H","F"))</f>
        <v>#VALUE!</v>
      </c>
      <c r="U189" s="53">
        <f>Transportes!G189</f>
        <v>0</v>
      </c>
    </row>
    <row r="190" spans="18:21">
      <c r="R190" t="e">
        <f>TRIM(MID(TRIM(Transportes!D190),1,FIND(CHAR(10),TRIM(Transportes!D190),1)-1))</f>
        <v>#VALUE!</v>
      </c>
      <c r="S190" t="str">
        <f>TRIM(IF(Transportes!F190="TRÁNSITO INTERRUMPIDO","Interrumpido",IF(Transportes!F190="TRÁNSITO RESTRINGIDO","Restringido","Normal")))</f>
        <v>Normal</v>
      </c>
      <c r="T190" t="e">
        <f>TRIM(IF(MID(TRIM(Transportes!H190),1,FIND("-",TRIM(Transportes!H190),1)-2)="Acción humana","H","F"))</f>
        <v>#VALUE!</v>
      </c>
      <c r="U190" s="53">
        <f>Transportes!G190</f>
        <v>0</v>
      </c>
    </row>
    <row r="191" spans="18:21">
      <c r="R191" t="e">
        <f>TRIM(MID(TRIM(Transportes!D191),1,FIND(CHAR(10),TRIM(Transportes!D191),1)-1))</f>
        <v>#VALUE!</v>
      </c>
      <c r="S191" t="str">
        <f>TRIM(IF(Transportes!F191="TRÁNSITO INTERRUMPIDO","Interrumpido",IF(Transportes!F191="TRÁNSITO RESTRINGIDO","Restringido","Normal")))</f>
        <v>Normal</v>
      </c>
      <c r="T191" t="e">
        <f>TRIM(IF(MID(TRIM(Transportes!H191),1,FIND("-",TRIM(Transportes!H191),1)-2)="Acción humana","H","F"))</f>
        <v>#VALUE!</v>
      </c>
      <c r="U191" s="53">
        <f>Transportes!G191</f>
        <v>0</v>
      </c>
    </row>
    <row r="192" spans="18:21">
      <c r="R192" t="e">
        <f>TRIM(MID(TRIM(Transportes!D192),1,FIND(CHAR(10),TRIM(Transportes!D192),1)-1))</f>
        <v>#VALUE!</v>
      </c>
      <c r="S192" t="str">
        <f>TRIM(IF(Transportes!F192="TRÁNSITO INTERRUMPIDO","Interrumpido",IF(Transportes!F192="TRÁNSITO RESTRINGIDO","Restringido","Normal")))</f>
        <v>Normal</v>
      </c>
      <c r="T192" t="e">
        <f>TRIM(IF(MID(TRIM(Transportes!H192),1,FIND("-",TRIM(Transportes!H192),1)-2)="Acción humana","H","F"))</f>
        <v>#VALUE!</v>
      </c>
      <c r="U192" s="53">
        <f>Transportes!G192</f>
        <v>0</v>
      </c>
    </row>
    <row r="193" spans="18:21">
      <c r="R193" t="e">
        <f>TRIM(MID(TRIM(Transportes!D193),1,FIND(CHAR(10),TRIM(Transportes!D193),1)-1))</f>
        <v>#VALUE!</v>
      </c>
      <c r="S193" t="str">
        <f>TRIM(IF(Transportes!F193="TRÁNSITO INTERRUMPIDO","Interrumpido",IF(Transportes!F193="TRÁNSITO RESTRINGIDO","Restringido","Normal")))</f>
        <v>Normal</v>
      </c>
      <c r="T193" t="e">
        <f>TRIM(IF(MID(TRIM(Transportes!H193),1,FIND("-",TRIM(Transportes!H193),1)-2)="Acción humana","H","F"))</f>
        <v>#VALUE!</v>
      </c>
      <c r="U193" s="53">
        <f>Transportes!G193</f>
        <v>0</v>
      </c>
    </row>
    <row r="194" spans="18:21">
      <c r="R194" t="e">
        <f>TRIM(MID(TRIM(Transportes!D194),1,FIND(CHAR(10),TRIM(Transportes!D194),1)-1))</f>
        <v>#VALUE!</v>
      </c>
      <c r="S194" t="str">
        <f>TRIM(IF(Transportes!F194="TRÁNSITO INTERRUMPIDO","Interrumpido",IF(Transportes!F194="TRÁNSITO RESTRINGIDO","Restringido","Normal")))</f>
        <v>Normal</v>
      </c>
      <c r="T194" t="e">
        <f>TRIM(IF(MID(TRIM(Transportes!H194),1,FIND("-",TRIM(Transportes!H194),1)-2)="Acción humana","H","F"))</f>
        <v>#VALUE!</v>
      </c>
      <c r="U194" s="53">
        <f>Transportes!G194</f>
        <v>0</v>
      </c>
    </row>
    <row r="195" spans="18:21">
      <c r="R195" t="e">
        <f>TRIM(MID(TRIM(Transportes!D195),1,FIND(CHAR(10),TRIM(Transportes!D195),1)-1))</f>
        <v>#VALUE!</v>
      </c>
      <c r="S195" t="str">
        <f>TRIM(IF(Transportes!F195="TRÁNSITO INTERRUMPIDO","Interrumpido",IF(Transportes!F195="TRÁNSITO RESTRINGIDO","Restringido","Normal")))</f>
        <v>Normal</v>
      </c>
      <c r="T195" t="e">
        <f>TRIM(IF(MID(TRIM(Transportes!H195),1,FIND("-",TRIM(Transportes!H195),1)-2)="Acción humana","H","F"))</f>
        <v>#VALUE!</v>
      </c>
      <c r="U195" s="53">
        <f>Transportes!G195</f>
        <v>0</v>
      </c>
    </row>
    <row r="196" spans="18:21">
      <c r="R196" t="e">
        <f>TRIM(MID(TRIM(Transportes!D196),1,FIND(CHAR(10),TRIM(Transportes!D196),1)-1))</f>
        <v>#VALUE!</v>
      </c>
      <c r="S196" t="str">
        <f>TRIM(IF(Transportes!F196="TRÁNSITO INTERRUMPIDO","Interrumpido",IF(Transportes!F196="TRÁNSITO RESTRINGIDO","Restringido","Normal")))</f>
        <v>Normal</v>
      </c>
      <c r="T196" t="e">
        <f>TRIM(IF(MID(TRIM(Transportes!H196),1,FIND("-",TRIM(Transportes!H196),1)-2)="Acción humana","H","F"))</f>
        <v>#VALUE!</v>
      </c>
      <c r="U196" s="53">
        <f>Transportes!G196</f>
        <v>0</v>
      </c>
    </row>
    <row r="197" spans="18:21">
      <c r="R197" t="e">
        <f>TRIM(MID(TRIM(Transportes!D197),1,FIND(CHAR(10),TRIM(Transportes!D197),1)-1))</f>
        <v>#VALUE!</v>
      </c>
      <c r="S197" t="str">
        <f>TRIM(IF(Transportes!F197="TRÁNSITO INTERRUMPIDO","Interrumpido",IF(Transportes!F197="TRÁNSITO RESTRINGIDO","Restringido","Normal")))</f>
        <v>Normal</v>
      </c>
      <c r="T197" t="e">
        <f>TRIM(IF(MID(TRIM(Transportes!H197),1,FIND("-",TRIM(Transportes!H197),1)-2)="Acción humana","H","F"))</f>
        <v>#VALUE!</v>
      </c>
      <c r="U197" s="53">
        <f>Transportes!G197</f>
        <v>0</v>
      </c>
    </row>
    <row r="198" spans="18:21">
      <c r="R198" t="e">
        <f>TRIM(MID(TRIM(Transportes!D198),1,FIND(CHAR(10),TRIM(Transportes!D198),1)-1))</f>
        <v>#VALUE!</v>
      </c>
      <c r="S198" t="str">
        <f>TRIM(IF(Transportes!F198="TRÁNSITO INTERRUMPIDO","Interrumpido",IF(Transportes!F198="TRÁNSITO RESTRINGIDO","Restringido","Normal")))</f>
        <v>Normal</v>
      </c>
      <c r="T198" t="e">
        <f>TRIM(IF(MID(TRIM(Transportes!H198),1,FIND("-",TRIM(Transportes!H198),1)-2)="Acción humana","H","F"))</f>
        <v>#VALUE!</v>
      </c>
      <c r="U198" s="53">
        <f>Transportes!G198</f>
        <v>0</v>
      </c>
    </row>
    <row r="199" spans="18:21">
      <c r="R199" t="e">
        <f>TRIM(MID(TRIM(Transportes!D199),1,FIND(CHAR(10),TRIM(Transportes!D199),1)-1))</f>
        <v>#VALUE!</v>
      </c>
      <c r="S199" t="str">
        <f>TRIM(IF(Transportes!F199="TRÁNSITO INTERRUMPIDO","Interrumpido",IF(Transportes!F199="TRÁNSITO RESTRINGIDO","Restringido","Normal")))</f>
        <v>Normal</v>
      </c>
      <c r="T199" t="e">
        <f>TRIM(IF(MID(TRIM(Transportes!H199),1,FIND("-",TRIM(Transportes!H199),1)-2)="Acción humana","H","F"))</f>
        <v>#VALUE!</v>
      </c>
      <c r="U199" s="53">
        <f>Transportes!G199</f>
        <v>0</v>
      </c>
    </row>
    <row r="200" spans="18:21">
      <c r="R200" t="e">
        <f>TRIM(MID(TRIM(Transportes!D200),1,FIND(CHAR(10),TRIM(Transportes!D200),1)-1))</f>
        <v>#VALUE!</v>
      </c>
      <c r="S200" t="str">
        <f>TRIM(IF(Transportes!F200="TRÁNSITO INTERRUMPIDO","Interrumpido",IF(Transportes!F200="TRÁNSITO RESTRINGIDO","Restringido","Normal")))</f>
        <v>Normal</v>
      </c>
      <c r="T200" t="e">
        <f>TRIM(IF(MID(TRIM(Transportes!H200),1,FIND("-",TRIM(Transportes!H200),1)-2)="Acción humana","H","F"))</f>
        <v>#VALUE!</v>
      </c>
      <c r="U200" s="53">
        <f>Transportes!G200</f>
        <v>0</v>
      </c>
    </row>
    <row r="201" spans="18:21">
      <c r="R201" t="e">
        <f>TRIM(MID(TRIM(Transportes!D201),1,FIND(CHAR(10),TRIM(Transportes!D201),1)-1))</f>
        <v>#VALUE!</v>
      </c>
      <c r="S201" t="str">
        <f>TRIM(IF(Transportes!F201="TRÁNSITO INTERRUMPIDO","Interrumpido",IF(Transportes!F201="TRÁNSITO RESTRINGIDO","Restringido","Normal")))</f>
        <v>Normal</v>
      </c>
      <c r="T201" t="e">
        <f>TRIM(IF(MID(TRIM(Transportes!H201),1,FIND("-",TRIM(Transportes!H201),1)-2)="Acción humana","H","F"))</f>
        <v>#VALUE!</v>
      </c>
      <c r="U201" s="53">
        <f>Transportes!G201</f>
        <v>0</v>
      </c>
    </row>
    <row r="202" spans="18:21">
      <c r="R202" t="e">
        <f>TRIM(MID(TRIM(Transportes!D202),1,FIND(CHAR(10),TRIM(Transportes!D202),1)-1))</f>
        <v>#VALUE!</v>
      </c>
      <c r="S202" t="str">
        <f>TRIM(IF(Transportes!F202="TRÁNSITO INTERRUMPIDO","Interrumpido",IF(Transportes!F202="TRÁNSITO RESTRINGIDO","Restringido","Normal")))</f>
        <v>Normal</v>
      </c>
      <c r="T202" t="e">
        <f>TRIM(IF(MID(TRIM(Transportes!H202),1,FIND("-",TRIM(Transportes!H202),1)-2)="Acción humana","H","F"))</f>
        <v>#VALUE!</v>
      </c>
      <c r="U202" s="53">
        <f>Transportes!G202</f>
        <v>0</v>
      </c>
    </row>
    <row r="203" spans="18:21">
      <c r="R203" t="e">
        <f>TRIM(MID(TRIM(Transportes!D203),1,FIND(CHAR(10),TRIM(Transportes!D203),1)-1))</f>
        <v>#VALUE!</v>
      </c>
      <c r="S203" t="str">
        <f>TRIM(IF(Transportes!F203="TRÁNSITO INTERRUMPIDO","Interrumpido",IF(Transportes!F203="TRÁNSITO RESTRINGIDO","Restringido","Normal")))</f>
        <v>Normal</v>
      </c>
      <c r="T203" t="e">
        <f>TRIM(IF(MID(TRIM(Transportes!H203),1,FIND("-",TRIM(Transportes!H203),1)-2)="Acción humana","H","F"))</f>
        <v>#VALUE!</v>
      </c>
      <c r="U203" s="53">
        <f>Transportes!G203</f>
        <v>0</v>
      </c>
    </row>
    <row r="204" spans="18:21">
      <c r="R204" t="e">
        <f>TRIM(MID(TRIM(Transportes!D204),1,FIND(CHAR(10),TRIM(Transportes!D204),1)-1))</f>
        <v>#VALUE!</v>
      </c>
      <c r="S204" t="str">
        <f>TRIM(IF(Transportes!F204="TRÁNSITO INTERRUMPIDO","Interrumpido",IF(Transportes!F204="TRÁNSITO RESTRINGIDO","Restringido","Normal")))</f>
        <v>Normal</v>
      </c>
      <c r="T204" t="e">
        <f>TRIM(IF(MID(TRIM(Transportes!H204),1,FIND("-",TRIM(Transportes!H204),1)-2)="Acción humana","H","F"))</f>
        <v>#VALUE!</v>
      </c>
      <c r="U204" s="53">
        <f>Transportes!G204</f>
        <v>0</v>
      </c>
    </row>
    <row r="205" spans="18:21">
      <c r="R205" t="e">
        <f>TRIM(MID(TRIM(Transportes!D205),1,FIND(CHAR(10),TRIM(Transportes!D205),1)-1))</f>
        <v>#VALUE!</v>
      </c>
      <c r="S205" t="str">
        <f>TRIM(IF(Transportes!F205="TRÁNSITO INTERRUMPIDO","Interrumpido",IF(Transportes!F205="TRÁNSITO RESTRINGIDO","Restringido","Normal")))</f>
        <v>Normal</v>
      </c>
      <c r="T205" t="e">
        <f>TRIM(IF(MID(TRIM(Transportes!H205),1,FIND("-",TRIM(Transportes!H205),1)-2)="Acción humana","H","F"))</f>
        <v>#VALUE!</v>
      </c>
      <c r="U205" s="53">
        <f>Transportes!G205</f>
        <v>0</v>
      </c>
    </row>
    <row r="206" spans="18:21">
      <c r="R206" t="e">
        <f>TRIM(MID(TRIM(Transportes!D206),1,FIND(CHAR(10),TRIM(Transportes!D206),1)-1))</f>
        <v>#VALUE!</v>
      </c>
      <c r="S206" t="str">
        <f>TRIM(IF(Transportes!F206="TRÁNSITO INTERRUMPIDO","Interrumpido",IF(Transportes!F206="TRÁNSITO RESTRINGIDO","Restringido","Normal")))</f>
        <v>Normal</v>
      </c>
      <c r="T206" t="e">
        <f>TRIM(IF(MID(TRIM(Transportes!H206),1,FIND("-",TRIM(Transportes!H206),1)-2)="Acción humana","H","F"))</f>
        <v>#VALUE!</v>
      </c>
      <c r="U206" s="53">
        <f>Transportes!G206</f>
        <v>0</v>
      </c>
    </row>
    <row r="207" spans="18:21">
      <c r="R207" t="e">
        <f>TRIM(MID(TRIM(Transportes!D207),1,FIND(CHAR(10),TRIM(Transportes!D207),1)-1))</f>
        <v>#VALUE!</v>
      </c>
      <c r="S207" t="str">
        <f>TRIM(IF(Transportes!F207="TRÁNSITO INTERRUMPIDO","Interrumpido",IF(Transportes!F207="TRÁNSITO RESTRINGIDO","Restringido","Normal")))</f>
        <v>Normal</v>
      </c>
      <c r="T207" t="e">
        <f>TRIM(IF(MID(TRIM(Transportes!H207),1,FIND("-",TRIM(Transportes!H207),1)-2)="Acción humana","H","F"))</f>
        <v>#VALUE!</v>
      </c>
      <c r="U207" s="53">
        <f>Transportes!G207</f>
        <v>0</v>
      </c>
    </row>
    <row r="208" spans="18:21">
      <c r="R208" t="e">
        <f>TRIM(MID(TRIM(Transportes!D208),1,FIND(CHAR(10),TRIM(Transportes!D208),1)-1))</f>
        <v>#VALUE!</v>
      </c>
      <c r="S208" t="str">
        <f>TRIM(IF(Transportes!F208="TRÁNSITO INTERRUMPIDO","Interrumpido",IF(Transportes!F208="TRÁNSITO RESTRINGIDO","Restringido","Normal")))</f>
        <v>Normal</v>
      </c>
      <c r="T208" t="e">
        <f>TRIM(IF(MID(TRIM(Transportes!H208),1,FIND("-",TRIM(Transportes!H208),1)-2)="Acción humana","H","F"))</f>
        <v>#VALUE!</v>
      </c>
      <c r="U208" s="53">
        <f>Transportes!G208</f>
        <v>0</v>
      </c>
    </row>
    <row r="209" spans="18:21">
      <c r="R209" t="e">
        <f>TRIM(MID(TRIM(Transportes!D209),1,FIND(CHAR(10),TRIM(Transportes!D209),1)-1))</f>
        <v>#VALUE!</v>
      </c>
      <c r="S209" t="str">
        <f>TRIM(IF(Transportes!F209="TRÁNSITO INTERRUMPIDO","Interrumpido",IF(Transportes!F209="TRÁNSITO RESTRINGIDO","Restringido","Normal")))</f>
        <v>Normal</v>
      </c>
      <c r="T209" t="e">
        <f>TRIM(IF(MID(TRIM(Transportes!H209),1,FIND("-",TRIM(Transportes!H209),1)-2)="Acción humana","H","F"))</f>
        <v>#VALUE!</v>
      </c>
      <c r="U209" s="53">
        <f>Transportes!G209</f>
        <v>0</v>
      </c>
    </row>
    <row r="210" spans="18:21">
      <c r="R210" t="e">
        <f>TRIM(MID(TRIM(Transportes!D210),1,FIND(CHAR(10),TRIM(Transportes!D210),1)-1))</f>
        <v>#VALUE!</v>
      </c>
      <c r="S210" t="str">
        <f>TRIM(IF(Transportes!F210="TRÁNSITO INTERRUMPIDO","Interrumpido",IF(Transportes!F210="TRÁNSITO RESTRINGIDO","Restringido","Normal")))</f>
        <v>Normal</v>
      </c>
      <c r="T210" t="e">
        <f>TRIM(IF(MID(TRIM(Transportes!H210),1,FIND("-",TRIM(Transportes!H210),1)-2)="Acción humana","H","F"))</f>
        <v>#VALUE!</v>
      </c>
      <c r="U210" s="53">
        <f>Transportes!G210</f>
        <v>0</v>
      </c>
    </row>
    <row r="211" spans="18:21">
      <c r="R211" t="e">
        <f>TRIM(MID(TRIM(Transportes!D211),1,FIND(CHAR(10),TRIM(Transportes!D211),1)-1))</f>
        <v>#VALUE!</v>
      </c>
      <c r="S211" t="str">
        <f>TRIM(IF(Transportes!F211="TRÁNSITO INTERRUMPIDO","Interrumpido",IF(Transportes!F211="TRÁNSITO RESTRINGIDO","Restringido","Normal")))</f>
        <v>Normal</v>
      </c>
      <c r="T211" t="e">
        <f>TRIM(IF(MID(TRIM(Transportes!H211),1,FIND("-",TRIM(Transportes!H211),1)-2)="Acción humana","H","F"))</f>
        <v>#VALUE!</v>
      </c>
      <c r="U211" s="53">
        <f>Transportes!G211</f>
        <v>0</v>
      </c>
    </row>
    <row r="212" spans="18:21">
      <c r="R212" t="e">
        <f>TRIM(MID(TRIM(Transportes!D212),1,FIND(CHAR(10),TRIM(Transportes!D212),1)-1))</f>
        <v>#VALUE!</v>
      </c>
      <c r="S212" t="str">
        <f>TRIM(IF(Transportes!F212="TRÁNSITO INTERRUMPIDO","Interrumpido",IF(Transportes!F212="TRÁNSITO RESTRINGIDO","Restringido","Normal")))</f>
        <v>Normal</v>
      </c>
      <c r="T212" t="e">
        <f>TRIM(IF(MID(TRIM(Transportes!H212),1,FIND("-",TRIM(Transportes!H212),1)-2)="Acción humana","H","F"))</f>
        <v>#VALUE!</v>
      </c>
      <c r="U212" s="53">
        <f>Transportes!G212</f>
        <v>0</v>
      </c>
    </row>
    <row r="213" spans="18:21">
      <c r="R213" t="e">
        <f>TRIM(MID(TRIM(Transportes!D213),1,FIND(CHAR(10),TRIM(Transportes!D213),1)-1))</f>
        <v>#VALUE!</v>
      </c>
      <c r="S213" t="str">
        <f>TRIM(IF(Transportes!F213="TRÁNSITO INTERRUMPIDO","Interrumpido",IF(Transportes!F213="TRÁNSITO RESTRINGIDO","Restringido","Normal")))</f>
        <v>Normal</v>
      </c>
      <c r="T213" t="e">
        <f>TRIM(IF(MID(TRIM(Transportes!H213),1,FIND("-",TRIM(Transportes!H213),1)-2)="Acción humana","H","F"))</f>
        <v>#VALUE!</v>
      </c>
      <c r="U213" s="53">
        <f>Transportes!G213</f>
        <v>0</v>
      </c>
    </row>
    <row r="214" spans="18:21">
      <c r="R214" t="e">
        <f>TRIM(MID(TRIM(Transportes!D214),1,FIND(CHAR(10),TRIM(Transportes!D214),1)-1))</f>
        <v>#VALUE!</v>
      </c>
      <c r="S214" t="str">
        <f>TRIM(IF(Transportes!F214="TRÁNSITO INTERRUMPIDO","Interrumpido",IF(Transportes!F214="TRÁNSITO RESTRINGIDO","Restringido","Normal")))</f>
        <v>Normal</v>
      </c>
      <c r="T214" t="e">
        <f>TRIM(IF(MID(TRIM(Transportes!H214),1,FIND("-",TRIM(Transportes!H214),1)-2)="Acción humana","H","F"))</f>
        <v>#VALUE!</v>
      </c>
      <c r="U214" s="53">
        <f>Transportes!G214</f>
        <v>0</v>
      </c>
    </row>
    <row r="215" spans="18:21">
      <c r="R215" t="e">
        <f>TRIM(MID(TRIM(Transportes!D215),1,FIND(CHAR(10),TRIM(Transportes!D215),1)-1))</f>
        <v>#VALUE!</v>
      </c>
      <c r="S215" t="str">
        <f>TRIM(IF(Transportes!F215="TRÁNSITO INTERRUMPIDO","Interrumpido",IF(Transportes!F215="TRÁNSITO RESTRINGIDO","Restringido","Normal")))</f>
        <v>Normal</v>
      </c>
      <c r="T215" t="e">
        <f>TRIM(IF(MID(TRIM(Transportes!H215),1,FIND("-",TRIM(Transportes!H215),1)-2)="Acción humana","H","F"))</f>
        <v>#VALUE!</v>
      </c>
      <c r="U215" s="53">
        <f>Transportes!G215</f>
        <v>0</v>
      </c>
    </row>
    <row r="216" spans="18:21">
      <c r="R216" t="e">
        <f>TRIM(MID(TRIM(Transportes!D216),1,FIND(CHAR(10),TRIM(Transportes!D216),1)-1))</f>
        <v>#VALUE!</v>
      </c>
      <c r="S216" t="str">
        <f>TRIM(IF(Transportes!F216="TRÁNSITO INTERRUMPIDO","Interrumpido",IF(Transportes!F216="TRÁNSITO RESTRINGIDO","Restringido","Normal")))</f>
        <v>Normal</v>
      </c>
      <c r="T216" t="e">
        <f>TRIM(IF(MID(TRIM(Transportes!H216),1,FIND("-",TRIM(Transportes!H216),1)-2)="Acción humana","H","F"))</f>
        <v>#VALUE!</v>
      </c>
      <c r="U216" s="53">
        <f>Transportes!G216</f>
        <v>0</v>
      </c>
    </row>
    <row r="217" spans="18:21">
      <c r="R217" t="e">
        <f>TRIM(MID(TRIM(Transportes!D217),1,FIND(CHAR(10),TRIM(Transportes!D217),1)-1))</f>
        <v>#VALUE!</v>
      </c>
      <c r="S217" t="str">
        <f>TRIM(IF(Transportes!F217="TRÁNSITO INTERRUMPIDO","Interrumpido",IF(Transportes!F217="TRÁNSITO RESTRINGIDO","Restringido","Normal")))</f>
        <v>Normal</v>
      </c>
      <c r="T217" t="e">
        <f>TRIM(IF(MID(TRIM(Transportes!H217),1,FIND("-",TRIM(Transportes!H217),1)-2)="Acción humana","H","F"))</f>
        <v>#VALUE!</v>
      </c>
      <c r="U217" s="53">
        <f>Transportes!G217</f>
        <v>0</v>
      </c>
    </row>
    <row r="218" spans="18:21">
      <c r="R218" t="e">
        <f>TRIM(MID(TRIM(Transportes!D218),1,FIND(CHAR(10),TRIM(Transportes!D218),1)-1))</f>
        <v>#VALUE!</v>
      </c>
      <c r="S218" t="str">
        <f>TRIM(IF(Transportes!F218="TRÁNSITO INTERRUMPIDO","Interrumpido",IF(Transportes!F218="TRÁNSITO RESTRINGIDO","Restringido","Normal")))</f>
        <v>Normal</v>
      </c>
      <c r="T218" t="e">
        <f>TRIM(IF(MID(TRIM(Transportes!H218),1,FIND("-",TRIM(Transportes!H218),1)-2)="Acción humana","H","F"))</f>
        <v>#VALUE!</v>
      </c>
      <c r="U218" s="53">
        <f>Transportes!G218</f>
        <v>0</v>
      </c>
    </row>
    <row r="219" spans="18:21">
      <c r="R219" t="e">
        <f>TRIM(MID(TRIM(Transportes!D219),1,FIND(CHAR(10),TRIM(Transportes!D219),1)-1))</f>
        <v>#VALUE!</v>
      </c>
      <c r="S219" t="str">
        <f>TRIM(IF(Transportes!F219="TRÁNSITO INTERRUMPIDO","Interrumpido",IF(Transportes!F219="TRÁNSITO RESTRINGIDO","Restringido","Normal")))</f>
        <v>Normal</v>
      </c>
      <c r="T219" t="e">
        <f>TRIM(IF(MID(TRIM(Transportes!H219),1,FIND("-",TRIM(Transportes!H219),1)-2)="Acción humana","H","F"))</f>
        <v>#VALUE!</v>
      </c>
      <c r="U219" s="53">
        <f>Transportes!G219</f>
        <v>0</v>
      </c>
    </row>
    <row r="220" spans="18:21">
      <c r="R220" t="e">
        <f>TRIM(MID(TRIM(Transportes!D220),1,FIND(CHAR(10),TRIM(Transportes!D220),1)-1))</f>
        <v>#VALUE!</v>
      </c>
      <c r="S220" t="str">
        <f>TRIM(IF(Transportes!F220="TRÁNSITO INTERRUMPIDO","Interrumpido",IF(Transportes!F220="TRÁNSITO RESTRINGIDO","Restringido","Normal")))</f>
        <v>Normal</v>
      </c>
      <c r="T220" t="e">
        <f>TRIM(IF(MID(TRIM(Transportes!H220),1,FIND("-",TRIM(Transportes!H220),1)-2)="Acción humana","H","F"))</f>
        <v>#VALUE!</v>
      </c>
      <c r="U220" s="53">
        <f>Transportes!G220</f>
        <v>0</v>
      </c>
    </row>
    <row r="221" spans="18:21">
      <c r="R221" t="e">
        <f>TRIM(MID(TRIM(Transportes!D221),1,FIND(CHAR(10),TRIM(Transportes!D221),1)-1))</f>
        <v>#VALUE!</v>
      </c>
      <c r="S221" t="str">
        <f>TRIM(IF(Transportes!F221="TRÁNSITO INTERRUMPIDO","Interrumpido",IF(Transportes!F221="TRÁNSITO RESTRINGIDO","Restringido","Normal")))</f>
        <v>Normal</v>
      </c>
      <c r="T221" t="e">
        <f>TRIM(IF(MID(TRIM(Transportes!H221),1,FIND("-",TRIM(Transportes!H221),1)-2)="Acción humana","H","F"))</f>
        <v>#VALUE!</v>
      </c>
      <c r="U221" s="53">
        <f>Transportes!G221</f>
        <v>0</v>
      </c>
    </row>
    <row r="222" spans="18:21">
      <c r="R222" t="e">
        <f>TRIM(MID(TRIM(Transportes!D222),1,FIND(CHAR(10),TRIM(Transportes!D222),1)-1))</f>
        <v>#VALUE!</v>
      </c>
      <c r="S222" t="str">
        <f>TRIM(IF(Transportes!F222="TRÁNSITO INTERRUMPIDO","Interrumpido",IF(Transportes!F222="TRÁNSITO RESTRINGIDO","Restringido","Normal")))</f>
        <v>Normal</v>
      </c>
      <c r="T222" t="e">
        <f>TRIM(IF(MID(TRIM(Transportes!H222),1,FIND("-",TRIM(Transportes!H222),1)-2)="Acción humana","H","F"))</f>
        <v>#VALUE!</v>
      </c>
      <c r="U222" s="53">
        <f>Transportes!G222</f>
        <v>0</v>
      </c>
    </row>
    <row r="223" spans="18:21">
      <c r="R223" t="e">
        <f>TRIM(MID(TRIM(Transportes!D223),1,FIND(CHAR(10),TRIM(Transportes!D223),1)-1))</f>
        <v>#VALUE!</v>
      </c>
      <c r="S223" t="str">
        <f>TRIM(IF(Transportes!F223="TRÁNSITO INTERRUMPIDO","Interrumpido",IF(Transportes!F223="TRÁNSITO RESTRINGIDO","Restringido","Normal")))</f>
        <v>Normal</v>
      </c>
      <c r="T223" t="e">
        <f>TRIM(IF(MID(TRIM(Transportes!H223),1,FIND("-",TRIM(Transportes!H223),1)-2)="Acción humana","H","F"))</f>
        <v>#VALUE!</v>
      </c>
      <c r="U223" s="53">
        <f>Transportes!G223</f>
        <v>0</v>
      </c>
    </row>
    <row r="224" spans="18:21">
      <c r="R224" t="e">
        <f>TRIM(MID(TRIM(Transportes!D224),1,FIND(CHAR(10),TRIM(Transportes!D224),1)-1))</f>
        <v>#VALUE!</v>
      </c>
      <c r="S224" t="str">
        <f>TRIM(IF(Transportes!F224="TRÁNSITO INTERRUMPIDO","Interrumpido",IF(Transportes!F224="TRÁNSITO RESTRINGIDO","Restringido","Normal")))</f>
        <v>Normal</v>
      </c>
      <c r="T224" t="e">
        <f>TRIM(IF(MID(TRIM(Transportes!H224),1,FIND("-",TRIM(Transportes!H224),1)-2)="Acción humana","H","F"))</f>
        <v>#VALUE!</v>
      </c>
      <c r="U224" s="53">
        <f>Transportes!G224</f>
        <v>0</v>
      </c>
    </row>
    <row r="225" spans="18:21">
      <c r="R225" t="e">
        <f>TRIM(MID(TRIM(Transportes!D225),1,FIND(CHAR(10),TRIM(Transportes!D225),1)-1))</f>
        <v>#VALUE!</v>
      </c>
      <c r="S225" t="str">
        <f>TRIM(IF(Transportes!F225="TRÁNSITO INTERRUMPIDO","Interrumpido",IF(Transportes!F225="TRÁNSITO RESTRINGIDO","Restringido","Normal")))</f>
        <v>Normal</v>
      </c>
      <c r="T225" t="e">
        <f>TRIM(IF(MID(TRIM(Transportes!H225),1,FIND("-",TRIM(Transportes!H225),1)-2)="Acción humana","H","F"))</f>
        <v>#VALUE!</v>
      </c>
      <c r="U225" s="53">
        <f>Transportes!G225</f>
        <v>0</v>
      </c>
    </row>
    <row r="226" spans="18:21">
      <c r="R226" t="e">
        <f>TRIM(MID(TRIM(Transportes!D226),1,FIND(CHAR(10),TRIM(Transportes!D226),1)-1))</f>
        <v>#VALUE!</v>
      </c>
      <c r="S226" t="str">
        <f>TRIM(IF(Transportes!F226="TRÁNSITO INTERRUMPIDO","Interrumpido",IF(Transportes!F226="TRÁNSITO RESTRINGIDO","Restringido","Normal")))</f>
        <v>Normal</v>
      </c>
      <c r="T226" t="e">
        <f>TRIM(IF(MID(TRIM(Transportes!H226),1,FIND("-",TRIM(Transportes!H226),1)-2)="Acción humana","H","F"))</f>
        <v>#VALUE!</v>
      </c>
      <c r="U226" s="53">
        <f>Transportes!G226</f>
        <v>0</v>
      </c>
    </row>
    <row r="227" spans="18:21">
      <c r="R227" t="e">
        <f>TRIM(MID(TRIM(Transportes!D227),1,FIND(CHAR(10),TRIM(Transportes!D227),1)-1))</f>
        <v>#VALUE!</v>
      </c>
      <c r="S227" t="str">
        <f>TRIM(IF(Transportes!F227="TRÁNSITO INTERRUMPIDO","Interrumpido",IF(Transportes!F227="TRÁNSITO RESTRINGIDO","Restringido","Normal")))</f>
        <v>Normal</v>
      </c>
      <c r="T227" t="e">
        <f>TRIM(IF(MID(TRIM(Transportes!H227),1,FIND("-",TRIM(Transportes!H227),1)-2)="Acción humana","H","F"))</f>
        <v>#VALUE!</v>
      </c>
      <c r="U227" s="53">
        <f>Transportes!G227</f>
        <v>0</v>
      </c>
    </row>
    <row r="228" spans="18:21">
      <c r="R228" t="e">
        <f>TRIM(MID(TRIM(Transportes!D228),1,FIND(CHAR(10),TRIM(Transportes!D228),1)-1))</f>
        <v>#VALUE!</v>
      </c>
      <c r="S228" t="str">
        <f>TRIM(IF(Transportes!F228="TRÁNSITO INTERRUMPIDO","Interrumpido",IF(Transportes!F228="TRÁNSITO RESTRINGIDO","Restringido","Normal")))</f>
        <v>Normal</v>
      </c>
      <c r="T228" t="e">
        <f>TRIM(IF(MID(TRIM(Transportes!H228),1,FIND("-",TRIM(Transportes!H228),1)-2)="Acción humana","H","F"))</f>
        <v>#VALUE!</v>
      </c>
      <c r="U228" s="53">
        <f>Transportes!G228</f>
        <v>0</v>
      </c>
    </row>
    <row r="229" spans="18:21">
      <c r="R229" t="e">
        <f>TRIM(MID(TRIM(Transportes!D229),1,FIND(CHAR(10),TRIM(Transportes!D229),1)-1))</f>
        <v>#VALUE!</v>
      </c>
      <c r="S229" t="str">
        <f>TRIM(IF(Transportes!F229="TRÁNSITO INTERRUMPIDO","Interrumpido",IF(Transportes!F229="TRÁNSITO RESTRINGIDO","Restringido","Normal")))</f>
        <v>Normal</v>
      </c>
      <c r="T229" t="e">
        <f>TRIM(IF(MID(TRIM(Transportes!H229),1,FIND("-",TRIM(Transportes!H229),1)-2)="Acción humana","H","F"))</f>
        <v>#VALUE!</v>
      </c>
      <c r="U229" s="53">
        <f>Transportes!G229</f>
        <v>0</v>
      </c>
    </row>
    <row r="230" spans="18:21">
      <c r="R230" t="e">
        <f>TRIM(MID(TRIM(Transportes!D230),1,FIND(CHAR(10),TRIM(Transportes!D230),1)-1))</f>
        <v>#VALUE!</v>
      </c>
      <c r="S230" t="str">
        <f>TRIM(IF(Transportes!F230="TRÁNSITO INTERRUMPIDO","Interrumpido",IF(Transportes!F230="TRÁNSITO RESTRINGIDO","Restringido","Normal")))</f>
        <v>Normal</v>
      </c>
      <c r="T230" t="e">
        <f>TRIM(IF(MID(TRIM(Transportes!H230),1,FIND("-",TRIM(Transportes!H230),1)-2)="Acción humana","H","F"))</f>
        <v>#VALUE!</v>
      </c>
      <c r="U230" s="53">
        <f>Transportes!G230</f>
        <v>0</v>
      </c>
    </row>
    <row r="231" spans="18:21">
      <c r="R231" t="e">
        <f>TRIM(MID(TRIM(Transportes!D231),1,FIND(CHAR(10),TRIM(Transportes!D231),1)-1))</f>
        <v>#VALUE!</v>
      </c>
      <c r="S231" t="str">
        <f>TRIM(IF(Transportes!F231="TRÁNSITO INTERRUMPIDO","Interrumpido",IF(Transportes!F231="TRÁNSITO RESTRINGIDO","Restringido","Normal")))</f>
        <v>Normal</v>
      </c>
      <c r="T231" t="e">
        <f>TRIM(IF(MID(TRIM(Transportes!H231),1,FIND("-",TRIM(Transportes!H231),1)-2)="Acción humana","H","F"))</f>
        <v>#VALUE!</v>
      </c>
      <c r="U231" s="53">
        <f>Transportes!G231</f>
        <v>0</v>
      </c>
    </row>
    <row r="232" spans="18:21">
      <c r="R232" t="e">
        <f>TRIM(MID(TRIM(Transportes!D232),1,FIND(CHAR(10),TRIM(Transportes!D232),1)-1))</f>
        <v>#VALUE!</v>
      </c>
      <c r="S232" t="str">
        <f>TRIM(IF(Transportes!F232="TRÁNSITO INTERRUMPIDO","Interrumpido",IF(Transportes!F232="TRÁNSITO RESTRINGIDO","Restringido","Normal")))</f>
        <v>Normal</v>
      </c>
      <c r="T232" t="e">
        <f>TRIM(IF(MID(TRIM(Transportes!H232),1,FIND("-",TRIM(Transportes!H232),1)-2)="Acción humana","H","F"))</f>
        <v>#VALUE!</v>
      </c>
      <c r="U232" s="53">
        <f>Transportes!G232</f>
        <v>0</v>
      </c>
    </row>
    <row r="233" spans="18:21">
      <c r="R233" t="e">
        <f>TRIM(MID(TRIM(Transportes!D233),1,FIND(CHAR(10),TRIM(Transportes!D233),1)-1))</f>
        <v>#VALUE!</v>
      </c>
      <c r="S233" t="str">
        <f>TRIM(IF(Transportes!F233="TRÁNSITO INTERRUMPIDO","Interrumpido",IF(Transportes!F233="TRÁNSITO RESTRINGIDO","Restringido","Normal")))</f>
        <v>Normal</v>
      </c>
      <c r="T233" t="e">
        <f>TRIM(IF(MID(TRIM(Transportes!H233),1,FIND("-",TRIM(Transportes!H233),1)-2)="Acción humana","H","F"))</f>
        <v>#VALUE!</v>
      </c>
      <c r="U233" s="53">
        <f>Transportes!G233</f>
        <v>0</v>
      </c>
    </row>
    <row r="234" spans="18:21">
      <c r="R234" t="e">
        <f>TRIM(MID(TRIM(Transportes!D234),1,FIND(CHAR(10),TRIM(Transportes!D234),1)-1))</f>
        <v>#VALUE!</v>
      </c>
      <c r="S234" t="str">
        <f>TRIM(IF(Transportes!F234="TRÁNSITO INTERRUMPIDO","Interrumpido",IF(Transportes!F234="TRÁNSITO RESTRINGIDO","Restringido","Normal")))</f>
        <v>Normal</v>
      </c>
      <c r="T234" t="e">
        <f>TRIM(IF(MID(TRIM(Transportes!H234),1,FIND("-",TRIM(Transportes!H234),1)-2)="Acción humana","H","F"))</f>
        <v>#VALUE!</v>
      </c>
      <c r="U234" s="53">
        <f>Transportes!G234</f>
        <v>0</v>
      </c>
    </row>
    <row r="235" spans="18:21">
      <c r="R235" t="e">
        <f>TRIM(MID(TRIM(Transportes!D235),1,FIND(CHAR(10),TRIM(Transportes!D235),1)-1))</f>
        <v>#VALUE!</v>
      </c>
      <c r="S235" t="str">
        <f>TRIM(IF(Transportes!F235="TRÁNSITO INTERRUMPIDO","Interrumpido",IF(Transportes!F235="TRÁNSITO RESTRINGIDO","Restringido","Normal")))</f>
        <v>Normal</v>
      </c>
      <c r="T235" t="e">
        <f>TRIM(IF(MID(TRIM(Transportes!H235),1,FIND("-",TRIM(Transportes!H235),1)-2)="Acción humana","H","F"))</f>
        <v>#VALUE!</v>
      </c>
      <c r="U235" s="53">
        <f>Transportes!G235</f>
        <v>0</v>
      </c>
    </row>
    <row r="236" spans="18:21">
      <c r="R236" t="e">
        <f>TRIM(MID(TRIM(Transportes!D236),1,FIND(CHAR(10),TRIM(Transportes!D236),1)-1))</f>
        <v>#VALUE!</v>
      </c>
      <c r="S236" t="str">
        <f>TRIM(IF(Transportes!F236="TRÁNSITO INTERRUMPIDO","Interrumpido",IF(Transportes!F236="TRÁNSITO RESTRINGIDO","Restringido","Normal")))</f>
        <v>Normal</v>
      </c>
      <c r="T236" t="e">
        <f>TRIM(IF(MID(TRIM(Transportes!H236),1,FIND("-",TRIM(Transportes!H236),1)-2)="Acción humana","H","F"))</f>
        <v>#VALUE!</v>
      </c>
      <c r="U236" s="53">
        <f>Transportes!G236</f>
        <v>0</v>
      </c>
    </row>
    <row r="237" spans="18:21">
      <c r="R237" t="e">
        <f>TRIM(MID(TRIM(Transportes!D237),1,FIND(CHAR(10),TRIM(Transportes!D237),1)-1))</f>
        <v>#VALUE!</v>
      </c>
      <c r="S237" t="str">
        <f>TRIM(IF(Transportes!F237="TRÁNSITO INTERRUMPIDO","Interrumpido",IF(Transportes!F237="TRÁNSITO RESTRINGIDO","Restringido","Normal")))</f>
        <v>Normal</v>
      </c>
      <c r="T237" t="e">
        <f>TRIM(IF(MID(TRIM(Transportes!H237),1,FIND("-",TRIM(Transportes!H237),1)-2)="Acción humana","H","F"))</f>
        <v>#VALUE!</v>
      </c>
      <c r="U237" s="53">
        <f>Transportes!G237</f>
        <v>0</v>
      </c>
    </row>
    <row r="238" spans="18:21">
      <c r="R238" t="e">
        <f>TRIM(MID(TRIM(Transportes!D238),1,FIND(CHAR(10),TRIM(Transportes!D238),1)-1))</f>
        <v>#VALUE!</v>
      </c>
      <c r="S238" t="str">
        <f>TRIM(IF(Transportes!F238="TRÁNSITO INTERRUMPIDO","Interrumpido",IF(Transportes!F238="TRÁNSITO RESTRINGIDO","Restringido","Normal")))</f>
        <v>Normal</v>
      </c>
      <c r="T238" t="e">
        <f>TRIM(IF(MID(TRIM(Transportes!H238),1,FIND("-",TRIM(Transportes!H238),1)-2)="Acción humana","H","F"))</f>
        <v>#VALUE!</v>
      </c>
      <c r="U238" s="53">
        <f>Transportes!G238</f>
        <v>0</v>
      </c>
    </row>
    <row r="239" spans="18:21">
      <c r="R239" t="e">
        <f>TRIM(MID(TRIM(Transportes!D239),1,FIND(CHAR(10),TRIM(Transportes!D239),1)-1))</f>
        <v>#VALUE!</v>
      </c>
      <c r="S239" t="str">
        <f>TRIM(IF(Transportes!F239="TRÁNSITO INTERRUMPIDO","Interrumpido",IF(Transportes!F239="TRÁNSITO RESTRINGIDO","Restringido","Normal")))</f>
        <v>Normal</v>
      </c>
      <c r="T239" t="e">
        <f>TRIM(IF(MID(TRIM(Transportes!H239),1,FIND("-",TRIM(Transportes!H239),1)-2)="Acción humana","H","F"))</f>
        <v>#VALUE!</v>
      </c>
      <c r="U239" s="53">
        <f>Transportes!G239</f>
        <v>0</v>
      </c>
    </row>
    <row r="240" spans="18:21">
      <c r="R240" t="e">
        <f>TRIM(MID(TRIM(Transportes!D240),1,FIND(CHAR(10),TRIM(Transportes!D240),1)-1))</f>
        <v>#VALUE!</v>
      </c>
      <c r="S240" t="str">
        <f>TRIM(IF(Transportes!F240="TRÁNSITO INTERRUMPIDO","Interrumpido",IF(Transportes!F240="TRÁNSITO RESTRINGIDO","Restringido","Normal")))</f>
        <v>Normal</v>
      </c>
      <c r="T240" t="e">
        <f>TRIM(IF(MID(TRIM(Transportes!H240),1,FIND("-",TRIM(Transportes!H240),1)-2)="Acción humana","H","F"))</f>
        <v>#VALUE!</v>
      </c>
      <c r="U240" s="53">
        <f>Transportes!G240</f>
        <v>0</v>
      </c>
    </row>
    <row r="241" spans="18:21">
      <c r="R241" t="e">
        <f>TRIM(MID(TRIM(Transportes!D241),1,FIND(CHAR(10),TRIM(Transportes!D241),1)-1))</f>
        <v>#VALUE!</v>
      </c>
      <c r="S241" t="str">
        <f>TRIM(IF(Transportes!F241="TRÁNSITO INTERRUMPIDO","Interrumpido",IF(Transportes!F241="TRÁNSITO RESTRINGIDO","Restringido","Normal")))</f>
        <v>Normal</v>
      </c>
      <c r="T241" t="e">
        <f>TRIM(IF(MID(TRIM(Transportes!H241),1,FIND("-",TRIM(Transportes!H241),1)-2)="Acción humana","H","F"))</f>
        <v>#VALUE!</v>
      </c>
      <c r="U241" s="53">
        <f>Transportes!G241</f>
        <v>0</v>
      </c>
    </row>
    <row r="242" spans="18:21">
      <c r="R242" t="e">
        <f>TRIM(MID(TRIM(Transportes!D242),1,FIND(CHAR(10),TRIM(Transportes!D242),1)-1))</f>
        <v>#VALUE!</v>
      </c>
      <c r="S242" t="str">
        <f>TRIM(IF(Transportes!F242="TRÁNSITO INTERRUMPIDO","Interrumpido",IF(Transportes!F242="TRÁNSITO RESTRINGIDO","Restringido","Normal")))</f>
        <v>Normal</v>
      </c>
      <c r="T242" t="e">
        <f>TRIM(IF(MID(TRIM(Transportes!H242),1,FIND("-",TRIM(Transportes!H242),1)-2)="Acción humana","H","F"))</f>
        <v>#VALUE!</v>
      </c>
      <c r="U242" s="53">
        <f>Transportes!G242</f>
        <v>0</v>
      </c>
    </row>
    <row r="243" spans="18:21">
      <c r="R243" t="e">
        <f>TRIM(MID(TRIM(Transportes!D243),1,FIND(CHAR(10),TRIM(Transportes!D243),1)-1))</f>
        <v>#VALUE!</v>
      </c>
      <c r="S243" t="str">
        <f>TRIM(IF(Transportes!F243="TRÁNSITO INTERRUMPIDO","Interrumpido",IF(Transportes!F243="TRÁNSITO RESTRINGIDO","Restringido","Normal")))</f>
        <v>Normal</v>
      </c>
      <c r="T243" t="e">
        <f>TRIM(IF(MID(TRIM(Transportes!H243),1,FIND("-",TRIM(Transportes!H243),1)-2)="Acción humana","H","F"))</f>
        <v>#VALUE!</v>
      </c>
      <c r="U243" s="53">
        <f>Transportes!G243</f>
        <v>0</v>
      </c>
    </row>
    <row r="244" spans="18:21">
      <c r="R244" t="e">
        <f>TRIM(MID(TRIM(Transportes!D244),1,FIND(CHAR(10),TRIM(Transportes!D244),1)-1))</f>
        <v>#VALUE!</v>
      </c>
      <c r="S244" t="str">
        <f>TRIM(IF(Transportes!F244="TRÁNSITO INTERRUMPIDO","Interrumpido",IF(Transportes!F244="TRÁNSITO RESTRINGIDO","Restringido","Normal")))</f>
        <v>Normal</v>
      </c>
      <c r="T244" t="e">
        <f>TRIM(IF(MID(TRIM(Transportes!H244),1,FIND("-",TRIM(Transportes!H244),1)-2)="Acción humana","H","F"))</f>
        <v>#VALUE!</v>
      </c>
      <c r="U244" s="53">
        <f>Transportes!G244</f>
        <v>0</v>
      </c>
    </row>
    <row r="245" spans="18:21">
      <c r="R245" t="e">
        <f>TRIM(MID(TRIM(Transportes!D245),1,FIND(CHAR(10),TRIM(Transportes!D245),1)-1))</f>
        <v>#VALUE!</v>
      </c>
      <c r="S245" t="str">
        <f>TRIM(IF(Transportes!F245="TRÁNSITO INTERRUMPIDO","Interrumpido",IF(Transportes!F245="TRÁNSITO RESTRINGIDO","Restringido","Normal")))</f>
        <v>Normal</v>
      </c>
      <c r="T245" t="e">
        <f>TRIM(IF(MID(TRIM(Transportes!H245),1,FIND("-",TRIM(Transportes!H245),1)-2)="Acción humana","H","F"))</f>
        <v>#VALUE!</v>
      </c>
      <c r="U245" s="53">
        <f>Transportes!G245</f>
        <v>0</v>
      </c>
    </row>
    <row r="246" spans="18:21">
      <c r="R246" t="e">
        <f>TRIM(MID(TRIM(Transportes!D246),1,FIND(CHAR(10),TRIM(Transportes!D246),1)-1))</f>
        <v>#VALUE!</v>
      </c>
      <c r="S246" t="str">
        <f>TRIM(IF(Transportes!F246="TRÁNSITO INTERRUMPIDO","Interrumpido",IF(Transportes!F246="TRÁNSITO RESTRINGIDO","Restringido","Normal")))</f>
        <v>Normal</v>
      </c>
      <c r="T246" t="e">
        <f>TRIM(IF(MID(TRIM(Transportes!H246),1,FIND("-",TRIM(Transportes!H246),1)-2)="Acción humana","H","F"))</f>
        <v>#VALUE!</v>
      </c>
      <c r="U246" s="53">
        <f>Transportes!G246</f>
        <v>0</v>
      </c>
    </row>
    <row r="247" spans="18:21">
      <c r="R247" t="e">
        <f>TRIM(MID(TRIM(Transportes!D247),1,FIND(CHAR(10),TRIM(Transportes!D247),1)-1))</f>
        <v>#VALUE!</v>
      </c>
      <c r="S247" t="str">
        <f>TRIM(IF(Transportes!F247="TRÁNSITO INTERRUMPIDO","Interrumpido",IF(Transportes!F247="TRÁNSITO RESTRINGIDO","Restringido","Normal")))</f>
        <v>Normal</v>
      </c>
      <c r="T247" t="e">
        <f>TRIM(IF(MID(TRIM(Transportes!H247),1,FIND("-",TRIM(Transportes!H247),1)-2)="Acción humana","H","F"))</f>
        <v>#VALUE!</v>
      </c>
      <c r="U247" s="53">
        <f>Transportes!G247</f>
        <v>0</v>
      </c>
    </row>
    <row r="248" spans="18:21">
      <c r="R248" t="e">
        <f>TRIM(MID(TRIM(Transportes!D248),1,FIND(CHAR(10),TRIM(Transportes!D248),1)-1))</f>
        <v>#VALUE!</v>
      </c>
      <c r="S248" t="str">
        <f>TRIM(IF(Transportes!F248="TRÁNSITO INTERRUMPIDO","Interrumpido",IF(Transportes!F248="TRÁNSITO RESTRINGIDO","Restringido","Normal")))</f>
        <v>Normal</v>
      </c>
      <c r="T248" t="e">
        <f>TRIM(IF(MID(TRIM(Transportes!H248),1,FIND("-",TRIM(Transportes!H248),1)-2)="Acción humana","H","F"))</f>
        <v>#VALUE!</v>
      </c>
      <c r="U248" s="53">
        <f>Transportes!G248</f>
        <v>0</v>
      </c>
    </row>
    <row r="249" spans="18:21">
      <c r="R249" t="e">
        <f>TRIM(MID(TRIM(Transportes!D249),1,FIND(CHAR(10),TRIM(Transportes!D249),1)-1))</f>
        <v>#VALUE!</v>
      </c>
      <c r="S249" t="str">
        <f>TRIM(IF(Transportes!F249="TRÁNSITO INTERRUMPIDO","Interrumpido",IF(Transportes!F249="TRÁNSITO RESTRINGIDO","Restringido","Normal")))</f>
        <v>Normal</v>
      </c>
      <c r="T249" t="e">
        <f>TRIM(IF(MID(TRIM(Transportes!H249),1,FIND("-",TRIM(Transportes!H249),1)-2)="Acción humana","H","F"))</f>
        <v>#VALUE!</v>
      </c>
      <c r="U249" s="53">
        <f>Transportes!G249</f>
        <v>0</v>
      </c>
    </row>
    <row r="250" spans="18:21">
      <c r="R250" t="e">
        <f>TRIM(MID(TRIM(Transportes!D250),1,FIND(CHAR(10),TRIM(Transportes!D250),1)-1))</f>
        <v>#VALUE!</v>
      </c>
      <c r="S250" t="str">
        <f>TRIM(IF(Transportes!F250="TRÁNSITO INTERRUMPIDO","Interrumpido",IF(Transportes!F250="TRÁNSITO RESTRINGIDO","Restringido","Normal")))</f>
        <v>Normal</v>
      </c>
      <c r="T250" t="e">
        <f>TRIM(IF(MID(TRIM(Transportes!H250),1,FIND("-",TRIM(Transportes!H250),1)-2)="Acción humana","H","F"))</f>
        <v>#VALUE!</v>
      </c>
      <c r="U250" s="53">
        <f>Transportes!G250</f>
        <v>0</v>
      </c>
    </row>
    <row r="251" spans="18:21">
      <c r="R251" t="e">
        <f>TRIM(MID(TRIM(Transportes!D251),1,FIND(CHAR(10),TRIM(Transportes!D251),1)-1))</f>
        <v>#VALUE!</v>
      </c>
      <c r="S251" t="str">
        <f>TRIM(IF(Transportes!F251="TRÁNSITO INTERRUMPIDO","Interrumpido",IF(Transportes!F251="TRÁNSITO RESTRINGIDO","Restringido","Normal")))</f>
        <v>Normal</v>
      </c>
      <c r="T251" t="e">
        <f>TRIM(IF(MID(TRIM(Transportes!H251),1,FIND("-",TRIM(Transportes!H251),1)-2)="Acción humana","H","F"))</f>
        <v>#VALUE!</v>
      </c>
      <c r="U251" s="53">
        <f>Transportes!G251</f>
        <v>0</v>
      </c>
    </row>
    <row r="252" spans="18:21">
      <c r="R252" t="e">
        <f>TRIM(MID(TRIM(Transportes!D252),1,FIND(CHAR(10),TRIM(Transportes!D252),1)-1))</f>
        <v>#VALUE!</v>
      </c>
      <c r="S252" t="str">
        <f>TRIM(IF(Transportes!F252="TRÁNSITO INTERRUMPIDO","Interrumpido",IF(Transportes!F252="TRÁNSITO RESTRINGIDO","Restringido","Normal")))</f>
        <v>Normal</v>
      </c>
      <c r="T252" t="e">
        <f>TRIM(IF(MID(TRIM(Transportes!H252),1,FIND("-",TRIM(Transportes!H252),1)-2)="Acción humana","H","F"))</f>
        <v>#VALUE!</v>
      </c>
      <c r="U252" s="53">
        <f>Transportes!G252</f>
        <v>0</v>
      </c>
    </row>
    <row r="253" spans="18:21">
      <c r="R253" t="e">
        <f>TRIM(MID(TRIM(Transportes!D253),1,FIND(CHAR(10),TRIM(Transportes!D253),1)-1))</f>
        <v>#VALUE!</v>
      </c>
      <c r="S253" t="str">
        <f>TRIM(IF(Transportes!F253="TRÁNSITO INTERRUMPIDO","Interrumpido",IF(Transportes!F253="TRÁNSITO RESTRINGIDO","Restringido","Normal")))</f>
        <v>Normal</v>
      </c>
      <c r="T253" t="e">
        <f>TRIM(IF(MID(TRIM(Transportes!H253),1,FIND("-",TRIM(Transportes!H253),1)-2)="Acción humana","H","F"))</f>
        <v>#VALUE!</v>
      </c>
      <c r="U253" s="53">
        <f>Transportes!G253</f>
        <v>0</v>
      </c>
    </row>
    <row r="254" spans="18:21">
      <c r="R254" t="e">
        <f>TRIM(MID(TRIM(Transportes!D254),1,FIND(CHAR(10),TRIM(Transportes!D254),1)-1))</f>
        <v>#VALUE!</v>
      </c>
      <c r="S254" t="str">
        <f>TRIM(IF(Transportes!F254="TRÁNSITO INTERRUMPIDO","Interrumpido",IF(Transportes!F254="TRÁNSITO RESTRINGIDO","Restringido","Normal")))</f>
        <v>Normal</v>
      </c>
      <c r="T254" t="e">
        <f>TRIM(IF(MID(TRIM(Transportes!H254),1,FIND("-",TRIM(Transportes!H254),1)-2)="Acción humana","H","F"))</f>
        <v>#VALUE!</v>
      </c>
      <c r="U254" s="53">
        <f>Transportes!G254</f>
        <v>0</v>
      </c>
    </row>
    <row r="255" spans="18:21">
      <c r="R255" t="e">
        <f>TRIM(MID(TRIM(Transportes!D255),1,FIND(CHAR(10),TRIM(Transportes!D255),1)-1))</f>
        <v>#VALUE!</v>
      </c>
      <c r="S255" t="str">
        <f>TRIM(IF(Transportes!F255="TRÁNSITO INTERRUMPIDO","Interrumpido",IF(Transportes!F255="TRÁNSITO RESTRINGIDO","Restringido","Normal")))</f>
        <v>Normal</v>
      </c>
      <c r="T255" t="e">
        <f>TRIM(IF(MID(TRIM(Transportes!H255),1,FIND("-",TRIM(Transportes!H255),1)-2)="Acción humana","H","F"))</f>
        <v>#VALUE!</v>
      </c>
      <c r="U255" s="53">
        <f>Transportes!G255</f>
        <v>0</v>
      </c>
    </row>
    <row r="256" spans="18:21">
      <c r="R256" t="e">
        <f>TRIM(MID(TRIM(Transportes!D256),1,FIND(CHAR(10),TRIM(Transportes!D256),1)-1))</f>
        <v>#VALUE!</v>
      </c>
      <c r="S256" t="str">
        <f>TRIM(IF(Transportes!F256="TRÁNSITO INTERRUMPIDO","Interrumpido",IF(Transportes!F256="TRÁNSITO RESTRINGIDO","Restringido","Normal")))</f>
        <v>Normal</v>
      </c>
      <c r="T256" t="e">
        <f>TRIM(IF(MID(TRIM(Transportes!H256),1,FIND("-",TRIM(Transportes!H256),1)-2)="Acción humana","H","F"))</f>
        <v>#VALUE!</v>
      </c>
      <c r="U256" s="53">
        <f>Transportes!G256</f>
        <v>0</v>
      </c>
    </row>
    <row r="257" spans="18:21">
      <c r="R257" t="e">
        <f>TRIM(MID(TRIM(Transportes!D257),1,FIND(CHAR(10),TRIM(Transportes!D257),1)-1))</f>
        <v>#VALUE!</v>
      </c>
      <c r="S257" t="str">
        <f>TRIM(IF(Transportes!F257="TRÁNSITO INTERRUMPIDO","Interrumpido",IF(Transportes!F257="TRÁNSITO RESTRINGIDO","Restringido","Normal")))</f>
        <v>Normal</v>
      </c>
      <c r="T257" t="e">
        <f>TRIM(IF(MID(TRIM(Transportes!H257),1,FIND("-",TRIM(Transportes!H257),1)-2)="Acción humana","H","F"))</f>
        <v>#VALUE!</v>
      </c>
      <c r="U257" s="53">
        <f>Transportes!G257</f>
        <v>0</v>
      </c>
    </row>
    <row r="258" spans="18:21">
      <c r="R258" t="e">
        <f>TRIM(MID(TRIM(Transportes!D258),1,FIND(CHAR(10),TRIM(Transportes!D258),1)-1))</f>
        <v>#VALUE!</v>
      </c>
      <c r="S258" t="str">
        <f>TRIM(IF(Transportes!F258="TRÁNSITO INTERRUMPIDO","Interrumpido",IF(Transportes!F258="TRÁNSITO RESTRINGIDO","Restringido","Normal")))</f>
        <v>Normal</v>
      </c>
      <c r="T258" t="e">
        <f>TRIM(IF(MID(TRIM(Transportes!H258),1,FIND("-",TRIM(Transportes!H258),1)-2)="Acción humana","H","F"))</f>
        <v>#VALUE!</v>
      </c>
      <c r="U258" s="53">
        <f>Transportes!G258</f>
        <v>0</v>
      </c>
    </row>
    <row r="259" spans="18:21">
      <c r="R259" t="e">
        <f>TRIM(MID(TRIM(Transportes!D259),1,FIND(CHAR(10),TRIM(Transportes!D259),1)-1))</f>
        <v>#VALUE!</v>
      </c>
      <c r="S259" t="str">
        <f>TRIM(IF(Transportes!F259="TRÁNSITO INTERRUMPIDO","Interrumpido",IF(Transportes!F259="TRÁNSITO RESTRINGIDO","Restringido","Normal")))</f>
        <v>Normal</v>
      </c>
      <c r="T259" t="e">
        <f>TRIM(IF(MID(TRIM(Transportes!H259),1,FIND("-",TRIM(Transportes!H259),1)-2)="Acción humana","H","F"))</f>
        <v>#VALUE!</v>
      </c>
      <c r="U259" s="53">
        <f>Transportes!G259</f>
        <v>0</v>
      </c>
    </row>
    <row r="260" spans="18:21">
      <c r="R260" t="e">
        <f>TRIM(MID(TRIM(Transportes!D260),1,FIND(CHAR(10),TRIM(Transportes!D260),1)-1))</f>
        <v>#VALUE!</v>
      </c>
      <c r="S260" t="str">
        <f>TRIM(IF(Transportes!F260="TRÁNSITO INTERRUMPIDO","Interrumpido",IF(Transportes!F260="TRÁNSITO RESTRINGIDO","Restringido","Normal")))</f>
        <v>Normal</v>
      </c>
      <c r="T260" t="e">
        <f>TRIM(IF(MID(TRIM(Transportes!H260),1,FIND("-",TRIM(Transportes!H260),1)-2)="Acción humana","H","F"))</f>
        <v>#VALUE!</v>
      </c>
      <c r="U260" s="53">
        <f>Transportes!G260</f>
        <v>0</v>
      </c>
    </row>
    <row r="261" spans="18:21">
      <c r="R261" t="e">
        <f>TRIM(MID(TRIM(Transportes!D261),1,FIND(CHAR(10),TRIM(Transportes!D261),1)-1))</f>
        <v>#VALUE!</v>
      </c>
      <c r="S261" t="str">
        <f>TRIM(IF(Transportes!F261="TRÁNSITO INTERRUMPIDO","Interrumpido",IF(Transportes!F261="TRÁNSITO RESTRINGIDO","Restringido","Normal")))</f>
        <v>Normal</v>
      </c>
      <c r="T261" t="e">
        <f>TRIM(IF(MID(TRIM(Transportes!H261),1,FIND("-",TRIM(Transportes!H261),1)-2)="Acción humana","H","F"))</f>
        <v>#VALUE!</v>
      </c>
      <c r="U261" s="53">
        <f>Transportes!G261</f>
        <v>0</v>
      </c>
    </row>
    <row r="262" spans="18:21">
      <c r="R262" t="e">
        <f>TRIM(MID(TRIM(Transportes!D262),1,FIND(CHAR(10),TRIM(Transportes!D262),1)-1))</f>
        <v>#VALUE!</v>
      </c>
      <c r="S262" t="str">
        <f>TRIM(IF(Transportes!F262="TRÁNSITO INTERRUMPIDO","Interrumpido",IF(Transportes!F262="TRÁNSITO RESTRINGIDO","Restringido","Normal")))</f>
        <v>Normal</v>
      </c>
      <c r="T262" t="e">
        <f>TRIM(IF(MID(TRIM(Transportes!H262),1,FIND("-",TRIM(Transportes!H262),1)-2)="Acción humana","H","F"))</f>
        <v>#VALUE!</v>
      </c>
      <c r="U262" s="53">
        <f>Transportes!G262</f>
        <v>0</v>
      </c>
    </row>
    <row r="263" spans="18:21">
      <c r="R263" t="e">
        <f>TRIM(MID(TRIM(Transportes!D263),1,FIND(CHAR(10),TRIM(Transportes!D263),1)-1))</f>
        <v>#VALUE!</v>
      </c>
      <c r="S263" t="str">
        <f>TRIM(IF(Transportes!F263="TRÁNSITO INTERRUMPIDO","Interrumpido",IF(Transportes!F263="TRÁNSITO RESTRINGIDO","Restringido","Normal")))</f>
        <v>Normal</v>
      </c>
      <c r="T263" t="e">
        <f>TRIM(IF(MID(TRIM(Transportes!H263),1,FIND("-",TRIM(Transportes!H263),1)-2)="Acción humana","H","F"))</f>
        <v>#VALUE!</v>
      </c>
      <c r="U263" s="53">
        <f>Transportes!G263</f>
        <v>0</v>
      </c>
    </row>
    <row r="264" spans="18:21">
      <c r="R264" t="e">
        <f>TRIM(MID(TRIM(Transportes!D264),1,FIND(CHAR(10),TRIM(Transportes!D264),1)-1))</f>
        <v>#VALUE!</v>
      </c>
      <c r="S264" t="str">
        <f>TRIM(IF(Transportes!F264="TRÁNSITO INTERRUMPIDO","Interrumpido",IF(Transportes!F264="TRÁNSITO RESTRINGIDO","Restringido","Normal")))</f>
        <v>Normal</v>
      </c>
      <c r="T264" t="e">
        <f>TRIM(IF(MID(TRIM(Transportes!H264),1,FIND("-",TRIM(Transportes!H264),1)-2)="Acción humana","H","F"))</f>
        <v>#VALUE!</v>
      </c>
      <c r="U264" s="53">
        <f>Transportes!G264</f>
        <v>0</v>
      </c>
    </row>
    <row r="265" spans="18:21">
      <c r="R265" t="e">
        <f>TRIM(MID(TRIM(Transportes!D265),1,FIND(CHAR(10),TRIM(Transportes!D265),1)-1))</f>
        <v>#VALUE!</v>
      </c>
      <c r="S265" t="str">
        <f>TRIM(IF(Transportes!F265="TRÁNSITO INTERRUMPIDO","Interrumpido",IF(Transportes!F265="TRÁNSITO RESTRINGIDO","Restringido","Normal")))</f>
        <v>Normal</v>
      </c>
      <c r="T265" t="e">
        <f>TRIM(IF(MID(TRIM(Transportes!H265),1,FIND("-",TRIM(Transportes!H265),1)-2)="Acción humana","H","F"))</f>
        <v>#VALUE!</v>
      </c>
      <c r="U265" s="53">
        <f>Transportes!G265</f>
        <v>0</v>
      </c>
    </row>
    <row r="266" spans="18:21">
      <c r="R266" t="e">
        <f>TRIM(MID(TRIM(Transportes!D266),1,FIND(CHAR(10),TRIM(Transportes!D266),1)-1))</f>
        <v>#VALUE!</v>
      </c>
      <c r="S266" t="str">
        <f>TRIM(IF(Transportes!F266="TRÁNSITO INTERRUMPIDO","Interrumpido",IF(Transportes!F266="TRÁNSITO RESTRINGIDO","Restringido","Normal")))</f>
        <v>Normal</v>
      </c>
      <c r="T266" t="e">
        <f>TRIM(IF(MID(TRIM(Transportes!H266),1,FIND("-",TRIM(Transportes!H266),1)-2)="Acción humana","H","F"))</f>
        <v>#VALUE!</v>
      </c>
      <c r="U266" s="53">
        <f>Transportes!G266</f>
        <v>0</v>
      </c>
    </row>
    <row r="267" spans="18:21">
      <c r="R267" t="e">
        <f>TRIM(MID(TRIM(Transportes!D267),1,FIND(CHAR(10),TRIM(Transportes!D267),1)-1))</f>
        <v>#VALUE!</v>
      </c>
      <c r="S267" t="str">
        <f>TRIM(IF(Transportes!F267="TRÁNSITO INTERRUMPIDO","Interrumpido",IF(Transportes!F267="TRÁNSITO RESTRINGIDO","Restringido","Normal")))</f>
        <v>Normal</v>
      </c>
      <c r="T267" t="e">
        <f>TRIM(IF(MID(TRIM(Transportes!H267),1,FIND("-",TRIM(Transportes!H267),1)-2)="Acción humana","H","F"))</f>
        <v>#VALUE!</v>
      </c>
      <c r="U267" s="53">
        <f>Transportes!G267</f>
        <v>0</v>
      </c>
    </row>
    <row r="268" spans="18:21">
      <c r="R268" t="e">
        <f>TRIM(MID(TRIM(Transportes!D268),1,FIND(CHAR(10),TRIM(Transportes!D268),1)-1))</f>
        <v>#VALUE!</v>
      </c>
      <c r="S268" t="str">
        <f>TRIM(IF(Transportes!F268="TRÁNSITO INTERRUMPIDO","Interrumpido",IF(Transportes!F268="TRÁNSITO RESTRINGIDO","Restringido","Normal")))</f>
        <v>Normal</v>
      </c>
      <c r="T268" t="e">
        <f>TRIM(IF(MID(TRIM(Transportes!H268),1,FIND("-",TRIM(Transportes!H268),1)-2)="Acción humana","H","F"))</f>
        <v>#VALUE!</v>
      </c>
      <c r="U268" s="53">
        <f>Transportes!G268</f>
        <v>0</v>
      </c>
    </row>
    <row r="269" spans="18:21">
      <c r="R269" t="e">
        <f>TRIM(MID(TRIM(Transportes!D269),1,FIND(CHAR(10),TRIM(Transportes!D269),1)-1))</f>
        <v>#VALUE!</v>
      </c>
      <c r="S269" t="str">
        <f>TRIM(IF(Transportes!F269="TRÁNSITO INTERRUMPIDO","Interrumpido",IF(Transportes!F269="TRÁNSITO RESTRINGIDO","Restringido","Normal")))</f>
        <v>Normal</v>
      </c>
      <c r="T269" t="e">
        <f>TRIM(IF(MID(TRIM(Transportes!H269),1,FIND("-",TRIM(Transportes!H269),1)-2)="Acción humana","H","F"))</f>
        <v>#VALUE!</v>
      </c>
      <c r="U269" s="53">
        <f>Transportes!G269</f>
        <v>0</v>
      </c>
    </row>
    <row r="270" spans="18:21">
      <c r="R270" t="e">
        <f>TRIM(MID(TRIM(Transportes!D270),1,FIND(CHAR(10),TRIM(Transportes!D270),1)-1))</f>
        <v>#VALUE!</v>
      </c>
      <c r="S270" t="str">
        <f>TRIM(IF(Transportes!F270="TRÁNSITO INTERRUMPIDO","Interrumpido",IF(Transportes!F270="TRÁNSITO RESTRINGIDO","Restringido","Normal")))</f>
        <v>Normal</v>
      </c>
      <c r="T270" t="e">
        <f>TRIM(IF(MID(TRIM(Transportes!H270),1,FIND("-",TRIM(Transportes!H270),1)-2)="Acción humana","H","F"))</f>
        <v>#VALUE!</v>
      </c>
      <c r="U270" s="53">
        <f>Transportes!G270</f>
        <v>0</v>
      </c>
    </row>
    <row r="271" spans="18:21">
      <c r="R271" t="e">
        <f>TRIM(MID(TRIM(Transportes!D271),1,FIND(CHAR(10),TRIM(Transportes!D271),1)-1))</f>
        <v>#VALUE!</v>
      </c>
      <c r="S271" t="str">
        <f>TRIM(IF(Transportes!F271="TRÁNSITO INTERRUMPIDO","Interrumpido",IF(Transportes!F271="TRÁNSITO RESTRINGIDO","Restringido","Normal")))</f>
        <v>Normal</v>
      </c>
      <c r="T271" t="e">
        <f>TRIM(IF(MID(TRIM(Transportes!H271),1,FIND("-",TRIM(Transportes!H271),1)-2)="Acción humana","H","F"))</f>
        <v>#VALUE!</v>
      </c>
      <c r="U271" s="53">
        <f>Transportes!G271</f>
        <v>0</v>
      </c>
    </row>
    <row r="272" spans="18:21">
      <c r="R272" t="e">
        <f>TRIM(MID(TRIM(Transportes!D272),1,FIND(CHAR(10),TRIM(Transportes!D272),1)-1))</f>
        <v>#VALUE!</v>
      </c>
      <c r="S272" t="str">
        <f>TRIM(IF(Transportes!F272="TRÁNSITO INTERRUMPIDO","Interrumpido",IF(Transportes!F272="TRÁNSITO RESTRINGIDO","Restringido","Normal")))</f>
        <v>Normal</v>
      </c>
      <c r="T272" t="e">
        <f>TRIM(IF(MID(TRIM(Transportes!H272),1,FIND("-",TRIM(Transportes!H272),1)-2)="Acción humana","H","F"))</f>
        <v>#VALUE!</v>
      </c>
      <c r="U272" s="53">
        <f>Transportes!G272</f>
        <v>0</v>
      </c>
    </row>
    <row r="273" spans="18:21">
      <c r="R273" t="e">
        <f>TRIM(MID(TRIM(Transportes!D273),1,FIND(CHAR(10),TRIM(Transportes!D273),1)-1))</f>
        <v>#VALUE!</v>
      </c>
      <c r="S273" t="str">
        <f>TRIM(IF(Transportes!F273="TRÁNSITO INTERRUMPIDO","Interrumpido",IF(Transportes!F273="TRÁNSITO RESTRINGIDO","Restringido","Normal")))</f>
        <v>Normal</v>
      </c>
      <c r="T273" t="e">
        <f>TRIM(IF(MID(TRIM(Transportes!H273),1,FIND("-",TRIM(Transportes!H273),1)-2)="Acción humana","H","F"))</f>
        <v>#VALUE!</v>
      </c>
      <c r="U273" s="53">
        <f>Transportes!G273</f>
        <v>0</v>
      </c>
    </row>
    <row r="274" spans="18:21">
      <c r="R274" t="e">
        <f>TRIM(MID(TRIM(Transportes!D274),1,FIND(CHAR(10),TRIM(Transportes!D274),1)-1))</f>
        <v>#VALUE!</v>
      </c>
      <c r="S274" t="str">
        <f>TRIM(IF(Transportes!F274="TRÁNSITO INTERRUMPIDO","Interrumpido",IF(Transportes!F274="TRÁNSITO RESTRINGIDO","Restringido","Normal")))</f>
        <v>Normal</v>
      </c>
      <c r="T274" t="e">
        <f>TRIM(IF(MID(TRIM(Transportes!H274),1,FIND("-",TRIM(Transportes!H274),1)-2)="Acción humana","H","F"))</f>
        <v>#VALUE!</v>
      </c>
      <c r="U274" s="53">
        <f>Transportes!G274</f>
        <v>0</v>
      </c>
    </row>
    <row r="275" spans="18:21">
      <c r="R275" t="e">
        <f>TRIM(MID(TRIM(Transportes!D275),1,FIND(CHAR(10),TRIM(Transportes!D275),1)-1))</f>
        <v>#VALUE!</v>
      </c>
      <c r="S275" t="str">
        <f>TRIM(IF(Transportes!F275="TRÁNSITO INTERRUMPIDO","Interrumpido",IF(Transportes!F275="TRÁNSITO RESTRINGIDO","Restringido","Normal")))</f>
        <v>Normal</v>
      </c>
      <c r="T275" t="e">
        <f>TRIM(IF(MID(TRIM(Transportes!H275),1,FIND("-",TRIM(Transportes!H275),1)-2)="Acción humana","H","F"))</f>
        <v>#VALUE!</v>
      </c>
      <c r="U275" s="53">
        <f>Transportes!G275</f>
        <v>0</v>
      </c>
    </row>
    <row r="276" spans="18:21">
      <c r="R276" t="e">
        <f>TRIM(MID(TRIM(Transportes!D276),1,FIND(CHAR(10),TRIM(Transportes!D276),1)-1))</f>
        <v>#VALUE!</v>
      </c>
      <c r="S276" t="str">
        <f>TRIM(IF(Transportes!F276="TRÁNSITO INTERRUMPIDO","Interrumpido",IF(Transportes!F276="TRÁNSITO RESTRINGIDO","Restringido","Normal")))</f>
        <v>Normal</v>
      </c>
      <c r="T276" t="e">
        <f>TRIM(IF(MID(TRIM(Transportes!H276),1,FIND("-",TRIM(Transportes!H276),1)-2)="Acción humana","H","F"))</f>
        <v>#VALUE!</v>
      </c>
      <c r="U276" s="53">
        <f>Transportes!G276</f>
        <v>0</v>
      </c>
    </row>
    <row r="277" spans="18:21">
      <c r="R277" t="e">
        <f>TRIM(MID(TRIM(Transportes!D277),1,FIND(CHAR(10),TRIM(Transportes!D277),1)-1))</f>
        <v>#VALUE!</v>
      </c>
      <c r="S277" t="str">
        <f>TRIM(IF(Transportes!F277="TRÁNSITO INTERRUMPIDO","Interrumpido",IF(Transportes!F277="TRÁNSITO RESTRINGIDO","Restringido","Normal")))</f>
        <v>Normal</v>
      </c>
      <c r="T277" t="e">
        <f>TRIM(IF(MID(TRIM(Transportes!H277),1,FIND("-",TRIM(Transportes!H277),1)-2)="Acción humana","H","F"))</f>
        <v>#VALUE!</v>
      </c>
      <c r="U277" s="53">
        <f>Transportes!G277</f>
        <v>0</v>
      </c>
    </row>
    <row r="278" spans="18:21">
      <c r="R278" t="e">
        <f>TRIM(MID(TRIM(Transportes!D278),1,FIND(CHAR(10),TRIM(Transportes!D278),1)-1))</f>
        <v>#VALUE!</v>
      </c>
      <c r="S278" t="str">
        <f>TRIM(IF(Transportes!F278="TRÁNSITO INTERRUMPIDO","Interrumpido",IF(Transportes!F278="TRÁNSITO RESTRINGIDO","Restringido","Normal")))</f>
        <v>Normal</v>
      </c>
      <c r="T278" t="e">
        <f>TRIM(IF(MID(TRIM(Transportes!H278),1,FIND("-",TRIM(Transportes!H278),1)-2)="Acción humana","H","F"))</f>
        <v>#VALUE!</v>
      </c>
      <c r="U278" s="53">
        <f>Transportes!G278</f>
        <v>0</v>
      </c>
    </row>
    <row r="279" spans="18:21">
      <c r="R279" t="e">
        <f>TRIM(MID(TRIM(Transportes!D279),1,FIND(CHAR(10),TRIM(Transportes!D279),1)-1))</f>
        <v>#VALUE!</v>
      </c>
      <c r="S279" t="str">
        <f>TRIM(IF(Transportes!F279="TRÁNSITO INTERRUMPIDO","Interrumpido",IF(Transportes!F279="TRÁNSITO RESTRINGIDO","Restringido","Normal")))</f>
        <v>Normal</v>
      </c>
      <c r="T279" t="e">
        <f>TRIM(IF(MID(TRIM(Transportes!H279),1,FIND("-",TRIM(Transportes!H279),1)-2)="Acción humana","H","F"))</f>
        <v>#VALUE!</v>
      </c>
      <c r="U279" s="53">
        <f>Transportes!G279</f>
        <v>0</v>
      </c>
    </row>
    <row r="280" spans="18:21">
      <c r="R280" t="e">
        <f>TRIM(MID(TRIM(Transportes!D280),1,FIND(CHAR(10),TRIM(Transportes!D280),1)-1))</f>
        <v>#VALUE!</v>
      </c>
      <c r="S280" t="str">
        <f>TRIM(IF(Transportes!F280="TRÁNSITO INTERRUMPIDO","Interrumpido",IF(Transportes!F280="TRÁNSITO RESTRINGIDO","Restringido","Normal")))</f>
        <v>Normal</v>
      </c>
      <c r="T280" t="e">
        <f>TRIM(IF(MID(TRIM(Transportes!H280),1,FIND("-",TRIM(Transportes!H280),1)-2)="Acción humana","H","F"))</f>
        <v>#VALUE!</v>
      </c>
      <c r="U280" s="53">
        <f>Transportes!G280</f>
        <v>0</v>
      </c>
    </row>
    <row r="281" spans="18:21">
      <c r="R281" t="e">
        <f>TRIM(MID(TRIM(Transportes!D281),1,FIND(CHAR(10),TRIM(Transportes!D281),1)-1))</f>
        <v>#VALUE!</v>
      </c>
      <c r="S281" t="str">
        <f>TRIM(IF(Transportes!F281="TRÁNSITO INTERRUMPIDO","Interrumpido",IF(Transportes!F281="TRÁNSITO RESTRINGIDO","Restringido","Normal")))</f>
        <v>Normal</v>
      </c>
      <c r="T281" t="e">
        <f>TRIM(IF(MID(TRIM(Transportes!H281),1,FIND("-",TRIM(Transportes!H281),1)-2)="Acción humana","H","F"))</f>
        <v>#VALUE!</v>
      </c>
      <c r="U281" s="53">
        <f>Transportes!G281</f>
        <v>0</v>
      </c>
    </row>
    <row r="282" spans="18:21">
      <c r="R282" t="e">
        <f>TRIM(MID(TRIM(Transportes!D282),1,FIND(CHAR(10),TRIM(Transportes!D282),1)-1))</f>
        <v>#VALUE!</v>
      </c>
      <c r="S282" t="str">
        <f>TRIM(IF(Transportes!F282="TRÁNSITO INTERRUMPIDO","Interrumpido",IF(Transportes!F282="TRÁNSITO RESTRINGIDO","Restringido","Normal")))</f>
        <v>Normal</v>
      </c>
      <c r="T282" t="e">
        <f>TRIM(IF(MID(TRIM(Transportes!H282),1,FIND("-",TRIM(Transportes!H282),1)-2)="Acción humana","H","F"))</f>
        <v>#VALUE!</v>
      </c>
      <c r="U282" s="53">
        <f>Transportes!G282</f>
        <v>0</v>
      </c>
    </row>
    <row r="283" spans="18:21">
      <c r="R283" t="e">
        <f>TRIM(MID(TRIM(Transportes!D283),1,FIND(CHAR(10),TRIM(Transportes!D283),1)-1))</f>
        <v>#VALUE!</v>
      </c>
      <c r="S283" t="str">
        <f>TRIM(IF(Transportes!F283="TRÁNSITO INTERRUMPIDO","Interrumpido",IF(Transportes!F283="TRÁNSITO RESTRINGIDO","Restringido","Normal")))</f>
        <v>Normal</v>
      </c>
      <c r="T283" t="e">
        <f>TRIM(IF(MID(TRIM(Transportes!H283),1,FIND("-",TRIM(Transportes!H283),1)-2)="Acción humana","H","F"))</f>
        <v>#VALUE!</v>
      </c>
      <c r="U283" s="53">
        <f>Transportes!G283</f>
        <v>0</v>
      </c>
    </row>
    <row r="284" spans="18:21">
      <c r="R284" t="e">
        <f>TRIM(MID(TRIM(Transportes!D284),1,FIND(CHAR(10),TRIM(Transportes!D284),1)-1))</f>
        <v>#VALUE!</v>
      </c>
      <c r="S284" t="str">
        <f>TRIM(IF(Transportes!F284="TRÁNSITO INTERRUMPIDO","Interrumpido",IF(Transportes!F284="TRÁNSITO RESTRINGIDO","Restringido","Normal")))</f>
        <v>Normal</v>
      </c>
      <c r="T284" t="e">
        <f>TRIM(IF(MID(TRIM(Transportes!H284),1,FIND("-",TRIM(Transportes!H284),1)-2)="Acción humana","H","F"))</f>
        <v>#VALUE!</v>
      </c>
      <c r="U284" s="53">
        <f>Transportes!G284</f>
        <v>0</v>
      </c>
    </row>
    <row r="285" spans="18:21">
      <c r="R285" t="e">
        <f>TRIM(MID(TRIM(Transportes!D285),1,FIND(CHAR(10),TRIM(Transportes!D285),1)-1))</f>
        <v>#VALUE!</v>
      </c>
      <c r="S285" t="str">
        <f>TRIM(IF(Transportes!F285="TRÁNSITO INTERRUMPIDO","Interrumpido",IF(Transportes!F285="TRÁNSITO RESTRINGIDO","Restringido","Normal")))</f>
        <v>Normal</v>
      </c>
      <c r="T285" t="e">
        <f>TRIM(IF(MID(TRIM(Transportes!H285),1,FIND("-",TRIM(Transportes!H285),1)-2)="Acción humana","H","F"))</f>
        <v>#VALUE!</v>
      </c>
      <c r="U285" s="53">
        <f>Transportes!G285</f>
        <v>0</v>
      </c>
    </row>
    <row r="286" spans="18:21">
      <c r="R286" t="e">
        <f>TRIM(MID(TRIM(Transportes!D286),1,FIND(CHAR(10),TRIM(Transportes!D286),1)-1))</f>
        <v>#VALUE!</v>
      </c>
      <c r="S286" t="str">
        <f>TRIM(IF(Transportes!F286="TRÁNSITO INTERRUMPIDO","Interrumpido",IF(Transportes!F286="TRÁNSITO RESTRINGIDO","Restringido","Normal")))</f>
        <v>Normal</v>
      </c>
      <c r="T286" t="e">
        <f>TRIM(IF(MID(TRIM(Transportes!H286),1,FIND("-",TRIM(Transportes!H286),1)-2)="Acción humana","H","F"))</f>
        <v>#VALUE!</v>
      </c>
      <c r="U286" s="53">
        <f>Transportes!G286</f>
        <v>0</v>
      </c>
    </row>
    <row r="287" spans="18:21">
      <c r="R287" t="e">
        <f>TRIM(MID(TRIM(Transportes!D287),1,FIND(CHAR(10),TRIM(Transportes!D287),1)-1))</f>
        <v>#VALUE!</v>
      </c>
      <c r="S287" t="str">
        <f>TRIM(IF(Transportes!F287="TRÁNSITO INTERRUMPIDO","Interrumpido",IF(Transportes!F287="TRÁNSITO RESTRINGIDO","Restringido","Normal")))</f>
        <v>Normal</v>
      </c>
      <c r="T287" t="e">
        <f>TRIM(IF(MID(TRIM(Transportes!H287),1,FIND("-",TRIM(Transportes!H287),1)-2)="Acción humana","H","F"))</f>
        <v>#VALUE!</v>
      </c>
      <c r="U287" s="53">
        <f>Transportes!G287</f>
        <v>0</v>
      </c>
    </row>
    <row r="288" spans="18:21">
      <c r="R288" t="e">
        <f>TRIM(MID(TRIM(Transportes!D288),1,FIND(CHAR(10),TRIM(Transportes!D288),1)-1))</f>
        <v>#VALUE!</v>
      </c>
      <c r="S288" t="str">
        <f>TRIM(IF(Transportes!F288="TRÁNSITO INTERRUMPIDO","Interrumpido",IF(Transportes!F288="TRÁNSITO RESTRINGIDO","Restringido","Normal")))</f>
        <v>Normal</v>
      </c>
      <c r="T288" t="e">
        <f>TRIM(IF(MID(TRIM(Transportes!H288),1,FIND("-",TRIM(Transportes!H288),1)-2)="Acción humana","H","F"))</f>
        <v>#VALUE!</v>
      </c>
      <c r="U288" s="53">
        <f>Transportes!G288</f>
        <v>0</v>
      </c>
    </row>
    <row r="289" spans="18:21">
      <c r="R289" t="e">
        <f>TRIM(MID(TRIM(Transportes!D289),1,FIND(CHAR(10),TRIM(Transportes!D289),1)-1))</f>
        <v>#VALUE!</v>
      </c>
      <c r="S289" t="str">
        <f>TRIM(IF(Transportes!F289="TRÁNSITO INTERRUMPIDO","Interrumpido",IF(Transportes!F289="TRÁNSITO RESTRINGIDO","Restringido","Normal")))</f>
        <v>Normal</v>
      </c>
      <c r="T289" t="e">
        <f>TRIM(IF(MID(TRIM(Transportes!H289),1,FIND("-",TRIM(Transportes!H289),1)-2)="Acción humana","H","F"))</f>
        <v>#VALUE!</v>
      </c>
      <c r="U289" s="53">
        <f>Transportes!G289</f>
        <v>0</v>
      </c>
    </row>
    <row r="290" spans="18:21">
      <c r="R290" t="e">
        <f>TRIM(MID(TRIM(Transportes!D290),1,FIND(CHAR(10),TRIM(Transportes!D290),1)-1))</f>
        <v>#VALUE!</v>
      </c>
      <c r="S290" t="str">
        <f>TRIM(IF(Transportes!F290="TRÁNSITO INTERRUMPIDO","Interrumpido",IF(Transportes!F290="TRÁNSITO RESTRINGIDO","Restringido","Normal")))</f>
        <v>Normal</v>
      </c>
      <c r="T290" t="e">
        <f>TRIM(IF(MID(TRIM(Transportes!H290),1,FIND("-",TRIM(Transportes!H290),1)-2)="Acción humana","H","F"))</f>
        <v>#VALUE!</v>
      </c>
      <c r="U290" s="53">
        <f>Transportes!G290</f>
        <v>0</v>
      </c>
    </row>
    <row r="291" spans="18:21">
      <c r="R291" t="e">
        <f>TRIM(MID(TRIM(Transportes!D291),1,FIND(CHAR(10),TRIM(Transportes!D291),1)-1))</f>
        <v>#VALUE!</v>
      </c>
      <c r="S291" t="str">
        <f>TRIM(IF(Transportes!F291="TRÁNSITO INTERRUMPIDO","Interrumpido",IF(Transportes!F291="TRÁNSITO RESTRINGIDO","Restringido","Normal")))</f>
        <v>Normal</v>
      </c>
      <c r="T291" t="e">
        <f>TRIM(IF(MID(TRIM(Transportes!H291),1,FIND("-",TRIM(Transportes!H291),1)-2)="Acción humana","H","F"))</f>
        <v>#VALUE!</v>
      </c>
      <c r="U291" s="53">
        <f>Transportes!G291</f>
        <v>0</v>
      </c>
    </row>
    <row r="292" spans="18:21">
      <c r="R292" t="e">
        <f>TRIM(MID(TRIM(Transportes!D292),1,FIND(CHAR(10),TRIM(Transportes!D292),1)-1))</f>
        <v>#VALUE!</v>
      </c>
      <c r="S292" t="str">
        <f>TRIM(IF(Transportes!F292="TRÁNSITO INTERRUMPIDO","Interrumpido",IF(Transportes!F292="TRÁNSITO RESTRINGIDO","Restringido","Normal")))</f>
        <v>Normal</v>
      </c>
      <c r="T292" t="e">
        <f>TRIM(IF(MID(TRIM(Transportes!H292),1,FIND("-",TRIM(Transportes!H292),1)-2)="Acción humana","H","F"))</f>
        <v>#VALUE!</v>
      </c>
      <c r="U292" s="53">
        <f>Transportes!G292</f>
        <v>0</v>
      </c>
    </row>
    <row r="293" spans="18:21">
      <c r="R293" t="e">
        <f>TRIM(MID(TRIM(Transportes!D293),1,FIND(CHAR(10),TRIM(Transportes!D293),1)-1))</f>
        <v>#VALUE!</v>
      </c>
      <c r="S293" t="str">
        <f>TRIM(IF(Transportes!F293="TRÁNSITO INTERRUMPIDO","Interrumpido",IF(Transportes!F293="TRÁNSITO RESTRINGIDO","Restringido","Normal")))</f>
        <v>Normal</v>
      </c>
      <c r="T293" t="e">
        <f>TRIM(IF(MID(TRIM(Transportes!H293),1,FIND("-",TRIM(Transportes!H293),1)-2)="Acción humana","H","F"))</f>
        <v>#VALUE!</v>
      </c>
      <c r="U293" s="53">
        <f>Transportes!G293</f>
        <v>0</v>
      </c>
    </row>
    <row r="294" spans="18:21">
      <c r="R294" t="e">
        <f>TRIM(MID(TRIM(Transportes!D294),1,FIND(CHAR(10),TRIM(Transportes!D294),1)-1))</f>
        <v>#VALUE!</v>
      </c>
      <c r="S294" t="str">
        <f>TRIM(IF(Transportes!F294="TRÁNSITO INTERRUMPIDO","Interrumpido",IF(Transportes!F294="TRÁNSITO RESTRINGIDO","Restringido","Normal")))</f>
        <v>Normal</v>
      </c>
      <c r="T294" t="e">
        <f>TRIM(IF(MID(TRIM(Transportes!H294),1,FIND("-",TRIM(Transportes!H294),1)-2)="Acción humana","H","F"))</f>
        <v>#VALUE!</v>
      </c>
      <c r="U294" s="53">
        <f>Transportes!G294</f>
        <v>0</v>
      </c>
    </row>
    <row r="295" spans="18:21">
      <c r="R295" t="e">
        <f>TRIM(MID(TRIM(Transportes!D295),1,FIND(CHAR(10),TRIM(Transportes!D295),1)-1))</f>
        <v>#VALUE!</v>
      </c>
      <c r="S295" t="str">
        <f>TRIM(IF(Transportes!F295="TRÁNSITO INTERRUMPIDO","Interrumpido",IF(Transportes!F295="TRÁNSITO RESTRINGIDO","Restringido","Normal")))</f>
        <v>Normal</v>
      </c>
      <c r="T295" t="e">
        <f>TRIM(IF(MID(TRIM(Transportes!H295),1,FIND("-",TRIM(Transportes!H295),1)-2)="Acción humana","H","F"))</f>
        <v>#VALUE!</v>
      </c>
      <c r="U295" s="53">
        <f>Transportes!G295</f>
        <v>0</v>
      </c>
    </row>
    <row r="296" spans="18:21">
      <c r="R296" t="e">
        <f>TRIM(MID(TRIM(Transportes!D296),1,FIND(CHAR(10),TRIM(Transportes!D296),1)-1))</f>
        <v>#VALUE!</v>
      </c>
      <c r="S296" t="str">
        <f>TRIM(IF(Transportes!F296="TRÁNSITO INTERRUMPIDO","Interrumpido",IF(Transportes!F296="TRÁNSITO RESTRINGIDO","Restringido","Normal")))</f>
        <v>Normal</v>
      </c>
      <c r="T296" t="e">
        <f>TRIM(IF(MID(TRIM(Transportes!H296),1,FIND("-",TRIM(Transportes!H296),1)-2)="Acción humana","H","F"))</f>
        <v>#VALUE!</v>
      </c>
      <c r="U296" s="53">
        <f>Transportes!G296</f>
        <v>0</v>
      </c>
    </row>
    <row r="297" spans="18:21">
      <c r="R297" t="e">
        <f>TRIM(MID(TRIM(Transportes!D297),1,FIND(CHAR(10),TRIM(Transportes!D297),1)-1))</f>
        <v>#VALUE!</v>
      </c>
      <c r="S297" t="str">
        <f>TRIM(IF(Transportes!F297="TRÁNSITO INTERRUMPIDO","Interrumpido",IF(Transportes!F297="TRÁNSITO RESTRINGIDO","Restringido","Normal")))</f>
        <v>Normal</v>
      </c>
      <c r="T297" t="e">
        <f>TRIM(IF(MID(TRIM(Transportes!H297),1,FIND("-",TRIM(Transportes!H297),1)-2)="Acción humana","H","F"))</f>
        <v>#VALUE!</v>
      </c>
      <c r="U297" s="53">
        <f>Transportes!G297</f>
        <v>0</v>
      </c>
    </row>
    <row r="298" spans="18:21">
      <c r="R298" t="e">
        <f>TRIM(MID(TRIM(Transportes!D298),1,FIND(CHAR(10),TRIM(Transportes!D298),1)-1))</f>
        <v>#VALUE!</v>
      </c>
      <c r="S298" t="str">
        <f>TRIM(IF(Transportes!F298="TRÁNSITO INTERRUMPIDO","Interrumpido",IF(Transportes!F298="TRÁNSITO RESTRINGIDO","Restringido","Normal")))</f>
        <v>Normal</v>
      </c>
      <c r="T298" t="e">
        <f>TRIM(IF(MID(TRIM(Transportes!H298),1,FIND("-",TRIM(Transportes!H298),1)-2)="Acción humana","H","F"))</f>
        <v>#VALUE!</v>
      </c>
      <c r="U298" s="53">
        <f>Transportes!G298</f>
        <v>0</v>
      </c>
    </row>
    <row r="299" spans="18:21">
      <c r="R299" t="e">
        <f>TRIM(MID(TRIM(Transportes!D299),1,FIND(CHAR(10),TRIM(Transportes!D299),1)-1))</f>
        <v>#VALUE!</v>
      </c>
      <c r="S299" t="str">
        <f>TRIM(IF(Transportes!F299="TRÁNSITO INTERRUMPIDO","Interrumpido",IF(Transportes!F299="TRÁNSITO RESTRINGIDO","Restringido","Normal")))</f>
        <v>Normal</v>
      </c>
      <c r="T299" t="e">
        <f>TRIM(IF(MID(TRIM(Transportes!H299),1,FIND("-",TRIM(Transportes!H299),1)-2)="Acción humana","H","F"))</f>
        <v>#VALUE!</v>
      </c>
      <c r="U299" s="53">
        <f>Transportes!G299</f>
        <v>0</v>
      </c>
    </row>
    <row r="300" spans="18:21">
      <c r="R300" t="e">
        <f>TRIM(MID(TRIM(Transportes!D300),1,FIND(CHAR(10),TRIM(Transportes!D300),1)-1))</f>
        <v>#VALUE!</v>
      </c>
      <c r="S300" t="str">
        <f>TRIM(IF(Transportes!F300="TRÁNSITO INTERRUMPIDO","Interrumpido",IF(Transportes!F300="TRÁNSITO RESTRINGIDO","Restringido","Normal")))</f>
        <v>Normal</v>
      </c>
      <c r="T300" t="e">
        <f>TRIM(IF(MID(TRIM(Transportes!H300),1,FIND("-",TRIM(Transportes!H300),1)-2)="Acción humana","H","F"))</f>
        <v>#VALUE!</v>
      </c>
      <c r="U300" s="53">
        <f>Transportes!G300</f>
        <v>0</v>
      </c>
    </row>
    <row r="301" spans="18:21">
      <c r="R301" t="e">
        <f>TRIM(MID(TRIM(Transportes!D301),1,FIND(CHAR(10),TRIM(Transportes!D301),1)-1))</f>
        <v>#VALUE!</v>
      </c>
      <c r="S301" t="str">
        <f>TRIM(IF(Transportes!F301="TRÁNSITO INTERRUMPIDO","Interrumpido",IF(Transportes!F301="TRÁNSITO RESTRINGIDO","Restringido","Normal")))</f>
        <v>Normal</v>
      </c>
      <c r="T301" t="e">
        <f>TRIM(IF(MID(TRIM(Transportes!H301),1,FIND("-",TRIM(Transportes!H301),1)-2)="Acción humana","H","F"))</f>
        <v>#VALUE!</v>
      </c>
      <c r="U301" s="53">
        <f>Transportes!G301</f>
        <v>0</v>
      </c>
    </row>
    <row r="302" spans="18:21">
      <c r="R302" t="e">
        <f>TRIM(MID(TRIM(Transportes!D302),1,FIND(CHAR(10),TRIM(Transportes!D302),1)-1))</f>
        <v>#VALUE!</v>
      </c>
      <c r="S302" t="str">
        <f>TRIM(IF(Transportes!F302="TRÁNSITO INTERRUMPIDO","Interrumpido",IF(Transportes!F302="TRÁNSITO RESTRINGIDO","Restringido","Normal")))</f>
        <v>Normal</v>
      </c>
      <c r="T302" t="e">
        <f>TRIM(IF(MID(TRIM(Transportes!H302),1,FIND("-",TRIM(Transportes!H302),1)-2)="Acción humana","H","F"))</f>
        <v>#VALUE!</v>
      </c>
      <c r="U302" s="53">
        <f>Transportes!G302</f>
        <v>0</v>
      </c>
    </row>
    <row r="303" spans="18:21">
      <c r="R303" t="e">
        <f>TRIM(MID(TRIM(Transportes!D303),1,FIND(CHAR(10),TRIM(Transportes!D303),1)-1))</f>
        <v>#VALUE!</v>
      </c>
      <c r="S303" t="str">
        <f>TRIM(IF(Transportes!F303="TRÁNSITO INTERRUMPIDO","Interrumpido",IF(Transportes!F303="TRÁNSITO RESTRINGIDO","Restringido","Normal")))</f>
        <v>Normal</v>
      </c>
      <c r="T303" t="e">
        <f>TRIM(IF(MID(TRIM(Transportes!H303),1,FIND("-",TRIM(Transportes!H303),1)-2)="Acción humana","H","F"))</f>
        <v>#VALUE!</v>
      </c>
      <c r="U303" s="53">
        <f>Transportes!G303</f>
        <v>0</v>
      </c>
    </row>
    <row r="304" spans="18:21">
      <c r="R304" t="e">
        <f>TRIM(MID(TRIM(Transportes!D304),1,FIND(CHAR(10),TRIM(Transportes!D304),1)-1))</f>
        <v>#VALUE!</v>
      </c>
      <c r="S304" t="str">
        <f>TRIM(IF(Transportes!F304="TRÁNSITO INTERRUMPIDO","Interrumpido",IF(Transportes!F304="TRÁNSITO RESTRINGIDO","Restringido","Normal")))</f>
        <v>Normal</v>
      </c>
      <c r="T304" t="e">
        <f>TRIM(IF(MID(TRIM(Transportes!H304),1,FIND("-",TRIM(Transportes!H304),1)-2)="Acción humana","H","F"))</f>
        <v>#VALUE!</v>
      </c>
      <c r="U304" s="53">
        <f>Transportes!G304</f>
        <v>0</v>
      </c>
    </row>
    <row r="305" spans="18:21">
      <c r="R305" t="e">
        <f>TRIM(MID(TRIM(Transportes!D305),1,FIND(CHAR(10),TRIM(Transportes!D305),1)-1))</f>
        <v>#VALUE!</v>
      </c>
      <c r="S305" t="str">
        <f>TRIM(IF(Transportes!F305="TRÁNSITO INTERRUMPIDO","Interrumpido",IF(Transportes!F305="TRÁNSITO RESTRINGIDO","Restringido","Normal")))</f>
        <v>Normal</v>
      </c>
      <c r="T305" t="e">
        <f>TRIM(IF(MID(TRIM(Transportes!H305),1,FIND("-",TRIM(Transportes!H305),1)-2)="Acción humana","H","F"))</f>
        <v>#VALUE!</v>
      </c>
      <c r="U305" s="53">
        <f>Transportes!G305</f>
        <v>0</v>
      </c>
    </row>
    <row r="306" spans="18:21">
      <c r="R306" t="e">
        <f>TRIM(MID(TRIM(Transportes!D306),1,FIND(CHAR(10),TRIM(Transportes!D306),1)-1))</f>
        <v>#VALUE!</v>
      </c>
      <c r="S306" t="str">
        <f>TRIM(IF(Transportes!F306="TRÁNSITO INTERRUMPIDO","Interrumpido",IF(Transportes!F306="TRÁNSITO RESTRINGIDO","Restringido","Normal")))</f>
        <v>Normal</v>
      </c>
      <c r="T306" t="e">
        <f>TRIM(IF(MID(TRIM(Transportes!H306),1,FIND("-",TRIM(Transportes!H306),1)-2)="Acción humana","H","F"))</f>
        <v>#VALUE!</v>
      </c>
      <c r="U306" s="53">
        <f>Transportes!G306</f>
        <v>0</v>
      </c>
    </row>
    <row r="307" spans="18:21">
      <c r="R307" t="e">
        <f>TRIM(MID(TRIM(Transportes!D307),1,FIND(CHAR(10),TRIM(Transportes!D307),1)-1))</f>
        <v>#VALUE!</v>
      </c>
      <c r="S307" t="str">
        <f>TRIM(IF(Transportes!F307="TRÁNSITO INTERRUMPIDO","Interrumpido",IF(Transportes!F307="TRÁNSITO RESTRINGIDO","Restringido","Normal")))</f>
        <v>Normal</v>
      </c>
      <c r="T307" t="e">
        <f>TRIM(IF(MID(TRIM(Transportes!H307),1,FIND("-",TRIM(Transportes!H307),1)-2)="Acción humana","H","F"))</f>
        <v>#VALUE!</v>
      </c>
      <c r="U307" s="53">
        <f>Transportes!G307</f>
        <v>0</v>
      </c>
    </row>
    <row r="308" spans="18:21">
      <c r="R308" t="e">
        <f>TRIM(MID(TRIM(Transportes!D308),1,FIND(CHAR(10),TRIM(Transportes!D308),1)-1))</f>
        <v>#VALUE!</v>
      </c>
      <c r="S308" t="str">
        <f>TRIM(IF(Transportes!F308="TRÁNSITO INTERRUMPIDO","Interrumpido",IF(Transportes!F308="TRÁNSITO RESTRINGIDO","Restringido","Normal")))</f>
        <v>Normal</v>
      </c>
      <c r="T308" t="e">
        <f>TRIM(IF(MID(TRIM(Transportes!H308),1,FIND("-",TRIM(Transportes!H308),1)-2)="Acción humana","H","F"))</f>
        <v>#VALUE!</v>
      </c>
      <c r="U308" s="53">
        <f>Transportes!G308</f>
        <v>0</v>
      </c>
    </row>
    <row r="309" spans="18:21">
      <c r="R309" t="e">
        <f>TRIM(MID(TRIM(Transportes!D309),1,FIND(CHAR(10),TRIM(Transportes!D309),1)-1))</f>
        <v>#VALUE!</v>
      </c>
      <c r="S309" t="str">
        <f>TRIM(IF(Transportes!F309="TRÁNSITO INTERRUMPIDO","Interrumpido",IF(Transportes!F309="TRÁNSITO RESTRINGIDO","Restringido","Normal")))</f>
        <v>Normal</v>
      </c>
      <c r="T309" t="e">
        <f>TRIM(IF(MID(TRIM(Transportes!H309),1,FIND("-",TRIM(Transportes!H309),1)-2)="Acción humana","H","F"))</f>
        <v>#VALUE!</v>
      </c>
      <c r="U309" s="53">
        <f>Transportes!G309</f>
        <v>0</v>
      </c>
    </row>
    <row r="310" spans="18:21">
      <c r="R310" t="e">
        <f>TRIM(MID(TRIM(Transportes!D310),1,FIND(CHAR(10),TRIM(Transportes!D310),1)-1))</f>
        <v>#VALUE!</v>
      </c>
      <c r="S310" t="str">
        <f>TRIM(IF(Transportes!F310="TRÁNSITO INTERRUMPIDO","Interrumpido",IF(Transportes!F310="TRÁNSITO RESTRINGIDO","Restringido","Normal")))</f>
        <v>Normal</v>
      </c>
      <c r="T310" t="e">
        <f>TRIM(IF(MID(TRIM(Transportes!H310),1,FIND("-",TRIM(Transportes!H310),1)-2)="Acción humana","H","F"))</f>
        <v>#VALUE!</v>
      </c>
      <c r="U310" s="53">
        <f>Transportes!G310</f>
        <v>0</v>
      </c>
    </row>
    <row r="311" spans="18:21">
      <c r="R311" t="e">
        <f>TRIM(MID(TRIM(Transportes!D311),1,FIND(CHAR(10),TRIM(Transportes!D311),1)-1))</f>
        <v>#VALUE!</v>
      </c>
      <c r="S311" t="str">
        <f>TRIM(IF(Transportes!F311="TRÁNSITO INTERRUMPIDO","Interrumpido",IF(Transportes!F311="TRÁNSITO RESTRINGIDO","Restringido","Normal")))</f>
        <v>Normal</v>
      </c>
      <c r="T311" t="e">
        <f>TRIM(IF(MID(TRIM(Transportes!H311),1,FIND("-",TRIM(Transportes!H311),1)-2)="Acción humana","H","F"))</f>
        <v>#VALUE!</v>
      </c>
      <c r="U311" s="53">
        <f>Transportes!G311</f>
        <v>0</v>
      </c>
    </row>
    <row r="312" spans="18:21">
      <c r="R312" t="e">
        <f>TRIM(MID(TRIM(Transportes!D312),1,FIND(CHAR(10),TRIM(Transportes!D312),1)-1))</f>
        <v>#VALUE!</v>
      </c>
      <c r="S312" t="str">
        <f>TRIM(IF(Transportes!F312="TRÁNSITO INTERRUMPIDO","Interrumpido",IF(Transportes!F312="TRÁNSITO RESTRINGIDO","Restringido","Normal")))</f>
        <v>Normal</v>
      </c>
      <c r="T312" t="e">
        <f>TRIM(IF(MID(TRIM(Transportes!H312),1,FIND("-",TRIM(Transportes!H312),1)-2)="Acción humana","H","F"))</f>
        <v>#VALUE!</v>
      </c>
      <c r="U312" s="53">
        <f>Transportes!G312</f>
        <v>0</v>
      </c>
    </row>
    <row r="313" spans="18:21">
      <c r="R313" t="e">
        <f>TRIM(MID(TRIM(Transportes!D313),1,FIND(CHAR(10),TRIM(Transportes!D313),1)-1))</f>
        <v>#VALUE!</v>
      </c>
      <c r="S313" t="str">
        <f>TRIM(IF(Transportes!F313="TRÁNSITO INTERRUMPIDO","Interrumpido",IF(Transportes!F313="TRÁNSITO RESTRINGIDO","Restringido","Normal")))</f>
        <v>Normal</v>
      </c>
      <c r="T313" t="e">
        <f>TRIM(IF(MID(TRIM(Transportes!H313),1,FIND("-",TRIM(Transportes!H313),1)-2)="Acción humana","H","F"))</f>
        <v>#VALUE!</v>
      </c>
      <c r="U313" s="53">
        <f>Transportes!G313</f>
        <v>0</v>
      </c>
    </row>
    <row r="314" spans="18:21">
      <c r="R314" t="e">
        <f>TRIM(MID(TRIM(Transportes!D314),1,FIND(CHAR(10),TRIM(Transportes!D314),1)-1))</f>
        <v>#VALUE!</v>
      </c>
      <c r="S314" t="str">
        <f>TRIM(IF(Transportes!F314="TRÁNSITO INTERRUMPIDO","Interrumpido",IF(Transportes!F314="TRÁNSITO RESTRINGIDO","Restringido","Normal")))</f>
        <v>Normal</v>
      </c>
      <c r="T314" t="e">
        <f>TRIM(IF(MID(TRIM(Transportes!H314),1,FIND("-",TRIM(Transportes!H314),1)-2)="Acción humana","H","F"))</f>
        <v>#VALUE!</v>
      </c>
      <c r="U314" s="53">
        <f>Transportes!G314</f>
        <v>0</v>
      </c>
    </row>
    <row r="315" spans="18:21">
      <c r="R315" t="e">
        <f>TRIM(MID(TRIM(Transportes!D315),1,FIND(CHAR(10),TRIM(Transportes!D315),1)-1))</f>
        <v>#VALUE!</v>
      </c>
      <c r="S315" t="str">
        <f>TRIM(IF(Transportes!F315="TRÁNSITO INTERRUMPIDO","Interrumpido",IF(Transportes!F315="TRÁNSITO RESTRINGIDO","Restringido","Normal")))</f>
        <v>Normal</v>
      </c>
      <c r="T315" t="e">
        <f>TRIM(IF(MID(TRIM(Transportes!H315),1,FIND("-",TRIM(Transportes!H315),1)-2)="Acción humana","H","F"))</f>
        <v>#VALUE!</v>
      </c>
      <c r="U315" s="53">
        <f>Transportes!G315</f>
        <v>0</v>
      </c>
    </row>
    <row r="316" spans="18:21">
      <c r="R316" t="e">
        <f>TRIM(MID(TRIM(Transportes!D316),1,FIND(CHAR(10),TRIM(Transportes!D316),1)-1))</f>
        <v>#VALUE!</v>
      </c>
      <c r="S316" t="str">
        <f>TRIM(IF(Transportes!F316="TRÁNSITO INTERRUMPIDO","Interrumpido",IF(Transportes!F316="TRÁNSITO RESTRINGIDO","Restringido","Normal")))</f>
        <v>Normal</v>
      </c>
      <c r="T316" t="e">
        <f>TRIM(IF(MID(TRIM(Transportes!H316),1,FIND("-",TRIM(Transportes!H316),1)-2)="Acción humana","H","F"))</f>
        <v>#VALUE!</v>
      </c>
      <c r="U316" s="53">
        <f>Transportes!G316</f>
        <v>0</v>
      </c>
    </row>
    <row r="317" spans="18:21">
      <c r="R317" t="e">
        <f>TRIM(MID(TRIM(Transportes!D317),1,FIND(CHAR(10),TRIM(Transportes!D317),1)-1))</f>
        <v>#VALUE!</v>
      </c>
      <c r="S317" t="str">
        <f>TRIM(IF(Transportes!F317="TRÁNSITO INTERRUMPIDO","Interrumpido",IF(Transportes!F317="TRÁNSITO RESTRINGIDO","Restringido","Normal")))</f>
        <v>Normal</v>
      </c>
      <c r="T317" t="e">
        <f>TRIM(IF(MID(TRIM(Transportes!H317),1,FIND("-",TRIM(Transportes!H317),1)-2)="Acción humana","H","F"))</f>
        <v>#VALUE!</v>
      </c>
      <c r="U317" s="53">
        <f>Transportes!G317</f>
        <v>0</v>
      </c>
    </row>
    <row r="318" spans="18:21">
      <c r="R318" t="e">
        <f>TRIM(MID(TRIM(Transportes!D318),1,FIND(CHAR(10),TRIM(Transportes!D318),1)-1))</f>
        <v>#VALUE!</v>
      </c>
      <c r="S318" t="str">
        <f>TRIM(IF(Transportes!F318="TRÁNSITO INTERRUMPIDO","Interrumpido",IF(Transportes!F318="TRÁNSITO RESTRINGIDO","Restringido","Normal")))</f>
        <v>Normal</v>
      </c>
      <c r="T318" t="e">
        <f>TRIM(IF(MID(TRIM(Transportes!H318),1,FIND("-",TRIM(Transportes!H318),1)-2)="Acción humana","H","F"))</f>
        <v>#VALUE!</v>
      </c>
      <c r="U318" s="53">
        <f>Transportes!G318</f>
        <v>0</v>
      </c>
    </row>
    <row r="319" spans="18:21">
      <c r="R319" t="e">
        <f>TRIM(MID(TRIM(Transportes!D319),1,FIND(CHAR(10),TRIM(Transportes!D319),1)-1))</f>
        <v>#VALUE!</v>
      </c>
      <c r="S319" t="str">
        <f>TRIM(IF(Transportes!F319="TRÁNSITO INTERRUMPIDO","Interrumpido",IF(Transportes!F319="TRÁNSITO RESTRINGIDO","Restringido","Normal")))</f>
        <v>Normal</v>
      </c>
      <c r="T319" t="e">
        <f>TRIM(IF(MID(TRIM(Transportes!H319),1,FIND("-",TRIM(Transportes!H319),1)-2)="Acción humana","H","F"))</f>
        <v>#VALUE!</v>
      </c>
      <c r="U319" s="53">
        <f>Transportes!G319</f>
        <v>0</v>
      </c>
    </row>
    <row r="320" spans="18:21">
      <c r="R320" t="e">
        <f>TRIM(MID(TRIM(Transportes!D320),1,FIND(CHAR(10),TRIM(Transportes!D320),1)-1))</f>
        <v>#VALUE!</v>
      </c>
      <c r="S320" t="str">
        <f>TRIM(IF(Transportes!F320="TRÁNSITO INTERRUMPIDO","Interrumpido",IF(Transportes!F320="TRÁNSITO RESTRINGIDO","Restringido","Normal")))</f>
        <v>Normal</v>
      </c>
      <c r="T320" t="e">
        <f>TRIM(IF(MID(TRIM(Transportes!H320),1,FIND("-",TRIM(Transportes!H320),1)-2)="Acción humana","H","F"))</f>
        <v>#VALUE!</v>
      </c>
      <c r="U320" s="53">
        <f>Transportes!G320</f>
        <v>0</v>
      </c>
    </row>
    <row r="321" spans="18:21">
      <c r="R321" t="e">
        <f>TRIM(MID(TRIM(Transportes!D321),1,FIND(CHAR(10),TRIM(Transportes!D321),1)-1))</f>
        <v>#VALUE!</v>
      </c>
      <c r="S321" t="str">
        <f>TRIM(IF(Transportes!F321="TRÁNSITO INTERRUMPIDO","Interrumpido",IF(Transportes!F321="TRÁNSITO RESTRINGIDO","Restringido","Normal")))</f>
        <v>Normal</v>
      </c>
      <c r="T321" t="e">
        <f>TRIM(IF(MID(TRIM(Transportes!H321),1,FIND("-",TRIM(Transportes!H321),1)-2)="Acción humana","H","F"))</f>
        <v>#VALUE!</v>
      </c>
      <c r="U321" s="53">
        <f>Transportes!G321</f>
        <v>0</v>
      </c>
    </row>
    <row r="322" spans="18:21">
      <c r="R322" t="e">
        <f>TRIM(MID(TRIM(Transportes!D322),1,FIND(CHAR(10),TRIM(Transportes!D322),1)-1))</f>
        <v>#VALUE!</v>
      </c>
      <c r="S322" t="str">
        <f>TRIM(IF(Transportes!F322="TRÁNSITO INTERRUMPIDO","Interrumpido",IF(Transportes!F322="TRÁNSITO RESTRINGIDO","Restringido","Normal")))</f>
        <v>Normal</v>
      </c>
      <c r="T322" t="e">
        <f>TRIM(IF(MID(TRIM(Transportes!H322),1,FIND("-",TRIM(Transportes!H322),1)-2)="Acción humana","H","F"))</f>
        <v>#VALUE!</v>
      </c>
      <c r="U322" s="53">
        <f>Transportes!G322</f>
        <v>0</v>
      </c>
    </row>
    <row r="323" spans="18:21">
      <c r="R323" t="e">
        <f>TRIM(MID(TRIM(Transportes!D323),1,FIND(CHAR(10),TRIM(Transportes!D323),1)-1))</f>
        <v>#VALUE!</v>
      </c>
      <c r="S323" t="str">
        <f>TRIM(IF(Transportes!F323="TRÁNSITO INTERRUMPIDO","Interrumpido",IF(Transportes!F323="TRÁNSITO RESTRINGIDO","Restringido","Normal")))</f>
        <v>Normal</v>
      </c>
      <c r="T323" t="e">
        <f>TRIM(IF(MID(TRIM(Transportes!H323),1,FIND("-",TRIM(Transportes!H323),1)-2)="Acción humana","H","F"))</f>
        <v>#VALUE!</v>
      </c>
      <c r="U323" s="53">
        <f>Transportes!G323</f>
        <v>0</v>
      </c>
    </row>
    <row r="324" spans="18:21">
      <c r="R324" t="e">
        <f>TRIM(MID(TRIM(Transportes!D324),1,FIND(CHAR(10),TRIM(Transportes!D324),1)-1))</f>
        <v>#VALUE!</v>
      </c>
      <c r="S324" t="str">
        <f>TRIM(IF(Transportes!F324="TRÁNSITO INTERRUMPIDO","Interrumpido",IF(Transportes!F324="TRÁNSITO RESTRINGIDO","Restringido","Normal")))</f>
        <v>Normal</v>
      </c>
      <c r="T324" t="e">
        <f>TRIM(IF(MID(TRIM(Transportes!H324),1,FIND("-",TRIM(Transportes!H324),1)-2)="Acción humana","H","F"))</f>
        <v>#VALUE!</v>
      </c>
      <c r="U324" s="53">
        <f>Transportes!G324</f>
        <v>0</v>
      </c>
    </row>
    <row r="325" spans="18:21">
      <c r="R325" t="e">
        <f>TRIM(MID(TRIM(Transportes!D325),1,FIND(CHAR(10),TRIM(Transportes!D325),1)-1))</f>
        <v>#VALUE!</v>
      </c>
      <c r="S325" t="str">
        <f>TRIM(IF(Transportes!F325="TRÁNSITO INTERRUMPIDO","Interrumpido",IF(Transportes!F325="TRÁNSITO RESTRINGIDO","Restringido","Normal")))</f>
        <v>Normal</v>
      </c>
      <c r="T325" t="e">
        <f>TRIM(IF(MID(TRIM(Transportes!H325),1,FIND("-",TRIM(Transportes!H325),1)-2)="Acción humana","H","F"))</f>
        <v>#VALUE!</v>
      </c>
      <c r="U325" s="53">
        <f>Transportes!G325</f>
        <v>0</v>
      </c>
    </row>
    <row r="326" spans="18:21">
      <c r="R326" t="e">
        <f>TRIM(MID(TRIM(Transportes!D326),1,FIND(CHAR(10),TRIM(Transportes!D326),1)-1))</f>
        <v>#VALUE!</v>
      </c>
      <c r="S326" t="str">
        <f>TRIM(IF(Transportes!F326="TRÁNSITO INTERRUMPIDO","Interrumpido",IF(Transportes!F326="TRÁNSITO RESTRINGIDO","Restringido","Normal")))</f>
        <v>Normal</v>
      </c>
      <c r="T326" t="e">
        <f>TRIM(IF(MID(TRIM(Transportes!H326),1,FIND("-",TRIM(Transportes!H326),1)-2)="Acción humana","H","F"))</f>
        <v>#VALUE!</v>
      </c>
      <c r="U326" s="53">
        <f>Transportes!G326</f>
        <v>0</v>
      </c>
    </row>
    <row r="327" spans="18:21">
      <c r="R327" t="e">
        <f>TRIM(MID(TRIM(Transportes!D327),1,FIND(CHAR(10),TRIM(Transportes!D327),1)-1))</f>
        <v>#VALUE!</v>
      </c>
      <c r="S327" t="str">
        <f>TRIM(IF(Transportes!F327="TRÁNSITO INTERRUMPIDO","Interrumpido",IF(Transportes!F327="TRÁNSITO RESTRINGIDO","Restringido","Normal")))</f>
        <v>Normal</v>
      </c>
      <c r="T327" t="e">
        <f>TRIM(IF(MID(TRIM(Transportes!H327),1,FIND("-",TRIM(Transportes!H327),1)-2)="Acción humana","H","F"))</f>
        <v>#VALUE!</v>
      </c>
      <c r="U327" s="53">
        <f>Transportes!G327</f>
        <v>0</v>
      </c>
    </row>
    <row r="328" spans="18:21">
      <c r="R328" t="e">
        <f>TRIM(MID(TRIM(Transportes!D328),1,FIND(CHAR(10),TRIM(Transportes!D328),1)-1))</f>
        <v>#VALUE!</v>
      </c>
      <c r="S328" t="str">
        <f>TRIM(IF(Transportes!F328="TRÁNSITO INTERRUMPIDO","Interrumpido",IF(Transportes!F328="TRÁNSITO RESTRINGIDO","Restringido","Normal")))</f>
        <v>Normal</v>
      </c>
      <c r="T328" t="e">
        <f>TRIM(IF(MID(TRIM(Transportes!H328),1,FIND("-",TRIM(Transportes!H328),1)-2)="Acción humana","H","F"))</f>
        <v>#VALUE!</v>
      </c>
      <c r="U328" s="53">
        <f>Transportes!G328</f>
        <v>0</v>
      </c>
    </row>
    <row r="329" spans="18:21">
      <c r="R329" t="e">
        <f>TRIM(MID(TRIM(Transportes!D329),1,FIND(CHAR(10),TRIM(Transportes!D329),1)-1))</f>
        <v>#VALUE!</v>
      </c>
      <c r="S329" t="str">
        <f>TRIM(IF(Transportes!F329="TRÁNSITO INTERRUMPIDO","Interrumpido",IF(Transportes!F329="TRÁNSITO RESTRINGIDO","Restringido","Normal")))</f>
        <v>Normal</v>
      </c>
      <c r="T329" t="e">
        <f>TRIM(IF(MID(TRIM(Transportes!H329),1,FIND("-",TRIM(Transportes!H329),1)-2)="Acción humana","H","F"))</f>
        <v>#VALUE!</v>
      </c>
      <c r="U329" s="53">
        <f>Transportes!G329</f>
        <v>0</v>
      </c>
    </row>
  </sheetData>
  <mergeCells count="12">
    <mergeCell ref="P15:P16"/>
    <mergeCell ref="M43:P43"/>
    <mergeCell ref="A2:F2"/>
    <mergeCell ref="A3:F3"/>
    <mergeCell ref="F5:I5"/>
    <mergeCell ref="F14:K14"/>
    <mergeCell ref="M14:P14"/>
    <mergeCell ref="F15:F16"/>
    <mergeCell ref="G15:H15"/>
    <mergeCell ref="I15:J15"/>
    <mergeCell ref="K15:K16"/>
    <mergeCell ref="M15:O15"/>
  </mergeCells>
  <phoneticPr fontId="135" type="noConversion"/>
  <hyperlinks>
    <hyperlink ref="B69" r:id="rId1" xr:uid="{00000000-0004-0000-0000-000000000000}"/>
  </hyperlinks>
  <pageMargins left="0.7" right="0.7" top="0.75" bottom="0.75" header="0.3" footer="0.3"/>
  <pageSetup orientation="portrait" horizontalDpi="300" verticalDpi="300" r:id="rId2"/>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Q143"/>
  <sheetViews>
    <sheetView showGridLines="0" zoomScaleNormal="100" zoomScaleSheetLayoutView="100" workbookViewId="0">
      <selection activeCell="C3" sqref="C3"/>
    </sheetView>
  </sheetViews>
  <sheetFormatPr baseColWidth="10" defaultColWidth="11" defaultRowHeight="14.25"/>
  <cols>
    <col min="1" max="1" width="4.875" style="64" bestFit="1" customWidth="1"/>
    <col min="2" max="2" width="12.875" style="179" bestFit="1" customWidth="1"/>
    <col min="3" max="3" width="11" customWidth="1"/>
    <col min="4" max="4" width="20.75" bestFit="1" customWidth="1"/>
    <col min="5" max="5" width="29.125" style="55" customWidth="1"/>
    <col min="6" max="6" width="14.25" style="55" customWidth="1"/>
    <col min="7" max="7" width="8.375" style="53" hidden="1" customWidth="1"/>
    <col min="8" max="8" width="59.5" customWidth="1"/>
    <col min="9" max="9" width="22.25" customWidth="1"/>
    <col min="10" max="10" width="27" bestFit="1" customWidth="1"/>
    <col min="11" max="11" width="10.125" style="278" bestFit="1" customWidth="1"/>
    <col min="12" max="12" width="12" style="148" customWidth="1"/>
    <col min="13" max="13" width="12.625" style="149" customWidth="1"/>
  </cols>
  <sheetData>
    <row r="1" spans="1:13" ht="36" customHeight="1">
      <c r="B1" s="172"/>
      <c r="D1" s="305" t="s">
        <v>140</v>
      </c>
      <c r="E1" s="305"/>
      <c r="F1" s="305"/>
      <c r="G1" s="305"/>
      <c r="H1" s="305"/>
      <c r="I1" s="305"/>
      <c r="J1" s="305"/>
      <c r="K1" s="305"/>
    </row>
    <row r="2" spans="1:13" ht="26.25">
      <c r="A2" s="68"/>
      <c r="B2" s="173"/>
      <c r="C2" s="48" t="s">
        <v>0</v>
      </c>
      <c r="D2" s="306" t="s">
        <v>1</v>
      </c>
      <c r="E2" s="306"/>
      <c r="F2" s="306"/>
      <c r="G2" s="306"/>
      <c r="H2" s="306"/>
      <c r="I2" s="306"/>
      <c r="J2" s="306"/>
      <c r="K2" s="306"/>
      <c r="L2" s="150"/>
    </row>
    <row r="3" spans="1:13" ht="26.25">
      <c r="A3" s="68"/>
      <c r="B3" s="174" t="s">
        <v>14</v>
      </c>
      <c r="C3" s="47" t="s">
        <v>863</v>
      </c>
      <c r="D3" s="49"/>
      <c r="E3" s="13"/>
      <c r="F3" s="13"/>
      <c r="G3" s="50"/>
      <c r="H3" s="51"/>
      <c r="I3" s="52"/>
      <c r="J3" s="51"/>
      <c r="K3" s="277"/>
      <c r="L3" s="151"/>
    </row>
    <row r="4" spans="1:13" ht="25.5">
      <c r="A4" s="57" t="s">
        <v>322</v>
      </c>
      <c r="B4" s="57" t="s">
        <v>3</v>
      </c>
      <c r="C4" s="57" t="s">
        <v>17</v>
      </c>
      <c r="D4" s="57" t="s">
        <v>4</v>
      </c>
      <c r="E4" s="262" t="s">
        <v>5</v>
      </c>
      <c r="F4" s="57" t="s">
        <v>7</v>
      </c>
      <c r="G4" s="58" t="s">
        <v>86</v>
      </c>
      <c r="H4" s="57" t="s">
        <v>23</v>
      </c>
      <c r="I4" s="57" t="s">
        <v>481</v>
      </c>
      <c r="J4" s="57" t="s">
        <v>82</v>
      </c>
      <c r="K4" s="57" t="s">
        <v>9</v>
      </c>
      <c r="L4" s="152" t="s">
        <v>10</v>
      </c>
      <c r="M4" s="153" t="s">
        <v>11</v>
      </c>
    </row>
    <row r="5" spans="1:13" s="322" customFormat="1" ht="102">
      <c r="A5" s="142">
        <v>138</v>
      </c>
      <c r="B5" s="212" t="s">
        <v>573</v>
      </c>
      <c r="C5" s="89">
        <v>45814</v>
      </c>
      <c r="D5" s="83" t="s">
        <v>538</v>
      </c>
      <c r="E5" s="80" t="s">
        <v>574</v>
      </c>
      <c r="F5" s="134" t="s">
        <v>28</v>
      </c>
      <c r="G5" s="91">
        <v>90</v>
      </c>
      <c r="H5" s="84" t="s">
        <v>730</v>
      </c>
      <c r="I5" s="87" t="s">
        <v>110</v>
      </c>
      <c r="J5" s="86" t="s">
        <v>170</v>
      </c>
      <c r="K5" s="206" t="s">
        <v>30</v>
      </c>
      <c r="L5" s="204">
        <v>9.1887910000000002</v>
      </c>
      <c r="M5" s="205">
        <v>-76.961229000000003</v>
      </c>
    </row>
    <row r="6" spans="1:13" s="322" customFormat="1" ht="89.25">
      <c r="A6" s="142">
        <v>137</v>
      </c>
      <c r="B6" s="212" t="s">
        <v>438</v>
      </c>
      <c r="C6" s="89">
        <v>45792</v>
      </c>
      <c r="D6" s="83" t="s">
        <v>120</v>
      </c>
      <c r="E6" s="80" t="s">
        <v>441</v>
      </c>
      <c r="F6" s="134" t="s">
        <v>28</v>
      </c>
      <c r="G6" s="91">
        <v>25</v>
      </c>
      <c r="H6" s="84" t="s">
        <v>731</v>
      </c>
      <c r="I6" s="87" t="s">
        <v>110</v>
      </c>
      <c r="J6" s="86" t="s">
        <v>170</v>
      </c>
      <c r="K6" s="178" t="s">
        <v>30</v>
      </c>
      <c r="L6" s="204">
        <v>-10.074085</v>
      </c>
      <c r="M6" s="205">
        <v>-77.145172000000002</v>
      </c>
    </row>
    <row r="7" spans="1:13" s="322" customFormat="1" ht="102">
      <c r="A7" s="142">
        <v>136</v>
      </c>
      <c r="B7" s="212" t="s">
        <v>422</v>
      </c>
      <c r="C7" s="89">
        <v>45790</v>
      </c>
      <c r="D7" s="90" t="s">
        <v>423</v>
      </c>
      <c r="E7" s="80" t="s">
        <v>424</v>
      </c>
      <c r="F7" s="134" t="s">
        <v>28</v>
      </c>
      <c r="G7" s="91">
        <v>1</v>
      </c>
      <c r="H7" s="81" t="s">
        <v>732</v>
      </c>
      <c r="I7" s="87" t="s">
        <v>425</v>
      </c>
      <c r="J7" s="88" t="s">
        <v>211</v>
      </c>
      <c r="K7" s="177" t="s">
        <v>30</v>
      </c>
      <c r="L7" s="82">
        <v>-6.7519439999999999</v>
      </c>
      <c r="M7" s="66">
        <v>-79.724999999999994</v>
      </c>
    </row>
    <row r="8" spans="1:13" s="322" customFormat="1" ht="140.25">
      <c r="A8" s="142">
        <v>135</v>
      </c>
      <c r="B8" s="212" t="s">
        <v>233</v>
      </c>
      <c r="C8" s="89">
        <v>45719</v>
      </c>
      <c r="D8" s="90" t="s">
        <v>234</v>
      </c>
      <c r="E8" s="80" t="s">
        <v>235</v>
      </c>
      <c r="F8" s="134" t="s">
        <v>28</v>
      </c>
      <c r="G8" s="91">
        <v>30</v>
      </c>
      <c r="H8" s="81" t="s">
        <v>733</v>
      </c>
      <c r="I8" s="87" t="s">
        <v>236</v>
      </c>
      <c r="J8" s="86" t="s">
        <v>184</v>
      </c>
      <c r="K8" s="177" t="s">
        <v>30</v>
      </c>
      <c r="L8" s="82">
        <v>-7.6699510000000002</v>
      </c>
      <c r="M8" s="66">
        <v>-77.848448000000005</v>
      </c>
    </row>
    <row r="9" spans="1:13" s="322" customFormat="1" ht="72" customHeight="1">
      <c r="A9" s="142">
        <v>134</v>
      </c>
      <c r="B9" s="285" t="s">
        <v>862</v>
      </c>
      <c r="C9" s="89">
        <v>45821</v>
      </c>
      <c r="D9" s="96" t="s">
        <v>858</v>
      </c>
      <c r="E9" s="80" t="s">
        <v>859</v>
      </c>
      <c r="F9" s="94" t="s">
        <v>12</v>
      </c>
      <c r="G9" s="91">
        <v>90</v>
      </c>
      <c r="H9" s="81" t="s">
        <v>860</v>
      </c>
      <c r="I9" s="87" t="s">
        <v>861</v>
      </c>
      <c r="J9" s="86" t="s">
        <v>152</v>
      </c>
      <c r="K9" s="164"/>
      <c r="L9" s="82">
        <v>-11.102658</v>
      </c>
      <c r="M9" s="66">
        <v>-76.605610999999996</v>
      </c>
    </row>
    <row r="10" spans="1:13" s="322" customFormat="1" ht="124.5" customHeight="1">
      <c r="A10" s="142">
        <v>133</v>
      </c>
      <c r="B10" s="285" t="s">
        <v>699</v>
      </c>
      <c r="C10" s="89">
        <v>45821</v>
      </c>
      <c r="D10" s="96" t="s">
        <v>700</v>
      </c>
      <c r="E10" s="168" t="s">
        <v>702</v>
      </c>
      <c r="F10" s="94" t="s">
        <v>12</v>
      </c>
      <c r="G10" s="36">
        <v>12</v>
      </c>
      <c r="H10" s="31" t="s">
        <v>734</v>
      </c>
      <c r="I10" s="87" t="s">
        <v>701</v>
      </c>
      <c r="J10" s="88" t="s">
        <v>194</v>
      </c>
      <c r="K10" s="164" t="s">
        <v>30</v>
      </c>
      <c r="L10" s="82">
        <v>-14.720348</v>
      </c>
      <c r="M10" s="66">
        <v>-74.074780000000004</v>
      </c>
    </row>
    <row r="11" spans="1:13" s="322" customFormat="1" ht="114.75">
      <c r="A11" s="142">
        <v>132</v>
      </c>
      <c r="B11" s="285" t="s">
        <v>696</v>
      </c>
      <c r="C11" s="89">
        <v>45821</v>
      </c>
      <c r="D11" s="96" t="s">
        <v>693</v>
      </c>
      <c r="E11" s="80" t="s">
        <v>694</v>
      </c>
      <c r="F11" s="94" t="s">
        <v>12</v>
      </c>
      <c r="G11" s="91">
        <v>90</v>
      </c>
      <c r="H11" s="81" t="s">
        <v>735</v>
      </c>
      <c r="I11" s="87" t="s">
        <v>695</v>
      </c>
      <c r="J11" s="86" t="s">
        <v>152</v>
      </c>
      <c r="K11" s="164" t="s">
        <v>30</v>
      </c>
      <c r="L11" s="82">
        <v>-11.479469</v>
      </c>
      <c r="M11" s="66">
        <v>-76.622540999999998</v>
      </c>
    </row>
    <row r="12" spans="1:13" s="322" customFormat="1" ht="101.25" customHeight="1">
      <c r="A12" s="142">
        <v>131</v>
      </c>
      <c r="B12" s="285" t="s">
        <v>703</v>
      </c>
      <c r="C12" s="281">
        <v>45820</v>
      </c>
      <c r="D12" s="83" t="s">
        <v>697</v>
      </c>
      <c r="E12" s="131" t="s">
        <v>698</v>
      </c>
      <c r="F12" s="284" t="s">
        <v>12</v>
      </c>
      <c r="G12" s="343">
        <v>10</v>
      </c>
      <c r="H12" s="84" t="s">
        <v>736</v>
      </c>
      <c r="I12" s="137" t="s">
        <v>110</v>
      </c>
      <c r="J12" s="86" t="s">
        <v>170</v>
      </c>
      <c r="K12" s="164" t="s">
        <v>30</v>
      </c>
      <c r="L12" s="82">
        <v>-8.6998870000000004</v>
      </c>
      <c r="M12" s="66">
        <v>-78.381114999999994</v>
      </c>
    </row>
    <row r="13" spans="1:13" s="322" customFormat="1" ht="89.25">
      <c r="A13" s="142">
        <v>130</v>
      </c>
      <c r="B13" s="285" t="s">
        <v>680</v>
      </c>
      <c r="C13" s="89">
        <v>45820</v>
      </c>
      <c r="D13" s="96" t="s">
        <v>527</v>
      </c>
      <c r="E13" s="80" t="s">
        <v>681</v>
      </c>
      <c r="F13" s="94" t="s">
        <v>12</v>
      </c>
      <c r="G13" s="91">
        <v>20</v>
      </c>
      <c r="H13" s="81" t="s">
        <v>737</v>
      </c>
      <c r="I13" s="87" t="s">
        <v>489</v>
      </c>
      <c r="J13" s="88" t="s">
        <v>211</v>
      </c>
      <c r="K13" s="164" t="s">
        <v>30</v>
      </c>
      <c r="L13" s="82">
        <v>-6.0972350000000004</v>
      </c>
      <c r="M13" s="66">
        <v>-78.721344000000002</v>
      </c>
    </row>
    <row r="14" spans="1:13" s="322" customFormat="1" ht="113.25" customHeight="1">
      <c r="A14" s="142">
        <v>129</v>
      </c>
      <c r="B14" s="285" t="s">
        <v>669</v>
      </c>
      <c r="C14" s="89">
        <v>45820</v>
      </c>
      <c r="D14" s="96" t="s">
        <v>527</v>
      </c>
      <c r="E14" s="130" t="s">
        <v>667</v>
      </c>
      <c r="F14" s="94" t="s">
        <v>12</v>
      </c>
      <c r="G14" s="91">
        <v>70</v>
      </c>
      <c r="H14" s="84" t="s">
        <v>738</v>
      </c>
      <c r="I14" s="137" t="s">
        <v>668</v>
      </c>
      <c r="J14" s="88" t="s">
        <v>227</v>
      </c>
      <c r="K14" s="164" t="s">
        <v>30</v>
      </c>
      <c r="L14" s="82">
        <v>-6.0254589999999997</v>
      </c>
      <c r="M14" s="66">
        <v>-78.836878999999996</v>
      </c>
    </row>
    <row r="15" spans="1:13" s="322" customFormat="1" ht="76.5">
      <c r="A15" s="142">
        <v>128</v>
      </c>
      <c r="B15" s="285" t="s">
        <v>666</v>
      </c>
      <c r="C15" s="89">
        <v>45820</v>
      </c>
      <c r="D15" s="90" t="s">
        <v>507</v>
      </c>
      <c r="E15" s="80" t="s">
        <v>665</v>
      </c>
      <c r="F15" s="94" t="s">
        <v>12</v>
      </c>
      <c r="G15" s="91">
        <v>10</v>
      </c>
      <c r="H15" s="97" t="s">
        <v>739</v>
      </c>
      <c r="I15" s="87" t="s">
        <v>692</v>
      </c>
      <c r="J15" s="88" t="s">
        <v>299</v>
      </c>
      <c r="K15" s="164" t="s">
        <v>30</v>
      </c>
      <c r="L15" s="272">
        <v>-5.0512079999999999</v>
      </c>
      <c r="M15" s="273">
        <v>-78.274925999999994</v>
      </c>
    </row>
    <row r="16" spans="1:13" s="322" customFormat="1" ht="89.25">
      <c r="A16" s="142">
        <v>127</v>
      </c>
      <c r="B16" s="285" t="s">
        <v>645</v>
      </c>
      <c r="C16" s="89">
        <v>45820</v>
      </c>
      <c r="D16" s="83" t="s">
        <v>550</v>
      </c>
      <c r="E16" s="168" t="s">
        <v>646</v>
      </c>
      <c r="F16" s="94" t="s">
        <v>12</v>
      </c>
      <c r="G16" s="36">
        <v>10</v>
      </c>
      <c r="H16" s="31" t="s">
        <v>740</v>
      </c>
      <c r="I16" s="87" t="s">
        <v>525</v>
      </c>
      <c r="J16" s="88" t="s">
        <v>194</v>
      </c>
      <c r="K16" s="164" t="s">
        <v>30</v>
      </c>
      <c r="L16" s="82">
        <v>-14.723566999999999</v>
      </c>
      <c r="M16" s="66">
        <v>-74.070400000000006</v>
      </c>
    </row>
    <row r="17" spans="1:13" s="322" customFormat="1" ht="89.25">
      <c r="A17" s="142">
        <v>126</v>
      </c>
      <c r="B17" s="285" t="s">
        <v>685</v>
      </c>
      <c r="C17" s="89">
        <v>45819</v>
      </c>
      <c r="D17" s="83" t="s">
        <v>682</v>
      </c>
      <c r="E17" s="168" t="s">
        <v>684</v>
      </c>
      <c r="F17" s="94" t="s">
        <v>12</v>
      </c>
      <c r="G17" s="36">
        <v>100</v>
      </c>
      <c r="H17" s="31" t="s">
        <v>741</v>
      </c>
      <c r="I17" s="87" t="s">
        <v>683</v>
      </c>
      <c r="J17" s="88" t="s">
        <v>174</v>
      </c>
      <c r="K17" s="206" t="s">
        <v>30</v>
      </c>
      <c r="L17" s="82">
        <v>-14.398429999999999</v>
      </c>
      <c r="M17" s="66">
        <v>-75.110149000000007</v>
      </c>
    </row>
    <row r="18" spans="1:13" s="322" customFormat="1" ht="89.25">
      <c r="A18" s="142">
        <v>125</v>
      </c>
      <c r="B18" s="285" t="s">
        <v>644</v>
      </c>
      <c r="C18" s="89">
        <v>45819</v>
      </c>
      <c r="D18" s="79" t="s">
        <v>519</v>
      </c>
      <c r="E18" s="80" t="s">
        <v>642</v>
      </c>
      <c r="F18" s="94" t="s">
        <v>12</v>
      </c>
      <c r="G18" s="91">
        <v>20</v>
      </c>
      <c r="H18" s="81" t="s">
        <v>742</v>
      </c>
      <c r="I18" s="87" t="s">
        <v>643</v>
      </c>
      <c r="J18" s="88" t="s">
        <v>171</v>
      </c>
      <c r="K18" s="164" t="s">
        <v>30</v>
      </c>
      <c r="L18" s="82">
        <v>-4.6193720000000003</v>
      </c>
      <c r="M18" s="66">
        <v>-79.639140999999995</v>
      </c>
    </row>
    <row r="19" spans="1:13" s="322" customFormat="1" ht="76.5">
      <c r="A19" s="142">
        <v>124</v>
      </c>
      <c r="B19" s="285" t="s">
        <v>639</v>
      </c>
      <c r="C19" s="89">
        <v>45819</v>
      </c>
      <c r="D19" s="96" t="s">
        <v>640</v>
      </c>
      <c r="E19" s="130" t="s">
        <v>641</v>
      </c>
      <c r="F19" s="94" t="s">
        <v>12</v>
      </c>
      <c r="G19" s="91">
        <v>100</v>
      </c>
      <c r="H19" s="84" t="s">
        <v>743</v>
      </c>
      <c r="I19" s="137" t="s">
        <v>674</v>
      </c>
      <c r="J19" s="88" t="s">
        <v>227</v>
      </c>
      <c r="K19" s="164" t="s">
        <v>30</v>
      </c>
      <c r="L19" s="82">
        <v>-5.0685409999999997</v>
      </c>
      <c r="M19" s="66">
        <v>-79.082935000000006</v>
      </c>
    </row>
    <row r="20" spans="1:13" s="322" customFormat="1" ht="89.25">
      <c r="A20" s="142">
        <v>123</v>
      </c>
      <c r="B20" s="285" t="s">
        <v>632</v>
      </c>
      <c r="C20" s="89">
        <v>45819</v>
      </c>
      <c r="D20" s="96" t="s">
        <v>527</v>
      </c>
      <c r="E20" s="80" t="s">
        <v>633</v>
      </c>
      <c r="F20" s="94" t="s">
        <v>12</v>
      </c>
      <c r="G20" s="91">
        <v>20</v>
      </c>
      <c r="H20" s="81" t="s">
        <v>744</v>
      </c>
      <c r="I20" s="87" t="s">
        <v>489</v>
      </c>
      <c r="J20" s="88" t="s">
        <v>211</v>
      </c>
      <c r="K20" s="164" t="s">
        <v>30</v>
      </c>
      <c r="L20" s="82">
        <v>-6.1032970000000004</v>
      </c>
      <c r="M20" s="66">
        <v>-78.717173000000003</v>
      </c>
    </row>
    <row r="21" spans="1:13" s="322" customFormat="1" ht="102">
      <c r="A21" s="142">
        <v>122</v>
      </c>
      <c r="B21" s="285" t="s">
        <v>629</v>
      </c>
      <c r="C21" s="89">
        <v>45819</v>
      </c>
      <c r="D21" s="96" t="s">
        <v>510</v>
      </c>
      <c r="E21" s="80" t="s">
        <v>631</v>
      </c>
      <c r="F21" s="94" t="s">
        <v>12</v>
      </c>
      <c r="G21" s="235">
        <v>150</v>
      </c>
      <c r="H21" s="81" t="s">
        <v>745</v>
      </c>
      <c r="I21" s="34" t="s">
        <v>630</v>
      </c>
      <c r="J21" s="86" t="s">
        <v>152</v>
      </c>
      <c r="K21" s="206" t="s">
        <v>30</v>
      </c>
      <c r="L21" s="236">
        <v>-10.471378</v>
      </c>
      <c r="M21" s="237">
        <v>-77.154838999999996</v>
      </c>
    </row>
    <row r="22" spans="1:13" s="322" customFormat="1" ht="89.25">
      <c r="A22" s="142">
        <v>121</v>
      </c>
      <c r="B22" s="285" t="s">
        <v>628</v>
      </c>
      <c r="C22" s="89">
        <v>45819</v>
      </c>
      <c r="D22" s="90" t="s">
        <v>625</v>
      </c>
      <c r="E22" s="80" t="s">
        <v>626</v>
      </c>
      <c r="F22" s="94" t="s">
        <v>12</v>
      </c>
      <c r="G22" s="91">
        <v>30</v>
      </c>
      <c r="H22" s="81" t="s">
        <v>746</v>
      </c>
      <c r="I22" s="34" t="s">
        <v>627</v>
      </c>
      <c r="J22" s="88" t="s">
        <v>412</v>
      </c>
      <c r="K22" s="206" t="s">
        <v>30</v>
      </c>
      <c r="L22" s="82">
        <v>-9.7193450000000006</v>
      </c>
      <c r="M22" s="66">
        <v>-75.506328999999994</v>
      </c>
    </row>
    <row r="23" spans="1:13" s="322" customFormat="1" ht="76.5">
      <c r="A23" s="142">
        <v>120</v>
      </c>
      <c r="B23" s="285" t="s">
        <v>636</v>
      </c>
      <c r="C23" s="89">
        <v>45818</v>
      </c>
      <c r="D23" s="79" t="s">
        <v>129</v>
      </c>
      <c r="E23" s="80" t="s">
        <v>634</v>
      </c>
      <c r="F23" s="94" t="s">
        <v>12</v>
      </c>
      <c r="G23" s="91">
        <v>100</v>
      </c>
      <c r="H23" s="81" t="s">
        <v>747</v>
      </c>
      <c r="I23" s="87" t="s">
        <v>635</v>
      </c>
      <c r="J23" s="88" t="s">
        <v>171</v>
      </c>
      <c r="K23" s="206" t="s">
        <v>30</v>
      </c>
      <c r="L23" s="82">
        <v>-4.6273229999999996</v>
      </c>
      <c r="M23" s="66">
        <v>-79.623118000000005</v>
      </c>
    </row>
    <row r="24" spans="1:13" s="322" customFormat="1" ht="89.25">
      <c r="A24" s="142">
        <v>119</v>
      </c>
      <c r="B24" s="212" t="s">
        <v>616</v>
      </c>
      <c r="C24" s="89">
        <v>45818</v>
      </c>
      <c r="D24" s="79" t="s">
        <v>129</v>
      </c>
      <c r="E24" s="80" t="s">
        <v>617</v>
      </c>
      <c r="F24" s="94" t="s">
        <v>12</v>
      </c>
      <c r="G24" s="91">
        <v>30</v>
      </c>
      <c r="H24" s="81" t="s">
        <v>748</v>
      </c>
      <c r="I24" s="87" t="s">
        <v>618</v>
      </c>
      <c r="J24" s="88" t="s">
        <v>171</v>
      </c>
      <c r="K24" s="206" t="s">
        <v>30</v>
      </c>
      <c r="L24" s="82">
        <v>-4.6193720000000003</v>
      </c>
      <c r="M24" s="66">
        <v>-79.639140999999995</v>
      </c>
    </row>
    <row r="25" spans="1:13" s="322" customFormat="1" ht="89.25">
      <c r="A25" s="142">
        <v>118</v>
      </c>
      <c r="B25" s="212" t="s">
        <v>613</v>
      </c>
      <c r="C25" s="89">
        <v>45818</v>
      </c>
      <c r="D25" s="79" t="s">
        <v>129</v>
      </c>
      <c r="E25" s="80" t="s">
        <v>614</v>
      </c>
      <c r="F25" s="94" t="s">
        <v>12</v>
      </c>
      <c r="G25" s="91">
        <v>34</v>
      </c>
      <c r="H25" s="81" t="s">
        <v>748</v>
      </c>
      <c r="I25" s="87" t="s">
        <v>615</v>
      </c>
      <c r="J25" s="88" t="s">
        <v>171</v>
      </c>
      <c r="K25" s="206" t="s">
        <v>30</v>
      </c>
      <c r="L25" s="82">
        <v>-4.6250330000000002</v>
      </c>
      <c r="M25" s="66">
        <v>-79.630026000000001</v>
      </c>
    </row>
    <row r="26" spans="1:13" s="322" customFormat="1" ht="89.25">
      <c r="A26" s="142">
        <v>117</v>
      </c>
      <c r="B26" s="212" t="s">
        <v>610</v>
      </c>
      <c r="C26" s="89">
        <v>45818</v>
      </c>
      <c r="D26" s="79" t="s">
        <v>129</v>
      </c>
      <c r="E26" s="80" t="s">
        <v>611</v>
      </c>
      <c r="F26" s="94" t="s">
        <v>12</v>
      </c>
      <c r="G26" s="91">
        <v>100</v>
      </c>
      <c r="H26" s="81" t="s">
        <v>749</v>
      </c>
      <c r="I26" s="87" t="s">
        <v>612</v>
      </c>
      <c r="J26" s="88" t="s">
        <v>171</v>
      </c>
      <c r="K26" s="206" t="s">
        <v>30</v>
      </c>
      <c r="L26" s="82">
        <v>-4.6824089999999998</v>
      </c>
      <c r="M26" s="66">
        <v>-79.597228000000001</v>
      </c>
    </row>
    <row r="27" spans="1:13" s="322" customFormat="1" ht="102">
      <c r="A27" s="142">
        <v>116</v>
      </c>
      <c r="B27" s="212" t="s">
        <v>607</v>
      </c>
      <c r="C27" s="89">
        <v>45818</v>
      </c>
      <c r="D27" s="79" t="s">
        <v>129</v>
      </c>
      <c r="E27" s="80" t="s">
        <v>608</v>
      </c>
      <c r="F27" s="94" t="s">
        <v>12</v>
      </c>
      <c r="G27" s="91">
        <v>15</v>
      </c>
      <c r="H27" s="81" t="s">
        <v>750</v>
      </c>
      <c r="I27" s="87" t="s">
        <v>609</v>
      </c>
      <c r="J27" s="88" t="s">
        <v>171</v>
      </c>
      <c r="K27" s="206" t="s">
        <v>30</v>
      </c>
      <c r="L27" s="82">
        <v>-4.6220090000000003</v>
      </c>
      <c r="M27" s="66">
        <v>-79.646075999999994</v>
      </c>
    </row>
    <row r="28" spans="1:13" s="322" customFormat="1" ht="102">
      <c r="A28" s="142">
        <v>115</v>
      </c>
      <c r="B28" s="212" t="s">
        <v>599</v>
      </c>
      <c r="C28" s="89">
        <v>45817</v>
      </c>
      <c r="D28" s="79" t="s">
        <v>596</v>
      </c>
      <c r="E28" s="80" t="s">
        <v>597</v>
      </c>
      <c r="F28" s="94" t="s">
        <v>12</v>
      </c>
      <c r="G28" s="91">
        <v>20</v>
      </c>
      <c r="H28" s="81" t="s">
        <v>751</v>
      </c>
      <c r="I28" s="87" t="s">
        <v>598</v>
      </c>
      <c r="J28" s="88" t="s">
        <v>462</v>
      </c>
      <c r="K28" s="206" t="s">
        <v>30</v>
      </c>
      <c r="L28" s="82">
        <v>-10.413456999999999</v>
      </c>
      <c r="M28" s="66">
        <v>-74.995763999999994</v>
      </c>
    </row>
    <row r="29" spans="1:13" s="322" customFormat="1" ht="89.25">
      <c r="A29" s="142">
        <v>114</v>
      </c>
      <c r="B29" s="212" t="s">
        <v>595</v>
      </c>
      <c r="C29" s="89">
        <v>45817</v>
      </c>
      <c r="D29" s="83" t="s">
        <v>550</v>
      </c>
      <c r="E29" s="168" t="s">
        <v>594</v>
      </c>
      <c r="F29" s="94" t="s">
        <v>12</v>
      </c>
      <c r="G29" s="36">
        <v>30</v>
      </c>
      <c r="H29" s="31" t="s">
        <v>752</v>
      </c>
      <c r="I29" s="87" t="s">
        <v>525</v>
      </c>
      <c r="J29" s="88" t="s">
        <v>194</v>
      </c>
      <c r="K29" s="206" t="s">
        <v>30</v>
      </c>
      <c r="L29" s="272">
        <v>-14.787668999999999</v>
      </c>
      <c r="M29" s="273">
        <v>-74.000133000000005</v>
      </c>
    </row>
    <row r="30" spans="1:13" s="322" customFormat="1" ht="89.25">
      <c r="A30" s="142">
        <v>113</v>
      </c>
      <c r="B30" s="212" t="s">
        <v>593</v>
      </c>
      <c r="C30" s="89">
        <v>45817</v>
      </c>
      <c r="D30" s="90" t="s">
        <v>507</v>
      </c>
      <c r="E30" s="80" t="s">
        <v>590</v>
      </c>
      <c r="F30" s="94" t="s">
        <v>12</v>
      </c>
      <c r="G30" s="91">
        <v>10</v>
      </c>
      <c r="H30" s="97" t="s">
        <v>753</v>
      </c>
      <c r="I30" s="87" t="s">
        <v>526</v>
      </c>
      <c r="J30" s="88" t="s">
        <v>299</v>
      </c>
      <c r="K30" s="206" t="s">
        <v>30</v>
      </c>
      <c r="L30" s="272">
        <v>-4.7915190000000001</v>
      </c>
      <c r="M30" s="273">
        <v>-78.169658999999996</v>
      </c>
    </row>
    <row r="31" spans="1:13" s="322" customFormat="1" ht="76.5">
      <c r="A31" s="142">
        <v>112</v>
      </c>
      <c r="B31" s="212" t="s">
        <v>592</v>
      </c>
      <c r="C31" s="89">
        <v>45817</v>
      </c>
      <c r="D31" s="96" t="s">
        <v>534</v>
      </c>
      <c r="E31" s="80" t="s">
        <v>589</v>
      </c>
      <c r="F31" s="94" t="s">
        <v>12</v>
      </c>
      <c r="G31" s="91">
        <v>110</v>
      </c>
      <c r="H31" s="81" t="s">
        <v>754</v>
      </c>
      <c r="I31" s="87" t="s">
        <v>535</v>
      </c>
      <c r="J31" s="88" t="s">
        <v>220</v>
      </c>
      <c r="K31" s="206" t="s">
        <v>30</v>
      </c>
      <c r="L31" s="272">
        <v>-14.212784633009299</v>
      </c>
      <c r="M31" s="273">
        <v>-69.137271344661698</v>
      </c>
    </row>
    <row r="32" spans="1:13" s="322" customFormat="1" ht="89.25">
      <c r="A32" s="142">
        <v>111</v>
      </c>
      <c r="B32" s="285" t="s">
        <v>588</v>
      </c>
      <c r="C32" s="89">
        <v>45817</v>
      </c>
      <c r="D32" s="90" t="s">
        <v>555</v>
      </c>
      <c r="E32" s="80" t="s">
        <v>591</v>
      </c>
      <c r="F32" s="94" t="s">
        <v>12</v>
      </c>
      <c r="G32" s="91">
        <v>5</v>
      </c>
      <c r="H32" s="97" t="s">
        <v>755</v>
      </c>
      <c r="I32" s="87" t="s">
        <v>587</v>
      </c>
      <c r="J32" s="88" t="s">
        <v>421</v>
      </c>
      <c r="K32" s="206" t="s">
        <v>30</v>
      </c>
      <c r="L32" s="272">
        <v>-8.4027659999999997</v>
      </c>
      <c r="M32" s="273">
        <v>-74.622636999999997</v>
      </c>
    </row>
    <row r="33" spans="1:13" s="322" customFormat="1" ht="76.5">
      <c r="A33" s="142">
        <v>110</v>
      </c>
      <c r="B33" s="212" t="s">
        <v>585</v>
      </c>
      <c r="C33" s="89">
        <v>45817</v>
      </c>
      <c r="D33" s="96" t="s">
        <v>437</v>
      </c>
      <c r="E33" s="80" t="s">
        <v>584</v>
      </c>
      <c r="F33" s="94" t="s">
        <v>12</v>
      </c>
      <c r="G33" s="91">
        <v>15</v>
      </c>
      <c r="H33" s="81" t="s">
        <v>756</v>
      </c>
      <c r="I33" s="87" t="s">
        <v>533</v>
      </c>
      <c r="J33" s="88" t="s">
        <v>171</v>
      </c>
      <c r="K33" s="206" t="s">
        <v>30</v>
      </c>
      <c r="L33" s="82">
        <v>-4.7544649999999997</v>
      </c>
      <c r="M33" s="66">
        <v>-79.616162000000003</v>
      </c>
    </row>
    <row r="34" spans="1:13" s="322" customFormat="1" ht="89.25">
      <c r="A34" s="142">
        <v>109</v>
      </c>
      <c r="B34" s="212" t="s">
        <v>602</v>
      </c>
      <c r="C34" s="89">
        <v>45814</v>
      </c>
      <c r="D34" s="79" t="s">
        <v>600</v>
      </c>
      <c r="E34" s="80" t="s">
        <v>601</v>
      </c>
      <c r="F34" s="94" t="s">
        <v>12</v>
      </c>
      <c r="G34" s="91">
        <v>25</v>
      </c>
      <c r="H34" s="97" t="s">
        <v>757</v>
      </c>
      <c r="I34" s="87" t="s">
        <v>511</v>
      </c>
      <c r="J34" s="86" t="s">
        <v>152</v>
      </c>
      <c r="K34" s="206" t="s">
        <v>30</v>
      </c>
      <c r="L34" s="238">
        <v>-10.485894999999999</v>
      </c>
      <c r="M34" s="239">
        <v>-77.172548000000006</v>
      </c>
    </row>
    <row r="35" spans="1:13" s="322" customFormat="1" ht="76.5">
      <c r="A35" s="142">
        <v>108</v>
      </c>
      <c r="B35" s="212" t="s">
        <v>579</v>
      </c>
      <c r="C35" s="89">
        <v>45814</v>
      </c>
      <c r="D35" s="79" t="s">
        <v>577</v>
      </c>
      <c r="E35" s="80" t="s">
        <v>578</v>
      </c>
      <c r="F35" s="94" t="s">
        <v>12</v>
      </c>
      <c r="G35" s="91" t="s">
        <v>101</v>
      </c>
      <c r="H35" s="81" t="s">
        <v>758</v>
      </c>
      <c r="I35" s="87" t="s">
        <v>27</v>
      </c>
      <c r="J35" s="88" t="s">
        <v>293</v>
      </c>
      <c r="K35" s="206" t="s">
        <v>30</v>
      </c>
      <c r="L35" s="236">
        <v>-11.207281999999999</v>
      </c>
      <c r="M35" s="237">
        <v>-75.914540000000002</v>
      </c>
    </row>
    <row r="36" spans="1:13" s="322" customFormat="1" ht="76.5">
      <c r="A36" s="142">
        <v>107</v>
      </c>
      <c r="B36" s="212" t="s">
        <v>576</v>
      </c>
      <c r="C36" s="89">
        <v>45814</v>
      </c>
      <c r="D36" s="79" t="s">
        <v>543</v>
      </c>
      <c r="E36" s="80" t="s">
        <v>575</v>
      </c>
      <c r="F36" s="94" t="s">
        <v>12</v>
      </c>
      <c r="G36" s="91" t="s">
        <v>101</v>
      </c>
      <c r="H36" s="81" t="s">
        <v>759</v>
      </c>
      <c r="I36" s="87" t="s">
        <v>27</v>
      </c>
      <c r="J36" s="88" t="s">
        <v>293</v>
      </c>
      <c r="K36" s="206" t="s">
        <v>30</v>
      </c>
      <c r="L36" s="236">
        <v>-11.056152000000001</v>
      </c>
      <c r="M36" s="237">
        <v>-75.332248000000007</v>
      </c>
    </row>
    <row r="37" spans="1:13" s="322" customFormat="1" ht="76.5">
      <c r="A37" s="142">
        <v>106</v>
      </c>
      <c r="B37" s="212" t="s">
        <v>569</v>
      </c>
      <c r="C37" s="89">
        <v>45814</v>
      </c>
      <c r="D37" s="96" t="s">
        <v>571</v>
      </c>
      <c r="E37" s="130" t="s">
        <v>570</v>
      </c>
      <c r="F37" s="94" t="s">
        <v>12</v>
      </c>
      <c r="G37" s="91">
        <v>5</v>
      </c>
      <c r="H37" s="81" t="s">
        <v>760</v>
      </c>
      <c r="I37" s="87" t="s">
        <v>572</v>
      </c>
      <c r="J37" s="88" t="s">
        <v>416</v>
      </c>
      <c r="K37" s="206" t="s">
        <v>30</v>
      </c>
      <c r="L37" s="82">
        <v>-14.075093000000001</v>
      </c>
      <c r="M37" s="66">
        <v>-72.538702999999998</v>
      </c>
    </row>
    <row r="38" spans="1:13" s="322" customFormat="1" ht="76.5">
      <c r="A38" s="142">
        <v>105</v>
      </c>
      <c r="B38" s="212" t="s">
        <v>562</v>
      </c>
      <c r="C38" s="89">
        <v>45813</v>
      </c>
      <c r="D38" s="90" t="s">
        <v>559</v>
      </c>
      <c r="E38" s="80" t="s">
        <v>560</v>
      </c>
      <c r="F38" s="94" t="s">
        <v>12</v>
      </c>
      <c r="G38" s="259">
        <v>40</v>
      </c>
      <c r="H38" s="81" t="s">
        <v>761</v>
      </c>
      <c r="I38" s="87" t="s">
        <v>565</v>
      </c>
      <c r="J38" s="86" t="s">
        <v>561</v>
      </c>
      <c r="K38" s="206" t="s">
        <v>30</v>
      </c>
      <c r="L38" s="257">
        <v>-8.0978630000000003</v>
      </c>
      <c r="M38" s="258">
        <v>-79.030422999999999</v>
      </c>
    </row>
    <row r="39" spans="1:13" s="322" customFormat="1" ht="89.25">
      <c r="A39" s="142">
        <v>104</v>
      </c>
      <c r="B39" s="274" t="s">
        <v>554</v>
      </c>
      <c r="C39" s="89">
        <v>45813</v>
      </c>
      <c r="D39" s="90" t="s">
        <v>543</v>
      </c>
      <c r="E39" s="80" t="s">
        <v>553</v>
      </c>
      <c r="F39" s="94" t="s">
        <v>12</v>
      </c>
      <c r="G39" s="198">
        <v>30</v>
      </c>
      <c r="H39" s="97" t="s">
        <v>762</v>
      </c>
      <c r="I39" s="87" t="s">
        <v>128</v>
      </c>
      <c r="J39" s="88" t="s">
        <v>293</v>
      </c>
      <c r="K39" s="206" t="s">
        <v>30</v>
      </c>
      <c r="L39" s="82">
        <v>-11.056132</v>
      </c>
      <c r="M39" s="66">
        <v>-75.332256000000001</v>
      </c>
    </row>
    <row r="40" spans="1:13" s="322" customFormat="1" ht="89.25">
      <c r="A40" s="142">
        <v>103</v>
      </c>
      <c r="B40" s="212" t="s">
        <v>552</v>
      </c>
      <c r="C40" s="89">
        <v>45812</v>
      </c>
      <c r="D40" s="79" t="s">
        <v>129</v>
      </c>
      <c r="E40" s="80" t="s">
        <v>549</v>
      </c>
      <c r="F40" s="94" t="s">
        <v>12</v>
      </c>
      <c r="G40" s="91" t="s">
        <v>101</v>
      </c>
      <c r="H40" s="81" t="s">
        <v>763</v>
      </c>
      <c r="I40" s="87" t="s">
        <v>386</v>
      </c>
      <c r="J40" s="88" t="s">
        <v>171</v>
      </c>
      <c r="K40" s="206" t="s">
        <v>30</v>
      </c>
      <c r="L40" s="257">
        <v>-4.7486540000000002</v>
      </c>
      <c r="M40" s="258">
        <v>-79.613950000000003</v>
      </c>
    </row>
    <row r="41" spans="1:13" s="322" customFormat="1" ht="89.25">
      <c r="A41" s="142">
        <v>102</v>
      </c>
      <c r="B41" s="212" t="s">
        <v>551</v>
      </c>
      <c r="C41" s="89">
        <v>45812</v>
      </c>
      <c r="D41" s="83" t="s">
        <v>548</v>
      </c>
      <c r="E41" s="80" t="s">
        <v>580</v>
      </c>
      <c r="F41" s="94" t="s">
        <v>12</v>
      </c>
      <c r="G41" s="180">
        <v>170</v>
      </c>
      <c r="H41" s="97" t="s">
        <v>764</v>
      </c>
      <c r="I41" s="87" t="s">
        <v>27</v>
      </c>
      <c r="J41" s="86" t="s">
        <v>300</v>
      </c>
      <c r="K41" s="206" t="s">
        <v>30</v>
      </c>
      <c r="L41" s="257">
        <v>-7.3845789999999996</v>
      </c>
      <c r="M41" s="258">
        <v>-76.661277999999996</v>
      </c>
    </row>
    <row r="42" spans="1:13" s="322" customFormat="1" ht="89.25">
      <c r="A42" s="142">
        <v>101</v>
      </c>
      <c r="B42" s="212" t="s">
        <v>541</v>
      </c>
      <c r="C42" s="89">
        <v>45812</v>
      </c>
      <c r="D42" s="96" t="s">
        <v>437</v>
      </c>
      <c r="E42" s="80" t="s">
        <v>540</v>
      </c>
      <c r="F42" s="94" t="s">
        <v>12</v>
      </c>
      <c r="G42" s="91">
        <v>970</v>
      </c>
      <c r="H42" s="81" t="s">
        <v>763</v>
      </c>
      <c r="I42" s="87" t="s">
        <v>386</v>
      </c>
      <c r="J42" s="88" t="s">
        <v>171</v>
      </c>
      <c r="K42" s="206" t="s">
        <v>30</v>
      </c>
      <c r="L42" s="241">
        <v>-4</v>
      </c>
      <c r="M42" s="242">
        <v>-79.613394999999997</v>
      </c>
    </row>
    <row r="43" spans="1:13" s="322" customFormat="1" ht="76.5">
      <c r="A43" s="142">
        <v>100</v>
      </c>
      <c r="B43" s="285" t="s">
        <v>537</v>
      </c>
      <c r="C43" s="89">
        <v>45811</v>
      </c>
      <c r="D43" s="83" t="s">
        <v>538</v>
      </c>
      <c r="E43" s="80" t="s">
        <v>539</v>
      </c>
      <c r="F43" s="94" t="s">
        <v>12</v>
      </c>
      <c r="G43" s="91">
        <v>100</v>
      </c>
      <c r="H43" s="84" t="s">
        <v>765</v>
      </c>
      <c r="I43" s="87" t="s">
        <v>27</v>
      </c>
      <c r="J43" s="86" t="s">
        <v>170</v>
      </c>
      <c r="K43" s="206" t="s">
        <v>30</v>
      </c>
      <c r="L43" s="82">
        <v>-9.1889970000000005</v>
      </c>
      <c r="M43" s="66">
        <v>-76.961309</v>
      </c>
    </row>
    <row r="44" spans="1:13" s="322" customFormat="1" ht="76.5">
      <c r="A44" s="142">
        <v>99</v>
      </c>
      <c r="B44" s="212" t="s">
        <v>536</v>
      </c>
      <c r="C44" s="89">
        <v>45811</v>
      </c>
      <c r="D44" s="96" t="s">
        <v>449</v>
      </c>
      <c r="E44" s="80" t="s">
        <v>581</v>
      </c>
      <c r="F44" s="94" t="s">
        <v>12</v>
      </c>
      <c r="G44" s="91">
        <v>230</v>
      </c>
      <c r="H44" s="81" t="s">
        <v>766</v>
      </c>
      <c r="I44" s="87" t="s">
        <v>566</v>
      </c>
      <c r="J44" s="88" t="s">
        <v>220</v>
      </c>
      <c r="K44" s="206" t="s">
        <v>30</v>
      </c>
      <c r="L44" s="82">
        <v>-14.367813999999999</v>
      </c>
      <c r="M44" s="66">
        <v>-69.479938000000004</v>
      </c>
    </row>
    <row r="45" spans="1:13" s="322" customFormat="1" ht="76.5">
      <c r="A45" s="142">
        <v>98</v>
      </c>
      <c r="B45" s="212" t="s">
        <v>531</v>
      </c>
      <c r="C45" s="89">
        <v>45811</v>
      </c>
      <c r="D45" s="96" t="s">
        <v>437</v>
      </c>
      <c r="E45" s="80" t="s">
        <v>530</v>
      </c>
      <c r="F45" s="94" t="s">
        <v>12</v>
      </c>
      <c r="G45" s="91">
        <v>27</v>
      </c>
      <c r="H45" s="81" t="s">
        <v>756</v>
      </c>
      <c r="I45" s="87" t="s">
        <v>533</v>
      </c>
      <c r="J45" s="88" t="s">
        <v>171</v>
      </c>
      <c r="K45" s="206" t="s">
        <v>30</v>
      </c>
      <c r="L45" s="82">
        <v>-4.62486</v>
      </c>
      <c r="M45" s="66">
        <v>-79.628720000000001</v>
      </c>
    </row>
    <row r="46" spans="1:13" s="322" customFormat="1" ht="89.25">
      <c r="A46" s="142">
        <v>97</v>
      </c>
      <c r="B46" s="212" t="s">
        <v>529</v>
      </c>
      <c r="C46" s="89">
        <v>45811</v>
      </c>
      <c r="D46" s="96" t="s">
        <v>527</v>
      </c>
      <c r="E46" s="80" t="s">
        <v>528</v>
      </c>
      <c r="F46" s="94" t="s">
        <v>12</v>
      </c>
      <c r="G46" s="91">
        <v>15</v>
      </c>
      <c r="H46" s="81" t="s">
        <v>744</v>
      </c>
      <c r="I46" s="87" t="s">
        <v>489</v>
      </c>
      <c r="J46" s="88" t="s">
        <v>211</v>
      </c>
      <c r="K46" s="206" t="s">
        <v>30</v>
      </c>
      <c r="L46" s="82">
        <v>-6.0774949999999999</v>
      </c>
      <c r="M46" s="66">
        <v>-78.741095000000001</v>
      </c>
    </row>
    <row r="47" spans="1:13" s="322" customFormat="1" ht="89.25">
      <c r="A47" s="142">
        <v>96</v>
      </c>
      <c r="B47" s="212" t="s">
        <v>521</v>
      </c>
      <c r="C47" s="89">
        <v>45810</v>
      </c>
      <c r="D47" s="96" t="s">
        <v>522</v>
      </c>
      <c r="E47" s="80" t="s">
        <v>523</v>
      </c>
      <c r="F47" s="94" t="s">
        <v>12</v>
      </c>
      <c r="G47" s="91">
        <v>30</v>
      </c>
      <c r="H47" s="81" t="s">
        <v>767</v>
      </c>
      <c r="I47" s="87" t="s">
        <v>524</v>
      </c>
      <c r="J47" s="88" t="s">
        <v>220</v>
      </c>
      <c r="K47" s="206" t="s">
        <v>30</v>
      </c>
      <c r="L47" s="82">
        <v>-14.854581</v>
      </c>
      <c r="M47" s="66">
        <v>-69.682599999999994</v>
      </c>
    </row>
    <row r="48" spans="1:13" s="322" customFormat="1" ht="114.75">
      <c r="A48" s="142">
        <v>95</v>
      </c>
      <c r="B48" s="212" t="s">
        <v>518</v>
      </c>
      <c r="C48" s="89">
        <v>45810</v>
      </c>
      <c r="D48" s="83" t="s">
        <v>519</v>
      </c>
      <c r="E48" s="168" t="s">
        <v>520</v>
      </c>
      <c r="F48" s="94" t="s">
        <v>12</v>
      </c>
      <c r="G48" s="36">
        <v>14</v>
      </c>
      <c r="H48" s="31" t="s">
        <v>768</v>
      </c>
      <c r="I48" s="87" t="s">
        <v>435</v>
      </c>
      <c r="J48" s="88" t="s">
        <v>194</v>
      </c>
      <c r="K48" s="206" t="s">
        <v>30</v>
      </c>
      <c r="L48" s="82">
        <v>-4.9635699999999998</v>
      </c>
      <c r="M48" s="66">
        <v>-79.632498999999996</v>
      </c>
    </row>
    <row r="49" spans="1:13" s="322" customFormat="1" ht="76.5">
      <c r="A49" s="142">
        <v>94</v>
      </c>
      <c r="B49" s="212" t="s">
        <v>512</v>
      </c>
      <c r="C49" s="89">
        <v>45810</v>
      </c>
      <c r="D49" s="79" t="s">
        <v>513</v>
      </c>
      <c r="E49" s="80" t="s">
        <v>514</v>
      </c>
      <c r="F49" s="94" t="s">
        <v>12</v>
      </c>
      <c r="G49" s="91">
        <v>50</v>
      </c>
      <c r="H49" s="97" t="s">
        <v>769</v>
      </c>
      <c r="I49" s="87" t="s">
        <v>27</v>
      </c>
      <c r="J49" s="86" t="s">
        <v>532</v>
      </c>
      <c r="K49" s="206" t="s">
        <v>30</v>
      </c>
      <c r="L49" s="238">
        <v>-12.586857</v>
      </c>
      <c r="M49" s="239">
        <v>-75.950134000000006</v>
      </c>
    </row>
    <row r="50" spans="1:13" s="322" customFormat="1" ht="89.25">
      <c r="A50" s="142">
        <v>93</v>
      </c>
      <c r="B50" s="212" t="s">
        <v>509</v>
      </c>
      <c r="C50" s="89">
        <v>45810</v>
      </c>
      <c r="D50" s="79" t="s">
        <v>507</v>
      </c>
      <c r="E50" s="80" t="s">
        <v>508</v>
      </c>
      <c r="F50" s="94" t="s">
        <v>12</v>
      </c>
      <c r="G50" s="91">
        <v>13</v>
      </c>
      <c r="H50" s="97" t="s">
        <v>770</v>
      </c>
      <c r="I50" s="87" t="s">
        <v>526</v>
      </c>
      <c r="J50" s="88" t="s">
        <v>299</v>
      </c>
      <c r="K50" s="206" t="s">
        <v>30</v>
      </c>
      <c r="L50" s="238">
        <v>-5.1144119999999997</v>
      </c>
      <c r="M50" s="239">
        <v>-78.363304999999997</v>
      </c>
    </row>
    <row r="51" spans="1:13" s="322" customFormat="1" ht="89.25">
      <c r="A51" s="142">
        <v>92</v>
      </c>
      <c r="B51" s="212" t="s">
        <v>502</v>
      </c>
      <c r="C51" s="89">
        <v>45808</v>
      </c>
      <c r="D51" s="96" t="s">
        <v>437</v>
      </c>
      <c r="E51" s="80" t="s">
        <v>501</v>
      </c>
      <c r="F51" s="94" t="s">
        <v>12</v>
      </c>
      <c r="G51" s="91">
        <v>10</v>
      </c>
      <c r="H51" s="81" t="s">
        <v>763</v>
      </c>
      <c r="I51" s="87" t="s">
        <v>386</v>
      </c>
      <c r="J51" s="88" t="s">
        <v>171</v>
      </c>
      <c r="K51" s="206" t="s">
        <v>30</v>
      </c>
      <c r="L51" s="82">
        <v>-4.7479240000000003</v>
      </c>
      <c r="M51" s="66">
        <v>-79.613263000000003</v>
      </c>
    </row>
    <row r="52" spans="1:13" s="322" customFormat="1" ht="76.5">
      <c r="A52" s="142">
        <v>91</v>
      </c>
      <c r="B52" s="212" t="s">
        <v>500</v>
      </c>
      <c r="C52" s="89">
        <v>45807</v>
      </c>
      <c r="D52" s="79" t="s">
        <v>463</v>
      </c>
      <c r="E52" s="80" t="s">
        <v>499</v>
      </c>
      <c r="F52" s="94" t="s">
        <v>12</v>
      </c>
      <c r="G52" s="91" t="s">
        <v>101</v>
      </c>
      <c r="H52" s="81" t="s">
        <v>771</v>
      </c>
      <c r="I52" s="87" t="s">
        <v>27</v>
      </c>
      <c r="J52" s="88" t="s">
        <v>293</v>
      </c>
      <c r="K52" s="206" t="s">
        <v>30</v>
      </c>
      <c r="L52" s="236">
        <v>-10.716491</v>
      </c>
      <c r="M52" s="237">
        <v>-75.176242999999999</v>
      </c>
    </row>
    <row r="53" spans="1:13" s="322" customFormat="1" ht="89.25">
      <c r="A53" s="142">
        <v>90</v>
      </c>
      <c r="B53" s="285" t="s">
        <v>558</v>
      </c>
      <c r="C53" s="89">
        <v>45806</v>
      </c>
      <c r="D53" s="32" t="s">
        <v>556</v>
      </c>
      <c r="E53" s="168" t="s">
        <v>557</v>
      </c>
      <c r="F53" s="94" t="s">
        <v>12</v>
      </c>
      <c r="G53" s="36">
        <v>15</v>
      </c>
      <c r="H53" s="31" t="s">
        <v>772</v>
      </c>
      <c r="I53" s="87" t="s">
        <v>27</v>
      </c>
      <c r="J53" s="88" t="s">
        <v>174</v>
      </c>
      <c r="K53" s="206" t="s">
        <v>30</v>
      </c>
      <c r="L53" s="257">
        <v>-13.341654</v>
      </c>
      <c r="M53" s="258">
        <v>-74.540285999999995</v>
      </c>
    </row>
    <row r="54" spans="1:13" s="322" customFormat="1" ht="89.25">
      <c r="A54" s="142">
        <v>89</v>
      </c>
      <c r="B54" s="212" t="s">
        <v>498</v>
      </c>
      <c r="C54" s="89">
        <v>45805</v>
      </c>
      <c r="D54" s="83" t="s">
        <v>496</v>
      </c>
      <c r="E54" s="168" t="s">
        <v>497</v>
      </c>
      <c r="F54" s="94" t="s">
        <v>12</v>
      </c>
      <c r="G54" s="91">
        <v>40</v>
      </c>
      <c r="H54" s="81" t="s">
        <v>773</v>
      </c>
      <c r="I54" s="87" t="s">
        <v>27</v>
      </c>
      <c r="J54" s="86" t="s">
        <v>170</v>
      </c>
      <c r="K54" s="206" t="s">
        <v>30</v>
      </c>
      <c r="L54" s="82">
        <v>-9.2378119999999999</v>
      </c>
      <c r="M54" s="66">
        <v>-76.974254000000002</v>
      </c>
    </row>
    <row r="55" spans="1:13" s="322" customFormat="1" ht="76.5">
      <c r="A55" s="142">
        <v>88</v>
      </c>
      <c r="B55" s="212" t="s">
        <v>568</v>
      </c>
      <c r="C55" s="89">
        <v>45804</v>
      </c>
      <c r="D55" s="96" t="s">
        <v>450</v>
      </c>
      <c r="E55" s="80" t="s">
        <v>567</v>
      </c>
      <c r="F55" s="94" t="s">
        <v>12</v>
      </c>
      <c r="G55" s="207">
        <v>50</v>
      </c>
      <c r="H55" s="81" t="s">
        <v>774</v>
      </c>
      <c r="I55" s="87" t="s">
        <v>27</v>
      </c>
      <c r="J55" s="88" t="s">
        <v>407</v>
      </c>
      <c r="K55" s="164" t="s">
        <v>30</v>
      </c>
      <c r="L55" s="208">
        <v>-10.615335</v>
      </c>
      <c r="M55" s="209">
        <v>-76.178973999999997</v>
      </c>
    </row>
    <row r="56" spans="1:13" s="322" customFormat="1" ht="102">
      <c r="A56" s="142">
        <v>87</v>
      </c>
      <c r="B56" s="274" t="s">
        <v>480</v>
      </c>
      <c r="C56" s="89">
        <v>45803</v>
      </c>
      <c r="D56" s="83" t="s">
        <v>309</v>
      </c>
      <c r="E56" s="131" t="s">
        <v>479</v>
      </c>
      <c r="F56" s="94" t="s">
        <v>12</v>
      </c>
      <c r="G56" s="116">
        <v>20</v>
      </c>
      <c r="H56" s="84" t="s">
        <v>775</v>
      </c>
      <c r="I56" s="87" t="s">
        <v>323</v>
      </c>
      <c r="J56" s="86" t="s">
        <v>244</v>
      </c>
      <c r="K56" s="206" t="s">
        <v>30</v>
      </c>
      <c r="L56" s="82">
        <v>-17.466985000000001</v>
      </c>
      <c r="M56" s="66">
        <v>-70.024193999999994</v>
      </c>
    </row>
    <row r="57" spans="1:13" s="322" customFormat="1" ht="76.5">
      <c r="A57" s="142">
        <v>86</v>
      </c>
      <c r="B57" s="212" t="s">
        <v>477</v>
      </c>
      <c r="C57" s="89">
        <v>45803</v>
      </c>
      <c r="D57" s="96" t="s">
        <v>478</v>
      </c>
      <c r="E57" s="130" t="s">
        <v>482</v>
      </c>
      <c r="F57" s="94" t="s">
        <v>12</v>
      </c>
      <c r="G57" s="91">
        <v>50</v>
      </c>
      <c r="H57" s="81" t="s">
        <v>776</v>
      </c>
      <c r="I57" s="87" t="s">
        <v>27</v>
      </c>
      <c r="J57" s="88" t="s">
        <v>415</v>
      </c>
      <c r="K57" s="206" t="s">
        <v>30</v>
      </c>
      <c r="L57" s="82">
        <v>-13.731812</v>
      </c>
      <c r="M57" s="66">
        <v>-72.349795999999998</v>
      </c>
    </row>
    <row r="58" spans="1:13" s="322" customFormat="1" ht="114.75">
      <c r="A58" s="142">
        <v>85</v>
      </c>
      <c r="B58" s="212" t="s">
        <v>460</v>
      </c>
      <c r="C58" s="89">
        <v>45799</v>
      </c>
      <c r="D58" s="83" t="s">
        <v>463</v>
      </c>
      <c r="E58" s="80" t="s">
        <v>461</v>
      </c>
      <c r="F58" s="94" t="s">
        <v>12</v>
      </c>
      <c r="G58" s="91">
        <v>20</v>
      </c>
      <c r="H58" s="81" t="s">
        <v>777</v>
      </c>
      <c r="I58" s="34" t="s">
        <v>476</v>
      </c>
      <c r="J58" s="88" t="s">
        <v>462</v>
      </c>
      <c r="K58" s="164" t="s">
        <v>30</v>
      </c>
      <c r="L58" s="82">
        <v>-10.651515</v>
      </c>
      <c r="M58" s="66">
        <v>-75.114142000000001</v>
      </c>
    </row>
    <row r="59" spans="1:13" s="322" customFormat="1" ht="89.25">
      <c r="A59" s="142">
        <v>84</v>
      </c>
      <c r="B59" s="212" t="s">
        <v>485</v>
      </c>
      <c r="C59" s="89">
        <v>45798</v>
      </c>
      <c r="D59" s="83" t="s">
        <v>486</v>
      </c>
      <c r="E59" s="168" t="s">
        <v>487</v>
      </c>
      <c r="F59" s="94" t="s">
        <v>12</v>
      </c>
      <c r="G59" s="36">
        <v>15</v>
      </c>
      <c r="H59" s="31" t="s">
        <v>778</v>
      </c>
      <c r="I59" s="87" t="s">
        <v>27</v>
      </c>
      <c r="J59" s="88" t="s">
        <v>174</v>
      </c>
      <c r="K59" s="206" t="s">
        <v>30</v>
      </c>
      <c r="L59" s="82">
        <v>-13.637276999999999</v>
      </c>
      <c r="M59" s="66">
        <v>-75.697784999999996</v>
      </c>
    </row>
    <row r="60" spans="1:13" s="322" customFormat="1" ht="76.5">
      <c r="A60" s="142">
        <v>83</v>
      </c>
      <c r="B60" s="212" t="s">
        <v>457</v>
      </c>
      <c r="C60" s="89">
        <v>45798</v>
      </c>
      <c r="D60" s="83" t="s">
        <v>458</v>
      </c>
      <c r="E60" s="80" t="s">
        <v>459</v>
      </c>
      <c r="F60" s="94" t="s">
        <v>12</v>
      </c>
      <c r="G60" s="180">
        <v>100</v>
      </c>
      <c r="H60" s="97" t="s">
        <v>779</v>
      </c>
      <c r="I60" s="87" t="s">
        <v>27</v>
      </c>
      <c r="J60" s="86" t="s">
        <v>300</v>
      </c>
      <c r="K60" s="164" t="s">
        <v>30</v>
      </c>
      <c r="L60" s="181">
        <v>-7.0855420000000002</v>
      </c>
      <c r="M60" s="182">
        <v>-76.637118999999998</v>
      </c>
    </row>
    <row r="61" spans="1:13" s="322" customFormat="1" ht="89.25">
      <c r="A61" s="142">
        <v>82</v>
      </c>
      <c r="B61" s="212" t="s">
        <v>454</v>
      </c>
      <c r="C61" s="89">
        <v>45433</v>
      </c>
      <c r="D61" s="90" t="s">
        <v>456</v>
      </c>
      <c r="E61" s="80" t="s">
        <v>453</v>
      </c>
      <c r="F61" s="94" t="s">
        <v>12</v>
      </c>
      <c r="G61" s="91">
        <v>30</v>
      </c>
      <c r="H61" s="81" t="s">
        <v>780</v>
      </c>
      <c r="I61" s="92" t="s">
        <v>455</v>
      </c>
      <c r="J61" s="88" t="s">
        <v>227</v>
      </c>
      <c r="K61" s="206" t="s">
        <v>30</v>
      </c>
      <c r="L61" s="210">
        <v>-6.509557</v>
      </c>
      <c r="M61" s="211">
        <v>-78.715943999999993</v>
      </c>
    </row>
    <row r="62" spans="1:13" s="322" customFormat="1" ht="76.5">
      <c r="A62" s="142">
        <v>81</v>
      </c>
      <c r="B62" s="275" t="s">
        <v>452</v>
      </c>
      <c r="C62" s="89">
        <v>45432</v>
      </c>
      <c r="D62" s="90" t="s">
        <v>31</v>
      </c>
      <c r="E62" s="80" t="s">
        <v>474</v>
      </c>
      <c r="F62" s="94" t="s">
        <v>12</v>
      </c>
      <c r="G62" s="91" t="s">
        <v>101</v>
      </c>
      <c r="H62" s="97" t="s">
        <v>781</v>
      </c>
      <c r="I62" s="87" t="s">
        <v>488</v>
      </c>
      <c r="J62" s="88" t="s">
        <v>421</v>
      </c>
      <c r="K62" s="164" t="s">
        <v>30</v>
      </c>
      <c r="L62" s="82">
        <v>-9.0845099999999999</v>
      </c>
      <c r="M62" s="66">
        <v>-75.721131</v>
      </c>
    </row>
    <row r="63" spans="1:13" s="322" customFormat="1" ht="76.5">
      <c r="A63" s="142">
        <v>80</v>
      </c>
      <c r="B63" s="212" t="s">
        <v>451</v>
      </c>
      <c r="C63" s="89">
        <v>45796</v>
      </c>
      <c r="D63" s="96" t="s">
        <v>450</v>
      </c>
      <c r="E63" s="80" t="s">
        <v>491</v>
      </c>
      <c r="F63" s="94" t="s">
        <v>12</v>
      </c>
      <c r="G63" s="207">
        <v>50</v>
      </c>
      <c r="H63" s="81" t="s">
        <v>774</v>
      </c>
      <c r="I63" s="87" t="s">
        <v>123</v>
      </c>
      <c r="J63" s="88" t="s">
        <v>407</v>
      </c>
      <c r="K63" s="164" t="s">
        <v>30</v>
      </c>
      <c r="L63" s="208">
        <v>-10.613597</v>
      </c>
      <c r="M63" s="209">
        <v>-76.179884000000001</v>
      </c>
    </row>
    <row r="64" spans="1:13" s="322" customFormat="1" ht="89.25">
      <c r="A64" s="142">
        <v>79</v>
      </c>
      <c r="B64" s="276" t="s">
        <v>464</v>
      </c>
      <c r="C64" s="89">
        <v>45793</v>
      </c>
      <c r="D64" s="90" t="s">
        <v>465</v>
      </c>
      <c r="E64" s="80" t="s">
        <v>466</v>
      </c>
      <c r="F64" s="94" t="s">
        <v>12</v>
      </c>
      <c r="G64" s="91">
        <v>20</v>
      </c>
      <c r="H64" s="81" t="s">
        <v>782</v>
      </c>
      <c r="I64" s="87" t="s">
        <v>467</v>
      </c>
      <c r="J64" s="88" t="s">
        <v>211</v>
      </c>
      <c r="K64" s="164" t="s">
        <v>30</v>
      </c>
      <c r="L64" s="82">
        <v>-6.630833</v>
      </c>
      <c r="M64" s="66">
        <v>-79.125277999999994</v>
      </c>
    </row>
    <row r="65" spans="1:13" s="322" customFormat="1" ht="89.25">
      <c r="A65" s="142">
        <v>78</v>
      </c>
      <c r="B65" s="212" t="s">
        <v>447</v>
      </c>
      <c r="C65" s="89">
        <v>45792</v>
      </c>
      <c r="D65" s="79" t="s">
        <v>442</v>
      </c>
      <c r="E65" s="80" t="s">
        <v>443</v>
      </c>
      <c r="F65" s="94" t="s">
        <v>12</v>
      </c>
      <c r="G65" s="91" t="s">
        <v>101</v>
      </c>
      <c r="H65" s="81" t="s">
        <v>783</v>
      </c>
      <c r="I65" s="87" t="s">
        <v>27</v>
      </c>
      <c r="J65" s="88" t="s">
        <v>415</v>
      </c>
      <c r="K65" s="206" t="s">
        <v>30</v>
      </c>
      <c r="L65" s="82">
        <v>-14.66864666</v>
      </c>
      <c r="M65" s="66">
        <v>-71.280101536999993</v>
      </c>
    </row>
    <row r="66" spans="1:13" s="322" customFormat="1" ht="89.25">
      <c r="A66" s="142">
        <v>77</v>
      </c>
      <c r="B66" s="212" t="s">
        <v>446</v>
      </c>
      <c r="C66" s="89">
        <v>45792</v>
      </c>
      <c r="D66" s="79" t="s">
        <v>444</v>
      </c>
      <c r="E66" s="80" t="s">
        <v>445</v>
      </c>
      <c r="F66" s="94" t="s">
        <v>12</v>
      </c>
      <c r="G66" s="91" t="s">
        <v>101</v>
      </c>
      <c r="H66" s="81" t="s">
        <v>783</v>
      </c>
      <c r="I66" s="87" t="s">
        <v>27</v>
      </c>
      <c r="J66" s="88" t="s">
        <v>415</v>
      </c>
      <c r="K66" s="206" t="s">
        <v>30</v>
      </c>
      <c r="L66" s="82">
        <v>-14.635122000000001</v>
      </c>
      <c r="M66" s="66">
        <v>-71.276989999999998</v>
      </c>
    </row>
    <row r="67" spans="1:13" s="322" customFormat="1" ht="76.5">
      <c r="A67" s="142">
        <v>76</v>
      </c>
      <c r="B67" s="212" t="s">
        <v>429</v>
      </c>
      <c r="C67" s="89">
        <v>45785</v>
      </c>
      <c r="D67" s="32" t="s">
        <v>430</v>
      </c>
      <c r="E67" s="168" t="s">
        <v>431</v>
      </c>
      <c r="F67" s="94" t="s">
        <v>12</v>
      </c>
      <c r="G67" s="36">
        <v>15</v>
      </c>
      <c r="H67" s="31" t="s">
        <v>784</v>
      </c>
      <c r="I67" s="87" t="s">
        <v>27</v>
      </c>
      <c r="J67" s="88" t="s">
        <v>174</v>
      </c>
      <c r="K67" s="177" t="s">
        <v>30</v>
      </c>
      <c r="L67" s="82">
        <v>-13.353954999999999</v>
      </c>
      <c r="M67" s="66">
        <v>-74.668083999999993</v>
      </c>
    </row>
    <row r="68" spans="1:13" s="322" customFormat="1" ht="76.5">
      <c r="A68" s="142">
        <v>75</v>
      </c>
      <c r="B68" s="212" t="s">
        <v>426</v>
      </c>
      <c r="C68" s="89">
        <v>45784</v>
      </c>
      <c r="D68" s="32" t="s">
        <v>427</v>
      </c>
      <c r="E68" s="168" t="s">
        <v>428</v>
      </c>
      <c r="F68" s="94" t="s">
        <v>12</v>
      </c>
      <c r="G68" s="36" t="s">
        <v>101</v>
      </c>
      <c r="H68" s="31" t="s">
        <v>785</v>
      </c>
      <c r="I68" s="87" t="s">
        <v>27</v>
      </c>
      <c r="J68" s="88" t="s">
        <v>174</v>
      </c>
      <c r="K68" s="178" t="s">
        <v>30</v>
      </c>
      <c r="L68" s="82">
        <v>-15.676631</v>
      </c>
      <c r="M68" s="66">
        <v>-74.524173000000005</v>
      </c>
    </row>
    <row r="69" spans="1:13" s="322" customFormat="1" ht="76.5">
      <c r="A69" s="142">
        <v>74</v>
      </c>
      <c r="B69" s="276" t="s">
        <v>419</v>
      </c>
      <c r="C69" s="89">
        <v>45784</v>
      </c>
      <c r="D69" s="79" t="s">
        <v>417</v>
      </c>
      <c r="E69" s="80" t="s">
        <v>418</v>
      </c>
      <c r="F69" s="94" t="s">
        <v>12</v>
      </c>
      <c r="G69" s="195">
        <v>250</v>
      </c>
      <c r="H69" s="81" t="s">
        <v>786</v>
      </c>
      <c r="I69" s="87" t="s">
        <v>637</v>
      </c>
      <c r="J69" s="88" t="s">
        <v>415</v>
      </c>
      <c r="K69" s="178" t="s">
        <v>30</v>
      </c>
      <c r="L69" s="196">
        <v>-13.130601</v>
      </c>
      <c r="M69" s="197">
        <v>-72.593124000000003</v>
      </c>
    </row>
    <row r="70" spans="1:13" s="322" customFormat="1" ht="89.25">
      <c r="A70" s="142">
        <v>73</v>
      </c>
      <c r="B70" s="276" t="s">
        <v>410</v>
      </c>
      <c r="C70" s="89">
        <v>45783</v>
      </c>
      <c r="D70" s="90" t="s">
        <v>408</v>
      </c>
      <c r="E70" s="80" t="s">
        <v>409</v>
      </c>
      <c r="F70" s="94" t="s">
        <v>12</v>
      </c>
      <c r="G70" s="198" t="s">
        <v>101</v>
      </c>
      <c r="H70" s="97" t="s">
        <v>787</v>
      </c>
      <c r="I70" s="87" t="s">
        <v>27</v>
      </c>
      <c r="J70" s="88" t="s">
        <v>293</v>
      </c>
      <c r="K70" s="177" t="s">
        <v>30</v>
      </c>
      <c r="L70" s="199">
        <v>-10.890098</v>
      </c>
      <c r="M70" s="200">
        <v>-74.954255000000003</v>
      </c>
    </row>
    <row r="71" spans="1:13" s="322" customFormat="1" ht="89.25">
      <c r="A71" s="142">
        <v>72</v>
      </c>
      <c r="B71" s="276" t="s">
        <v>402</v>
      </c>
      <c r="C71" s="89">
        <v>45782</v>
      </c>
      <c r="D71" s="90" t="s">
        <v>403</v>
      </c>
      <c r="E71" s="80" t="s">
        <v>404</v>
      </c>
      <c r="F71" s="94" t="s">
        <v>12</v>
      </c>
      <c r="G71" s="91">
        <v>600</v>
      </c>
      <c r="H71" s="81" t="s">
        <v>788</v>
      </c>
      <c r="I71" s="87" t="s">
        <v>411</v>
      </c>
      <c r="J71" s="86" t="s">
        <v>300</v>
      </c>
      <c r="K71" s="178" t="s">
        <v>30</v>
      </c>
      <c r="L71" s="82">
        <v>-7.7010930000000002</v>
      </c>
      <c r="M71" s="66">
        <v>-76.667962000000003</v>
      </c>
    </row>
    <row r="72" spans="1:13" s="322" customFormat="1" ht="89.25">
      <c r="A72" s="142">
        <v>71</v>
      </c>
      <c r="B72" s="275" t="s">
        <v>398</v>
      </c>
      <c r="C72" s="89">
        <v>45778</v>
      </c>
      <c r="D72" s="90" t="s">
        <v>287</v>
      </c>
      <c r="E72" s="80" t="s">
        <v>399</v>
      </c>
      <c r="F72" s="94" t="s">
        <v>12</v>
      </c>
      <c r="G72" s="161">
        <v>50</v>
      </c>
      <c r="H72" s="81" t="s">
        <v>789</v>
      </c>
      <c r="I72" s="87" t="s">
        <v>400</v>
      </c>
      <c r="J72" s="88" t="s">
        <v>114</v>
      </c>
      <c r="K72" s="177" t="s">
        <v>30</v>
      </c>
      <c r="L72" s="128">
        <v>-6.5538777777777701</v>
      </c>
      <c r="M72" s="129">
        <v>-78.751011111111097</v>
      </c>
    </row>
    <row r="73" spans="1:13" s="322" customFormat="1" ht="76.5">
      <c r="A73" s="142">
        <v>70</v>
      </c>
      <c r="B73" s="275" t="s">
        <v>468</v>
      </c>
      <c r="C73" s="89">
        <v>45777</v>
      </c>
      <c r="D73" s="83" t="s">
        <v>469</v>
      </c>
      <c r="E73" s="80" t="s">
        <v>470</v>
      </c>
      <c r="F73" s="94" t="s">
        <v>12</v>
      </c>
      <c r="G73" s="91">
        <v>15</v>
      </c>
      <c r="H73" s="81" t="s">
        <v>790</v>
      </c>
      <c r="I73" s="87" t="s">
        <v>27</v>
      </c>
      <c r="J73" s="86" t="s">
        <v>170</v>
      </c>
      <c r="K73" s="164" t="s">
        <v>30</v>
      </c>
      <c r="L73" s="82">
        <v>-8.9671070000000004</v>
      </c>
      <c r="M73" s="66">
        <v>-77.354515000000006</v>
      </c>
    </row>
    <row r="74" spans="1:13" s="322" customFormat="1" ht="76.5">
      <c r="A74" s="142">
        <v>69</v>
      </c>
      <c r="B74" s="276" t="s">
        <v>391</v>
      </c>
      <c r="C74" s="89">
        <v>45775</v>
      </c>
      <c r="D74" s="90" t="s">
        <v>390</v>
      </c>
      <c r="E74" s="80" t="s">
        <v>420</v>
      </c>
      <c r="F74" s="94" t="s">
        <v>12</v>
      </c>
      <c r="G74" s="191">
        <v>16</v>
      </c>
      <c r="H74" s="81" t="s">
        <v>791</v>
      </c>
      <c r="I74" s="87" t="s">
        <v>128</v>
      </c>
      <c r="J74" s="86" t="s">
        <v>300</v>
      </c>
      <c r="K74" s="178" t="s">
        <v>30</v>
      </c>
      <c r="L74" s="192">
        <v>-6.2358419999999999</v>
      </c>
      <c r="M74" s="193">
        <v>-77.196231999999995</v>
      </c>
    </row>
    <row r="75" spans="1:13" s="322" customFormat="1" ht="102">
      <c r="A75" s="142">
        <v>68</v>
      </c>
      <c r="B75" s="276" t="s">
        <v>387</v>
      </c>
      <c r="C75" s="89">
        <v>45775</v>
      </c>
      <c r="D75" s="90" t="s">
        <v>126</v>
      </c>
      <c r="E75" s="80" t="s">
        <v>388</v>
      </c>
      <c r="F75" s="94" t="s">
        <v>12</v>
      </c>
      <c r="G75" s="191">
        <v>130</v>
      </c>
      <c r="H75" s="81" t="s">
        <v>792</v>
      </c>
      <c r="I75" s="87" t="s">
        <v>389</v>
      </c>
      <c r="J75" s="86" t="s">
        <v>184</v>
      </c>
      <c r="K75" s="178" t="s">
        <v>30</v>
      </c>
      <c r="L75" s="192">
        <v>-7.8206540000000002</v>
      </c>
      <c r="M75" s="193">
        <v>-77.658400999999998</v>
      </c>
    </row>
    <row r="76" spans="1:13" s="322" customFormat="1" ht="76.5">
      <c r="A76" s="142">
        <v>67</v>
      </c>
      <c r="B76" s="212" t="s">
        <v>368</v>
      </c>
      <c r="C76" s="89">
        <v>45772</v>
      </c>
      <c r="D76" s="83" t="s">
        <v>122</v>
      </c>
      <c r="E76" s="80" t="s">
        <v>367</v>
      </c>
      <c r="F76" s="94" t="s">
        <v>12</v>
      </c>
      <c r="G76" s="122">
        <v>120</v>
      </c>
      <c r="H76" s="81" t="s">
        <v>793</v>
      </c>
      <c r="I76" s="87" t="s">
        <v>401</v>
      </c>
      <c r="J76" s="86" t="s">
        <v>184</v>
      </c>
      <c r="K76" s="177" t="s">
        <v>30</v>
      </c>
      <c r="L76" s="188">
        <v>-7.9349379999999998</v>
      </c>
      <c r="M76" s="189">
        <v>-77.561670000000007</v>
      </c>
    </row>
    <row r="77" spans="1:13" s="322" customFormat="1" ht="102">
      <c r="A77" s="142">
        <v>66</v>
      </c>
      <c r="B77" s="212" t="s">
        <v>395</v>
      </c>
      <c r="C77" s="89">
        <v>45771</v>
      </c>
      <c r="D77" s="83" t="s">
        <v>393</v>
      </c>
      <c r="E77" s="80" t="s">
        <v>394</v>
      </c>
      <c r="F77" s="94" t="s">
        <v>12</v>
      </c>
      <c r="G77" s="91">
        <v>45</v>
      </c>
      <c r="H77" s="81" t="s">
        <v>794</v>
      </c>
      <c r="I77" s="87" t="s">
        <v>27</v>
      </c>
      <c r="J77" s="86" t="s">
        <v>170</v>
      </c>
      <c r="K77" s="177" t="s">
        <v>30</v>
      </c>
      <c r="L77" s="82">
        <v>-8.5288500000000003</v>
      </c>
      <c r="M77" s="66">
        <v>-77.399497999999994</v>
      </c>
    </row>
    <row r="78" spans="1:13" s="322" customFormat="1" ht="89.25">
      <c r="A78" s="142">
        <v>65</v>
      </c>
      <c r="B78" s="212" t="s">
        <v>375</v>
      </c>
      <c r="C78" s="89">
        <v>45771</v>
      </c>
      <c r="D78" s="83" t="s">
        <v>373</v>
      </c>
      <c r="E78" s="80" t="s">
        <v>374</v>
      </c>
      <c r="F78" s="94" t="s">
        <v>12</v>
      </c>
      <c r="G78" s="122">
        <v>150</v>
      </c>
      <c r="H78" s="81" t="s">
        <v>795</v>
      </c>
      <c r="I78" s="87" t="s">
        <v>27</v>
      </c>
      <c r="J78" s="88" t="s">
        <v>293</v>
      </c>
      <c r="K78" s="177" t="s">
        <v>30</v>
      </c>
      <c r="L78" s="188">
        <v>-11.517265999999999</v>
      </c>
      <c r="M78" s="189">
        <v>-74.449680999999998</v>
      </c>
    </row>
    <row r="79" spans="1:13" s="322" customFormat="1" ht="89.25">
      <c r="A79" s="142">
        <v>64</v>
      </c>
      <c r="B79" s="212" t="s">
        <v>372</v>
      </c>
      <c r="C79" s="89">
        <v>45771</v>
      </c>
      <c r="D79" s="83" t="s">
        <v>335</v>
      </c>
      <c r="E79" s="80" t="s">
        <v>371</v>
      </c>
      <c r="F79" s="94" t="s">
        <v>12</v>
      </c>
      <c r="G79" s="91">
        <v>80</v>
      </c>
      <c r="H79" s="81" t="s">
        <v>795</v>
      </c>
      <c r="I79" s="87" t="s">
        <v>27</v>
      </c>
      <c r="J79" s="88" t="s">
        <v>293</v>
      </c>
      <c r="K79" s="177" t="s">
        <v>30</v>
      </c>
      <c r="L79" s="188">
        <v>-11.268234439949801</v>
      </c>
      <c r="M79" s="189">
        <v>-74.424197673797593</v>
      </c>
    </row>
    <row r="80" spans="1:13" s="322" customFormat="1" ht="76.5">
      <c r="A80" s="142">
        <v>63</v>
      </c>
      <c r="B80" s="212" t="s">
        <v>370</v>
      </c>
      <c r="C80" s="89">
        <v>45771</v>
      </c>
      <c r="D80" s="83" t="s">
        <v>369</v>
      </c>
      <c r="E80" s="80" t="s">
        <v>436</v>
      </c>
      <c r="F80" s="94" t="s">
        <v>12</v>
      </c>
      <c r="G80" s="187">
        <v>50</v>
      </c>
      <c r="H80" s="84" t="s">
        <v>796</v>
      </c>
      <c r="I80" s="87" t="s">
        <v>27</v>
      </c>
      <c r="J80" s="86" t="s">
        <v>170</v>
      </c>
      <c r="K80" s="177" t="s">
        <v>30</v>
      </c>
      <c r="L80" s="188">
        <v>-8.5007839999999995</v>
      </c>
      <c r="M80" s="189">
        <v>-77.298874999999995</v>
      </c>
    </row>
    <row r="81" spans="1:17" s="322" customFormat="1" ht="89.25">
      <c r="A81" s="142">
        <v>62</v>
      </c>
      <c r="B81" s="212" t="s">
        <v>363</v>
      </c>
      <c r="C81" s="89">
        <v>45770</v>
      </c>
      <c r="D81" s="83" t="s">
        <v>280</v>
      </c>
      <c r="E81" s="80" t="s">
        <v>362</v>
      </c>
      <c r="F81" s="94" t="s">
        <v>12</v>
      </c>
      <c r="G81" s="91">
        <v>135</v>
      </c>
      <c r="H81" s="81" t="s">
        <v>797</v>
      </c>
      <c r="I81" s="87" t="s">
        <v>27</v>
      </c>
      <c r="J81" s="88" t="s">
        <v>174</v>
      </c>
      <c r="K81" s="177" t="s">
        <v>30</v>
      </c>
      <c r="L81" s="82">
        <v>-14.3927</v>
      </c>
      <c r="M81" s="66">
        <v>-75.598640000000003</v>
      </c>
    </row>
    <row r="82" spans="1:17" s="322" customFormat="1" ht="102">
      <c r="A82" s="142">
        <v>61</v>
      </c>
      <c r="B82" s="212" t="s">
        <v>366</v>
      </c>
      <c r="C82" s="89">
        <v>45770</v>
      </c>
      <c r="D82" s="83" t="s">
        <v>364</v>
      </c>
      <c r="E82" s="80" t="s">
        <v>365</v>
      </c>
      <c r="F82" s="94" t="s">
        <v>12</v>
      </c>
      <c r="G82" s="91">
        <v>30</v>
      </c>
      <c r="H82" s="81" t="s">
        <v>798</v>
      </c>
      <c r="I82" s="87" t="s">
        <v>27</v>
      </c>
      <c r="J82" s="88" t="s">
        <v>156</v>
      </c>
      <c r="K82" s="177" t="s">
        <v>30</v>
      </c>
      <c r="L82" s="185">
        <v>-5.4047900000000002</v>
      </c>
      <c r="M82" s="186">
        <v>-79.621875000000003</v>
      </c>
    </row>
    <row r="83" spans="1:17" s="322" customFormat="1" ht="89.25">
      <c r="A83" s="142">
        <v>60</v>
      </c>
      <c r="B83" s="212" t="s">
        <v>358</v>
      </c>
      <c r="C83" s="89">
        <v>45770</v>
      </c>
      <c r="D83" s="90" t="s">
        <v>129</v>
      </c>
      <c r="E83" s="80" t="s">
        <v>356</v>
      </c>
      <c r="F83" s="94" t="s">
        <v>12</v>
      </c>
      <c r="G83" s="91">
        <v>100</v>
      </c>
      <c r="H83" s="81" t="s">
        <v>799</v>
      </c>
      <c r="I83" s="85" t="s">
        <v>357</v>
      </c>
      <c r="J83" s="88" t="s">
        <v>171</v>
      </c>
      <c r="K83" s="177" t="s">
        <v>30</v>
      </c>
      <c r="L83" s="162">
        <v>-4.670223</v>
      </c>
      <c r="M83" s="163">
        <v>-79.600038999999995</v>
      </c>
    </row>
    <row r="84" spans="1:17" s="322" customFormat="1" ht="102">
      <c r="A84" s="142">
        <v>59</v>
      </c>
      <c r="B84" s="212" t="s">
        <v>359</v>
      </c>
      <c r="C84" s="89">
        <v>45762</v>
      </c>
      <c r="D84" s="83" t="s">
        <v>360</v>
      </c>
      <c r="E84" s="80" t="s">
        <v>475</v>
      </c>
      <c r="F84" s="94" t="s">
        <v>12</v>
      </c>
      <c r="G84" s="91">
        <v>130</v>
      </c>
      <c r="H84" s="81" t="s">
        <v>800</v>
      </c>
      <c r="I84" s="87" t="s">
        <v>638</v>
      </c>
      <c r="J84" s="88" t="s">
        <v>171</v>
      </c>
      <c r="K84" s="178" t="s">
        <v>30</v>
      </c>
      <c r="L84" s="181">
        <v>-4.7083000000000004</v>
      </c>
      <c r="M84" s="182">
        <v>-79.818700000000007</v>
      </c>
    </row>
    <row r="85" spans="1:17" s="322" customFormat="1" ht="89.25">
      <c r="A85" s="142">
        <v>58</v>
      </c>
      <c r="B85" s="212" t="s">
        <v>344</v>
      </c>
      <c r="C85" s="89">
        <v>45762</v>
      </c>
      <c r="D85" s="83" t="s">
        <v>342</v>
      </c>
      <c r="E85" s="80" t="s">
        <v>343</v>
      </c>
      <c r="F85" s="94" t="s">
        <v>12</v>
      </c>
      <c r="G85" s="180">
        <v>300</v>
      </c>
      <c r="H85" s="97" t="s">
        <v>801</v>
      </c>
      <c r="I85" s="87" t="s">
        <v>27</v>
      </c>
      <c r="J85" s="86" t="s">
        <v>300</v>
      </c>
      <c r="K85" s="177" t="s">
        <v>30</v>
      </c>
      <c r="L85" s="181">
        <v>-7.2650750000000004</v>
      </c>
      <c r="M85" s="182">
        <v>-76.735725000000002</v>
      </c>
    </row>
    <row r="86" spans="1:17" s="322" customFormat="1" ht="114.75">
      <c r="A86" s="142">
        <v>57</v>
      </c>
      <c r="B86" s="212" t="s">
        <v>337</v>
      </c>
      <c r="C86" s="89">
        <v>45761</v>
      </c>
      <c r="D86" s="83" t="s">
        <v>112</v>
      </c>
      <c r="E86" s="80" t="s">
        <v>336</v>
      </c>
      <c r="F86" s="94" t="s">
        <v>12</v>
      </c>
      <c r="G86" s="91">
        <v>100</v>
      </c>
      <c r="H86" s="81" t="s">
        <v>802</v>
      </c>
      <c r="I86" s="87" t="s">
        <v>123</v>
      </c>
      <c r="J86" s="88" t="s">
        <v>210</v>
      </c>
      <c r="K86" s="178" t="s">
        <v>30</v>
      </c>
      <c r="L86" s="146">
        <v>-7.6089560000000001</v>
      </c>
      <c r="M86" s="147">
        <v>-76.680706999999998</v>
      </c>
    </row>
    <row r="87" spans="1:17" s="322" customFormat="1" ht="89.25">
      <c r="A87" s="142">
        <v>56</v>
      </c>
      <c r="B87" s="212" t="s">
        <v>338</v>
      </c>
      <c r="C87" s="89">
        <v>45761</v>
      </c>
      <c r="D87" s="83" t="s">
        <v>341</v>
      </c>
      <c r="E87" s="80" t="s">
        <v>503</v>
      </c>
      <c r="F87" s="94" t="s">
        <v>12</v>
      </c>
      <c r="G87" s="91">
        <v>50</v>
      </c>
      <c r="H87" s="81" t="s">
        <v>803</v>
      </c>
      <c r="I87" s="87" t="s">
        <v>339</v>
      </c>
      <c r="J87" s="86" t="s">
        <v>340</v>
      </c>
      <c r="K87" s="178" t="s">
        <v>30</v>
      </c>
      <c r="L87" s="82">
        <v>-11.789118</v>
      </c>
      <c r="M87" s="66">
        <v>-75.690263999999999</v>
      </c>
    </row>
    <row r="88" spans="1:17" s="322" customFormat="1" ht="114.75">
      <c r="A88" s="142">
        <v>55</v>
      </c>
      <c r="B88" s="276" t="s">
        <v>332</v>
      </c>
      <c r="C88" s="89">
        <v>45759</v>
      </c>
      <c r="D88" s="79" t="s">
        <v>331</v>
      </c>
      <c r="E88" s="80" t="s">
        <v>333</v>
      </c>
      <c r="F88" s="94" t="s">
        <v>12</v>
      </c>
      <c r="G88" s="91">
        <v>100</v>
      </c>
      <c r="H88" s="81" t="s">
        <v>804</v>
      </c>
      <c r="I88" s="87" t="s">
        <v>406</v>
      </c>
      <c r="J88" s="88" t="s">
        <v>302</v>
      </c>
      <c r="K88" s="178" t="s">
        <v>30</v>
      </c>
      <c r="L88" s="175">
        <v>-5.8245511958332701</v>
      </c>
      <c r="M88" s="176">
        <v>-78.257423043250995</v>
      </c>
      <c r="Q88" s="322" t="s">
        <v>0</v>
      </c>
    </row>
    <row r="89" spans="1:17" s="322" customFormat="1" ht="89.25">
      <c r="A89" s="142">
        <v>54</v>
      </c>
      <c r="B89" s="212" t="s">
        <v>328</v>
      </c>
      <c r="C89" s="89">
        <v>45756</v>
      </c>
      <c r="D89" s="83" t="s">
        <v>327</v>
      </c>
      <c r="E89" s="130" t="s">
        <v>379</v>
      </c>
      <c r="F89" s="94" t="s">
        <v>12</v>
      </c>
      <c r="G89" s="91">
        <v>415</v>
      </c>
      <c r="H89" s="81" t="s">
        <v>805</v>
      </c>
      <c r="I89" s="87" t="s">
        <v>27</v>
      </c>
      <c r="J89" s="88" t="s">
        <v>156</v>
      </c>
      <c r="K89" s="178" t="s">
        <v>30</v>
      </c>
      <c r="L89" s="82">
        <v>-3.5743510000000001</v>
      </c>
      <c r="M89" s="66">
        <v>-80.463727000000006</v>
      </c>
    </row>
    <row r="90" spans="1:17" s="322" customFormat="1" ht="89.25">
      <c r="A90" s="142">
        <v>53</v>
      </c>
      <c r="B90" s="212" t="s">
        <v>326</v>
      </c>
      <c r="C90" s="89">
        <v>45755</v>
      </c>
      <c r="D90" s="83" t="s">
        <v>327</v>
      </c>
      <c r="E90" s="130" t="s">
        <v>380</v>
      </c>
      <c r="F90" s="94" t="s">
        <v>12</v>
      </c>
      <c r="G90" s="91" t="s">
        <v>101</v>
      </c>
      <c r="H90" s="81" t="s">
        <v>805</v>
      </c>
      <c r="I90" s="87" t="s">
        <v>27</v>
      </c>
      <c r="J90" s="88" t="s">
        <v>156</v>
      </c>
      <c r="K90" s="177" t="s">
        <v>30</v>
      </c>
      <c r="L90" s="82">
        <v>-3.6095060000000001</v>
      </c>
      <c r="M90" s="66">
        <v>-80.506831000000005</v>
      </c>
    </row>
    <row r="91" spans="1:17" s="322" customFormat="1" ht="76.5">
      <c r="A91" s="142">
        <v>52</v>
      </c>
      <c r="B91" s="212" t="s">
        <v>324</v>
      </c>
      <c r="C91" s="89">
        <v>45755</v>
      </c>
      <c r="D91" s="83" t="s">
        <v>270</v>
      </c>
      <c r="E91" s="80" t="s">
        <v>325</v>
      </c>
      <c r="F91" s="94" t="s">
        <v>12</v>
      </c>
      <c r="G91" s="91">
        <v>200</v>
      </c>
      <c r="H91" s="81" t="s">
        <v>806</v>
      </c>
      <c r="I91" s="87" t="s">
        <v>27</v>
      </c>
      <c r="J91" s="88" t="s">
        <v>260</v>
      </c>
      <c r="K91" s="177" t="s">
        <v>30</v>
      </c>
      <c r="L91" s="170">
        <v>-12.618480999999999</v>
      </c>
      <c r="M91" s="171">
        <v>-72.839072999999999</v>
      </c>
    </row>
    <row r="92" spans="1:17" s="322" customFormat="1" ht="102">
      <c r="A92" s="142">
        <v>51</v>
      </c>
      <c r="B92" s="212" t="s">
        <v>316</v>
      </c>
      <c r="C92" s="89">
        <v>45754</v>
      </c>
      <c r="D92" s="90" t="s">
        <v>314</v>
      </c>
      <c r="E92" s="80" t="s">
        <v>315</v>
      </c>
      <c r="F92" s="94" t="s">
        <v>12</v>
      </c>
      <c r="G92" s="91">
        <v>50</v>
      </c>
      <c r="H92" s="81" t="s">
        <v>807</v>
      </c>
      <c r="I92" s="85" t="s">
        <v>27</v>
      </c>
      <c r="J92" s="86" t="s">
        <v>170</v>
      </c>
      <c r="K92" s="177" t="s">
        <v>30</v>
      </c>
      <c r="L92" s="162">
        <v>-8.4742669999999993</v>
      </c>
      <c r="M92" s="163">
        <v>-78.017394999999993</v>
      </c>
    </row>
    <row r="93" spans="1:17" s="322" customFormat="1" ht="102">
      <c r="A93" s="142">
        <v>50</v>
      </c>
      <c r="B93" s="212" t="s">
        <v>306</v>
      </c>
      <c r="C93" s="89">
        <v>45753</v>
      </c>
      <c r="D93" s="32" t="s">
        <v>305</v>
      </c>
      <c r="E93" s="168" t="s">
        <v>307</v>
      </c>
      <c r="F93" s="94" t="s">
        <v>12</v>
      </c>
      <c r="G93" s="36">
        <v>100</v>
      </c>
      <c r="H93" s="31" t="s">
        <v>808</v>
      </c>
      <c r="I93" s="34" t="s">
        <v>308</v>
      </c>
      <c r="J93" s="88" t="s">
        <v>413</v>
      </c>
      <c r="K93" s="178" t="s">
        <v>30</v>
      </c>
      <c r="L93" s="82">
        <v>-9.7617139999999996</v>
      </c>
      <c r="M93" s="66">
        <v>-76.798074</v>
      </c>
    </row>
    <row r="94" spans="1:17" s="322" customFormat="1" ht="89.25">
      <c r="A94" s="142">
        <v>49</v>
      </c>
      <c r="B94" s="212" t="s">
        <v>297</v>
      </c>
      <c r="C94" s="89">
        <v>45748</v>
      </c>
      <c r="D94" s="83" t="s">
        <v>129</v>
      </c>
      <c r="E94" s="80" t="s">
        <v>296</v>
      </c>
      <c r="F94" s="94" t="s">
        <v>12</v>
      </c>
      <c r="G94" s="165">
        <v>100</v>
      </c>
      <c r="H94" s="81" t="s">
        <v>809</v>
      </c>
      <c r="I94" s="87" t="s">
        <v>295</v>
      </c>
      <c r="J94" s="88" t="s">
        <v>171</v>
      </c>
      <c r="K94" s="178" t="s">
        <v>30</v>
      </c>
      <c r="L94" s="166">
        <v>-4.6405479999999999</v>
      </c>
      <c r="M94" s="167">
        <v>-79.612014000000002</v>
      </c>
    </row>
    <row r="95" spans="1:17" s="322" customFormat="1" ht="76.5">
      <c r="A95" s="142">
        <v>48</v>
      </c>
      <c r="B95" s="212" t="s">
        <v>290</v>
      </c>
      <c r="C95" s="89">
        <v>45745</v>
      </c>
      <c r="D95" s="83" t="s">
        <v>291</v>
      </c>
      <c r="E95" s="80" t="s">
        <v>292</v>
      </c>
      <c r="F95" s="94" t="s">
        <v>12</v>
      </c>
      <c r="G95" s="91">
        <v>50</v>
      </c>
      <c r="H95" s="81" t="s">
        <v>810</v>
      </c>
      <c r="I95" s="87" t="s">
        <v>27</v>
      </c>
      <c r="J95" s="88" t="s">
        <v>293</v>
      </c>
      <c r="K95" s="178" t="s">
        <v>30</v>
      </c>
      <c r="L95" s="82">
        <v>-11.189406</v>
      </c>
      <c r="M95" s="66">
        <v>-75.466669699999997</v>
      </c>
    </row>
    <row r="96" spans="1:17" s="322" customFormat="1" ht="76.5">
      <c r="A96" s="142">
        <v>47</v>
      </c>
      <c r="B96" s="212" t="s">
        <v>304</v>
      </c>
      <c r="C96" s="169">
        <v>45744</v>
      </c>
      <c r="D96" s="90" t="s">
        <v>126</v>
      </c>
      <c r="E96" s="80" t="s">
        <v>313</v>
      </c>
      <c r="F96" s="94" t="s">
        <v>12</v>
      </c>
      <c r="G96" s="91">
        <v>186</v>
      </c>
      <c r="H96" s="81" t="s">
        <v>811</v>
      </c>
      <c r="I96" s="87" t="s">
        <v>330</v>
      </c>
      <c r="J96" s="86" t="s">
        <v>184</v>
      </c>
      <c r="K96" s="177" t="s">
        <v>30</v>
      </c>
      <c r="L96" s="82">
        <v>-7.8278540000000003</v>
      </c>
      <c r="M96" s="66">
        <v>-77.639292999999995</v>
      </c>
    </row>
    <row r="97" spans="1:13" s="322" customFormat="1" ht="76.5">
      <c r="A97" s="142">
        <v>46</v>
      </c>
      <c r="B97" s="212" t="s">
        <v>351</v>
      </c>
      <c r="C97" s="89">
        <v>45743</v>
      </c>
      <c r="D97" s="90" t="s">
        <v>125</v>
      </c>
      <c r="E97" s="80" t="s">
        <v>350</v>
      </c>
      <c r="F97" s="94" t="s">
        <v>12</v>
      </c>
      <c r="G97" s="91">
        <v>63</v>
      </c>
      <c r="H97" s="97" t="s">
        <v>812</v>
      </c>
      <c r="I97" s="92" t="s">
        <v>27</v>
      </c>
      <c r="J97" s="88" t="s">
        <v>232</v>
      </c>
      <c r="K97" s="177" t="s">
        <v>30</v>
      </c>
      <c r="L97" s="183">
        <v>-4.1072790000000001</v>
      </c>
      <c r="M97" s="184">
        <v>-81.056887000000003</v>
      </c>
    </row>
    <row r="98" spans="1:13" s="322" customFormat="1" ht="76.5">
      <c r="A98" s="142">
        <v>45</v>
      </c>
      <c r="B98" s="212" t="s">
        <v>303</v>
      </c>
      <c r="C98" s="89">
        <v>45743</v>
      </c>
      <c r="D98" s="90" t="s">
        <v>125</v>
      </c>
      <c r="E98" s="80" t="s">
        <v>345</v>
      </c>
      <c r="F98" s="94" t="s">
        <v>12</v>
      </c>
      <c r="G98" s="91">
        <v>200</v>
      </c>
      <c r="H98" s="97" t="s">
        <v>812</v>
      </c>
      <c r="I98" s="92" t="s">
        <v>27</v>
      </c>
      <c r="J98" s="88" t="s">
        <v>232</v>
      </c>
      <c r="K98" s="178" t="s">
        <v>30</v>
      </c>
      <c r="L98" s="82">
        <v>-4.1048220000000004</v>
      </c>
      <c r="M98" s="66">
        <v>-81.040464999999998</v>
      </c>
    </row>
    <row r="99" spans="1:13" s="322" customFormat="1" ht="102">
      <c r="A99" s="142">
        <v>44</v>
      </c>
      <c r="B99" s="212" t="s">
        <v>301</v>
      </c>
      <c r="C99" s="115">
        <v>45743</v>
      </c>
      <c r="D99" s="83" t="s">
        <v>172</v>
      </c>
      <c r="E99" s="131" t="s">
        <v>294</v>
      </c>
      <c r="F99" s="94" t="s">
        <v>12</v>
      </c>
      <c r="G99" s="116">
        <v>25</v>
      </c>
      <c r="H99" s="84" t="s">
        <v>813</v>
      </c>
      <c r="I99" s="87" t="s">
        <v>27</v>
      </c>
      <c r="J99" s="86" t="s">
        <v>213</v>
      </c>
      <c r="K99" s="177" t="s">
        <v>30</v>
      </c>
      <c r="L99" s="117">
        <v>-16.621767999999999</v>
      </c>
      <c r="M99" s="118">
        <v>-71.071156999999999</v>
      </c>
    </row>
    <row r="100" spans="1:13" s="322" customFormat="1" ht="114.75">
      <c r="A100" s="142">
        <v>43</v>
      </c>
      <c r="B100" s="212" t="s">
        <v>319</v>
      </c>
      <c r="C100" s="89">
        <v>45743</v>
      </c>
      <c r="D100" s="79" t="s">
        <v>305</v>
      </c>
      <c r="E100" s="80" t="s">
        <v>320</v>
      </c>
      <c r="F100" s="94" t="s">
        <v>12</v>
      </c>
      <c r="G100" s="91">
        <v>60</v>
      </c>
      <c r="H100" s="81" t="s">
        <v>814</v>
      </c>
      <c r="I100" s="87" t="s">
        <v>321</v>
      </c>
      <c r="J100" s="88" t="s">
        <v>414</v>
      </c>
      <c r="K100" s="178" t="s">
        <v>30</v>
      </c>
      <c r="L100" s="82">
        <v>-9.7791340000000009</v>
      </c>
      <c r="M100" s="66">
        <v>-76.805539999999993</v>
      </c>
    </row>
    <row r="101" spans="1:13" s="322" customFormat="1" ht="89.25">
      <c r="A101" s="142">
        <v>42</v>
      </c>
      <c r="B101" s="212" t="s">
        <v>604</v>
      </c>
      <c r="C101" s="89">
        <v>45742</v>
      </c>
      <c r="D101" s="90" t="s">
        <v>287</v>
      </c>
      <c r="E101" s="80" t="s">
        <v>605</v>
      </c>
      <c r="F101" s="94" t="s">
        <v>12</v>
      </c>
      <c r="G101" s="91" t="s">
        <v>101</v>
      </c>
      <c r="H101" s="81" t="s">
        <v>815</v>
      </c>
      <c r="I101" s="92" t="s">
        <v>128</v>
      </c>
      <c r="J101" s="88" t="s">
        <v>606</v>
      </c>
      <c r="K101" s="177" t="s">
        <v>30</v>
      </c>
      <c r="L101" s="82">
        <v>-6.5590590000000004</v>
      </c>
      <c r="M101" s="66">
        <v>-78.737170000000006</v>
      </c>
    </row>
    <row r="102" spans="1:13" s="322" customFormat="1" ht="89.25">
      <c r="A102" s="142">
        <v>41</v>
      </c>
      <c r="B102" s="275" t="s">
        <v>285</v>
      </c>
      <c r="C102" s="89">
        <v>45742</v>
      </c>
      <c r="D102" s="90" t="s">
        <v>284</v>
      </c>
      <c r="E102" s="80" t="s">
        <v>355</v>
      </c>
      <c r="F102" s="94" t="s">
        <v>12</v>
      </c>
      <c r="G102" s="91">
        <v>50</v>
      </c>
      <c r="H102" s="97" t="s">
        <v>816</v>
      </c>
      <c r="I102" s="85" t="s">
        <v>27</v>
      </c>
      <c r="J102" s="88" t="s">
        <v>195</v>
      </c>
      <c r="K102" s="177" t="s">
        <v>30</v>
      </c>
      <c r="L102" s="82">
        <v>-12.688105999999999</v>
      </c>
      <c r="M102" s="66">
        <v>-74.588984999999994</v>
      </c>
    </row>
    <row r="103" spans="1:13" s="322" customFormat="1" ht="89.25">
      <c r="A103" s="142">
        <v>40</v>
      </c>
      <c r="B103" s="275" t="s">
        <v>282</v>
      </c>
      <c r="C103" s="89">
        <v>45741</v>
      </c>
      <c r="D103" s="90" t="s">
        <v>281</v>
      </c>
      <c r="E103" s="80" t="s">
        <v>283</v>
      </c>
      <c r="F103" s="94" t="s">
        <v>12</v>
      </c>
      <c r="G103" s="91">
        <v>30</v>
      </c>
      <c r="H103" s="97" t="s">
        <v>817</v>
      </c>
      <c r="I103" s="87" t="s">
        <v>27</v>
      </c>
      <c r="J103" s="88" t="s">
        <v>195</v>
      </c>
      <c r="K103" s="177" t="s">
        <v>30</v>
      </c>
      <c r="L103" s="82">
        <v>-12.796348999999999</v>
      </c>
      <c r="M103" s="66">
        <v>-74.476848000000004</v>
      </c>
    </row>
    <row r="104" spans="1:13" s="322" customFormat="1" ht="89.25">
      <c r="A104" s="142">
        <v>39</v>
      </c>
      <c r="B104" s="212" t="s">
        <v>274</v>
      </c>
      <c r="C104" s="89">
        <v>45739</v>
      </c>
      <c r="D104" s="90" t="s">
        <v>275</v>
      </c>
      <c r="E104" s="80" t="s">
        <v>276</v>
      </c>
      <c r="F104" s="94" t="s">
        <v>12</v>
      </c>
      <c r="G104" s="158">
        <v>120</v>
      </c>
      <c r="H104" s="81" t="s">
        <v>818</v>
      </c>
      <c r="I104" s="87" t="s">
        <v>286</v>
      </c>
      <c r="J104" s="86" t="s">
        <v>170</v>
      </c>
      <c r="K104" s="177" t="s">
        <v>30</v>
      </c>
      <c r="L104" s="159">
        <v>-8.9705159999999999</v>
      </c>
      <c r="M104" s="160">
        <v>-77.363794999999996</v>
      </c>
    </row>
    <row r="105" spans="1:13" s="322" customFormat="1" ht="102">
      <c r="A105" s="142">
        <v>38</v>
      </c>
      <c r="B105" s="212" t="s">
        <v>263</v>
      </c>
      <c r="C105" s="89">
        <v>45736</v>
      </c>
      <c r="D105" s="79" t="s">
        <v>34</v>
      </c>
      <c r="E105" s="80" t="s">
        <v>277</v>
      </c>
      <c r="F105" s="94" t="s">
        <v>12</v>
      </c>
      <c r="G105" s="91">
        <v>50</v>
      </c>
      <c r="H105" s="81" t="s">
        <v>819</v>
      </c>
      <c r="I105" s="87" t="s">
        <v>29</v>
      </c>
      <c r="J105" s="88" t="s">
        <v>147</v>
      </c>
      <c r="K105" s="178" t="s">
        <v>30</v>
      </c>
      <c r="L105" s="82">
        <v>-17.076312000000001</v>
      </c>
      <c r="M105" s="66">
        <v>-70.840873000000002</v>
      </c>
    </row>
    <row r="106" spans="1:13" s="322" customFormat="1" ht="89.25">
      <c r="A106" s="142">
        <v>37</v>
      </c>
      <c r="B106" s="212" t="s">
        <v>272</v>
      </c>
      <c r="C106" s="89">
        <v>45735</v>
      </c>
      <c r="D106" s="90" t="s">
        <v>273</v>
      </c>
      <c r="E106" s="80" t="s">
        <v>278</v>
      </c>
      <c r="F106" s="94" t="s">
        <v>12</v>
      </c>
      <c r="G106" s="91">
        <v>10</v>
      </c>
      <c r="H106" s="81" t="s">
        <v>820</v>
      </c>
      <c r="I106" s="87" t="s">
        <v>27</v>
      </c>
      <c r="J106" s="86" t="s">
        <v>170</v>
      </c>
      <c r="K106" s="177" t="s">
        <v>30</v>
      </c>
      <c r="L106" s="82">
        <v>-9.1105710000000002</v>
      </c>
      <c r="M106" s="66">
        <v>-77.315596999999997</v>
      </c>
    </row>
    <row r="107" spans="1:13" s="322" customFormat="1" ht="89.25">
      <c r="A107" s="142">
        <v>36</v>
      </c>
      <c r="B107" s="212" t="s">
        <v>271</v>
      </c>
      <c r="C107" s="89">
        <v>45735</v>
      </c>
      <c r="D107" s="90" t="s">
        <v>127</v>
      </c>
      <c r="E107" s="80" t="s">
        <v>268</v>
      </c>
      <c r="F107" s="94" t="s">
        <v>12</v>
      </c>
      <c r="G107" s="158">
        <v>15</v>
      </c>
      <c r="H107" s="81" t="s">
        <v>821</v>
      </c>
      <c r="I107" s="87" t="s">
        <v>27</v>
      </c>
      <c r="J107" s="86" t="s">
        <v>170</v>
      </c>
      <c r="K107" s="177" t="s">
        <v>30</v>
      </c>
      <c r="L107" s="159">
        <v>-9.0419610000000006</v>
      </c>
      <c r="M107" s="160">
        <v>-77.362418000000005</v>
      </c>
    </row>
    <row r="108" spans="1:13" s="322" customFormat="1" ht="76.5">
      <c r="A108" s="142">
        <v>35</v>
      </c>
      <c r="B108" s="212" t="s">
        <v>269</v>
      </c>
      <c r="C108" s="89">
        <v>45735</v>
      </c>
      <c r="D108" s="90" t="s">
        <v>267</v>
      </c>
      <c r="E108" s="80" t="s">
        <v>279</v>
      </c>
      <c r="F108" s="94" t="s">
        <v>12</v>
      </c>
      <c r="G108" s="158">
        <v>12</v>
      </c>
      <c r="H108" s="81" t="s">
        <v>822</v>
      </c>
      <c r="I108" s="87" t="s">
        <v>27</v>
      </c>
      <c r="J108" s="86" t="s">
        <v>170</v>
      </c>
      <c r="K108" s="177" t="s">
        <v>30</v>
      </c>
      <c r="L108" s="159">
        <v>-8.8485910000000008</v>
      </c>
      <c r="M108" s="160">
        <v>-77.406182999999999</v>
      </c>
    </row>
    <row r="109" spans="1:13" s="322" customFormat="1" ht="89.25">
      <c r="A109" s="142">
        <v>34</v>
      </c>
      <c r="B109" s="212" t="s">
        <v>266</v>
      </c>
      <c r="C109" s="89">
        <v>45735</v>
      </c>
      <c r="D109" s="90" t="s">
        <v>264</v>
      </c>
      <c r="E109" s="80" t="s">
        <v>265</v>
      </c>
      <c r="F109" s="94" t="s">
        <v>12</v>
      </c>
      <c r="G109" s="91">
        <v>16</v>
      </c>
      <c r="H109" s="81" t="s">
        <v>823</v>
      </c>
      <c r="I109" s="87" t="s">
        <v>27</v>
      </c>
      <c r="J109" s="86" t="s">
        <v>170</v>
      </c>
      <c r="K109" s="178" t="s">
        <v>30</v>
      </c>
      <c r="L109" s="155">
        <v>-8.9195620000000009</v>
      </c>
      <c r="M109" s="156">
        <v>-77.353319999999997</v>
      </c>
    </row>
    <row r="110" spans="1:13" s="322" customFormat="1" ht="76.5">
      <c r="A110" s="142">
        <v>33</v>
      </c>
      <c r="B110" s="212" t="s">
        <v>258</v>
      </c>
      <c r="C110" s="89">
        <v>45729</v>
      </c>
      <c r="D110" s="96" t="s">
        <v>257</v>
      </c>
      <c r="E110" s="130" t="s">
        <v>262</v>
      </c>
      <c r="F110" s="94" t="s">
        <v>12</v>
      </c>
      <c r="G110" s="91">
        <v>50</v>
      </c>
      <c r="H110" s="81" t="s">
        <v>824</v>
      </c>
      <c r="I110" s="87" t="s">
        <v>27</v>
      </c>
      <c r="J110" s="88" t="s">
        <v>415</v>
      </c>
      <c r="K110" s="177" t="s">
        <v>30</v>
      </c>
      <c r="L110" s="82">
        <v>-14.013590000000001</v>
      </c>
      <c r="M110" s="66">
        <v>-72.363420000000005</v>
      </c>
    </row>
    <row r="111" spans="1:13" s="322" customFormat="1" ht="89.25">
      <c r="A111" s="142">
        <v>32</v>
      </c>
      <c r="B111" s="212" t="s">
        <v>254</v>
      </c>
      <c r="C111" s="89">
        <v>45728</v>
      </c>
      <c r="D111" s="83" t="s">
        <v>112</v>
      </c>
      <c r="E111" s="80" t="s">
        <v>255</v>
      </c>
      <c r="F111" s="94" t="s">
        <v>12</v>
      </c>
      <c r="G111" s="91">
        <v>150</v>
      </c>
      <c r="H111" s="81" t="s">
        <v>825</v>
      </c>
      <c r="I111" s="92" t="s">
        <v>27</v>
      </c>
      <c r="J111" s="88" t="s">
        <v>210</v>
      </c>
      <c r="K111" s="178" t="s">
        <v>30</v>
      </c>
      <c r="L111" s="146">
        <v>-7.5290169999999996</v>
      </c>
      <c r="M111" s="147">
        <v>-76.671807999999999</v>
      </c>
    </row>
    <row r="112" spans="1:13" s="322" customFormat="1" ht="102">
      <c r="A112" s="142">
        <v>31</v>
      </c>
      <c r="B112" s="212" t="s">
        <v>252</v>
      </c>
      <c r="C112" s="89">
        <v>45726</v>
      </c>
      <c r="D112" s="90" t="s">
        <v>251</v>
      </c>
      <c r="E112" s="80" t="s">
        <v>603</v>
      </c>
      <c r="F112" s="94" t="s">
        <v>12</v>
      </c>
      <c r="G112" s="91">
        <v>260</v>
      </c>
      <c r="H112" s="81" t="s">
        <v>826</v>
      </c>
      <c r="I112" s="87" t="s">
        <v>506</v>
      </c>
      <c r="J112" s="86" t="s">
        <v>184</v>
      </c>
      <c r="K112" s="177" t="s">
        <v>30</v>
      </c>
      <c r="L112" s="82">
        <v>-7.6618000000000004</v>
      </c>
      <c r="M112" s="66">
        <v>-77.866600000000005</v>
      </c>
    </row>
    <row r="113" spans="1:13" s="322" customFormat="1" ht="76.5">
      <c r="A113" s="142">
        <v>30</v>
      </c>
      <c r="B113" s="276" t="s">
        <v>253</v>
      </c>
      <c r="C113" s="89">
        <v>45723</v>
      </c>
      <c r="D113" s="90" t="s">
        <v>124</v>
      </c>
      <c r="E113" s="80" t="s">
        <v>381</v>
      </c>
      <c r="F113" s="94" t="s">
        <v>12</v>
      </c>
      <c r="G113" s="91">
        <v>50</v>
      </c>
      <c r="H113" s="97" t="s">
        <v>827</v>
      </c>
      <c r="I113" s="92" t="s">
        <v>27</v>
      </c>
      <c r="J113" s="88" t="s">
        <v>232</v>
      </c>
      <c r="K113" s="178" t="s">
        <v>30</v>
      </c>
      <c r="L113" s="82">
        <v>-4.1789940000000003</v>
      </c>
      <c r="M113" s="66">
        <v>-81.129051000000004</v>
      </c>
    </row>
    <row r="114" spans="1:13" s="322" customFormat="1" ht="114.75">
      <c r="A114" s="142">
        <v>29</v>
      </c>
      <c r="B114" s="276" t="s">
        <v>241</v>
      </c>
      <c r="C114" s="89">
        <v>45719</v>
      </c>
      <c r="D114" s="83" t="s">
        <v>245</v>
      </c>
      <c r="E114" s="80" t="s">
        <v>242</v>
      </c>
      <c r="F114" s="94" t="s">
        <v>12</v>
      </c>
      <c r="G114" s="91">
        <v>15</v>
      </c>
      <c r="H114" s="84" t="s">
        <v>828</v>
      </c>
      <c r="I114" s="87" t="s">
        <v>243</v>
      </c>
      <c r="J114" s="86" t="s">
        <v>244</v>
      </c>
      <c r="K114" s="177" t="s">
        <v>30</v>
      </c>
      <c r="L114" s="82">
        <v>-17.529775000000001</v>
      </c>
      <c r="M114" s="66">
        <v>-70.035994000000002</v>
      </c>
    </row>
    <row r="115" spans="1:13" s="322" customFormat="1" ht="89.25">
      <c r="A115" s="142">
        <v>28</v>
      </c>
      <c r="B115" s="212" t="s">
        <v>238</v>
      </c>
      <c r="C115" s="89">
        <v>45719</v>
      </c>
      <c r="D115" s="79" t="s">
        <v>239</v>
      </c>
      <c r="E115" s="80" t="s">
        <v>240</v>
      </c>
      <c r="F115" s="94" t="s">
        <v>12</v>
      </c>
      <c r="G115" s="91">
        <v>16</v>
      </c>
      <c r="H115" s="84" t="s">
        <v>829</v>
      </c>
      <c r="I115" s="87" t="s">
        <v>178</v>
      </c>
      <c r="J115" s="88" t="s">
        <v>227</v>
      </c>
      <c r="K115" s="177" t="s">
        <v>30</v>
      </c>
      <c r="L115" s="82">
        <v>-6.3433950000000001</v>
      </c>
      <c r="M115" s="66">
        <v>-77.930058000000002</v>
      </c>
    </row>
    <row r="116" spans="1:13" s="322" customFormat="1" ht="140.25">
      <c r="A116" s="142">
        <v>27</v>
      </c>
      <c r="B116" s="212" t="s">
        <v>230</v>
      </c>
      <c r="C116" s="89">
        <v>45719</v>
      </c>
      <c r="D116" s="96" t="s">
        <v>226</v>
      </c>
      <c r="E116" s="130" t="s">
        <v>229</v>
      </c>
      <c r="F116" s="94" t="s">
        <v>12</v>
      </c>
      <c r="G116" s="91">
        <v>30</v>
      </c>
      <c r="H116" s="84" t="s">
        <v>830</v>
      </c>
      <c r="I116" s="137" t="s">
        <v>246</v>
      </c>
      <c r="J116" s="88" t="s">
        <v>227</v>
      </c>
      <c r="K116" s="177" t="s">
        <v>30</v>
      </c>
      <c r="L116" s="82">
        <v>-5.4831269999999996</v>
      </c>
      <c r="M116" s="66">
        <v>-78.822682999999998</v>
      </c>
    </row>
    <row r="117" spans="1:13" s="322" customFormat="1" ht="102">
      <c r="A117" s="142">
        <v>26</v>
      </c>
      <c r="B117" s="212" t="s">
        <v>231</v>
      </c>
      <c r="C117" s="89">
        <v>45718</v>
      </c>
      <c r="D117" s="90" t="s">
        <v>125</v>
      </c>
      <c r="E117" s="80" t="s">
        <v>352</v>
      </c>
      <c r="F117" s="94" t="s">
        <v>12</v>
      </c>
      <c r="G117" s="91">
        <v>184</v>
      </c>
      <c r="H117" s="97" t="s">
        <v>831</v>
      </c>
      <c r="I117" s="92" t="s">
        <v>27</v>
      </c>
      <c r="J117" s="88" t="s">
        <v>232</v>
      </c>
      <c r="K117" s="177" t="s">
        <v>30</v>
      </c>
      <c r="L117" s="82">
        <v>-4.1054079999999997</v>
      </c>
      <c r="M117" s="66">
        <v>-81.043093999999996</v>
      </c>
    </row>
    <row r="118" spans="1:13" s="322" customFormat="1" ht="89.25">
      <c r="A118" s="142">
        <v>25</v>
      </c>
      <c r="B118" s="212" t="s">
        <v>224</v>
      </c>
      <c r="C118" s="89">
        <v>45716</v>
      </c>
      <c r="D118" s="79" t="s">
        <v>225</v>
      </c>
      <c r="E118" s="80" t="s">
        <v>237</v>
      </c>
      <c r="F118" s="94" t="s">
        <v>12</v>
      </c>
      <c r="G118" s="56">
        <v>250</v>
      </c>
      <c r="H118" s="81" t="s">
        <v>832</v>
      </c>
      <c r="I118" s="87" t="s">
        <v>256</v>
      </c>
      <c r="J118" s="88" t="s">
        <v>114</v>
      </c>
      <c r="K118" s="178" t="s">
        <v>30</v>
      </c>
      <c r="L118" s="82">
        <v>-7.2686000000000002</v>
      </c>
      <c r="M118" s="66">
        <v>-78.514700000000005</v>
      </c>
    </row>
    <row r="119" spans="1:13" s="322" customFormat="1" ht="89.25">
      <c r="A119" s="142">
        <v>24</v>
      </c>
      <c r="B119" s="212" t="s">
        <v>214</v>
      </c>
      <c r="C119" s="89">
        <v>45709</v>
      </c>
      <c r="D119" s="96" t="s">
        <v>217</v>
      </c>
      <c r="E119" s="130" t="s">
        <v>215</v>
      </c>
      <c r="F119" s="94" t="s">
        <v>12</v>
      </c>
      <c r="G119" s="91">
        <v>20</v>
      </c>
      <c r="H119" s="81" t="s">
        <v>833</v>
      </c>
      <c r="I119" s="87" t="s">
        <v>216</v>
      </c>
      <c r="J119" s="88" t="s">
        <v>220</v>
      </c>
      <c r="K119" s="178" t="s">
        <v>30</v>
      </c>
      <c r="L119" s="82">
        <v>-16.091723000000002</v>
      </c>
      <c r="M119" s="66">
        <v>-69.632259000000005</v>
      </c>
    </row>
    <row r="120" spans="1:13" s="322" customFormat="1" ht="89.25">
      <c r="A120" s="142">
        <v>23</v>
      </c>
      <c r="B120" s="212" t="s">
        <v>222</v>
      </c>
      <c r="C120" s="89">
        <v>45709</v>
      </c>
      <c r="D120" s="96" t="s">
        <v>221</v>
      </c>
      <c r="E120" s="130" t="s">
        <v>382</v>
      </c>
      <c r="F120" s="94" t="s">
        <v>12</v>
      </c>
      <c r="G120" s="127">
        <v>40</v>
      </c>
      <c r="H120" s="81" t="s">
        <v>834</v>
      </c>
      <c r="I120" s="92" t="s">
        <v>27</v>
      </c>
      <c r="J120" s="88" t="s">
        <v>156</v>
      </c>
      <c r="K120" s="177" t="s">
        <v>30</v>
      </c>
      <c r="L120" s="128">
        <v>-3.5451000000000001</v>
      </c>
      <c r="M120" s="129">
        <v>-80.394999999999996</v>
      </c>
    </row>
    <row r="121" spans="1:13" s="322" customFormat="1" ht="102">
      <c r="A121" s="142">
        <v>22</v>
      </c>
      <c r="B121" s="212" t="s">
        <v>205</v>
      </c>
      <c r="C121" s="89">
        <v>45707</v>
      </c>
      <c r="D121" s="79" t="s">
        <v>197</v>
      </c>
      <c r="E121" s="80" t="s">
        <v>206</v>
      </c>
      <c r="F121" s="94" t="s">
        <v>12</v>
      </c>
      <c r="G121" s="91">
        <v>300</v>
      </c>
      <c r="H121" s="84" t="s">
        <v>835</v>
      </c>
      <c r="I121" s="92" t="s">
        <v>121</v>
      </c>
      <c r="J121" s="88" t="s">
        <v>174</v>
      </c>
      <c r="K121" s="178" t="s">
        <v>30</v>
      </c>
      <c r="L121" s="82">
        <v>-14.68004</v>
      </c>
      <c r="M121" s="66">
        <v>-75.139840000000007</v>
      </c>
    </row>
    <row r="122" spans="1:13" s="322" customFormat="1" ht="267.75">
      <c r="A122" s="142">
        <v>21</v>
      </c>
      <c r="B122" s="212" t="s">
        <v>201</v>
      </c>
      <c r="C122" s="89">
        <v>45701</v>
      </c>
      <c r="D122" s="96" t="s">
        <v>198</v>
      </c>
      <c r="E122" s="130" t="s">
        <v>203</v>
      </c>
      <c r="F122" s="94" t="s">
        <v>12</v>
      </c>
      <c r="G122" s="91">
        <v>50</v>
      </c>
      <c r="H122" s="84" t="s">
        <v>836</v>
      </c>
      <c r="I122" s="85" t="s">
        <v>199</v>
      </c>
      <c r="J122" s="86" t="s">
        <v>200</v>
      </c>
      <c r="K122" s="178" t="s">
        <v>30</v>
      </c>
      <c r="L122" s="135">
        <v>-11.6073</v>
      </c>
      <c r="M122" s="136">
        <v>-77.239900000000006</v>
      </c>
    </row>
    <row r="123" spans="1:13" s="322" customFormat="1" ht="76.5">
      <c r="A123" s="142">
        <v>20</v>
      </c>
      <c r="B123" s="212" t="s">
        <v>193</v>
      </c>
      <c r="C123" s="89">
        <v>45688</v>
      </c>
      <c r="D123" s="90" t="s">
        <v>191</v>
      </c>
      <c r="E123" s="80" t="s">
        <v>192</v>
      </c>
      <c r="F123" s="94" t="s">
        <v>12</v>
      </c>
      <c r="G123" s="91">
        <v>15</v>
      </c>
      <c r="H123" s="81" t="s">
        <v>837</v>
      </c>
      <c r="I123" s="85" t="s">
        <v>178</v>
      </c>
      <c r="J123" s="88" t="s">
        <v>169</v>
      </c>
      <c r="K123" s="177" t="s">
        <v>30</v>
      </c>
      <c r="L123" s="125">
        <v>-6.8551000000000002</v>
      </c>
      <c r="M123" s="126">
        <v>-78.066299999999998</v>
      </c>
    </row>
    <row r="124" spans="1:13" s="322" customFormat="1" ht="102">
      <c r="A124" s="142">
        <v>19</v>
      </c>
      <c r="B124" s="212" t="s">
        <v>188</v>
      </c>
      <c r="C124" s="89">
        <v>45687</v>
      </c>
      <c r="D124" s="90" t="s">
        <v>116</v>
      </c>
      <c r="E124" s="80" t="s">
        <v>189</v>
      </c>
      <c r="F124" s="94" t="s">
        <v>12</v>
      </c>
      <c r="G124" s="91">
        <v>36</v>
      </c>
      <c r="H124" s="81" t="s">
        <v>838</v>
      </c>
      <c r="I124" s="87" t="s">
        <v>113</v>
      </c>
      <c r="J124" s="88" t="s">
        <v>114</v>
      </c>
      <c r="K124" s="177" t="s">
        <v>30</v>
      </c>
      <c r="L124" s="82">
        <v>-7.9260000000000002</v>
      </c>
      <c r="M124" s="66">
        <v>-78.575999999999993</v>
      </c>
    </row>
    <row r="125" spans="1:13" s="322" customFormat="1" ht="102">
      <c r="A125" s="142">
        <v>18</v>
      </c>
      <c r="B125" s="212" t="s">
        <v>187</v>
      </c>
      <c r="C125" s="115">
        <v>45687</v>
      </c>
      <c r="D125" s="96" t="s">
        <v>186</v>
      </c>
      <c r="E125" s="130" t="s">
        <v>383</v>
      </c>
      <c r="F125" s="94" t="s">
        <v>12</v>
      </c>
      <c r="G125" s="127">
        <v>13</v>
      </c>
      <c r="H125" s="81" t="s">
        <v>839</v>
      </c>
      <c r="I125" s="85" t="s">
        <v>27</v>
      </c>
      <c r="J125" s="88" t="s">
        <v>156</v>
      </c>
      <c r="K125" s="177" t="s">
        <v>30</v>
      </c>
      <c r="L125" s="128">
        <v>-3.576508</v>
      </c>
      <c r="M125" s="129">
        <v>-80.465653000000003</v>
      </c>
    </row>
    <row r="126" spans="1:13" s="322" customFormat="1" ht="114.75">
      <c r="A126" s="142">
        <v>17</v>
      </c>
      <c r="B126" s="212" t="s">
        <v>179</v>
      </c>
      <c r="C126" s="115">
        <v>45677</v>
      </c>
      <c r="D126" s="90" t="s">
        <v>177</v>
      </c>
      <c r="E126" s="80" t="s">
        <v>182</v>
      </c>
      <c r="F126" s="94" t="s">
        <v>12</v>
      </c>
      <c r="G126" s="91">
        <v>2</v>
      </c>
      <c r="H126" s="81" t="s">
        <v>840</v>
      </c>
      <c r="I126" s="85" t="s">
        <v>178</v>
      </c>
      <c r="J126" s="88" t="s">
        <v>169</v>
      </c>
      <c r="K126" s="177" t="s">
        <v>30</v>
      </c>
      <c r="L126" s="117">
        <v>-6.7638400000000001</v>
      </c>
      <c r="M126" s="118">
        <v>-78.533422999999999</v>
      </c>
    </row>
    <row r="127" spans="1:13" s="322" customFormat="1" ht="114.75">
      <c r="A127" s="142">
        <v>16</v>
      </c>
      <c r="B127" s="212" t="s">
        <v>176</v>
      </c>
      <c r="C127" s="89">
        <v>45670</v>
      </c>
      <c r="D127" s="90" t="s">
        <v>175</v>
      </c>
      <c r="E127" s="80" t="s">
        <v>361</v>
      </c>
      <c r="F127" s="94" t="s">
        <v>12</v>
      </c>
      <c r="G127" s="119">
        <v>200</v>
      </c>
      <c r="H127" s="97" t="s">
        <v>841</v>
      </c>
      <c r="I127" s="87" t="s">
        <v>490</v>
      </c>
      <c r="J127" s="88" t="s">
        <v>212</v>
      </c>
      <c r="K127" s="177" t="s">
        <v>30</v>
      </c>
      <c r="L127" s="120">
        <v>-17.151049</v>
      </c>
      <c r="M127" s="121">
        <v>-71.785892000000004</v>
      </c>
    </row>
    <row r="128" spans="1:13" s="322" customFormat="1" ht="140.25">
      <c r="A128" s="142">
        <v>15</v>
      </c>
      <c r="B128" s="275" t="s">
        <v>159</v>
      </c>
      <c r="C128" s="89">
        <v>45595</v>
      </c>
      <c r="D128" s="96" t="s">
        <v>160</v>
      </c>
      <c r="E128" s="80" t="s">
        <v>384</v>
      </c>
      <c r="F128" s="94" t="s">
        <v>12</v>
      </c>
      <c r="G128" s="91">
        <v>130</v>
      </c>
      <c r="H128" s="81" t="s">
        <v>729</v>
      </c>
      <c r="I128" s="92" t="s">
        <v>27</v>
      </c>
      <c r="J128" s="88" t="s">
        <v>156</v>
      </c>
      <c r="K128" s="177" t="s">
        <v>30</v>
      </c>
      <c r="L128" s="82">
        <v>-4.8320970000000001</v>
      </c>
      <c r="M128" s="66">
        <v>-80.901155000000003</v>
      </c>
    </row>
    <row r="129" spans="1:13" s="322" customFormat="1" ht="127.5">
      <c r="A129" s="142">
        <v>14</v>
      </c>
      <c r="B129" s="275" t="s">
        <v>158</v>
      </c>
      <c r="C129" s="89">
        <v>45595</v>
      </c>
      <c r="D129" s="96" t="s">
        <v>157</v>
      </c>
      <c r="E129" s="80" t="s">
        <v>385</v>
      </c>
      <c r="F129" s="94" t="s">
        <v>12</v>
      </c>
      <c r="G129" s="91">
        <v>11</v>
      </c>
      <c r="H129" s="81" t="s">
        <v>842</v>
      </c>
      <c r="I129" s="92" t="s">
        <v>27</v>
      </c>
      <c r="J129" s="88" t="s">
        <v>156</v>
      </c>
      <c r="K129" s="177" t="s">
        <v>30</v>
      </c>
      <c r="L129" s="82">
        <v>-3.5291060000000001</v>
      </c>
      <c r="M129" s="66">
        <v>-80.363461000000001</v>
      </c>
    </row>
    <row r="130" spans="1:13" s="322" customFormat="1" ht="89.25">
      <c r="A130" s="142">
        <v>13</v>
      </c>
      <c r="B130" s="275" t="s">
        <v>142</v>
      </c>
      <c r="C130" s="89">
        <v>45391</v>
      </c>
      <c r="D130" s="90" t="s">
        <v>31</v>
      </c>
      <c r="E130" s="80" t="s">
        <v>144</v>
      </c>
      <c r="F130" s="94" t="s">
        <v>12</v>
      </c>
      <c r="G130" s="91">
        <v>283</v>
      </c>
      <c r="H130" s="97" t="s">
        <v>843</v>
      </c>
      <c r="I130" s="87" t="s">
        <v>83</v>
      </c>
      <c r="J130" s="88" t="s">
        <v>421</v>
      </c>
      <c r="K130" s="177" t="s">
        <v>30</v>
      </c>
      <c r="L130" s="82">
        <v>-9.0373579999999993</v>
      </c>
      <c r="M130" s="66">
        <v>-75.505527999999998</v>
      </c>
    </row>
    <row r="131" spans="1:13" s="322" customFormat="1" ht="76.5">
      <c r="A131" s="142">
        <v>12</v>
      </c>
      <c r="B131" s="275" t="s">
        <v>102</v>
      </c>
      <c r="C131" s="89">
        <v>45024</v>
      </c>
      <c r="D131" s="90" t="s">
        <v>103</v>
      </c>
      <c r="E131" s="80" t="s">
        <v>111</v>
      </c>
      <c r="F131" s="94" t="s">
        <v>12</v>
      </c>
      <c r="G131" s="91">
        <v>30</v>
      </c>
      <c r="H131" s="81" t="s">
        <v>844</v>
      </c>
      <c r="I131" s="87" t="s">
        <v>95</v>
      </c>
      <c r="J131" s="88" t="s">
        <v>302</v>
      </c>
      <c r="K131" s="323"/>
      <c r="L131" s="82">
        <v>-5.9253954853169102</v>
      </c>
      <c r="M131" s="66">
        <v>-79.551036357879596</v>
      </c>
    </row>
    <row r="132" spans="1:13" s="322" customFormat="1" ht="63.75">
      <c r="A132" s="142">
        <v>11</v>
      </c>
      <c r="B132" s="275" t="s">
        <v>98</v>
      </c>
      <c r="C132" s="89">
        <v>45024</v>
      </c>
      <c r="D132" s="90" t="s">
        <v>134</v>
      </c>
      <c r="E132" s="80" t="s">
        <v>146</v>
      </c>
      <c r="F132" s="94" t="s">
        <v>12</v>
      </c>
      <c r="G132" s="91">
        <v>200</v>
      </c>
      <c r="H132" s="132" t="s">
        <v>845</v>
      </c>
      <c r="I132" s="87" t="s">
        <v>95</v>
      </c>
      <c r="J132" s="88" t="s">
        <v>302</v>
      </c>
      <c r="K132" s="323"/>
      <c r="L132" s="82">
        <v>-6.4113724456344103</v>
      </c>
      <c r="M132" s="66">
        <v>-76.619019806384998</v>
      </c>
    </row>
    <row r="133" spans="1:13" s="322" customFormat="1" ht="63.75">
      <c r="A133" s="142">
        <v>10</v>
      </c>
      <c r="B133" s="275" t="s">
        <v>107</v>
      </c>
      <c r="C133" s="89">
        <v>45021</v>
      </c>
      <c r="D133" s="90" t="s">
        <v>108</v>
      </c>
      <c r="E133" s="95" t="s">
        <v>109</v>
      </c>
      <c r="F133" s="94" t="s">
        <v>12</v>
      </c>
      <c r="G133" s="91">
        <v>20</v>
      </c>
      <c r="H133" s="81" t="s">
        <v>846</v>
      </c>
      <c r="I133" s="87" t="s">
        <v>405</v>
      </c>
      <c r="J133" s="88" t="s">
        <v>302</v>
      </c>
      <c r="K133" s="323"/>
      <c r="L133" s="82">
        <v>-5.6072516903480301</v>
      </c>
      <c r="M133" s="66">
        <v>-79.897191524505601</v>
      </c>
    </row>
    <row r="134" spans="1:13" s="322" customFormat="1" ht="63.75">
      <c r="A134" s="142">
        <v>9</v>
      </c>
      <c r="B134" s="275" t="s">
        <v>97</v>
      </c>
      <c r="C134" s="89">
        <v>45014</v>
      </c>
      <c r="D134" s="90" t="s">
        <v>119</v>
      </c>
      <c r="E134" s="95" t="s">
        <v>133</v>
      </c>
      <c r="F134" s="94" t="s">
        <v>12</v>
      </c>
      <c r="G134" s="91">
        <v>45</v>
      </c>
      <c r="H134" s="81" t="s">
        <v>847</v>
      </c>
      <c r="I134" s="87" t="s">
        <v>95</v>
      </c>
      <c r="J134" s="88" t="s">
        <v>302</v>
      </c>
      <c r="K134" s="323"/>
      <c r="L134" s="82">
        <v>-5.8556340786628898</v>
      </c>
      <c r="M134" s="66">
        <v>-77.985540926456395</v>
      </c>
    </row>
    <row r="135" spans="1:13" s="322" customFormat="1" ht="63.75">
      <c r="A135" s="142">
        <v>8</v>
      </c>
      <c r="B135" s="275" t="s">
        <v>104</v>
      </c>
      <c r="C135" s="89">
        <v>45010</v>
      </c>
      <c r="D135" s="90" t="s">
        <v>105</v>
      </c>
      <c r="E135" s="80" t="s">
        <v>136</v>
      </c>
      <c r="F135" s="94" t="s">
        <v>12</v>
      </c>
      <c r="G135" s="91" t="s">
        <v>101</v>
      </c>
      <c r="H135" s="81" t="s">
        <v>848</v>
      </c>
      <c r="I135" s="87" t="s">
        <v>95</v>
      </c>
      <c r="J135" s="88" t="s">
        <v>302</v>
      </c>
      <c r="K135" s="323"/>
      <c r="L135" s="82">
        <v>-5.88631502237057</v>
      </c>
      <c r="M135" s="66">
        <v>-78.180116415023804</v>
      </c>
    </row>
    <row r="136" spans="1:13" s="322" customFormat="1" ht="76.5">
      <c r="A136" s="142">
        <v>7</v>
      </c>
      <c r="B136" s="275" t="s">
        <v>106</v>
      </c>
      <c r="C136" s="89">
        <v>44999</v>
      </c>
      <c r="D136" s="90" t="s">
        <v>105</v>
      </c>
      <c r="E136" s="80" t="s">
        <v>135</v>
      </c>
      <c r="F136" s="94" t="s">
        <v>12</v>
      </c>
      <c r="G136" s="91">
        <v>15</v>
      </c>
      <c r="H136" s="81" t="s">
        <v>849</v>
      </c>
      <c r="I136" s="87" t="s">
        <v>95</v>
      </c>
      <c r="J136" s="88" t="s">
        <v>302</v>
      </c>
      <c r="K136" s="323"/>
      <c r="L136" s="82">
        <v>-5.8581101753540397</v>
      </c>
      <c r="M136" s="66">
        <v>-78.225035369396196</v>
      </c>
    </row>
    <row r="137" spans="1:13" s="322" customFormat="1" ht="89.25">
      <c r="A137" s="142">
        <v>6</v>
      </c>
      <c r="B137" s="275" t="s">
        <v>100</v>
      </c>
      <c r="C137" s="89">
        <v>44963</v>
      </c>
      <c r="D137" s="79" t="s">
        <v>32</v>
      </c>
      <c r="E137" s="80" t="s">
        <v>130</v>
      </c>
      <c r="F137" s="94" t="s">
        <v>12</v>
      </c>
      <c r="G137" s="91">
        <v>141</v>
      </c>
      <c r="H137" s="81" t="s">
        <v>850</v>
      </c>
      <c r="I137" s="87" t="s">
        <v>83</v>
      </c>
      <c r="J137" s="88" t="s">
        <v>421</v>
      </c>
      <c r="K137" s="177" t="s">
        <v>30</v>
      </c>
      <c r="L137" s="82">
        <v>-8.827</v>
      </c>
      <c r="M137" s="66">
        <v>-75.227999999999994</v>
      </c>
    </row>
    <row r="138" spans="1:13" s="322" customFormat="1" ht="89.25">
      <c r="A138" s="142">
        <v>5</v>
      </c>
      <c r="B138" s="275" t="s">
        <v>99</v>
      </c>
      <c r="C138" s="89">
        <v>44963</v>
      </c>
      <c r="D138" s="79" t="s">
        <v>31</v>
      </c>
      <c r="E138" s="80" t="s">
        <v>131</v>
      </c>
      <c r="F138" s="94" t="s">
        <v>12</v>
      </c>
      <c r="G138" s="91">
        <v>81</v>
      </c>
      <c r="H138" s="81" t="s">
        <v>851</v>
      </c>
      <c r="I138" s="87" t="s">
        <v>83</v>
      </c>
      <c r="J138" s="88" t="s">
        <v>412</v>
      </c>
      <c r="K138" s="177" t="s">
        <v>30</v>
      </c>
      <c r="L138" s="82">
        <v>-9.1059999999999999</v>
      </c>
      <c r="M138" s="66">
        <v>-75.745000000000005</v>
      </c>
    </row>
    <row r="139" spans="1:13" s="322" customFormat="1" ht="102">
      <c r="A139" s="142">
        <v>4</v>
      </c>
      <c r="B139" s="275" t="s">
        <v>35</v>
      </c>
      <c r="C139" s="89">
        <v>44240</v>
      </c>
      <c r="D139" s="79" t="s">
        <v>34</v>
      </c>
      <c r="E139" s="80" t="s">
        <v>247</v>
      </c>
      <c r="F139" s="94" t="s">
        <v>12</v>
      </c>
      <c r="G139" s="91">
        <v>40</v>
      </c>
      <c r="H139" s="81" t="s">
        <v>819</v>
      </c>
      <c r="I139" s="87" t="s">
        <v>29</v>
      </c>
      <c r="J139" s="88" t="s">
        <v>147</v>
      </c>
      <c r="K139" s="177" t="s">
        <v>30</v>
      </c>
      <c r="L139" s="82">
        <v>-17.07</v>
      </c>
      <c r="M139" s="66">
        <v>-70.850999999999999</v>
      </c>
    </row>
    <row r="140" spans="1:13" s="322" customFormat="1" ht="153">
      <c r="A140" s="142">
        <v>3</v>
      </c>
      <c r="B140" s="275" t="s">
        <v>33</v>
      </c>
      <c r="C140" s="89">
        <v>43889</v>
      </c>
      <c r="D140" s="79" t="s">
        <v>34</v>
      </c>
      <c r="E140" s="80" t="s">
        <v>248</v>
      </c>
      <c r="F140" s="94" t="s">
        <v>12</v>
      </c>
      <c r="G140" s="91">
        <v>63</v>
      </c>
      <c r="H140" s="81" t="s">
        <v>852</v>
      </c>
      <c r="I140" s="87" t="s">
        <v>29</v>
      </c>
      <c r="J140" s="88" t="s">
        <v>147</v>
      </c>
      <c r="K140" s="177" t="s">
        <v>30</v>
      </c>
      <c r="L140" s="82">
        <v>-17.068999999999999</v>
      </c>
      <c r="M140" s="66">
        <v>-70.849999999999994</v>
      </c>
    </row>
    <row r="141" spans="1:13" s="322" customFormat="1" ht="127.5">
      <c r="A141" s="142">
        <v>2</v>
      </c>
      <c r="B141" s="275" t="s">
        <v>115</v>
      </c>
      <c r="C141" s="89">
        <v>43539</v>
      </c>
      <c r="D141" s="79" t="s">
        <v>116</v>
      </c>
      <c r="E141" s="80" t="s">
        <v>117</v>
      </c>
      <c r="F141" s="94" t="s">
        <v>12</v>
      </c>
      <c r="G141" s="93" t="s">
        <v>101</v>
      </c>
      <c r="H141" s="81" t="s">
        <v>853</v>
      </c>
      <c r="I141" s="87" t="s">
        <v>113</v>
      </c>
      <c r="J141" s="88" t="s">
        <v>114</v>
      </c>
      <c r="K141" s="177" t="s">
        <v>30</v>
      </c>
      <c r="L141" s="82">
        <v>-7.9779999999999998</v>
      </c>
      <c r="M141" s="66">
        <v>-78.646000000000001</v>
      </c>
    </row>
    <row r="142" spans="1:13" s="322" customFormat="1" ht="114.75">
      <c r="A142" s="142">
        <v>1</v>
      </c>
      <c r="B142" s="275" t="s">
        <v>36</v>
      </c>
      <c r="C142" s="89">
        <v>43531</v>
      </c>
      <c r="D142" s="79" t="s">
        <v>37</v>
      </c>
      <c r="E142" s="80" t="s">
        <v>249</v>
      </c>
      <c r="F142" s="94" t="s">
        <v>12</v>
      </c>
      <c r="G142" s="93">
        <v>60</v>
      </c>
      <c r="H142" s="81" t="s">
        <v>854</v>
      </c>
      <c r="I142" s="81" t="s">
        <v>18</v>
      </c>
      <c r="J142" s="87" t="s">
        <v>96</v>
      </c>
      <c r="K142" s="323"/>
      <c r="L142" s="82">
        <v>-13.802</v>
      </c>
      <c r="M142" s="66">
        <v>-70.474999999999994</v>
      </c>
    </row>
    <row r="143" spans="1:13">
      <c r="A143" s="307" t="s">
        <v>132</v>
      </c>
      <c r="B143" s="308"/>
      <c r="C143" s="308"/>
      <c r="D143" s="308"/>
      <c r="E143" s="308"/>
      <c r="F143" s="46"/>
      <c r="L143"/>
      <c r="M143"/>
    </row>
  </sheetData>
  <mergeCells count="3">
    <mergeCell ref="D1:K1"/>
    <mergeCell ref="D2:K2"/>
    <mergeCell ref="A143:E143"/>
  </mergeCells>
  <phoneticPr fontId="135" type="noConversion"/>
  <hyperlinks>
    <hyperlink ref="K137" r:id="rId1" xr:uid="{00000000-0004-0000-0100-000000000000}"/>
    <hyperlink ref="K140" r:id="rId2" xr:uid="{00000000-0004-0000-0100-000001000000}"/>
    <hyperlink ref="K139" r:id="rId3" xr:uid="{00000000-0004-0000-0100-000002000000}"/>
    <hyperlink ref="K138" r:id="rId4" xr:uid="{00000000-0004-0000-0100-000003000000}"/>
    <hyperlink ref="K129" r:id="rId5" xr:uid="{00000000-0004-0000-0100-000004000000}"/>
    <hyperlink ref="K141" r:id="rId6" xr:uid="{00000000-0004-0000-0100-000005000000}"/>
    <hyperlink ref="B127" r:id="rId7" xr:uid="{00000000-0004-0000-0100-000006000000}"/>
    <hyperlink ref="K127" r:id="rId8" xr:uid="{00000000-0004-0000-0100-000007000000}"/>
    <hyperlink ref="K126" r:id="rId9" xr:uid="{00000000-0004-0000-0100-000008000000}"/>
    <hyperlink ref="K125" r:id="rId10" xr:uid="{00000000-0004-0000-0100-000009000000}"/>
    <hyperlink ref="K124" r:id="rId11" xr:uid="{00000000-0004-0000-0100-00000A000000}"/>
    <hyperlink ref="K123" r:id="rId12" xr:uid="{00000000-0004-0000-0100-00000B000000}"/>
    <hyperlink ref="A143" r:id="rId13" xr:uid="{00000000-0004-0000-0100-00000C000000}"/>
    <hyperlink ref="K130" r:id="rId14" xr:uid="{00000000-0004-0000-0100-00000D000000}"/>
    <hyperlink ref="K122" r:id="rId15" xr:uid="{00000000-0004-0000-0100-00000E000000}"/>
    <hyperlink ref="K121" r:id="rId16" xr:uid="{00000000-0004-0000-0100-00000F000000}"/>
    <hyperlink ref="K119" r:id="rId17" xr:uid="{00000000-0004-0000-0100-000010000000}"/>
    <hyperlink ref="K120" r:id="rId18" xr:uid="{00000000-0004-0000-0100-000011000000}"/>
    <hyperlink ref="B8" r:id="rId19" xr:uid="{00000000-0004-0000-0100-000012000000}"/>
    <hyperlink ref="K114" r:id="rId20" xr:uid="{00000000-0004-0000-0100-000014000000}"/>
    <hyperlink ref="K115" r:id="rId21" xr:uid="{00000000-0004-0000-0100-000015000000}"/>
    <hyperlink ref="K116" r:id="rId22" xr:uid="{00000000-0004-0000-0100-000016000000}"/>
    <hyperlink ref="K118" r:id="rId23" xr:uid="{00000000-0004-0000-0100-000017000000}"/>
    <hyperlink ref="B112" r:id="rId24" xr:uid="{00000000-0004-0000-0100-000018000000}"/>
    <hyperlink ref="K112" r:id="rId25" xr:uid="{00000000-0004-0000-0100-000019000000}"/>
    <hyperlink ref="K113" r:id="rId26" xr:uid="{00000000-0004-0000-0100-00001A000000}"/>
    <hyperlink ref="B111" r:id="rId27" xr:uid="{00000000-0004-0000-0100-00001B000000}"/>
    <hyperlink ref="K111" r:id="rId28" xr:uid="{00000000-0004-0000-0100-00001C000000}"/>
    <hyperlink ref="B110" r:id="rId29" xr:uid="{00000000-0004-0000-0100-00001F000000}"/>
    <hyperlink ref="K110" r:id="rId30" xr:uid="{00000000-0004-0000-0100-000020000000}"/>
    <hyperlink ref="B105" r:id="rId31" xr:uid="{00000000-0004-0000-0100-000021000000}"/>
    <hyperlink ref="B109" r:id="rId32" xr:uid="{00000000-0004-0000-0100-000022000000}"/>
    <hyperlink ref="B108" r:id="rId33" xr:uid="{00000000-0004-0000-0100-000023000000}"/>
    <hyperlink ref="B107" r:id="rId34" xr:uid="{00000000-0004-0000-0100-000024000000}"/>
    <hyperlink ref="K109" r:id="rId35" xr:uid="{00000000-0004-0000-0100-000025000000}"/>
    <hyperlink ref="K108" r:id="rId36" xr:uid="{00000000-0004-0000-0100-000026000000}"/>
    <hyperlink ref="K107" r:id="rId37" xr:uid="{00000000-0004-0000-0100-000027000000}"/>
    <hyperlink ref="K106" r:id="rId38" xr:uid="{00000000-0004-0000-0100-000028000000}"/>
    <hyperlink ref="B104" r:id="rId39" xr:uid="{00000000-0004-0000-0100-000029000000}"/>
    <hyperlink ref="K104" r:id="rId40" xr:uid="{00000000-0004-0000-0100-00002A000000}"/>
    <hyperlink ref="K105" r:id="rId41" xr:uid="{00000000-0004-0000-0100-00002B000000}"/>
    <hyperlink ref="K8" r:id="rId42" xr:uid="{00000000-0004-0000-0100-00002C000000}"/>
    <hyperlink ref="B103" r:id="rId43" xr:uid="{00000000-0004-0000-0100-00002F000000}"/>
    <hyperlink ref="B102" r:id="rId44" xr:uid="{00000000-0004-0000-0100-000030000000}"/>
    <hyperlink ref="K102" r:id="rId45" xr:uid="{00000000-0004-0000-0100-000031000000}"/>
    <hyperlink ref="K103" r:id="rId46" xr:uid="{00000000-0004-0000-0100-000032000000}"/>
    <hyperlink ref="B95" r:id="rId47" xr:uid="{00000000-0004-0000-0100-000039000000}"/>
    <hyperlink ref="K95" r:id="rId48" xr:uid="{00000000-0004-0000-0100-00003A000000}"/>
    <hyperlink ref="B99" r:id="rId49" display="VIALES-003560" xr:uid="{00000000-0004-0000-0100-00003B000000}"/>
    <hyperlink ref="K99" r:id="rId50" xr:uid="{00000000-0004-0000-0100-00003C000000}"/>
    <hyperlink ref="B94" r:id="rId51" xr:uid="{00000000-0004-0000-0100-00003D000000}"/>
    <hyperlink ref="K94" r:id="rId52" xr:uid="{00000000-0004-0000-0100-000040000000}"/>
    <hyperlink ref="B98" r:id="rId53" xr:uid="{00000000-0004-0000-0100-000043000000}"/>
    <hyperlink ref="K98" r:id="rId54" xr:uid="{00000000-0004-0000-0100-000044000000}"/>
    <hyperlink ref="B96" r:id="rId55" xr:uid="{00000000-0004-0000-0100-000045000000}"/>
    <hyperlink ref="K96" r:id="rId56" xr:uid="{00000000-0004-0000-0100-000046000000}"/>
    <hyperlink ref="B93" r:id="rId57" xr:uid="{00000000-0004-0000-0100-000047000000}"/>
    <hyperlink ref="K93" r:id="rId58" xr:uid="{00000000-0004-0000-0100-000048000000}"/>
    <hyperlink ref="B92" r:id="rId59" xr:uid="{00000000-0004-0000-0100-00004B000000}"/>
    <hyperlink ref="K92" r:id="rId60" xr:uid="{00000000-0004-0000-0100-00004C000000}"/>
    <hyperlink ref="B100" r:id="rId61" xr:uid="{00000000-0004-0000-0100-00004D000000}"/>
    <hyperlink ref="K100" r:id="rId62" xr:uid="{00000000-0004-0000-0100-00004E000000}"/>
    <hyperlink ref="B133" r:id="rId63" xr:uid="{00000000-0004-0000-0100-000050000000}"/>
    <hyperlink ref="B135" r:id="rId64" xr:uid="{00000000-0004-0000-0100-000051000000}"/>
    <hyperlink ref="B136" r:id="rId65" xr:uid="{00000000-0004-0000-0100-000052000000}"/>
    <hyperlink ref="B132" r:id="rId66" xr:uid="{00000000-0004-0000-0100-000053000000}"/>
    <hyperlink ref="B138" r:id="rId67" xr:uid="{00000000-0004-0000-0100-000054000000}"/>
    <hyperlink ref="B137" r:id="rId68" xr:uid="{00000000-0004-0000-0100-000055000000}"/>
    <hyperlink ref="B140" r:id="rId69" xr:uid="{00000000-0004-0000-0100-000056000000}"/>
    <hyperlink ref="B139" r:id="rId70" xr:uid="{00000000-0004-0000-0100-000057000000}"/>
    <hyperlink ref="B134" r:id="rId71" xr:uid="{00000000-0004-0000-0100-000058000000}"/>
    <hyperlink ref="B141" r:id="rId72" xr:uid="{00000000-0004-0000-0100-000059000000}"/>
    <hyperlink ref="B142" r:id="rId73" xr:uid="{00000000-0004-0000-0100-00005A000000}"/>
    <hyperlink ref="B131" r:id="rId74" xr:uid="{00000000-0004-0000-0100-00005B000000}"/>
    <hyperlink ref="B130" r:id="rId75" xr:uid="{00000000-0004-0000-0100-00005C000000}"/>
    <hyperlink ref="B129" r:id="rId76" xr:uid="{00000000-0004-0000-0100-00005D000000}"/>
    <hyperlink ref="B128" r:id="rId77" xr:uid="{00000000-0004-0000-0100-00005E000000}"/>
    <hyperlink ref="B126" r:id="rId78" xr:uid="{00000000-0004-0000-0100-00005F000000}"/>
    <hyperlink ref="B125" r:id="rId79" xr:uid="{00000000-0004-0000-0100-000060000000}"/>
    <hyperlink ref="B124" r:id="rId80" xr:uid="{00000000-0004-0000-0100-000061000000}"/>
    <hyperlink ref="B123" r:id="rId81" xr:uid="{00000000-0004-0000-0100-000062000000}"/>
    <hyperlink ref="B122" r:id="rId82" xr:uid="{00000000-0004-0000-0100-000063000000}"/>
    <hyperlink ref="B121" r:id="rId83" xr:uid="{00000000-0004-0000-0100-000064000000}"/>
    <hyperlink ref="B119" r:id="rId84" xr:uid="{00000000-0004-0000-0100-000065000000}"/>
    <hyperlink ref="B120" r:id="rId85" xr:uid="{00000000-0004-0000-0100-000066000000}"/>
    <hyperlink ref="B118" r:id="rId86" xr:uid="{00000000-0004-0000-0100-000067000000}"/>
    <hyperlink ref="B116" r:id="rId87" xr:uid="{00000000-0004-0000-0100-00006A000000}"/>
    <hyperlink ref="B117" r:id="rId88" xr:uid="{00000000-0004-0000-0100-00006B000000}"/>
    <hyperlink ref="B115" r:id="rId89" xr:uid="{00000000-0004-0000-0100-00006C000000}"/>
    <hyperlink ref="B114" r:id="rId90" xr:uid="{00000000-0004-0000-0100-00006D000000}"/>
    <hyperlink ref="B113" r:id="rId91" xr:uid="{00000000-0004-0000-0100-00006F000000}"/>
    <hyperlink ref="B91" r:id="rId92" xr:uid="{00000000-0004-0000-0100-000070000000}"/>
    <hyperlink ref="B90" r:id="rId93" xr:uid="{00000000-0004-0000-0100-000071000000}"/>
    <hyperlink ref="B89" r:id="rId94" xr:uid="{00000000-0004-0000-0100-000072000000}"/>
    <hyperlink ref="K91" r:id="rId95" xr:uid="{00000000-0004-0000-0100-000075000000}"/>
    <hyperlink ref="K90" r:id="rId96" xr:uid="{00000000-0004-0000-0100-000076000000}"/>
    <hyperlink ref="K89" r:id="rId97" xr:uid="{00000000-0004-0000-0100-000077000000}"/>
    <hyperlink ref="K88" r:id="rId98" xr:uid="{00000000-0004-0000-0100-000078000000}"/>
    <hyperlink ref="B88" r:id="rId99" xr:uid="{00000000-0004-0000-0100-000079000000}"/>
    <hyperlink ref="B86" r:id="rId100" xr:uid="{00000000-0004-0000-0100-00007E000000}"/>
    <hyperlink ref="K86" r:id="rId101" xr:uid="{00000000-0004-0000-0100-00007F000000}"/>
    <hyperlink ref="B85" r:id="rId102" xr:uid="{00000000-0004-0000-0100-000080000000}"/>
    <hyperlink ref="B97" r:id="rId103" xr:uid="{00000000-0004-0000-0100-000083000000}"/>
    <hyperlink ref="K97" r:id="rId104" xr:uid="{00000000-0004-0000-0100-000084000000}"/>
    <hyperlink ref="K85" r:id="rId105" xr:uid="{00000000-0004-0000-0100-000085000000}"/>
    <hyperlink ref="K117" r:id="rId106" xr:uid="{00000000-0004-0000-0100-000087000000}"/>
    <hyperlink ref="B106" r:id="rId107" xr:uid="{00000000-0004-0000-0100-00008B000000}"/>
    <hyperlink ref="B83" r:id="rId108" xr:uid="{00000000-0004-0000-0100-00008C000000}"/>
    <hyperlink ref="B84" r:id="rId109" xr:uid="{00000000-0004-0000-0100-00008D000000}"/>
    <hyperlink ref="K84" r:id="rId110" xr:uid="{00000000-0004-0000-0100-00008E000000}"/>
    <hyperlink ref="K83" r:id="rId111" xr:uid="{00000000-0004-0000-0100-00008F000000}"/>
    <hyperlink ref="B81" r:id="rId112" xr:uid="{00000000-0004-0000-0100-000090000000}"/>
    <hyperlink ref="B82" r:id="rId113" xr:uid="{00000000-0004-0000-0100-000091000000}"/>
    <hyperlink ref="B76" r:id="rId114" xr:uid="{00000000-0004-0000-0100-000092000000}"/>
    <hyperlink ref="B80" r:id="rId115" xr:uid="{00000000-0004-0000-0100-000093000000}"/>
    <hyperlink ref="B79" r:id="rId116" xr:uid="{00000000-0004-0000-0100-000094000000}"/>
    <hyperlink ref="B78" r:id="rId117" xr:uid="{00000000-0004-0000-0100-000095000000}"/>
    <hyperlink ref="K76" r:id="rId118" xr:uid="{00000000-0004-0000-0100-000096000000}"/>
    <hyperlink ref="K78" r:id="rId119" xr:uid="{00000000-0004-0000-0100-000097000000}"/>
    <hyperlink ref="K79" r:id="rId120" xr:uid="{00000000-0004-0000-0100-000098000000}"/>
    <hyperlink ref="K80" r:id="rId121" xr:uid="{00000000-0004-0000-0100-000099000000}"/>
    <hyperlink ref="K82" r:id="rId122" xr:uid="{00000000-0004-0000-0100-00009A000000}"/>
    <hyperlink ref="K81" r:id="rId123" xr:uid="{00000000-0004-0000-0100-00009B000000}"/>
    <hyperlink ref="B75" r:id="rId124" xr:uid="{00000000-0004-0000-0100-00009E000000}"/>
    <hyperlink ref="B74" r:id="rId125" xr:uid="{00000000-0004-0000-0100-00009F000000}"/>
    <hyperlink ref="K74" r:id="rId126" xr:uid="{00000000-0004-0000-0100-0000A0000000}"/>
    <hyperlink ref="K75" r:id="rId127" xr:uid="{00000000-0004-0000-0100-0000A1000000}"/>
    <hyperlink ref="B77" r:id="rId128" xr:uid="{00000000-0004-0000-0100-0000A8000000}"/>
    <hyperlink ref="B72" r:id="rId129" xr:uid="{00000000-0004-0000-0100-0000AD000000}"/>
    <hyperlink ref="K72" r:id="rId130" xr:uid="{00000000-0004-0000-0100-0000AE000000}"/>
    <hyperlink ref="K77" r:id="rId131" xr:uid="{00000000-0004-0000-0100-0000AF000000}"/>
    <hyperlink ref="B71" r:id="rId132" xr:uid="{00000000-0004-0000-0100-0000B1000000}"/>
    <hyperlink ref="K71" r:id="rId133" xr:uid="{00000000-0004-0000-0100-0000B7000000}"/>
    <hyperlink ref="B70" r:id="rId134" xr:uid="{00000000-0004-0000-0100-0000BB000000}"/>
    <hyperlink ref="K70" r:id="rId135" xr:uid="{00000000-0004-0000-0100-0000BC000000}"/>
    <hyperlink ref="K69" r:id="rId136" xr:uid="{00000000-0004-0000-0100-0000BF000000}"/>
    <hyperlink ref="B69" r:id="rId137" xr:uid="{00000000-0004-0000-0100-0000C0000000}"/>
    <hyperlink ref="K128" r:id="rId138" xr:uid="{00000000-0004-0000-0100-0000C3000000}"/>
    <hyperlink ref="B7" r:id="rId139" xr:uid="{00000000-0004-0000-0100-0000CA000000}"/>
    <hyperlink ref="B68" r:id="rId140" xr:uid="{00000000-0004-0000-0100-0000CC000000}"/>
    <hyperlink ref="K68" r:id="rId141" xr:uid="{00000000-0004-0000-0100-0000CD000000}"/>
    <hyperlink ref="K67" r:id="rId142" xr:uid="{00000000-0004-0000-0100-0000CE000000}"/>
    <hyperlink ref="B67" r:id="rId143" xr:uid="{00000000-0004-0000-0100-0000CF000000}"/>
    <hyperlink ref="K7" r:id="rId144" xr:uid="{00000000-0004-0000-0100-0000D0000000}"/>
    <hyperlink ref="B6" r:id="rId145" xr:uid="{00000000-0004-0000-0100-0000D6000000}"/>
    <hyperlink ref="K6" r:id="rId146" xr:uid="{00000000-0004-0000-0100-0000D7000000}"/>
    <hyperlink ref="B65" r:id="rId147" xr:uid="{00000000-0004-0000-0100-0000DB000000}"/>
    <hyperlink ref="B66" r:id="rId148" xr:uid="{00000000-0004-0000-0100-0000DC000000}"/>
    <hyperlink ref="K65" r:id="rId149" xr:uid="{00000000-0004-0000-0100-0000DD000000}"/>
    <hyperlink ref="K66" r:id="rId150" xr:uid="{00000000-0004-0000-0100-0000DE000000}"/>
    <hyperlink ref="B63" r:id="rId151" xr:uid="{00000000-0004-0000-0100-0000E8000000}"/>
    <hyperlink ref="K63" r:id="rId152" xr:uid="{00000000-0004-0000-0100-0000EB000000}"/>
    <hyperlink ref="B62" r:id="rId153" xr:uid="{00000000-0004-0000-0100-0000EC000000}"/>
    <hyperlink ref="K62" r:id="rId154" xr:uid="{00000000-0004-0000-0100-0000ED000000}"/>
    <hyperlink ref="B61" r:id="rId155" xr:uid="{00000000-0004-0000-0100-0000EE000000}"/>
    <hyperlink ref="K61" r:id="rId156" xr:uid="{00000000-0004-0000-0100-0000EF000000}"/>
    <hyperlink ref="B60" r:id="rId157" xr:uid="{00000000-0004-0000-0100-0000F1000000}"/>
    <hyperlink ref="K60" r:id="rId158" xr:uid="{00000000-0004-0000-0100-0000F2000000}"/>
    <hyperlink ref="B58" r:id="rId159" xr:uid="{00000000-0004-0000-0100-0000F5000000}"/>
    <hyperlink ref="B64" r:id="rId160" xr:uid="{00000000-0004-0000-0100-0000F6000000}"/>
    <hyperlink ref="K64" r:id="rId161" xr:uid="{00000000-0004-0000-0100-0000F7000000}"/>
    <hyperlink ref="B73" r:id="rId162" xr:uid="{00000000-0004-0000-0100-0000F8000000}"/>
    <hyperlink ref="K73" r:id="rId163" xr:uid="{00000000-0004-0000-0100-0000F9000000}"/>
    <hyperlink ref="B87" r:id="rId164" xr:uid="{00000000-0004-0000-0100-0000FE000000}"/>
    <hyperlink ref="K87" r:id="rId165" xr:uid="{00000000-0004-0000-0100-0000FF000000}"/>
    <hyperlink ref="K58" r:id="rId166" xr:uid="{00000000-0004-0000-0100-000004010000}"/>
    <hyperlink ref="B56" r:id="rId167" xr:uid="{00000000-0004-0000-0100-000008010000}"/>
    <hyperlink ref="K56" r:id="rId168" xr:uid="{00000000-0004-0000-0100-00000A010000}"/>
    <hyperlink ref="B57" r:id="rId169" xr:uid="{00000000-0004-0000-0100-00000B010000}"/>
    <hyperlink ref="K57" r:id="rId170" xr:uid="{00000000-0004-0000-0100-00000C010000}"/>
    <hyperlink ref="B59" r:id="rId171" xr:uid="{00000000-0004-0000-0100-00000F010000}"/>
    <hyperlink ref="K59" r:id="rId172" xr:uid="{00000000-0004-0000-0100-000010010000}"/>
    <hyperlink ref="B54" r:id="rId173" xr:uid="{0653E533-1BFE-4E46-A535-DFEA7981D512}"/>
    <hyperlink ref="K54" r:id="rId174" xr:uid="{CAFEDEBC-553E-4388-B25E-016669465942}"/>
    <hyperlink ref="B52" r:id="rId175" xr:uid="{7D9BE4B2-E825-4DB1-B60E-C781FF24CEA9}"/>
    <hyperlink ref="K52" r:id="rId176" xr:uid="{CBCD47E8-CB5A-4A55-87C4-65601A42778D}"/>
    <hyperlink ref="B51" r:id="rId177" xr:uid="{3BA02221-EF7F-41A2-A328-048AB881726B}"/>
    <hyperlink ref="B50" r:id="rId178" xr:uid="{2118CB60-41B0-4268-9EC7-07ABAFC6DA7B}"/>
    <hyperlink ref="K50" r:id="rId179" xr:uid="{F65B133D-6B2F-48A4-9462-1FCC1F6C349F}"/>
    <hyperlink ref="B49" r:id="rId180" xr:uid="{EDF56B4D-C324-424C-8EBA-086A822BFB43}"/>
    <hyperlink ref="B48" r:id="rId181" xr:uid="{C807B785-C0EA-4A5B-A0F7-93F47D80DAD4}"/>
    <hyperlink ref="B47" r:id="rId182" xr:uid="{A0F946EC-143F-41F1-B02A-834E63A7E2D6}"/>
    <hyperlink ref="K49" r:id="rId183" xr:uid="{76FD7601-1E38-4CCD-AC8D-5400516270A8}"/>
    <hyperlink ref="K51" r:id="rId184" xr:uid="{9E3DF545-AF9C-48E6-BF36-18D3BD52F0EB}"/>
    <hyperlink ref="B46" r:id="rId185" xr:uid="{433C40E4-CD78-42A7-B640-B21B1F11E2F4}"/>
    <hyperlink ref="B45" r:id="rId186" xr:uid="{5457274F-F8C9-4A41-8F13-FF740BBEEDE4}"/>
    <hyperlink ref="K46" r:id="rId187" xr:uid="{70C038C6-A7FC-4534-8D47-D9DCA521AE45}"/>
    <hyperlink ref="K45" r:id="rId188" xr:uid="{23A25313-4807-4A84-AF04-CB926FCA37EA}"/>
    <hyperlink ref="B44" r:id="rId189" xr:uid="{7D8CC9F4-6DCB-42FE-BCCA-633F2F7659EA}"/>
    <hyperlink ref="B43" r:id="rId190" xr:uid="{CFA21A13-2647-4EDE-AC32-796205919B65}"/>
    <hyperlink ref="K43" r:id="rId191" xr:uid="{6F77C558-F3B9-461F-BBC6-1D80782A8BDA}"/>
    <hyperlink ref="K44" r:id="rId192" xr:uid="{8DD34EAA-86FC-4D18-889C-5A58B37327F7}"/>
    <hyperlink ref="K47" r:id="rId193" xr:uid="{AA357E73-5177-4F9F-86AA-A3959F1EFA10}"/>
    <hyperlink ref="K48" r:id="rId194" xr:uid="{342789CA-406A-469E-8755-3B78AB84CA20}"/>
    <hyperlink ref="B42" r:id="rId195" xr:uid="{EC5776A7-A6BB-4F8C-856A-116022F97025}"/>
    <hyperlink ref="K39" r:id="rId196" xr:uid="{DFB827EA-B1A1-4F22-A13E-DB9EE7FAC415}"/>
    <hyperlink ref="B41" r:id="rId197" xr:uid="{D43D8699-98DC-42BB-9B46-5B94066DDE9B}"/>
    <hyperlink ref="B40" r:id="rId198" xr:uid="{92FB48CA-BB35-45EC-AEC5-0F444842DAD2}"/>
    <hyperlink ref="B39" r:id="rId199" xr:uid="{7E4DF86E-C1B3-4CD8-B0AD-E9D6AFB99A52}"/>
    <hyperlink ref="K40" r:id="rId200" xr:uid="{B6CCF948-B15A-4256-9161-31A067D02229}"/>
    <hyperlink ref="K41" r:id="rId201" xr:uid="{DD8781E3-EA63-47E7-AA8E-2517C592B694}"/>
    <hyperlink ref="B38" r:id="rId202" xr:uid="{029B9427-0CAD-4154-94FA-F1A63507A170}"/>
    <hyperlink ref="K42" r:id="rId203" xr:uid="{EF63A630-430C-456C-9B44-8B45EF98218E}"/>
    <hyperlink ref="K53" r:id="rId204" xr:uid="{A0EFAF70-5ABC-4E16-AC8C-A46573395ADC}"/>
    <hyperlink ref="B55" r:id="rId205" xr:uid="{30601339-E97C-4DA3-8332-9BC1986C50D9}"/>
    <hyperlink ref="K55" r:id="rId206" xr:uid="{B202A033-0E68-4A99-9A66-9E8D36C38F76}"/>
    <hyperlink ref="B37" r:id="rId207" xr:uid="{172DECE5-06C7-49DD-98D8-D2B8B0C0B4FE}"/>
    <hyperlink ref="K38" r:id="rId208" xr:uid="{77E0AD71-68AC-4E9E-B1A3-0C535CA43475}"/>
    <hyperlink ref="K37" r:id="rId209" xr:uid="{B429C8E6-80CD-4F13-A07B-5E02D4A0967F}"/>
    <hyperlink ref="B5" r:id="rId210" xr:uid="{493614C1-1581-416F-BD60-CD355B5CF003}"/>
    <hyperlink ref="K5" r:id="rId211" xr:uid="{CB6028AC-B949-4268-AA09-5C296042FF58}"/>
    <hyperlink ref="B36" r:id="rId212" xr:uid="{9923B1A6-3EBB-4ABC-9EAB-3A1372D55D76}"/>
    <hyperlink ref="K36" r:id="rId213" xr:uid="{1DBE1FF1-CE65-448C-ACD5-B3268EBB3768}"/>
    <hyperlink ref="B35" r:id="rId214" xr:uid="{F50DEAE1-893C-4DF4-8791-A2202E50FA42}"/>
    <hyperlink ref="K35" r:id="rId215" xr:uid="{30D80C84-A210-46DB-AA9C-F880C47ED942}"/>
    <hyperlink ref="B33" r:id="rId216" xr:uid="{7041A436-893E-487B-952F-6C00B357107B}"/>
    <hyperlink ref="B31" r:id="rId217" xr:uid="{E9A1D207-FF88-4EE7-ABB6-C0D8FA2050EF}"/>
    <hyperlink ref="B30" r:id="rId218" xr:uid="{21CE7923-9781-4D79-A3DA-9A2CEE804109}"/>
    <hyperlink ref="B29" r:id="rId219" xr:uid="{3CC1C4BB-E866-4D70-98E4-8A24B459397F}"/>
    <hyperlink ref="B28" r:id="rId220" xr:uid="{847358D5-FEC2-40D3-BD0C-C6DC52AFF7D2}"/>
    <hyperlink ref="K33" r:id="rId221" xr:uid="{C793E27E-A084-414F-AEC7-9F1E1E4F3EAC}"/>
    <hyperlink ref="K29" r:id="rId222" xr:uid="{D6F7F6A1-987F-46EA-8D32-A9A7D0D769E6}"/>
    <hyperlink ref="B34" r:id="rId223" xr:uid="{311E90E0-ABB6-489A-950B-40E927BEE78A}"/>
    <hyperlink ref="B101" r:id="rId224" xr:uid="{F8A4F53A-B2C3-46D2-8F47-139063C9FA15}"/>
    <hyperlink ref="K101" r:id="rId225" xr:uid="{EB7C7AA9-D4E2-419B-A51A-D90A4A33D709}"/>
    <hyperlink ref="B27" r:id="rId226" xr:uid="{3D5716DF-2E8B-48AC-BC9D-43DCD4086F1E}"/>
    <hyperlink ref="B26" r:id="rId227" xr:uid="{D8499250-52DB-4086-B6AB-A7A68910B67C}"/>
    <hyperlink ref="K27" r:id="rId228" xr:uid="{86EF7892-BB9F-4DAC-A6BE-61C0DD829E57}"/>
    <hyperlink ref="K26" r:id="rId229" xr:uid="{FECD7098-9995-44B4-AB98-E36F4424CB99}"/>
    <hyperlink ref="B25" r:id="rId230" xr:uid="{904BE40A-C1A7-49CC-95B1-446CFE3F23C5}"/>
    <hyperlink ref="K25" r:id="rId231" xr:uid="{8716011A-D390-484E-91BE-A8D268CD71F0}"/>
    <hyperlink ref="B24" r:id="rId232" xr:uid="{38BBB7B2-2126-4619-9FCC-D03B516537F8}"/>
    <hyperlink ref="K24" r:id="rId233" xr:uid="{AB5F2487-DDD1-49E2-8683-EC61604550B1}"/>
    <hyperlink ref="K28" r:id="rId234" xr:uid="{EE0182C5-E80A-43E6-8D31-3450D434D9CC}"/>
    <hyperlink ref="K30" r:id="rId235" xr:uid="{D655E546-AE10-4C0B-A874-C59B32BE16A0}"/>
    <hyperlink ref="K32" r:id="rId236" xr:uid="{EA896AB4-7E01-44E2-BA6E-36B5CC6AF81D}"/>
    <hyperlink ref="K34" r:id="rId237" xr:uid="{D33E6A6E-FA88-4DF7-9BDB-47E77DB925DE}"/>
    <hyperlink ref="K31" r:id="rId238" xr:uid="{E18025E3-01F7-4D86-B18C-02FCFB7E9688}"/>
    <hyperlink ref="B22" r:id="rId239" xr:uid="{9A0332B8-BC55-4BD4-B0F0-D7C8C3BCDB8C}"/>
    <hyperlink ref="B21" r:id="rId240" xr:uid="{45D20A8C-CA4E-44EB-AD5F-170D6F9CFC12}"/>
    <hyperlink ref="B20" r:id="rId241" xr:uid="{B2B7F3AC-0AD2-43AC-895D-C15EF61741CD}"/>
    <hyperlink ref="B23" r:id="rId242" xr:uid="{4B672065-F297-41D4-8152-378BDCCD5506}"/>
    <hyperlink ref="K23" r:id="rId243" xr:uid="{406C6FCC-DB73-4778-9817-B6D564B37D6B}"/>
    <hyperlink ref="K22" r:id="rId244" xr:uid="{DE613EEE-1DE0-477B-B1BD-8EF9FFF562E9}"/>
    <hyperlink ref="K21" r:id="rId245" xr:uid="{72F62D4B-65A7-41D6-8D14-0DEFE70D4DA0}"/>
    <hyperlink ref="B32" r:id="rId246" xr:uid="{603DF232-A452-47D2-AD4A-E9C411EB94A3}"/>
    <hyperlink ref="B53" r:id="rId247" xr:uid="{6CDCCBBB-A97B-4D43-B6CD-2F09069E8610}"/>
    <hyperlink ref="B19" r:id="rId248" xr:uid="{C6B10561-0AC8-4B17-93C6-1803638C8453}"/>
    <hyperlink ref="B18" r:id="rId249" xr:uid="{B0B8B38D-4F28-4F37-AF0D-5046484AF864}"/>
    <hyperlink ref="B16" r:id="rId250" xr:uid="{2DDC2418-51E3-4ACB-945E-686B0B173A9F}"/>
    <hyperlink ref="B15" r:id="rId251" xr:uid="{DF4987CB-C40D-4E03-878C-DC9D50F1DF82}"/>
    <hyperlink ref="B14" r:id="rId252" xr:uid="{20446FE3-23C1-4658-88B3-A5A11A00A91B}"/>
    <hyperlink ref="B13" r:id="rId253" xr:uid="{32C6394B-5AE4-474C-808E-351BC8E80E8B}"/>
    <hyperlink ref="K13" r:id="rId254" xr:uid="{DEB69271-1DC9-4B3F-9745-3A22B244130D}"/>
    <hyperlink ref="K15" r:id="rId255" xr:uid="{C359D027-98F4-4AA5-8C72-06D075DE9BBA}"/>
    <hyperlink ref="K16" r:id="rId256" xr:uid="{60609409-E0E3-4F2B-90FF-15ADFE750D80}"/>
    <hyperlink ref="K18" r:id="rId257" xr:uid="{4CBE7034-A4FC-4DBB-93FA-2E4DD31410E4}"/>
    <hyperlink ref="K19" r:id="rId258" xr:uid="{37EF2300-6FB9-4BC4-ADD3-DD646589B61F}"/>
    <hyperlink ref="K20" r:id="rId259" xr:uid="{63F2F303-3863-402A-9267-C4B62B16D992}"/>
    <hyperlink ref="K14" r:id="rId260" xr:uid="{7A81DE36-D4F5-4BD4-AC53-633A4A5D3D3A}"/>
    <hyperlink ref="B17" r:id="rId261" xr:uid="{3EE4B222-1BE8-4CBC-A644-12E67BC5EBEB}"/>
    <hyperlink ref="K17" r:id="rId262" xr:uid="{D591ADBB-9802-4500-A262-3779B9625197}"/>
    <hyperlink ref="B11" r:id="rId263" xr:uid="{4415D96E-DF1C-448F-B3B3-C8E7AA59328C}"/>
    <hyperlink ref="B10" r:id="rId264" xr:uid="{C971AA9C-22DC-4B3E-9F26-44D5A10F46F3}"/>
    <hyperlink ref="B12" r:id="rId265" xr:uid="{30B87899-A2EF-4C24-9356-60183BF3751C}"/>
    <hyperlink ref="K10" r:id="rId266" xr:uid="{68FE5CE5-EB09-4EB7-8552-E6AA65F79615}"/>
    <hyperlink ref="K11" r:id="rId267" xr:uid="{575EF527-97A8-454E-9E81-42A3B9FEF7C1}"/>
    <hyperlink ref="K12" r:id="rId268" xr:uid="{14C5B683-853C-4C90-841D-148AECBD1957}"/>
    <hyperlink ref="B9" r:id="rId269" xr:uid="{67366520-5E0E-4061-AE2D-DAC4A8A67595}"/>
  </hyperlinks>
  <pageMargins left="0.7" right="0.7" top="0.75" bottom="0.75" header="0.3" footer="0.3"/>
  <pageSetup paperSize="9" scale="43" fitToHeight="0" orientation="landscape" horizontalDpi="300" verticalDpi="300" r:id="rId270"/>
  <drawing r:id="rId271"/>
  <tableParts count="1">
    <tablePart r:id="rId27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6"/>
  <dimension ref="A1:FJ326"/>
  <sheetViews>
    <sheetView topLeftCell="A7" zoomScale="96" zoomScaleNormal="96" workbookViewId="0">
      <selection activeCell="J9" sqref="J9"/>
    </sheetView>
  </sheetViews>
  <sheetFormatPr baseColWidth="10" defaultColWidth="9.625" defaultRowHeight="15"/>
  <cols>
    <col min="1" max="1" width="4.625" style="37" customWidth="1"/>
    <col min="2" max="2" width="16.125" style="44" customWidth="1"/>
    <col min="3" max="3" width="14.5" style="44" customWidth="1"/>
    <col min="4" max="4" width="56.875" style="44" customWidth="1"/>
    <col min="5" max="5" width="14.75" style="45" customWidth="1"/>
    <col min="6" max="6" width="31.875" style="44" customWidth="1"/>
    <col min="7" max="7" width="7.25" style="44" customWidth="1"/>
    <col min="8" max="16384" width="9.625" style="44"/>
  </cols>
  <sheetData>
    <row r="1" spans="1:166" s="38" customFormat="1">
      <c r="A1" s="37"/>
      <c r="E1" s="39"/>
      <c r="EZ1" s="44"/>
      <c r="FA1" s="44"/>
      <c r="FB1" s="44"/>
      <c r="FC1" s="44"/>
      <c r="FD1" s="44"/>
      <c r="FE1" s="44"/>
      <c r="FF1" s="44"/>
      <c r="FG1" s="44"/>
      <c r="FH1" s="44"/>
      <c r="FI1" s="44"/>
      <c r="FJ1" s="44"/>
    </row>
    <row r="2" spans="1:166" s="38" customFormat="1" ht="34.5" customHeight="1">
      <c r="A2" s="309" t="s">
        <v>19</v>
      </c>
      <c r="B2" s="310"/>
      <c r="C2" s="310"/>
      <c r="D2" s="310"/>
      <c r="E2" s="310"/>
      <c r="F2" s="310"/>
      <c r="EZ2" s="44"/>
      <c r="FA2" s="44"/>
      <c r="FB2" s="44"/>
      <c r="FC2" s="44"/>
      <c r="FD2" s="44"/>
      <c r="FE2" s="44"/>
      <c r="FF2" s="44"/>
      <c r="FG2" s="44"/>
      <c r="FH2" s="44"/>
      <c r="FI2" s="44"/>
      <c r="FJ2" s="44"/>
    </row>
    <row r="3" spans="1:166" s="38" customFormat="1" ht="21">
      <c r="A3" s="311" t="s">
        <v>13</v>
      </c>
      <c r="B3" s="312"/>
      <c r="C3" s="312"/>
      <c r="D3" s="312"/>
      <c r="E3" s="312"/>
      <c r="F3" s="312"/>
      <c r="EZ3" s="44"/>
      <c r="FA3" s="44"/>
      <c r="FB3" s="44"/>
      <c r="FC3" s="44"/>
      <c r="FD3" s="44"/>
      <c r="FE3" s="44"/>
      <c r="FF3" s="44"/>
      <c r="FG3" s="44"/>
      <c r="FH3" s="44"/>
      <c r="FI3" s="44"/>
      <c r="FJ3" s="44"/>
    </row>
    <row r="4" spans="1:166" s="38" customFormat="1">
      <c r="A4" s="40"/>
      <c r="B4" s="41" t="s">
        <v>14</v>
      </c>
      <c r="C4" s="47" t="s">
        <v>728</v>
      </c>
      <c r="D4" s="42"/>
      <c r="E4" s="43"/>
      <c r="F4" s="42"/>
      <c r="EZ4" s="44"/>
      <c r="FA4" s="44"/>
      <c r="FB4" s="44"/>
      <c r="FC4" s="44"/>
      <c r="FD4" s="44"/>
      <c r="FE4" s="44"/>
      <c r="FF4" s="44"/>
      <c r="FG4" s="44"/>
      <c r="FH4" s="44"/>
      <c r="FI4" s="44"/>
      <c r="FJ4" s="44"/>
    </row>
    <row r="5" spans="1:166" s="38" customFormat="1" ht="38.25">
      <c r="A5" s="29" t="s">
        <v>2</v>
      </c>
      <c r="B5" s="26" t="s">
        <v>4</v>
      </c>
      <c r="C5" s="26" t="s">
        <v>5</v>
      </c>
      <c r="D5" s="26" t="s">
        <v>6</v>
      </c>
      <c r="E5" s="26" t="s">
        <v>7</v>
      </c>
      <c r="F5" s="27" t="s">
        <v>8</v>
      </c>
      <c r="EZ5" s="44"/>
      <c r="FA5" s="44"/>
      <c r="FB5" s="44"/>
      <c r="FC5" s="44"/>
      <c r="FD5" s="44"/>
      <c r="FE5" s="44"/>
      <c r="FF5" s="44"/>
      <c r="FG5" s="44"/>
      <c r="FH5" s="44"/>
      <c r="FI5" s="44"/>
      <c r="FJ5" s="44"/>
    </row>
    <row r="6" spans="1:166" ht="234" customHeight="1">
      <c r="A6" s="243">
        <v>4</v>
      </c>
      <c r="B6" s="244" t="s">
        <v>679</v>
      </c>
      <c r="C6" s="245" t="s">
        <v>148</v>
      </c>
      <c r="D6" s="246" t="s">
        <v>864</v>
      </c>
      <c r="E6" s="247" t="s">
        <v>173</v>
      </c>
      <c r="F6" s="248" t="s">
        <v>167</v>
      </c>
      <c r="G6" s="38"/>
      <c r="H6" s="38"/>
      <c r="I6" s="38"/>
      <c r="J6" s="38"/>
      <c r="K6" s="38"/>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c r="DY6" s="38"/>
      <c r="DZ6" s="38"/>
      <c r="EA6" s="38"/>
      <c r="EB6" s="38"/>
      <c r="EC6" s="38"/>
      <c r="ED6" s="38"/>
      <c r="EE6" s="38"/>
      <c r="EF6" s="38"/>
      <c r="EG6" s="38"/>
      <c r="EH6" s="38"/>
      <c r="EI6" s="38"/>
      <c r="EJ6" s="38"/>
      <c r="EK6" s="38"/>
      <c r="EL6" s="38"/>
      <c r="EM6" s="38"/>
      <c r="EN6" s="38"/>
      <c r="EO6" s="38"/>
      <c r="EP6" s="38"/>
      <c r="EQ6" s="38"/>
      <c r="ER6" s="38"/>
      <c r="ES6" s="38"/>
      <c r="ET6" s="38"/>
      <c r="EU6" s="38"/>
      <c r="EV6" s="38"/>
      <c r="EW6" s="38"/>
      <c r="EX6" s="38"/>
      <c r="EY6" s="38"/>
    </row>
    <row r="7" spans="1:166" ht="174.75" customHeight="1">
      <c r="A7" s="249">
        <v>3</v>
      </c>
      <c r="B7" s="244" t="s">
        <v>704</v>
      </c>
      <c r="C7" s="250" t="s">
        <v>149</v>
      </c>
      <c r="D7" s="246" t="s">
        <v>865</v>
      </c>
      <c r="E7" s="247" t="s">
        <v>173</v>
      </c>
      <c r="F7" s="251" t="s">
        <v>163</v>
      </c>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row>
    <row r="8" spans="1:166" ht="171" customHeight="1">
      <c r="A8" s="243">
        <v>2</v>
      </c>
      <c r="B8" s="244" t="s">
        <v>705</v>
      </c>
      <c r="C8" s="253" t="s">
        <v>150</v>
      </c>
      <c r="D8" s="246" t="s">
        <v>866</v>
      </c>
      <c r="E8" s="247" t="s">
        <v>173</v>
      </c>
      <c r="F8" s="251" t="s">
        <v>448</v>
      </c>
      <c r="G8" s="38"/>
      <c r="H8" s="38"/>
      <c r="I8" s="38"/>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c r="DY8" s="38"/>
      <c r="DZ8" s="38"/>
      <c r="EA8" s="38"/>
      <c r="EB8" s="38"/>
      <c r="EC8" s="38"/>
      <c r="ED8" s="38"/>
      <c r="EE8" s="38"/>
      <c r="EF8" s="38"/>
      <c r="EG8" s="38"/>
      <c r="EH8" s="38"/>
      <c r="EI8" s="38"/>
      <c r="EJ8" s="38"/>
      <c r="EK8" s="38"/>
      <c r="EL8" s="38"/>
      <c r="EM8" s="38"/>
      <c r="EN8" s="38"/>
      <c r="EO8" s="38"/>
      <c r="EP8" s="38"/>
      <c r="EQ8" s="38"/>
      <c r="ER8" s="38"/>
      <c r="ES8" s="38"/>
      <c r="ET8" s="38"/>
      <c r="EU8" s="38"/>
      <c r="EV8" s="38"/>
      <c r="EW8" s="38"/>
      <c r="EX8" s="38"/>
      <c r="EY8" s="38"/>
    </row>
    <row r="9" spans="1:166" ht="155.25" customHeight="1">
      <c r="A9" s="249">
        <v>1</v>
      </c>
      <c r="B9" s="244" t="s">
        <v>40</v>
      </c>
      <c r="C9" s="324" t="s">
        <v>329</v>
      </c>
      <c r="D9" s="246" t="s">
        <v>867</v>
      </c>
      <c r="E9" s="247" t="s">
        <v>173</v>
      </c>
      <c r="F9" s="252" t="s">
        <v>354</v>
      </c>
      <c r="G9" s="38"/>
      <c r="H9" s="38"/>
      <c r="I9" s="38"/>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row>
    <row r="10" spans="1:166" s="38" customFormat="1">
      <c r="A10" s="37"/>
      <c r="E10" s="39"/>
      <c r="EZ10" s="44"/>
      <c r="FA10" s="44"/>
      <c r="FB10" s="44"/>
      <c r="FC10" s="44"/>
      <c r="FD10" s="44"/>
      <c r="FE10" s="44"/>
      <c r="FF10" s="44"/>
      <c r="FG10" s="44"/>
      <c r="FH10" s="44"/>
      <c r="FI10" s="44"/>
      <c r="FJ10" s="44"/>
    </row>
    <row r="11" spans="1:166" s="38" customFormat="1">
      <c r="A11" s="37"/>
      <c r="E11" s="39"/>
      <c r="EZ11" s="44"/>
      <c r="FA11" s="44"/>
      <c r="FB11" s="44"/>
      <c r="FC11" s="44"/>
      <c r="FD11" s="44"/>
      <c r="FE11" s="44"/>
      <c r="FF11" s="44"/>
      <c r="FG11" s="44"/>
      <c r="FH11" s="44"/>
      <c r="FI11" s="44"/>
      <c r="FJ11" s="44"/>
    </row>
    <row r="12" spans="1:166" s="38" customFormat="1">
      <c r="A12" s="37"/>
      <c r="E12" s="39"/>
      <c r="EZ12" s="44"/>
      <c r="FA12" s="44"/>
      <c r="FB12" s="44"/>
      <c r="FC12" s="44"/>
      <c r="FD12" s="44"/>
      <c r="FE12" s="44"/>
      <c r="FF12" s="44"/>
      <c r="FG12" s="44"/>
      <c r="FH12" s="44"/>
      <c r="FI12" s="44"/>
      <c r="FJ12" s="44"/>
    </row>
    <row r="13" spans="1:166" s="38" customFormat="1">
      <c r="A13" s="37"/>
      <c r="E13" s="39"/>
      <c r="EZ13" s="44"/>
      <c r="FA13" s="44"/>
      <c r="FB13" s="44"/>
      <c r="FC13" s="44"/>
      <c r="FD13" s="44"/>
      <c r="FE13" s="44"/>
      <c r="FF13" s="44"/>
      <c r="FG13" s="44"/>
      <c r="FH13" s="44"/>
      <c r="FI13" s="44"/>
      <c r="FJ13" s="44"/>
    </row>
    <row r="14" spans="1:166" s="38" customFormat="1">
      <c r="A14" s="37"/>
      <c r="E14" s="39"/>
      <c r="EZ14" s="44"/>
      <c r="FA14" s="44"/>
      <c r="FB14" s="44"/>
      <c r="FC14" s="44"/>
      <c r="FD14" s="44"/>
      <c r="FE14" s="44"/>
      <c r="FF14" s="44"/>
      <c r="FG14" s="44"/>
      <c r="FH14" s="44"/>
      <c r="FI14" s="44"/>
      <c r="FJ14" s="44"/>
    </row>
    <row r="15" spans="1:166" s="38" customFormat="1">
      <c r="A15" s="37"/>
      <c r="E15" s="39"/>
      <c r="EZ15" s="44"/>
      <c r="FA15" s="44"/>
      <c r="FB15" s="44"/>
      <c r="FC15" s="44"/>
      <c r="FD15" s="44"/>
      <c r="FE15" s="44"/>
      <c r="FF15" s="44"/>
      <c r="FG15" s="44"/>
      <c r="FH15" s="44"/>
      <c r="FI15" s="44"/>
      <c r="FJ15" s="44"/>
    </row>
    <row r="16" spans="1:166" s="38" customFormat="1">
      <c r="A16" s="37"/>
      <c r="E16" s="39"/>
      <c r="EZ16" s="44"/>
      <c r="FA16" s="44"/>
      <c r="FB16" s="44"/>
      <c r="FC16" s="44"/>
      <c r="FD16" s="44"/>
      <c r="FE16" s="44"/>
      <c r="FF16" s="44"/>
      <c r="FG16" s="44"/>
      <c r="FH16" s="44"/>
      <c r="FI16" s="44"/>
      <c r="FJ16" s="44"/>
    </row>
    <row r="17" spans="1:166" s="38" customFormat="1">
      <c r="A17" s="37"/>
      <c r="E17" s="39"/>
      <c r="EZ17" s="44"/>
      <c r="FA17" s="44"/>
      <c r="FB17" s="44"/>
      <c r="FC17" s="44"/>
      <c r="FD17" s="44"/>
      <c r="FE17" s="44"/>
      <c r="FF17" s="44"/>
      <c r="FG17" s="44"/>
      <c r="FH17" s="44"/>
      <c r="FI17" s="44"/>
      <c r="FJ17" s="44"/>
    </row>
    <row r="18" spans="1:166" s="38" customFormat="1">
      <c r="A18" s="37"/>
      <c r="E18" s="39"/>
      <c r="EZ18" s="44"/>
      <c r="FA18" s="44"/>
      <c r="FB18" s="44"/>
      <c r="FC18" s="44"/>
      <c r="FD18" s="44"/>
      <c r="FE18" s="44"/>
      <c r="FF18" s="44"/>
      <c r="FG18" s="44"/>
      <c r="FH18" s="44"/>
      <c r="FI18" s="44"/>
      <c r="FJ18" s="44"/>
    </row>
    <row r="19" spans="1:166" s="38" customFormat="1">
      <c r="A19" s="37"/>
      <c r="E19" s="39"/>
      <c r="EZ19" s="44"/>
      <c r="FA19" s="44"/>
      <c r="FB19" s="44"/>
      <c r="FC19" s="44"/>
      <c r="FD19" s="44"/>
      <c r="FE19" s="44"/>
      <c r="FF19" s="44"/>
      <c r="FG19" s="44"/>
      <c r="FH19" s="44"/>
      <c r="FI19" s="44"/>
      <c r="FJ19" s="44"/>
    </row>
    <row r="20" spans="1:166" s="38" customFormat="1">
      <c r="A20" s="37"/>
      <c r="E20" s="39"/>
      <c r="EZ20" s="44"/>
      <c r="FA20" s="44"/>
      <c r="FB20" s="44"/>
      <c r="FC20" s="44"/>
      <c r="FD20" s="44"/>
      <c r="FE20" s="44"/>
      <c r="FF20" s="44"/>
      <c r="FG20" s="44"/>
      <c r="FH20" s="44"/>
      <c r="FI20" s="44"/>
      <c r="FJ20" s="44"/>
    </row>
    <row r="21" spans="1:166" s="38" customFormat="1">
      <c r="A21" s="37"/>
      <c r="E21" s="39"/>
      <c r="EZ21" s="44"/>
      <c r="FA21" s="44"/>
      <c r="FB21" s="44"/>
      <c r="FC21" s="44"/>
      <c r="FD21" s="44"/>
      <c r="FE21" s="44"/>
      <c r="FF21" s="44"/>
      <c r="FG21" s="44"/>
      <c r="FH21" s="44"/>
      <c r="FI21" s="44"/>
      <c r="FJ21" s="44"/>
    </row>
    <row r="22" spans="1:166" s="38" customFormat="1">
      <c r="A22" s="37"/>
      <c r="E22" s="39"/>
      <c r="EZ22" s="44"/>
      <c r="FA22" s="44"/>
      <c r="FB22" s="44"/>
      <c r="FC22" s="44"/>
      <c r="FD22" s="44"/>
      <c r="FE22" s="44"/>
      <c r="FF22" s="44"/>
      <c r="FG22" s="44"/>
      <c r="FH22" s="44"/>
      <c r="FI22" s="44"/>
      <c r="FJ22" s="44"/>
    </row>
    <row r="23" spans="1:166" s="38" customFormat="1">
      <c r="A23" s="37"/>
      <c r="E23" s="39"/>
      <c r="EZ23" s="44"/>
      <c r="FA23" s="44"/>
      <c r="FB23" s="44"/>
      <c r="FC23" s="44"/>
      <c r="FD23" s="44"/>
      <c r="FE23" s="44"/>
      <c r="FF23" s="44"/>
      <c r="FG23" s="44"/>
      <c r="FH23" s="44"/>
      <c r="FI23" s="44"/>
      <c r="FJ23" s="44"/>
    </row>
    <row r="24" spans="1:166" s="38" customFormat="1">
      <c r="A24" s="37"/>
      <c r="E24" s="39"/>
      <c r="EZ24" s="44"/>
      <c r="FA24" s="44"/>
      <c r="FB24" s="44"/>
      <c r="FC24" s="44"/>
      <c r="FD24" s="44"/>
      <c r="FE24" s="44"/>
      <c r="FF24" s="44"/>
      <c r="FG24" s="44"/>
      <c r="FH24" s="44"/>
      <c r="FI24" s="44"/>
      <c r="FJ24" s="44"/>
    </row>
    <row r="25" spans="1:166" s="38" customFormat="1">
      <c r="A25" s="37"/>
      <c r="E25" s="39"/>
      <c r="EZ25" s="44"/>
      <c r="FA25" s="44"/>
      <c r="FB25" s="44"/>
      <c r="FC25" s="44"/>
      <c r="FD25" s="44"/>
      <c r="FE25" s="44"/>
      <c r="FF25" s="44"/>
      <c r="FG25" s="44"/>
      <c r="FH25" s="44"/>
      <c r="FI25" s="44"/>
      <c r="FJ25" s="44"/>
    </row>
    <row r="26" spans="1:166" s="38" customFormat="1">
      <c r="A26" s="37"/>
      <c r="E26" s="39"/>
      <c r="EZ26" s="44"/>
      <c r="FA26" s="44"/>
      <c r="FB26" s="44"/>
      <c r="FC26" s="44"/>
      <c r="FD26" s="44"/>
      <c r="FE26" s="44"/>
      <c r="FF26" s="44"/>
      <c r="FG26" s="44"/>
      <c r="FH26" s="44"/>
      <c r="FI26" s="44"/>
      <c r="FJ26" s="44"/>
    </row>
    <row r="27" spans="1:166" s="38" customFormat="1">
      <c r="A27" s="37"/>
      <c r="E27" s="39"/>
      <c r="EZ27" s="44"/>
      <c r="FA27" s="44"/>
      <c r="FB27" s="44"/>
      <c r="FC27" s="44"/>
      <c r="FD27" s="44"/>
      <c r="FE27" s="44"/>
      <c r="FF27" s="44"/>
      <c r="FG27" s="44"/>
      <c r="FH27" s="44"/>
      <c r="FI27" s="44"/>
      <c r="FJ27" s="44"/>
    </row>
    <row r="28" spans="1:166" s="38" customFormat="1">
      <c r="A28" s="37"/>
      <c r="E28" s="39"/>
      <c r="EZ28" s="44"/>
      <c r="FA28" s="44"/>
      <c r="FB28" s="44"/>
      <c r="FC28" s="44"/>
      <c r="FD28" s="44"/>
      <c r="FE28" s="44"/>
      <c r="FF28" s="44"/>
      <c r="FG28" s="44"/>
      <c r="FH28" s="44"/>
      <c r="FI28" s="44"/>
      <c r="FJ28" s="44"/>
    </row>
    <row r="29" spans="1:166" s="38" customFormat="1">
      <c r="A29" s="37"/>
      <c r="E29" s="39"/>
      <c r="EZ29" s="44"/>
      <c r="FA29" s="44"/>
      <c r="FB29" s="44"/>
      <c r="FC29" s="44"/>
      <c r="FD29" s="44"/>
      <c r="FE29" s="44"/>
      <c r="FF29" s="44"/>
      <c r="FG29" s="44"/>
      <c r="FH29" s="44"/>
      <c r="FI29" s="44"/>
      <c r="FJ29" s="44"/>
    </row>
    <row r="30" spans="1:166" s="38" customFormat="1">
      <c r="A30" s="37"/>
      <c r="E30" s="39"/>
      <c r="EZ30" s="44"/>
      <c r="FA30" s="44"/>
      <c r="FB30" s="44"/>
      <c r="FC30" s="44"/>
      <c r="FD30" s="44"/>
      <c r="FE30" s="44"/>
      <c r="FF30" s="44"/>
      <c r="FG30" s="44"/>
      <c r="FH30" s="44"/>
      <c r="FI30" s="44"/>
      <c r="FJ30" s="44"/>
    </row>
    <row r="31" spans="1:166" s="38" customFormat="1">
      <c r="A31" s="37"/>
      <c r="E31" s="39"/>
      <c r="EZ31" s="44"/>
      <c r="FA31" s="44"/>
      <c r="FB31" s="44"/>
      <c r="FC31" s="44"/>
      <c r="FD31" s="44"/>
      <c r="FE31" s="44"/>
      <c r="FF31" s="44"/>
      <c r="FG31" s="44"/>
      <c r="FH31" s="44"/>
      <c r="FI31" s="44"/>
      <c r="FJ31" s="44"/>
    </row>
    <row r="32" spans="1:166" s="38" customFormat="1">
      <c r="A32" s="37"/>
      <c r="E32" s="39"/>
      <c r="EZ32" s="44"/>
      <c r="FA32" s="44"/>
      <c r="FB32" s="44"/>
      <c r="FC32" s="44"/>
      <c r="FD32" s="44"/>
      <c r="FE32" s="44"/>
      <c r="FF32" s="44"/>
      <c r="FG32" s="44"/>
      <c r="FH32" s="44"/>
      <c r="FI32" s="44"/>
      <c r="FJ32" s="44"/>
    </row>
    <row r="33" spans="1:166" s="38" customFormat="1">
      <c r="A33" s="37"/>
      <c r="E33" s="39"/>
      <c r="EZ33" s="44"/>
      <c r="FA33" s="44"/>
      <c r="FB33" s="44"/>
      <c r="FC33" s="44"/>
      <c r="FD33" s="44"/>
      <c r="FE33" s="44"/>
      <c r="FF33" s="44"/>
      <c r="FG33" s="44"/>
      <c r="FH33" s="44"/>
      <c r="FI33" s="44"/>
      <c r="FJ33" s="44"/>
    </row>
    <row r="34" spans="1:166" s="38" customFormat="1">
      <c r="A34" s="37"/>
      <c r="E34" s="39"/>
      <c r="EZ34" s="44"/>
      <c r="FA34" s="44"/>
      <c r="FB34" s="44"/>
      <c r="FC34" s="44"/>
      <c r="FD34" s="44"/>
      <c r="FE34" s="44"/>
      <c r="FF34" s="44"/>
      <c r="FG34" s="44"/>
      <c r="FH34" s="44"/>
      <c r="FI34" s="44"/>
      <c r="FJ34" s="44"/>
    </row>
    <row r="35" spans="1:166" s="38" customFormat="1">
      <c r="A35" s="37"/>
      <c r="E35" s="39"/>
      <c r="EZ35" s="44"/>
      <c r="FA35" s="44"/>
      <c r="FB35" s="44"/>
      <c r="FC35" s="44"/>
      <c r="FD35" s="44"/>
      <c r="FE35" s="44"/>
      <c r="FF35" s="44"/>
      <c r="FG35" s="44"/>
      <c r="FH35" s="44"/>
      <c r="FI35" s="44"/>
      <c r="FJ35" s="44"/>
    </row>
    <row r="36" spans="1:166" s="38" customFormat="1">
      <c r="A36" s="37"/>
      <c r="E36" s="39"/>
      <c r="EZ36" s="44"/>
      <c r="FA36" s="44"/>
      <c r="FB36" s="44"/>
      <c r="FC36" s="44"/>
      <c r="FD36" s="44"/>
      <c r="FE36" s="44"/>
      <c r="FF36" s="44"/>
      <c r="FG36" s="44"/>
      <c r="FH36" s="44"/>
      <c r="FI36" s="44"/>
      <c r="FJ36" s="44"/>
    </row>
    <row r="37" spans="1:166" s="38" customFormat="1">
      <c r="A37" s="37"/>
      <c r="E37" s="39"/>
      <c r="EZ37" s="44"/>
      <c r="FA37" s="44"/>
      <c r="FB37" s="44"/>
      <c r="FC37" s="44"/>
      <c r="FD37" s="44"/>
      <c r="FE37" s="44"/>
      <c r="FF37" s="44"/>
      <c r="FG37" s="44"/>
      <c r="FH37" s="44"/>
      <c r="FI37" s="44"/>
      <c r="FJ37" s="44"/>
    </row>
    <row r="38" spans="1:166" s="38" customFormat="1">
      <c r="A38" s="37"/>
      <c r="E38" s="39"/>
      <c r="EZ38" s="44"/>
      <c r="FA38" s="44"/>
      <c r="FB38" s="44"/>
      <c r="FC38" s="44"/>
      <c r="FD38" s="44"/>
      <c r="FE38" s="44"/>
      <c r="FF38" s="44"/>
      <c r="FG38" s="44"/>
      <c r="FH38" s="44"/>
      <c r="FI38" s="44"/>
      <c r="FJ38" s="44"/>
    </row>
    <row r="39" spans="1:166" s="38" customFormat="1">
      <c r="A39" s="37"/>
      <c r="E39" s="39"/>
      <c r="EZ39" s="44"/>
      <c r="FA39" s="44"/>
      <c r="FB39" s="44"/>
      <c r="FC39" s="44"/>
      <c r="FD39" s="44"/>
      <c r="FE39" s="44"/>
      <c r="FF39" s="44"/>
      <c r="FG39" s="44"/>
      <c r="FH39" s="44"/>
      <c r="FI39" s="44"/>
      <c r="FJ39" s="44"/>
    </row>
    <row r="40" spans="1:166" s="38" customFormat="1">
      <c r="A40" s="37"/>
      <c r="E40" s="39"/>
      <c r="EZ40" s="44"/>
      <c r="FA40" s="44"/>
      <c r="FB40" s="44"/>
      <c r="FC40" s="44"/>
      <c r="FD40" s="44"/>
      <c r="FE40" s="44"/>
      <c r="FF40" s="44"/>
      <c r="FG40" s="44"/>
      <c r="FH40" s="44"/>
      <c r="FI40" s="44"/>
      <c r="FJ40" s="44"/>
    </row>
    <row r="41" spans="1:166" s="38" customFormat="1">
      <c r="A41" s="37"/>
      <c r="E41" s="39"/>
      <c r="EZ41" s="44"/>
      <c r="FA41" s="44"/>
      <c r="FB41" s="44"/>
      <c r="FC41" s="44"/>
      <c r="FD41" s="44"/>
      <c r="FE41" s="44"/>
      <c r="FF41" s="44"/>
      <c r="FG41" s="44"/>
      <c r="FH41" s="44"/>
      <c r="FI41" s="44"/>
      <c r="FJ41" s="44"/>
    </row>
    <row r="42" spans="1:166" s="38" customFormat="1">
      <c r="A42" s="37"/>
      <c r="E42" s="39"/>
      <c r="EZ42" s="44"/>
      <c r="FA42" s="44"/>
      <c r="FB42" s="44"/>
      <c r="FC42" s="44"/>
      <c r="FD42" s="44"/>
      <c r="FE42" s="44"/>
      <c r="FF42" s="44"/>
      <c r="FG42" s="44"/>
      <c r="FH42" s="44"/>
      <c r="FI42" s="44"/>
      <c r="FJ42" s="44"/>
    </row>
    <row r="43" spans="1:166" s="38" customFormat="1">
      <c r="A43" s="37"/>
      <c r="E43" s="39"/>
      <c r="EZ43" s="44"/>
      <c r="FA43" s="44"/>
      <c r="FB43" s="44"/>
      <c r="FC43" s="44"/>
      <c r="FD43" s="44"/>
      <c r="FE43" s="44"/>
      <c r="FF43" s="44"/>
      <c r="FG43" s="44"/>
      <c r="FH43" s="44"/>
      <c r="FI43" s="44"/>
      <c r="FJ43" s="44"/>
    </row>
    <row r="44" spans="1:166" s="38" customFormat="1">
      <c r="A44" s="37"/>
      <c r="E44" s="39"/>
      <c r="EZ44" s="44"/>
      <c r="FA44" s="44"/>
      <c r="FB44" s="44"/>
      <c r="FC44" s="44"/>
      <c r="FD44" s="44"/>
      <c r="FE44" s="44"/>
      <c r="FF44" s="44"/>
      <c r="FG44" s="44"/>
      <c r="FH44" s="44"/>
      <c r="FI44" s="44"/>
      <c r="FJ44" s="44"/>
    </row>
    <row r="45" spans="1:166" s="38" customFormat="1">
      <c r="A45" s="37"/>
      <c r="E45" s="39"/>
      <c r="EZ45" s="44"/>
      <c r="FA45" s="44"/>
      <c r="FB45" s="44"/>
      <c r="FC45" s="44"/>
      <c r="FD45" s="44"/>
      <c r="FE45" s="44"/>
      <c r="FF45" s="44"/>
      <c r="FG45" s="44"/>
      <c r="FH45" s="44"/>
      <c r="FI45" s="44"/>
      <c r="FJ45" s="44"/>
    </row>
    <row r="46" spans="1:166" s="38" customFormat="1">
      <c r="A46" s="37"/>
      <c r="E46" s="39"/>
      <c r="EZ46" s="44"/>
      <c r="FA46" s="44"/>
      <c r="FB46" s="44"/>
      <c r="FC46" s="44"/>
      <c r="FD46" s="44"/>
      <c r="FE46" s="44"/>
      <c r="FF46" s="44"/>
      <c r="FG46" s="44"/>
      <c r="FH46" s="44"/>
      <c r="FI46" s="44"/>
      <c r="FJ46" s="44"/>
    </row>
    <row r="47" spans="1:166" s="38" customFormat="1">
      <c r="A47" s="37"/>
      <c r="E47" s="39"/>
      <c r="EZ47" s="44"/>
      <c r="FA47" s="44"/>
      <c r="FB47" s="44"/>
      <c r="FC47" s="44"/>
      <c r="FD47" s="44"/>
      <c r="FE47" s="44"/>
      <c r="FF47" s="44"/>
      <c r="FG47" s="44"/>
      <c r="FH47" s="44"/>
      <c r="FI47" s="44"/>
      <c r="FJ47" s="44"/>
    </row>
    <row r="48" spans="1:166" s="38" customFormat="1">
      <c r="A48" s="37"/>
      <c r="E48" s="39"/>
      <c r="EZ48" s="44"/>
      <c r="FA48" s="44"/>
      <c r="FB48" s="44"/>
      <c r="FC48" s="44"/>
      <c r="FD48" s="44"/>
      <c r="FE48" s="44"/>
      <c r="FF48" s="44"/>
      <c r="FG48" s="44"/>
      <c r="FH48" s="44"/>
      <c r="FI48" s="44"/>
      <c r="FJ48" s="44"/>
    </row>
    <row r="49" spans="1:166" s="38" customFormat="1">
      <c r="A49" s="37"/>
      <c r="E49" s="39"/>
      <c r="EZ49" s="44"/>
      <c r="FA49" s="44"/>
      <c r="FB49" s="44"/>
      <c r="FC49" s="44"/>
      <c r="FD49" s="44"/>
      <c r="FE49" s="44"/>
      <c r="FF49" s="44"/>
      <c r="FG49" s="44"/>
      <c r="FH49" s="44"/>
      <c r="FI49" s="44"/>
      <c r="FJ49" s="44"/>
    </row>
    <row r="50" spans="1:166" s="38" customFormat="1">
      <c r="A50" s="37"/>
      <c r="E50" s="39"/>
      <c r="EZ50" s="44"/>
      <c r="FA50" s="44"/>
      <c r="FB50" s="44"/>
      <c r="FC50" s="44"/>
      <c r="FD50" s="44"/>
      <c r="FE50" s="44"/>
      <c r="FF50" s="44"/>
      <c r="FG50" s="44"/>
      <c r="FH50" s="44"/>
      <c r="FI50" s="44"/>
      <c r="FJ50" s="44"/>
    </row>
    <row r="51" spans="1:166" s="38" customFormat="1">
      <c r="A51" s="37"/>
      <c r="E51" s="39"/>
      <c r="EZ51" s="44"/>
      <c r="FA51" s="44"/>
      <c r="FB51" s="44"/>
      <c r="FC51" s="44"/>
      <c r="FD51" s="44"/>
      <c r="FE51" s="44"/>
      <c r="FF51" s="44"/>
      <c r="FG51" s="44"/>
      <c r="FH51" s="44"/>
      <c r="FI51" s="44"/>
      <c r="FJ51" s="44"/>
    </row>
    <row r="52" spans="1:166" s="38" customFormat="1">
      <c r="A52" s="37"/>
      <c r="E52" s="39"/>
      <c r="EZ52" s="44"/>
      <c r="FA52" s="44"/>
      <c r="FB52" s="44"/>
      <c r="FC52" s="44"/>
      <c r="FD52" s="44"/>
      <c r="FE52" s="44"/>
      <c r="FF52" s="44"/>
      <c r="FG52" s="44"/>
      <c r="FH52" s="44"/>
      <c r="FI52" s="44"/>
      <c r="FJ52" s="44"/>
    </row>
    <row r="53" spans="1:166" s="38" customFormat="1">
      <c r="A53" s="37"/>
      <c r="E53" s="39"/>
      <c r="EZ53" s="44"/>
      <c r="FA53" s="44"/>
      <c r="FB53" s="44"/>
      <c r="FC53" s="44"/>
      <c r="FD53" s="44"/>
      <c r="FE53" s="44"/>
      <c r="FF53" s="44"/>
      <c r="FG53" s="44"/>
      <c r="FH53" s="44"/>
      <c r="FI53" s="44"/>
      <c r="FJ53" s="44"/>
    </row>
    <row r="54" spans="1:166" s="38" customFormat="1">
      <c r="A54" s="37"/>
      <c r="E54" s="39"/>
      <c r="EZ54" s="44"/>
      <c r="FA54" s="44"/>
      <c r="FB54" s="44"/>
      <c r="FC54" s="44"/>
      <c r="FD54" s="44"/>
      <c r="FE54" s="44"/>
      <c r="FF54" s="44"/>
      <c r="FG54" s="44"/>
      <c r="FH54" s="44"/>
      <c r="FI54" s="44"/>
      <c r="FJ54" s="44"/>
    </row>
    <row r="55" spans="1:166" s="38" customFormat="1">
      <c r="A55" s="37"/>
      <c r="E55" s="39"/>
      <c r="EZ55" s="44"/>
      <c r="FA55" s="44"/>
      <c r="FB55" s="44"/>
      <c r="FC55" s="44"/>
      <c r="FD55" s="44"/>
      <c r="FE55" s="44"/>
      <c r="FF55" s="44"/>
      <c r="FG55" s="44"/>
      <c r="FH55" s="44"/>
      <c r="FI55" s="44"/>
      <c r="FJ55" s="44"/>
    </row>
    <row r="56" spans="1:166" s="38" customFormat="1">
      <c r="A56" s="37"/>
      <c r="E56" s="39"/>
      <c r="EZ56" s="44"/>
      <c r="FA56" s="44"/>
      <c r="FB56" s="44"/>
      <c r="FC56" s="44"/>
      <c r="FD56" s="44"/>
      <c r="FE56" s="44"/>
      <c r="FF56" s="44"/>
      <c r="FG56" s="44"/>
      <c r="FH56" s="44"/>
      <c r="FI56" s="44"/>
      <c r="FJ56" s="44"/>
    </row>
    <row r="57" spans="1:166" s="38" customFormat="1">
      <c r="A57" s="37"/>
      <c r="E57" s="39"/>
      <c r="EZ57" s="44"/>
      <c r="FA57" s="44"/>
      <c r="FB57" s="44"/>
      <c r="FC57" s="44"/>
      <c r="FD57" s="44"/>
      <c r="FE57" s="44"/>
      <c r="FF57" s="44"/>
      <c r="FG57" s="44"/>
      <c r="FH57" s="44"/>
      <c r="FI57" s="44"/>
      <c r="FJ57" s="44"/>
    </row>
    <row r="58" spans="1:166" s="38" customFormat="1">
      <c r="A58" s="37"/>
      <c r="E58" s="39"/>
      <c r="EZ58" s="44"/>
      <c r="FA58" s="44"/>
      <c r="FB58" s="44"/>
      <c r="FC58" s="44"/>
      <c r="FD58" s="44"/>
      <c r="FE58" s="44"/>
      <c r="FF58" s="44"/>
      <c r="FG58" s="44"/>
      <c r="FH58" s="44"/>
      <c r="FI58" s="44"/>
      <c r="FJ58" s="44"/>
    </row>
    <row r="59" spans="1:166" s="38" customFormat="1">
      <c r="A59" s="37"/>
      <c r="E59" s="39"/>
      <c r="EZ59" s="44"/>
      <c r="FA59" s="44"/>
      <c r="FB59" s="44"/>
      <c r="FC59" s="44"/>
      <c r="FD59" s="44"/>
      <c r="FE59" s="44"/>
      <c r="FF59" s="44"/>
      <c r="FG59" s="44"/>
      <c r="FH59" s="44"/>
      <c r="FI59" s="44"/>
      <c r="FJ59" s="44"/>
    </row>
    <row r="60" spans="1:166" s="38" customFormat="1">
      <c r="A60" s="37"/>
      <c r="E60" s="39"/>
      <c r="EZ60" s="44"/>
      <c r="FA60" s="44"/>
      <c r="FB60" s="44"/>
      <c r="FC60" s="44"/>
      <c r="FD60" s="44"/>
      <c r="FE60" s="44"/>
      <c r="FF60" s="44"/>
      <c r="FG60" s="44"/>
      <c r="FH60" s="44"/>
      <c r="FI60" s="44"/>
      <c r="FJ60" s="44"/>
    </row>
    <row r="61" spans="1:166" s="38" customFormat="1">
      <c r="A61" s="37"/>
      <c r="E61" s="39"/>
      <c r="EZ61" s="44"/>
      <c r="FA61" s="44"/>
      <c r="FB61" s="44"/>
      <c r="FC61" s="44"/>
      <c r="FD61" s="44"/>
      <c r="FE61" s="44"/>
      <c r="FF61" s="44"/>
      <c r="FG61" s="44"/>
      <c r="FH61" s="44"/>
      <c r="FI61" s="44"/>
      <c r="FJ61" s="44"/>
    </row>
    <row r="62" spans="1:166" s="38" customFormat="1">
      <c r="A62" s="37"/>
      <c r="E62" s="39"/>
      <c r="EZ62" s="44"/>
      <c r="FA62" s="44"/>
      <c r="FB62" s="44"/>
      <c r="FC62" s="44"/>
      <c r="FD62" s="44"/>
      <c r="FE62" s="44"/>
      <c r="FF62" s="44"/>
      <c r="FG62" s="44"/>
      <c r="FH62" s="44"/>
      <c r="FI62" s="44"/>
      <c r="FJ62" s="44"/>
    </row>
    <row r="63" spans="1:166" s="38" customFormat="1">
      <c r="A63" s="37"/>
      <c r="E63" s="39"/>
      <c r="EZ63" s="44"/>
      <c r="FA63" s="44"/>
      <c r="FB63" s="44"/>
      <c r="FC63" s="44"/>
      <c r="FD63" s="44"/>
      <c r="FE63" s="44"/>
      <c r="FF63" s="44"/>
      <c r="FG63" s="44"/>
      <c r="FH63" s="44"/>
      <c r="FI63" s="44"/>
      <c r="FJ63" s="44"/>
    </row>
    <row r="64" spans="1:166" s="38" customFormat="1">
      <c r="A64" s="37"/>
      <c r="E64" s="39"/>
      <c r="EZ64" s="44"/>
      <c r="FA64" s="44"/>
      <c r="FB64" s="44"/>
      <c r="FC64" s="44"/>
      <c r="FD64" s="44"/>
      <c r="FE64" s="44"/>
      <c r="FF64" s="44"/>
      <c r="FG64" s="44"/>
      <c r="FH64" s="44"/>
      <c r="FI64" s="44"/>
      <c r="FJ64" s="44"/>
    </row>
    <row r="65" spans="1:166" s="38" customFormat="1">
      <c r="A65" s="37"/>
      <c r="E65" s="39"/>
      <c r="EZ65" s="44"/>
      <c r="FA65" s="44"/>
      <c r="FB65" s="44"/>
      <c r="FC65" s="44"/>
      <c r="FD65" s="44"/>
      <c r="FE65" s="44"/>
      <c r="FF65" s="44"/>
      <c r="FG65" s="44"/>
      <c r="FH65" s="44"/>
      <c r="FI65" s="44"/>
      <c r="FJ65" s="44"/>
    </row>
    <row r="66" spans="1:166" s="38" customFormat="1">
      <c r="A66" s="37"/>
      <c r="E66" s="39"/>
      <c r="EZ66" s="44"/>
      <c r="FA66" s="44"/>
      <c r="FB66" s="44"/>
      <c r="FC66" s="44"/>
      <c r="FD66" s="44"/>
      <c r="FE66" s="44"/>
      <c r="FF66" s="44"/>
      <c r="FG66" s="44"/>
      <c r="FH66" s="44"/>
      <c r="FI66" s="44"/>
      <c r="FJ66" s="44"/>
    </row>
    <row r="67" spans="1:166" s="38" customFormat="1">
      <c r="A67" s="37"/>
      <c r="E67" s="39"/>
      <c r="EZ67" s="44"/>
      <c r="FA67" s="44"/>
      <c r="FB67" s="44"/>
      <c r="FC67" s="44"/>
      <c r="FD67" s="44"/>
      <c r="FE67" s="44"/>
      <c r="FF67" s="44"/>
      <c r="FG67" s="44"/>
      <c r="FH67" s="44"/>
      <c r="FI67" s="44"/>
      <c r="FJ67" s="44"/>
    </row>
    <row r="68" spans="1:166" s="38" customFormat="1">
      <c r="A68" s="37"/>
      <c r="E68" s="39"/>
      <c r="EZ68" s="44"/>
      <c r="FA68" s="44"/>
      <c r="FB68" s="44"/>
      <c r="FC68" s="44"/>
      <c r="FD68" s="44"/>
      <c r="FE68" s="44"/>
      <c r="FF68" s="44"/>
      <c r="FG68" s="44"/>
      <c r="FH68" s="44"/>
      <c r="FI68" s="44"/>
      <c r="FJ68" s="44"/>
    </row>
    <row r="69" spans="1:166" s="38" customFormat="1">
      <c r="A69" s="37"/>
      <c r="E69" s="39"/>
      <c r="EZ69" s="44"/>
      <c r="FA69" s="44"/>
      <c r="FB69" s="44"/>
      <c r="FC69" s="44"/>
      <c r="FD69" s="44"/>
      <c r="FE69" s="44"/>
      <c r="FF69" s="44"/>
      <c r="FG69" s="44"/>
      <c r="FH69" s="44"/>
      <c r="FI69" s="44"/>
      <c r="FJ69" s="44"/>
    </row>
    <row r="70" spans="1:166" s="38" customFormat="1">
      <c r="A70" s="37"/>
      <c r="E70" s="39"/>
      <c r="EZ70" s="44"/>
      <c r="FA70" s="44"/>
      <c r="FB70" s="44"/>
      <c r="FC70" s="44"/>
      <c r="FD70" s="44"/>
      <c r="FE70" s="44"/>
      <c r="FF70" s="44"/>
      <c r="FG70" s="44"/>
      <c r="FH70" s="44"/>
      <c r="FI70" s="44"/>
      <c r="FJ70" s="44"/>
    </row>
    <row r="71" spans="1:166" s="38" customFormat="1">
      <c r="A71" s="37"/>
      <c r="E71" s="39"/>
      <c r="EZ71" s="44"/>
      <c r="FA71" s="44"/>
      <c r="FB71" s="44"/>
      <c r="FC71" s="44"/>
      <c r="FD71" s="44"/>
      <c r="FE71" s="44"/>
      <c r="FF71" s="44"/>
      <c r="FG71" s="44"/>
      <c r="FH71" s="44"/>
      <c r="FI71" s="44"/>
      <c r="FJ71" s="44"/>
    </row>
    <row r="72" spans="1:166" s="38" customFormat="1">
      <c r="A72" s="37"/>
      <c r="E72" s="39"/>
      <c r="EZ72" s="44"/>
      <c r="FA72" s="44"/>
      <c r="FB72" s="44"/>
      <c r="FC72" s="44"/>
      <c r="FD72" s="44"/>
      <c r="FE72" s="44"/>
      <c r="FF72" s="44"/>
      <c r="FG72" s="44"/>
      <c r="FH72" s="44"/>
      <c r="FI72" s="44"/>
      <c r="FJ72" s="44"/>
    </row>
    <row r="73" spans="1:166" s="38" customFormat="1">
      <c r="A73" s="37"/>
      <c r="E73" s="39"/>
      <c r="EZ73" s="44"/>
      <c r="FA73" s="44"/>
      <c r="FB73" s="44"/>
      <c r="FC73" s="44"/>
      <c r="FD73" s="44"/>
      <c r="FE73" s="44"/>
      <c r="FF73" s="44"/>
      <c r="FG73" s="44"/>
      <c r="FH73" s="44"/>
      <c r="FI73" s="44"/>
      <c r="FJ73" s="44"/>
    </row>
    <row r="74" spans="1:166" s="38" customFormat="1">
      <c r="A74" s="37"/>
      <c r="E74" s="39"/>
      <c r="EZ74" s="44"/>
      <c r="FA74" s="44"/>
      <c r="FB74" s="44"/>
      <c r="FC74" s="44"/>
      <c r="FD74" s="44"/>
      <c r="FE74" s="44"/>
      <c r="FF74" s="44"/>
      <c r="FG74" s="44"/>
      <c r="FH74" s="44"/>
      <c r="FI74" s="44"/>
      <c r="FJ74" s="44"/>
    </row>
    <row r="75" spans="1:166" s="38" customFormat="1">
      <c r="A75" s="37"/>
      <c r="E75" s="39"/>
      <c r="EZ75" s="44"/>
      <c r="FA75" s="44"/>
      <c r="FB75" s="44"/>
      <c r="FC75" s="44"/>
      <c r="FD75" s="44"/>
      <c r="FE75" s="44"/>
      <c r="FF75" s="44"/>
      <c r="FG75" s="44"/>
      <c r="FH75" s="44"/>
      <c r="FI75" s="44"/>
      <c r="FJ75" s="44"/>
    </row>
    <row r="76" spans="1:166" s="38" customFormat="1">
      <c r="A76" s="37"/>
      <c r="E76" s="39"/>
      <c r="EZ76" s="44"/>
      <c r="FA76" s="44"/>
      <c r="FB76" s="44"/>
      <c r="FC76" s="44"/>
      <c r="FD76" s="44"/>
      <c r="FE76" s="44"/>
      <c r="FF76" s="44"/>
      <c r="FG76" s="44"/>
      <c r="FH76" s="44"/>
      <c r="FI76" s="44"/>
      <c r="FJ76" s="44"/>
    </row>
    <row r="77" spans="1:166" s="38" customFormat="1">
      <c r="A77" s="37"/>
      <c r="E77" s="39"/>
      <c r="EZ77" s="44"/>
      <c r="FA77" s="44"/>
      <c r="FB77" s="44"/>
      <c r="FC77" s="44"/>
      <c r="FD77" s="44"/>
      <c r="FE77" s="44"/>
      <c r="FF77" s="44"/>
      <c r="FG77" s="44"/>
      <c r="FH77" s="44"/>
      <c r="FI77" s="44"/>
      <c r="FJ77" s="44"/>
    </row>
    <row r="78" spans="1:166" s="38" customFormat="1">
      <c r="A78" s="37"/>
      <c r="E78" s="39"/>
      <c r="EZ78" s="44"/>
      <c r="FA78" s="44"/>
      <c r="FB78" s="44"/>
      <c r="FC78" s="44"/>
      <c r="FD78" s="44"/>
      <c r="FE78" s="44"/>
      <c r="FF78" s="44"/>
      <c r="FG78" s="44"/>
      <c r="FH78" s="44"/>
      <c r="FI78" s="44"/>
      <c r="FJ78" s="44"/>
    </row>
    <row r="79" spans="1:166" s="38" customFormat="1">
      <c r="A79" s="37"/>
      <c r="E79" s="39"/>
      <c r="EZ79" s="44"/>
      <c r="FA79" s="44"/>
      <c r="FB79" s="44"/>
      <c r="FC79" s="44"/>
      <c r="FD79" s="44"/>
      <c r="FE79" s="44"/>
      <c r="FF79" s="44"/>
      <c r="FG79" s="44"/>
      <c r="FH79" s="44"/>
      <c r="FI79" s="44"/>
      <c r="FJ79" s="44"/>
    </row>
    <row r="80" spans="1:166" s="38" customFormat="1">
      <c r="A80" s="37"/>
      <c r="E80" s="39"/>
      <c r="EZ80" s="44"/>
      <c r="FA80" s="44"/>
      <c r="FB80" s="44"/>
      <c r="FC80" s="44"/>
      <c r="FD80" s="44"/>
      <c r="FE80" s="44"/>
      <c r="FF80" s="44"/>
      <c r="FG80" s="44"/>
      <c r="FH80" s="44"/>
      <c r="FI80" s="44"/>
      <c r="FJ80" s="44"/>
    </row>
    <row r="81" spans="1:166" s="38" customFormat="1">
      <c r="A81" s="37"/>
      <c r="E81" s="39"/>
      <c r="EZ81" s="44"/>
      <c r="FA81" s="44"/>
      <c r="FB81" s="44"/>
      <c r="FC81" s="44"/>
      <c r="FD81" s="44"/>
      <c r="FE81" s="44"/>
      <c r="FF81" s="44"/>
      <c r="FG81" s="44"/>
      <c r="FH81" s="44"/>
      <c r="FI81" s="44"/>
      <c r="FJ81" s="44"/>
    </row>
    <row r="82" spans="1:166" s="38" customFormat="1">
      <c r="A82" s="37"/>
      <c r="E82" s="39"/>
      <c r="EZ82" s="44"/>
      <c r="FA82" s="44"/>
      <c r="FB82" s="44"/>
      <c r="FC82" s="44"/>
      <c r="FD82" s="44"/>
      <c r="FE82" s="44"/>
      <c r="FF82" s="44"/>
      <c r="FG82" s="44"/>
      <c r="FH82" s="44"/>
      <c r="FI82" s="44"/>
      <c r="FJ82" s="44"/>
    </row>
    <row r="83" spans="1:166" s="38" customFormat="1">
      <c r="A83" s="37"/>
      <c r="E83" s="39"/>
      <c r="EZ83" s="44"/>
      <c r="FA83" s="44"/>
      <c r="FB83" s="44"/>
      <c r="FC83" s="44"/>
      <c r="FD83" s="44"/>
      <c r="FE83" s="44"/>
      <c r="FF83" s="44"/>
      <c r="FG83" s="44"/>
      <c r="FH83" s="44"/>
      <c r="FI83" s="44"/>
      <c r="FJ83" s="44"/>
    </row>
    <row r="84" spans="1:166" s="38" customFormat="1">
      <c r="A84" s="37"/>
      <c r="E84" s="39"/>
      <c r="EZ84" s="44"/>
      <c r="FA84" s="44"/>
      <c r="FB84" s="44"/>
      <c r="FC84" s="44"/>
      <c r="FD84" s="44"/>
      <c r="FE84" s="44"/>
      <c r="FF84" s="44"/>
      <c r="FG84" s="44"/>
      <c r="FH84" s="44"/>
      <c r="FI84" s="44"/>
      <c r="FJ84" s="44"/>
    </row>
    <row r="85" spans="1:166" s="38" customFormat="1">
      <c r="A85" s="37"/>
      <c r="E85" s="39"/>
      <c r="EZ85" s="44"/>
      <c r="FA85" s="44"/>
      <c r="FB85" s="44"/>
      <c r="FC85" s="44"/>
      <c r="FD85" s="44"/>
      <c r="FE85" s="44"/>
      <c r="FF85" s="44"/>
      <c r="FG85" s="44"/>
      <c r="FH85" s="44"/>
      <c r="FI85" s="44"/>
      <c r="FJ85" s="44"/>
    </row>
    <row r="86" spans="1:166" s="38" customFormat="1">
      <c r="A86" s="37"/>
      <c r="E86" s="39"/>
      <c r="EZ86" s="44"/>
      <c r="FA86" s="44"/>
      <c r="FB86" s="44"/>
      <c r="FC86" s="44"/>
      <c r="FD86" s="44"/>
      <c r="FE86" s="44"/>
      <c r="FF86" s="44"/>
      <c r="FG86" s="44"/>
      <c r="FH86" s="44"/>
      <c r="FI86" s="44"/>
      <c r="FJ86" s="44"/>
    </row>
    <row r="87" spans="1:166" s="38" customFormat="1">
      <c r="A87" s="37"/>
      <c r="E87" s="39"/>
      <c r="EZ87" s="44"/>
      <c r="FA87" s="44"/>
      <c r="FB87" s="44"/>
      <c r="FC87" s="44"/>
      <c r="FD87" s="44"/>
      <c r="FE87" s="44"/>
      <c r="FF87" s="44"/>
      <c r="FG87" s="44"/>
      <c r="FH87" s="44"/>
      <c r="FI87" s="44"/>
      <c r="FJ87" s="44"/>
    </row>
    <row r="88" spans="1:166" s="38" customFormat="1">
      <c r="A88" s="37"/>
      <c r="E88" s="39"/>
      <c r="EZ88" s="44"/>
      <c r="FA88" s="44"/>
      <c r="FB88" s="44"/>
      <c r="FC88" s="44"/>
      <c r="FD88" s="44"/>
      <c r="FE88" s="44"/>
      <c r="FF88" s="44"/>
      <c r="FG88" s="44"/>
      <c r="FH88" s="44"/>
      <c r="FI88" s="44"/>
      <c r="FJ88" s="44"/>
    </row>
    <row r="89" spans="1:166" s="38" customFormat="1">
      <c r="A89" s="37"/>
      <c r="E89" s="39"/>
      <c r="EZ89" s="44"/>
      <c r="FA89" s="44"/>
      <c r="FB89" s="44"/>
      <c r="FC89" s="44"/>
      <c r="FD89" s="44"/>
      <c r="FE89" s="44"/>
      <c r="FF89" s="44"/>
      <c r="FG89" s="44"/>
      <c r="FH89" s="44"/>
      <c r="FI89" s="44"/>
      <c r="FJ89" s="44"/>
    </row>
    <row r="90" spans="1:166" s="38" customFormat="1">
      <c r="A90" s="37"/>
      <c r="E90" s="39"/>
      <c r="EZ90" s="44"/>
      <c r="FA90" s="44"/>
      <c r="FB90" s="44"/>
      <c r="FC90" s="44"/>
      <c r="FD90" s="44"/>
      <c r="FE90" s="44"/>
      <c r="FF90" s="44"/>
      <c r="FG90" s="44"/>
      <c r="FH90" s="44"/>
      <c r="FI90" s="44"/>
      <c r="FJ90" s="44"/>
    </row>
    <row r="91" spans="1:166" s="38" customFormat="1">
      <c r="A91" s="37"/>
      <c r="E91" s="39"/>
      <c r="EZ91" s="44"/>
      <c r="FA91" s="44"/>
      <c r="FB91" s="44"/>
      <c r="FC91" s="44"/>
      <c r="FD91" s="44"/>
      <c r="FE91" s="44"/>
      <c r="FF91" s="44"/>
      <c r="FG91" s="44"/>
      <c r="FH91" s="44"/>
      <c r="FI91" s="44"/>
      <c r="FJ91" s="44"/>
    </row>
    <row r="92" spans="1:166" s="38" customFormat="1">
      <c r="A92" s="37"/>
      <c r="E92" s="39"/>
      <c r="EZ92" s="44"/>
      <c r="FA92" s="44"/>
      <c r="FB92" s="44"/>
      <c r="FC92" s="44"/>
      <c r="FD92" s="44"/>
      <c r="FE92" s="44"/>
      <c r="FF92" s="44"/>
      <c r="FG92" s="44"/>
      <c r="FH92" s="44"/>
      <c r="FI92" s="44"/>
      <c r="FJ92" s="44"/>
    </row>
    <row r="93" spans="1:166" s="38" customFormat="1">
      <c r="A93" s="37"/>
      <c r="E93" s="39"/>
      <c r="EZ93" s="44"/>
      <c r="FA93" s="44"/>
      <c r="FB93" s="44"/>
      <c r="FC93" s="44"/>
      <c r="FD93" s="44"/>
      <c r="FE93" s="44"/>
      <c r="FF93" s="44"/>
      <c r="FG93" s="44"/>
      <c r="FH93" s="44"/>
      <c r="FI93" s="44"/>
      <c r="FJ93" s="44"/>
    </row>
    <row r="94" spans="1:166" s="38" customFormat="1">
      <c r="A94" s="37"/>
      <c r="E94" s="39"/>
      <c r="EZ94" s="44"/>
      <c r="FA94" s="44"/>
      <c r="FB94" s="44"/>
      <c r="FC94" s="44"/>
      <c r="FD94" s="44"/>
      <c r="FE94" s="44"/>
      <c r="FF94" s="44"/>
      <c r="FG94" s="44"/>
      <c r="FH94" s="44"/>
      <c r="FI94" s="44"/>
      <c r="FJ94" s="44"/>
    </row>
    <row r="95" spans="1:166" s="38" customFormat="1">
      <c r="A95" s="37"/>
      <c r="E95" s="39"/>
      <c r="EZ95" s="44"/>
      <c r="FA95" s="44"/>
      <c r="FB95" s="44"/>
      <c r="FC95" s="44"/>
      <c r="FD95" s="44"/>
      <c r="FE95" s="44"/>
      <c r="FF95" s="44"/>
      <c r="FG95" s="44"/>
      <c r="FH95" s="44"/>
      <c r="FI95" s="44"/>
      <c r="FJ95" s="44"/>
    </row>
    <row r="96" spans="1:166" s="38" customFormat="1">
      <c r="A96" s="37"/>
      <c r="E96" s="39"/>
      <c r="EZ96" s="44"/>
      <c r="FA96" s="44"/>
      <c r="FB96" s="44"/>
      <c r="FC96" s="44"/>
      <c r="FD96" s="44"/>
      <c r="FE96" s="44"/>
      <c r="FF96" s="44"/>
      <c r="FG96" s="44"/>
      <c r="FH96" s="44"/>
      <c r="FI96" s="44"/>
      <c r="FJ96" s="44"/>
    </row>
    <row r="97" spans="1:166" s="38" customFormat="1">
      <c r="A97" s="37"/>
      <c r="E97" s="39"/>
      <c r="EZ97" s="44"/>
      <c r="FA97" s="44"/>
      <c r="FB97" s="44"/>
      <c r="FC97" s="44"/>
      <c r="FD97" s="44"/>
      <c r="FE97" s="44"/>
      <c r="FF97" s="44"/>
      <c r="FG97" s="44"/>
      <c r="FH97" s="44"/>
      <c r="FI97" s="44"/>
      <c r="FJ97" s="44"/>
    </row>
    <row r="98" spans="1:166" s="38" customFormat="1">
      <c r="A98" s="37"/>
      <c r="E98" s="39"/>
      <c r="EZ98" s="44"/>
      <c r="FA98" s="44"/>
      <c r="FB98" s="44"/>
      <c r="FC98" s="44"/>
      <c r="FD98" s="44"/>
      <c r="FE98" s="44"/>
      <c r="FF98" s="44"/>
      <c r="FG98" s="44"/>
      <c r="FH98" s="44"/>
      <c r="FI98" s="44"/>
      <c r="FJ98" s="44"/>
    </row>
    <row r="99" spans="1:166" s="38" customFormat="1">
      <c r="A99" s="37"/>
      <c r="E99" s="39"/>
      <c r="EZ99" s="44"/>
      <c r="FA99" s="44"/>
      <c r="FB99" s="44"/>
      <c r="FC99" s="44"/>
      <c r="FD99" s="44"/>
      <c r="FE99" s="44"/>
      <c r="FF99" s="44"/>
      <c r="FG99" s="44"/>
      <c r="FH99" s="44"/>
      <c r="FI99" s="44"/>
      <c r="FJ99" s="44"/>
    </row>
    <row r="100" spans="1:166" s="38" customFormat="1">
      <c r="A100" s="37"/>
      <c r="E100" s="39"/>
      <c r="EZ100" s="44"/>
      <c r="FA100" s="44"/>
      <c r="FB100" s="44"/>
      <c r="FC100" s="44"/>
      <c r="FD100" s="44"/>
      <c r="FE100" s="44"/>
      <c r="FF100" s="44"/>
      <c r="FG100" s="44"/>
      <c r="FH100" s="44"/>
      <c r="FI100" s="44"/>
      <c r="FJ100" s="44"/>
    </row>
    <row r="101" spans="1:166" s="38" customFormat="1">
      <c r="A101" s="37"/>
      <c r="E101" s="39"/>
      <c r="EZ101" s="44"/>
      <c r="FA101" s="44"/>
      <c r="FB101" s="44"/>
      <c r="FC101" s="44"/>
      <c r="FD101" s="44"/>
      <c r="FE101" s="44"/>
      <c r="FF101" s="44"/>
      <c r="FG101" s="44"/>
      <c r="FH101" s="44"/>
      <c r="FI101" s="44"/>
      <c r="FJ101" s="44"/>
    </row>
    <row r="102" spans="1:166" s="38" customFormat="1">
      <c r="A102" s="37"/>
      <c r="E102" s="39"/>
      <c r="EZ102" s="44"/>
      <c r="FA102" s="44"/>
      <c r="FB102" s="44"/>
      <c r="FC102" s="44"/>
      <c r="FD102" s="44"/>
      <c r="FE102" s="44"/>
      <c r="FF102" s="44"/>
      <c r="FG102" s="44"/>
      <c r="FH102" s="44"/>
      <c r="FI102" s="44"/>
      <c r="FJ102" s="44"/>
    </row>
    <row r="103" spans="1:166" s="38" customFormat="1">
      <c r="A103" s="37"/>
      <c r="E103" s="39"/>
      <c r="EZ103" s="44"/>
      <c r="FA103" s="44"/>
      <c r="FB103" s="44"/>
      <c r="FC103" s="44"/>
      <c r="FD103" s="44"/>
      <c r="FE103" s="44"/>
      <c r="FF103" s="44"/>
      <c r="FG103" s="44"/>
      <c r="FH103" s="44"/>
      <c r="FI103" s="44"/>
      <c r="FJ103" s="44"/>
    </row>
    <row r="104" spans="1:166" s="38" customFormat="1">
      <c r="A104" s="37"/>
      <c r="E104" s="39"/>
      <c r="EZ104" s="44"/>
      <c r="FA104" s="44"/>
      <c r="FB104" s="44"/>
      <c r="FC104" s="44"/>
      <c r="FD104" s="44"/>
      <c r="FE104" s="44"/>
      <c r="FF104" s="44"/>
      <c r="FG104" s="44"/>
      <c r="FH104" s="44"/>
      <c r="FI104" s="44"/>
      <c r="FJ104" s="44"/>
    </row>
    <row r="105" spans="1:166" s="38" customFormat="1">
      <c r="A105" s="37"/>
      <c r="E105" s="39"/>
      <c r="EZ105" s="44"/>
      <c r="FA105" s="44"/>
      <c r="FB105" s="44"/>
      <c r="FC105" s="44"/>
      <c r="FD105" s="44"/>
      <c r="FE105" s="44"/>
      <c r="FF105" s="44"/>
      <c r="FG105" s="44"/>
      <c r="FH105" s="44"/>
      <c r="FI105" s="44"/>
      <c r="FJ105" s="44"/>
    </row>
    <row r="106" spans="1:166" s="38" customFormat="1">
      <c r="A106" s="37"/>
      <c r="E106" s="39"/>
      <c r="EZ106" s="44"/>
      <c r="FA106" s="44"/>
      <c r="FB106" s="44"/>
      <c r="FC106" s="44"/>
      <c r="FD106" s="44"/>
      <c r="FE106" s="44"/>
      <c r="FF106" s="44"/>
      <c r="FG106" s="44"/>
      <c r="FH106" s="44"/>
      <c r="FI106" s="44"/>
      <c r="FJ106" s="44"/>
    </row>
    <row r="107" spans="1:166" s="38" customFormat="1">
      <c r="A107" s="37"/>
      <c r="E107" s="39"/>
      <c r="EZ107" s="44"/>
      <c r="FA107" s="44"/>
      <c r="FB107" s="44"/>
      <c r="FC107" s="44"/>
      <c r="FD107" s="44"/>
      <c r="FE107" s="44"/>
      <c r="FF107" s="44"/>
      <c r="FG107" s="44"/>
      <c r="FH107" s="44"/>
      <c r="FI107" s="44"/>
      <c r="FJ107" s="44"/>
    </row>
    <row r="108" spans="1:166" s="38" customFormat="1">
      <c r="A108" s="37"/>
      <c r="E108" s="39"/>
      <c r="EZ108" s="44"/>
      <c r="FA108" s="44"/>
      <c r="FB108" s="44"/>
      <c r="FC108" s="44"/>
      <c r="FD108" s="44"/>
      <c r="FE108" s="44"/>
      <c r="FF108" s="44"/>
      <c r="FG108" s="44"/>
      <c r="FH108" s="44"/>
      <c r="FI108" s="44"/>
      <c r="FJ108" s="44"/>
    </row>
    <row r="109" spans="1:166" s="38" customFormat="1">
      <c r="A109" s="37"/>
      <c r="E109" s="39"/>
      <c r="EZ109" s="44"/>
      <c r="FA109" s="44"/>
      <c r="FB109" s="44"/>
      <c r="FC109" s="44"/>
      <c r="FD109" s="44"/>
      <c r="FE109" s="44"/>
      <c r="FF109" s="44"/>
      <c r="FG109" s="44"/>
      <c r="FH109" s="44"/>
      <c r="FI109" s="44"/>
      <c r="FJ109" s="44"/>
    </row>
    <row r="110" spans="1:166" s="38" customFormat="1">
      <c r="A110" s="37"/>
      <c r="E110" s="39"/>
      <c r="EZ110" s="44"/>
      <c r="FA110" s="44"/>
      <c r="FB110" s="44"/>
      <c r="FC110" s="44"/>
      <c r="FD110" s="44"/>
      <c r="FE110" s="44"/>
      <c r="FF110" s="44"/>
      <c r="FG110" s="44"/>
      <c r="FH110" s="44"/>
      <c r="FI110" s="44"/>
      <c r="FJ110" s="44"/>
    </row>
    <row r="111" spans="1:166" s="38" customFormat="1">
      <c r="A111" s="37"/>
      <c r="E111" s="39"/>
      <c r="EZ111" s="44"/>
      <c r="FA111" s="44"/>
      <c r="FB111" s="44"/>
      <c r="FC111" s="44"/>
      <c r="FD111" s="44"/>
      <c r="FE111" s="44"/>
      <c r="FF111" s="44"/>
      <c r="FG111" s="44"/>
      <c r="FH111" s="44"/>
      <c r="FI111" s="44"/>
      <c r="FJ111" s="44"/>
    </row>
    <row r="112" spans="1:166" s="38" customFormat="1">
      <c r="A112" s="37"/>
      <c r="E112" s="39"/>
      <c r="EZ112" s="44"/>
      <c r="FA112" s="44"/>
      <c r="FB112" s="44"/>
      <c r="FC112" s="44"/>
      <c r="FD112" s="44"/>
      <c r="FE112" s="44"/>
      <c r="FF112" s="44"/>
      <c r="FG112" s="44"/>
      <c r="FH112" s="44"/>
      <c r="FI112" s="44"/>
      <c r="FJ112" s="44"/>
    </row>
    <row r="113" spans="1:166" s="38" customFormat="1">
      <c r="A113" s="37"/>
      <c r="E113" s="39"/>
      <c r="EZ113" s="44"/>
      <c r="FA113" s="44"/>
      <c r="FB113" s="44"/>
      <c r="FC113" s="44"/>
      <c r="FD113" s="44"/>
      <c r="FE113" s="44"/>
      <c r="FF113" s="44"/>
      <c r="FG113" s="44"/>
      <c r="FH113" s="44"/>
      <c r="FI113" s="44"/>
      <c r="FJ113" s="44"/>
    </row>
    <row r="114" spans="1:166" s="38" customFormat="1">
      <c r="A114" s="37"/>
      <c r="E114" s="39"/>
      <c r="EZ114" s="44"/>
      <c r="FA114" s="44"/>
      <c r="FB114" s="44"/>
      <c r="FC114" s="44"/>
      <c r="FD114" s="44"/>
      <c r="FE114" s="44"/>
      <c r="FF114" s="44"/>
      <c r="FG114" s="44"/>
      <c r="FH114" s="44"/>
      <c r="FI114" s="44"/>
      <c r="FJ114" s="44"/>
    </row>
    <row r="115" spans="1:166" s="38" customFormat="1">
      <c r="A115" s="37"/>
      <c r="E115" s="39"/>
      <c r="EZ115" s="44"/>
      <c r="FA115" s="44"/>
      <c r="FB115" s="44"/>
      <c r="FC115" s="44"/>
      <c r="FD115" s="44"/>
      <c r="FE115" s="44"/>
      <c r="FF115" s="44"/>
      <c r="FG115" s="44"/>
      <c r="FH115" s="44"/>
      <c r="FI115" s="44"/>
      <c r="FJ115" s="44"/>
    </row>
    <row r="116" spans="1:166" s="38" customFormat="1">
      <c r="A116" s="37"/>
      <c r="E116" s="39"/>
      <c r="EZ116" s="44"/>
      <c r="FA116" s="44"/>
      <c r="FB116" s="44"/>
      <c r="FC116" s="44"/>
      <c r="FD116" s="44"/>
      <c r="FE116" s="44"/>
      <c r="FF116" s="44"/>
      <c r="FG116" s="44"/>
      <c r="FH116" s="44"/>
      <c r="FI116" s="44"/>
      <c r="FJ116" s="44"/>
    </row>
    <row r="117" spans="1:166" s="38" customFormat="1">
      <c r="A117" s="37"/>
      <c r="E117" s="39"/>
      <c r="EZ117" s="44"/>
      <c r="FA117" s="44"/>
      <c r="FB117" s="44"/>
      <c r="FC117" s="44"/>
      <c r="FD117" s="44"/>
      <c r="FE117" s="44"/>
      <c r="FF117" s="44"/>
      <c r="FG117" s="44"/>
      <c r="FH117" s="44"/>
      <c r="FI117" s="44"/>
      <c r="FJ117" s="44"/>
    </row>
    <row r="118" spans="1:166" s="38" customFormat="1">
      <c r="A118" s="37"/>
      <c r="E118" s="39"/>
      <c r="EZ118" s="44"/>
      <c r="FA118" s="44"/>
      <c r="FB118" s="44"/>
      <c r="FC118" s="44"/>
      <c r="FD118" s="44"/>
      <c r="FE118" s="44"/>
      <c r="FF118" s="44"/>
      <c r="FG118" s="44"/>
      <c r="FH118" s="44"/>
      <c r="FI118" s="44"/>
      <c r="FJ118" s="44"/>
    </row>
    <row r="119" spans="1:166" s="38" customFormat="1">
      <c r="A119" s="37"/>
      <c r="E119" s="39"/>
      <c r="EZ119" s="44"/>
      <c r="FA119" s="44"/>
      <c r="FB119" s="44"/>
      <c r="FC119" s="44"/>
      <c r="FD119" s="44"/>
      <c r="FE119" s="44"/>
      <c r="FF119" s="44"/>
      <c r="FG119" s="44"/>
      <c r="FH119" s="44"/>
      <c r="FI119" s="44"/>
      <c r="FJ119" s="44"/>
    </row>
    <row r="120" spans="1:166" s="38" customFormat="1">
      <c r="A120" s="37"/>
      <c r="E120" s="39"/>
      <c r="EZ120" s="44"/>
      <c r="FA120" s="44"/>
      <c r="FB120" s="44"/>
      <c r="FC120" s="44"/>
      <c r="FD120" s="44"/>
      <c r="FE120" s="44"/>
      <c r="FF120" s="44"/>
      <c r="FG120" s="44"/>
      <c r="FH120" s="44"/>
      <c r="FI120" s="44"/>
      <c r="FJ120" s="44"/>
    </row>
    <row r="121" spans="1:166" s="38" customFormat="1">
      <c r="A121" s="37"/>
      <c r="E121" s="39"/>
      <c r="EZ121" s="44"/>
      <c r="FA121" s="44"/>
      <c r="FB121" s="44"/>
      <c r="FC121" s="44"/>
      <c r="FD121" s="44"/>
      <c r="FE121" s="44"/>
      <c r="FF121" s="44"/>
      <c r="FG121" s="44"/>
      <c r="FH121" s="44"/>
      <c r="FI121" s="44"/>
      <c r="FJ121" s="44"/>
    </row>
    <row r="122" spans="1:166" s="38" customFormat="1">
      <c r="A122" s="37"/>
      <c r="E122" s="39"/>
      <c r="EZ122" s="44"/>
      <c r="FA122" s="44"/>
      <c r="FB122" s="44"/>
      <c r="FC122" s="44"/>
      <c r="FD122" s="44"/>
      <c r="FE122" s="44"/>
      <c r="FF122" s="44"/>
      <c r="FG122" s="44"/>
      <c r="FH122" s="44"/>
      <c r="FI122" s="44"/>
      <c r="FJ122" s="44"/>
    </row>
    <row r="123" spans="1:166" s="38" customFormat="1">
      <c r="A123" s="37"/>
      <c r="E123" s="39"/>
      <c r="EZ123" s="44"/>
      <c r="FA123" s="44"/>
      <c r="FB123" s="44"/>
      <c r="FC123" s="44"/>
      <c r="FD123" s="44"/>
      <c r="FE123" s="44"/>
      <c r="FF123" s="44"/>
      <c r="FG123" s="44"/>
      <c r="FH123" s="44"/>
      <c r="FI123" s="44"/>
      <c r="FJ123" s="44"/>
    </row>
    <row r="124" spans="1:166" s="38" customFormat="1">
      <c r="A124" s="37"/>
      <c r="E124" s="39"/>
      <c r="EZ124" s="44"/>
      <c r="FA124" s="44"/>
      <c r="FB124" s="44"/>
      <c r="FC124" s="44"/>
      <c r="FD124" s="44"/>
      <c r="FE124" s="44"/>
      <c r="FF124" s="44"/>
      <c r="FG124" s="44"/>
      <c r="FH124" s="44"/>
      <c r="FI124" s="44"/>
      <c r="FJ124" s="44"/>
    </row>
    <row r="125" spans="1:166" s="38" customFormat="1">
      <c r="A125" s="37"/>
      <c r="E125" s="39"/>
      <c r="EZ125" s="44"/>
      <c r="FA125" s="44"/>
      <c r="FB125" s="44"/>
      <c r="FC125" s="44"/>
      <c r="FD125" s="44"/>
      <c r="FE125" s="44"/>
      <c r="FF125" s="44"/>
      <c r="FG125" s="44"/>
      <c r="FH125" s="44"/>
      <c r="FI125" s="44"/>
      <c r="FJ125" s="44"/>
    </row>
    <row r="126" spans="1:166" s="38" customFormat="1">
      <c r="A126" s="37"/>
      <c r="E126" s="39"/>
      <c r="EZ126" s="44"/>
      <c r="FA126" s="44"/>
      <c r="FB126" s="44"/>
      <c r="FC126" s="44"/>
      <c r="FD126" s="44"/>
      <c r="FE126" s="44"/>
      <c r="FF126" s="44"/>
      <c r="FG126" s="44"/>
      <c r="FH126" s="44"/>
      <c r="FI126" s="44"/>
      <c r="FJ126" s="44"/>
    </row>
    <row r="127" spans="1:166" s="38" customFormat="1">
      <c r="A127" s="37"/>
      <c r="E127" s="39"/>
      <c r="EZ127" s="44"/>
      <c r="FA127" s="44"/>
      <c r="FB127" s="44"/>
      <c r="FC127" s="44"/>
      <c r="FD127" s="44"/>
      <c r="FE127" s="44"/>
      <c r="FF127" s="44"/>
      <c r="FG127" s="44"/>
      <c r="FH127" s="44"/>
      <c r="FI127" s="44"/>
      <c r="FJ127" s="44"/>
    </row>
    <row r="128" spans="1:166" s="38" customFormat="1">
      <c r="A128" s="37"/>
      <c r="E128" s="39"/>
      <c r="EZ128" s="44"/>
      <c r="FA128" s="44"/>
      <c r="FB128" s="44"/>
      <c r="FC128" s="44"/>
      <c r="FD128" s="44"/>
      <c r="FE128" s="44"/>
      <c r="FF128" s="44"/>
      <c r="FG128" s="44"/>
      <c r="FH128" s="44"/>
      <c r="FI128" s="44"/>
      <c r="FJ128" s="44"/>
    </row>
    <row r="129" spans="1:166" s="38" customFormat="1">
      <c r="A129" s="37"/>
      <c r="E129" s="39"/>
      <c r="EZ129" s="44"/>
      <c r="FA129" s="44"/>
      <c r="FB129" s="44"/>
      <c r="FC129" s="44"/>
      <c r="FD129" s="44"/>
      <c r="FE129" s="44"/>
      <c r="FF129" s="44"/>
      <c r="FG129" s="44"/>
      <c r="FH129" s="44"/>
      <c r="FI129" s="44"/>
      <c r="FJ129" s="44"/>
    </row>
    <row r="130" spans="1:166" s="38" customFormat="1">
      <c r="A130" s="37"/>
      <c r="E130" s="39"/>
      <c r="EZ130" s="44"/>
      <c r="FA130" s="44"/>
      <c r="FB130" s="44"/>
      <c r="FC130" s="44"/>
      <c r="FD130" s="44"/>
      <c r="FE130" s="44"/>
      <c r="FF130" s="44"/>
      <c r="FG130" s="44"/>
      <c r="FH130" s="44"/>
      <c r="FI130" s="44"/>
      <c r="FJ130" s="44"/>
    </row>
    <row r="131" spans="1:166" s="38" customFormat="1">
      <c r="A131" s="37"/>
      <c r="E131" s="39"/>
      <c r="EZ131" s="44"/>
      <c r="FA131" s="44"/>
      <c r="FB131" s="44"/>
      <c r="FC131" s="44"/>
      <c r="FD131" s="44"/>
      <c r="FE131" s="44"/>
      <c r="FF131" s="44"/>
      <c r="FG131" s="44"/>
      <c r="FH131" s="44"/>
      <c r="FI131" s="44"/>
      <c r="FJ131" s="44"/>
    </row>
    <row r="132" spans="1:166" s="38" customFormat="1">
      <c r="A132" s="37"/>
      <c r="E132" s="39"/>
      <c r="EZ132" s="44"/>
      <c r="FA132" s="44"/>
      <c r="FB132" s="44"/>
      <c r="FC132" s="44"/>
      <c r="FD132" s="44"/>
      <c r="FE132" s="44"/>
      <c r="FF132" s="44"/>
      <c r="FG132" s="44"/>
      <c r="FH132" s="44"/>
      <c r="FI132" s="44"/>
      <c r="FJ132" s="44"/>
    </row>
    <row r="133" spans="1:166" s="38" customFormat="1">
      <c r="A133" s="37"/>
      <c r="E133" s="39"/>
      <c r="EZ133" s="44"/>
      <c r="FA133" s="44"/>
      <c r="FB133" s="44"/>
      <c r="FC133" s="44"/>
      <c r="FD133" s="44"/>
      <c r="FE133" s="44"/>
      <c r="FF133" s="44"/>
      <c r="FG133" s="44"/>
      <c r="FH133" s="44"/>
      <c r="FI133" s="44"/>
      <c r="FJ133" s="44"/>
    </row>
    <row r="134" spans="1:166" s="38" customFormat="1">
      <c r="A134" s="37"/>
      <c r="E134" s="39"/>
      <c r="EZ134" s="44"/>
      <c r="FA134" s="44"/>
      <c r="FB134" s="44"/>
      <c r="FC134" s="44"/>
      <c r="FD134" s="44"/>
      <c r="FE134" s="44"/>
      <c r="FF134" s="44"/>
      <c r="FG134" s="44"/>
      <c r="FH134" s="44"/>
      <c r="FI134" s="44"/>
      <c r="FJ134" s="44"/>
    </row>
    <row r="135" spans="1:166" s="38" customFormat="1">
      <c r="A135" s="37"/>
      <c r="E135" s="39"/>
      <c r="EZ135" s="44"/>
      <c r="FA135" s="44"/>
      <c r="FB135" s="44"/>
      <c r="FC135" s="44"/>
      <c r="FD135" s="44"/>
      <c r="FE135" s="44"/>
      <c r="FF135" s="44"/>
      <c r="FG135" s="44"/>
      <c r="FH135" s="44"/>
      <c r="FI135" s="44"/>
      <c r="FJ135" s="44"/>
    </row>
    <row r="136" spans="1:166" s="38" customFormat="1">
      <c r="A136" s="37"/>
      <c r="E136" s="39"/>
      <c r="EZ136" s="44"/>
      <c r="FA136" s="44"/>
      <c r="FB136" s="44"/>
      <c r="FC136" s="44"/>
      <c r="FD136" s="44"/>
      <c r="FE136" s="44"/>
      <c r="FF136" s="44"/>
      <c r="FG136" s="44"/>
      <c r="FH136" s="44"/>
      <c r="FI136" s="44"/>
      <c r="FJ136" s="44"/>
    </row>
    <row r="137" spans="1:166" s="38" customFormat="1">
      <c r="A137" s="37"/>
      <c r="E137" s="39"/>
      <c r="EZ137" s="44"/>
      <c r="FA137" s="44"/>
      <c r="FB137" s="44"/>
      <c r="FC137" s="44"/>
      <c r="FD137" s="44"/>
      <c r="FE137" s="44"/>
      <c r="FF137" s="44"/>
      <c r="FG137" s="44"/>
      <c r="FH137" s="44"/>
      <c r="FI137" s="44"/>
      <c r="FJ137" s="44"/>
    </row>
    <row r="138" spans="1:166" s="38" customFormat="1">
      <c r="A138" s="37"/>
      <c r="E138" s="39"/>
      <c r="EZ138" s="44"/>
      <c r="FA138" s="44"/>
      <c r="FB138" s="44"/>
      <c r="FC138" s="44"/>
      <c r="FD138" s="44"/>
      <c r="FE138" s="44"/>
      <c r="FF138" s="44"/>
      <c r="FG138" s="44"/>
      <c r="FH138" s="44"/>
      <c r="FI138" s="44"/>
      <c r="FJ138" s="44"/>
    </row>
    <row r="139" spans="1:166" s="38" customFormat="1">
      <c r="A139" s="37"/>
      <c r="E139" s="39"/>
      <c r="EZ139" s="44"/>
      <c r="FA139" s="44"/>
      <c r="FB139" s="44"/>
      <c r="FC139" s="44"/>
      <c r="FD139" s="44"/>
      <c r="FE139" s="44"/>
      <c r="FF139" s="44"/>
      <c r="FG139" s="44"/>
      <c r="FH139" s="44"/>
      <c r="FI139" s="44"/>
      <c r="FJ139" s="44"/>
    </row>
    <row r="140" spans="1:166" s="38" customFormat="1">
      <c r="A140" s="37"/>
      <c r="E140" s="39"/>
      <c r="EZ140" s="44"/>
      <c r="FA140" s="44"/>
      <c r="FB140" s="44"/>
      <c r="FC140" s="44"/>
      <c r="FD140" s="44"/>
      <c r="FE140" s="44"/>
      <c r="FF140" s="44"/>
      <c r="FG140" s="44"/>
      <c r="FH140" s="44"/>
      <c r="FI140" s="44"/>
      <c r="FJ140" s="44"/>
    </row>
    <row r="141" spans="1:166" s="38" customFormat="1">
      <c r="A141" s="37"/>
      <c r="E141" s="39"/>
      <c r="EZ141" s="44"/>
      <c r="FA141" s="44"/>
      <c r="FB141" s="44"/>
      <c r="FC141" s="44"/>
      <c r="FD141" s="44"/>
      <c r="FE141" s="44"/>
      <c r="FF141" s="44"/>
      <c r="FG141" s="44"/>
      <c r="FH141" s="44"/>
      <c r="FI141" s="44"/>
      <c r="FJ141" s="44"/>
    </row>
    <row r="142" spans="1:166" s="38" customFormat="1">
      <c r="A142" s="37"/>
      <c r="E142" s="39"/>
      <c r="EZ142" s="44"/>
      <c r="FA142" s="44"/>
      <c r="FB142" s="44"/>
      <c r="FC142" s="44"/>
      <c r="FD142" s="44"/>
      <c r="FE142" s="44"/>
      <c r="FF142" s="44"/>
      <c r="FG142" s="44"/>
      <c r="FH142" s="44"/>
      <c r="FI142" s="44"/>
      <c r="FJ142" s="44"/>
    </row>
    <row r="143" spans="1:166" s="38" customFormat="1">
      <c r="A143" s="37"/>
      <c r="E143" s="39"/>
      <c r="EZ143" s="44"/>
      <c r="FA143" s="44"/>
      <c r="FB143" s="44"/>
      <c r="FC143" s="44"/>
      <c r="FD143" s="44"/>
      <c r="FE143" s="44"/>
      <c r="FF143" s="44"/>
      <c r="FG143" s="44"/>
      <c r="FH143" s="44"/>
      <c r="FI143" s="44"/>
      <c r="FJ143" s="44"/>
    </row>
    <row r="144" spans="1:166" s="38" customFormat="1">
      <c r="A144" s="37"/>
      <c r="E144" s="39"/>
      <c r="EZ144" s="44"/>
      <c r="FA144" s="44"/>
      <c r="FB144" s="44"/>
      <c r="FC144" s="44"/>
      <c r="FD144" s="44"/>
      <c r="FE144" s="44"/>
      <c r="FF144" s="44"/>
      <c r="FG144" s="44"/>
      <c r="FH144" s="44"/>
      <c r="FI144" s="44"/>
      <c r="FJ144" s="44"/>
    </row>
    <row r="145" spans="1:166" s="38" customFormat="1">
      <c r="A145" s="37"/>
      <c r="E145" s="39"/>
      <c r="EZ145" s="44"/>
      <c r="FA145" s="44"/>
      <c r="FB145" s="44"/>
      <c r="FC145" s="44"/>
      <c r="FD145" s="44"/>
      <c r="FE145" s="44"/>
      <c r="FF145" s="44"/>
      <c r="FG145" s="44"/>
      <c r="FH145" s="44"/>
      <c r="FI145" s="44"/>
      <c r="FJ145" s="44"/>
    </row>
    <row r="146" spans="1:166" s="38" customFormat="1">
      <c r="A146" s="37"/>
      <c r="E146" s="39"/>
      <c r="EZ146" s="44"/>
      <c r="FA146" s="44"/>
      <c r="FB146" s="44"/>
      <c r="FC146" s="44"/>
      <c r="FD146" s="44"/>
      <c r="FE146" s="44"/>
      <c r="FF146" s="44"/>
      <c r="FG146" s="44"/>
      <c r="FH146" s="44"/>
      <c r="FI146" s="44"/>
      <c r="FJ146" s="44"/>
    </row>
    <row r="147" spans="1:166" s="38" customFormat="1">
      <c r="A147" s="37"/>
      <c r="E147" s="39"/>
      <c r="EZ147" s="44"/>
      <c r="FA147" s="44"/>
      <c r="FB147" s="44"/>
      <c r="FC147" s="44"/>
      <c r="FD147" s="44"/>
      <c r="FE147" s="44"/>
      <c r="FF147" s="44"/>
      <c r="FG147" s="44"/>
      <c r="FH147" s="44"/>
      <c r="FI147" s="44"/>
      <c r="FJ147" s="44"/>
    </row>
    <row r="148" spans="1:166" s="38" customFormat="1">
      <c r="A148" s="37"/>
      <c r="E148" s="39"/>
      <c r="EZ148" s="44"/>
      <c r="FA148" s="44"/>
      <c r="FB148" s="44"/>
      <c r="FC148" s="44"/>
      <c r="FD148" s="44"/>
      <c r="FE148" s="44"/>
      <c r="FF148" s="44"/>
      <c r="FG148" s="44"/>
      <c r="FH148" s="44"/>
      <c r="FI148" s="44"/>
      <c r="FJ148" s="44"/>
    </row>
    <row r="149" spans="1:166" s="38" customFormat="1">
      <c r="A149" s="37"/>
      <c r="E149" s="39"/>
      <c r="EZ149" s="44"/>
      <c r="FA149" s="44"/>
      <c r="FB149" s="44"/>
      <c r="FC149" s="44"/>
      <c r="FD149" s="44"/>
      <c r="FE149" s="44"/>
      <c r="FF149" s="44"/>
      <c r="FG149" s="44"/>
      <c r="FH149" s="44"/>
      <c r="FI149" s="44"/>
      <c r="FJ149" s="44"/>
    </row>
    <row r="150" spans="1:166" s="38" customFormat="1">
      <c r="A150" s="37"/>
      <c r="E150" s="39"/>
      <c r="EZ150" s="44"/>
      <c r="FA150" s="44"/>
      <c r="FB150" s="44"/>
      <c r="FC150" s="44"/>
      <c r="FD150" s="44"/>
      <c r="FE150" s="44"/>
      <c r="FF150" s="44"/>
      <c r="FG150" s="44"/>
      <c r="FH150" s="44"/>
      <c r="FI150" s="44"/>
      <c r="FJ150" s="44"/>
    </row>
    <row r="151" spans="1:166" s="38" customFormat="1">
      <c r="A151" s="37"/>
      <c r="E151" s="39"/>
      <c r="EZ151" s="44"/>
      <c r="FA151" s="44"/>
      <c r="FB151" s="44"/>
      <c r="FC151" s="44"/>
      <c r="FD151" s="44"/>
      <c r="FE151" s="44"/>
      <c r="FF151" s="44"/>
      <c r="FG151" s="44"/>
      <c r="FH151" s="44"/>
      <c r="FI151" s="44"/>
      <c r="FJ151" s="44"/>
    </row>
    <row r="152" spans="1:166" s="38" customFormat="1">
      <c r="A152" s="37"/>
      <c r="E152" s="39"/>
      <c r="EZ152" s="44"/>
      <c r="FA152" s="44"/>
      <c r="FB152" s="44"/>
      <c r="FC152" s="44"/>
      <c r="FD152" s="44"/>
      <c r="FE152" s="44"/>
      <c r="FF152" s="44"/>
      <c r="FG152" s="44"/>
      <c r="FH152" s="44"/>
      <c r="FI152" s="44"/>
      <c r="FJ152" s="44"/>
    </row>
    <row r="153" spans="1:166" s="38" customFormat="1">
      <c r="A153" s="37"/>
      <c r="E153" s="39"/>
      <c r="EZ153" s="44"/>
      <c r="FA153" s="44"/>
      <c r="FB153" s="44"/>
      <c r="FC153" s="44"/>
      <c r="FD153" s="44"/>
      <c r="FE153" s="44"/>
      <c r="FF153" s="44"/>
      <c r="FG153" s="44"/>
      <c r="FH153" s="44"/>
      <c r="FI153" s="44"/>
      <c r="FJ153" s="44"/>
    </row>
    <row r="154" spans="1:166" s="38" customFormat="1">
      <c r="A154" s="37"/>
      <c r="E154" s="39"/>
      <c r="EZ154" s="44"/>
      <c r="FA154" s="44"/>
      <c r="FB154" s="44"/>
      <c r="FC154" s="44"/>
      <c r="FD154" s="44"/>
      <c r="FE154" s="44"/>
      <c r="FF154" s="44"/>
      <c r="FG154" s="44"/>
      <c r="FH154" s="44"/>
      <c r="FI154" s="44"/>
      <c r="FJ154" s="44"/>
    </row>
    <row r="155" spans="1:166" s="38" customFormat="1">
      <c r="A155" s="37"/>
      <c r="E155" s="39"/>
      <c r="EZ155" s="44"/>
      <c r="FA155" s="44"/>
      <c r="FB155" s="44"/>
      <c r="FC155" s="44"/>
      <c r="FD155" s="44"/>
      <c r="FE155" s="44"/>
      <c r="FF155" s="44"/>
      <c r="FG155" s="44"/>
      <c r="FH155" s="44"/>
      <c r="FI155" s="44"/>
      <c r="FJ155" s="44"/>
    </row>
    <row r="156" spans="1:166" s="38" customFormat="1">
      <c r="A156" s="37"/>
      <c r="E156" s="39"/>
      <c r="EZ156" s="44"/>
      <c r="FA156" s="44"/>
      <c r="FB156" s="44"/>
      <c r="FC156" s="44"/>
      <c r="FD156" s="44"/>
      <c r="FE156" s="44"/>
      <c r="FF156" s="44"/>
      <c r="FG156" s="44"/>
      <c r="FH156" s="44"/>
      <c r="FI156" s="44"/>
      <c r="FJ156" s="44"/>
    </row>
    <row r="157" spans="1:166" s="38" customFormat="1">
      <c r="A157" s="37"/>
      <c r="E157" s="39"/>
      <c r="EZ157" s="44"/>
      <c r="FA157" s="44"/>
      <c r="FB157" s="44"/>
      <c r="FC157" s="44"/>
      <c r="FD157" s="44"/>
      <c r="FE157" s="44"/>
      <c r="FF157" s="44"/>
      <c r="FG157" s="44"/>
      <c r="FH157" s="44"/>
      <c r="FI157" s="44"/>
      <c r="FJ157" s="44"/>
    </row>
    <row r="158" spans="1:166" s="38" customFormat="1">
      <c r="A158" s="37"/>
      <c r="E158" s="39"/>
      <c r="EZ158" s="44"/>
      <c r="FA158" s="44"/>
      <c r="FB158" s="44"/>
      <c r="FC158" s="44"/>
      <c r="FD158" s="44"/>
      <c r="FE158" s="44"/>
      <c r="FF158" s="44"/>
      <c r="FG158" s="44"/>
      <c r="FH158" s="44"/>
      <c r="FI158" s="44"/>
      <c r="FJ158" s="44"/>
    </row>
    <row r="159" spans="1:166" s="38" customFormat="1">
      <c r="A159" s="37"/>
      <c r="E159" s="39"/>
      <c r="EZ159" s="44"/>
      <c r="FA159" s="44"/>
      <c r="FB159" s="44"/>
      <c r="FC159" s="44"/>
      <c r="FD159" s="44"/>
      <c r="FE159" s="44"/>
      <c r="FF159" s="44"/>
      <c r="FG159" s="44"/>
      <c r="FH159" s="44"/>
      <c r="FI159" s="44"/>
      <c r="FJ159" s="44"/>
    </row>
    <row r="160" spans="1:166" s="38" customFormat="1">
      <c r="A160" s="37"/>
      <c r="E160" s="39"/>
      <c r="EZ160" s="44"/>
      <c r="FA160" s="44"/>
      <c r="FB160" s="44"/>
      <c r="FC160" s="44"/>
      <c r="FD160" s="44"/>
      <c r="FE160" s="44"/>
      <c r="FF160" s="44"/>
      <c r="FG160" s="44"/>
      <c r="FH160" s="44"/>
      <c r="FI160" s="44"/>
      <c r="FJ160" s="44"/>
    </row>
    <row r="161" spans="1:166" s="38" customFormat="1">
      <c r="A161" s="37"/>
      <c r="E161" s="39"/>
      <c r="EZ161" s="44"/>
      <c r="FA161" s="44"/>
      <c r="FB161" s="44"/>
      <c r="FC161" s="44"/>
      <c r="FD161" s="44"/>
      <c r="FE161" s="44"/>
      <c r="FF161" s="44"/>
      <c r="FG161" s="44"/>
      <c r="FH161" s="44"/>
      <c r="FI161" s="44"/>
      <c r="FJ161" s="44"/>
    </row>
    <row r="162" spans="1:166" s="38" customFormat="1">
      <c r="A162" s="37"/>
      <c r="E162" s="39"/>
      <c r="EZ162" s="44"/>
      <c r="FA162" s="44"/>
      <c r="FB162" s="44"/>
      <c r="FC162" s="44"/>
      <c r="FD162" s="44"/>
      <c r="FE162" s="44"/>
      <c r="FF162" s="44"/>
      <c r="FG162" s="44"/>
      <c r="FH162" s="44"/>
      <c r="FI162" s="44"/>
      <c r="FJ162" s="44"/>
    </row>
    <row r="163" spans="1:166" s="38" customFormat="1">
      <c r="A163" s="37"/>
      <c r="E163" s="39"/>
      <c r="EZ163" s="44"/>
      <c r="FA163" s="44"/>
      <c r="FB163" s="44"/>
      <c r="FC163" s="44"/>
      <c r="FD163" s="44"/>
      <c r="FE163" s="44"/>
      <c r="FF163" s="44"/>
      <c r="FG163" s="44"/>
      <c r="FH163" s="44"/>
      <c r="FI163" s="44"/>
      <c r="FJ163" s="44"/>
    </row>
    <row r="164" spans="1:166" s="38" customFormat="1">
      <c r="A164" s="37"/>
      <c r="E164" s="39"/>
      <c r="EZ164" s="44"/>
      <c r="FA164" s="44"/>
      <c r="FB164" s="44"/>
      <c r="FC164" s="44"/>
      <c r="FD164" s="44"/>
      <c r="FE164" s="44"/>
      <c r="FF164" s="44"/>
      <c r="FG164" s="44"/>
      <c r="FH164" s="44"/>
      <c r="FI164" s="44"/>
      <c r="FJ164" s="44"/>
    </row>
    <row r="165" spans="1:166" s="38" customFormat="1">
      <c r="A165" s="37"/>
      <c r="E165" s="39"/>
      <c r="EZ165" s="44"/>
      <c r="FA165" s="44"/>
      <c r="FB165" s="44"/>
      <c r="FC165" s="44"/>
      <c r="FD165" s="44"/>
      <c r="FE165" s="44"/>
      <c r="FF165" s="44"/>
      <c r="FG165" s="44"/>
      <c r="FH165" s="44"/>
      <c r="FI165" s="44"/>
      <c r="FJ165" s="44"/>
    </row>
    <row r="166" spans="1:166" s="38" customFormat="1">
      <c r="A166" s="37"/>
      <c r="E166" s="39"/>
      <c r="EZ166" s="44"/>
      <c r="FA166" s="44"/>
      <c r="FB166" s="44"/>
      <c r="FC166" s="44"/>
      <c r="FD166" s="44"/>
      <c r="FE166" s="44"/>
      <c r="FF166" s="44"/>
      <c r="FG166" s="44"/>
      <c r="FH166" s="44"/>
      <c r="FI166" s="44"/>
      <c r="FJ166" s="44"/>
    </row>
    <row r="167" spans="1:166" s="38" customFormat="1">
      <c r="A167" s="37"/>
      <c r="E167" s="39"/>
      <c r="EZ167" s="44"/>
      <c r="FA167" s="44"/>
      <c r="FB167" s="44"/>
      <c r="FC167" s="44"/>
      <c r="FD167" s="44"/>
      <c r="FE167" s="44"/>
      <c r="FF167" s="44"/>
      <c r="FG167" s="44"/>
      <c r="FH167" s="44"/>
      <c r="FI167" s="44"/>
      <c r="FJ167" s="44"/>
    </row>
    <row r="168" spans="1:166" s="38" customFormat="1">
      <c r="A168" s="37"/>
      <c r="E168" s="39"/>
      <c r="EZ168" s="44"/>
      <c r="FA168" s="44"/>
      <c r="FB168" s="44"/>
      <c r="FC168" s="44"/>
      <c r="FD168" s="44"/>
      <c r="FE168" s="44"/>
      <c r="FF168" s="44"/>
      <c r="FG168" s="44"/>
      <c r="FH168" s="44"/>
      <c r="FI168" s="44"/>
      <c r="FJ168" s="44"/>
    </row>
    <row r="169" spans="1:166" s="38" customFormat="1">
      <c r="A169" s="37"/>
      <c r="E169" s="39"/>
      <c r="EZ169" s="44"/>
      <c r="FA169" s="44"/>
      <c r="FB169" s="44"/>
      <c r="FC169" s="44"/>
      <c r="FD169" s="44"/>
      <c r="FE169" s="44"/>
      <c r="FF169" s="44"/>
      <c r="FG169" s="44"/>
      <c r="FH169" s="44"/>
      <c r="FI169" s="44"/>
      <c r="FJ169" s="44"/>
    </row>
    <row r="170" spans="1:166" s="38" customFormat="1">
      <c r="A170" s="37"/>
      <c r="E170" s="39"/>
      <c r="EZ170" s="44"/>
      <c r="FA170" s="44"/>
      <c r="FB170" s="44"/>
      <c r="FC170" s="44"/>
      <c r="FD170" s="44"/>
      <c r="FE170" s="44"/>
      <c r="FF170" s="44"/>
      <c r="FG170" s="44"/>
      <c r="FH170" s="44"/>
      <c r="FI170" s="44"/>
      <c r="FJ170" s="44"/>
    </row>
    <row r="171" spans="1:166" s="38" customFormat="1">
      <c r="A171" s="37"/>
      <c r="E171" s="39"/>
      <c r="EZ171" s="44"/>
      <c r="FA171" s="44"/>
      <c r="FB171" s="44"/>
      <c r="FC171" s="44"/>
      <c r="FD171" s="44"/>
      <c r="FE171" s="44"/>
      <c r="FF171" s="44"/>
      <c r="FG171" s="44"/>
      <c r="FH171" s="44"/>
      <c r="FI171" s="44"/>
      <c r="FJ171" s="44"/>
    </row>
    <row r="172" spans="1:166" s="38" customFormat="1">
      <c r="A172" s="37"/>
      <c r="E172" s="39"/>
      <c r="EZ172" s="44"/>
      <c r="FA172" s="44"/>
      <c r="FB172" s="44"/>
      <c r="FC172" s="44"/>
      <c r="FD172" s="44"/>
      <c r="FE172" s="44"/>
      <c r="FF172" s="44"/>
      <c r="FG172" s="44"/>
      <c r="FH172" s="44"/>
      <c r="FI172" s="44"/>
      <c r="FJ172" s="44"/>
    </row>
    <row r="173" spans="1:166" s="38" customFormat="1">
      <c r="A173" s="37"/>
      <c r="E173" s="39"/>
      <c r="EZ173" s="44"/>
      <c r="FA173" s="44"/>
      <c r="FB173" s="44"/>
      <c r="FC173" s="44"/>
      <c r="FD173" s="44"/>
      <c r="FE173" s="44"/>
      <c r="FF173" s="44"/>
      <c r="FG173" s="44"/>
      <c r="FH173" s="44"/>
      <c r="FI173" s="44"/>
      <c r="FJ173" s="44"/>
    </row>
    <row r="174" spans="1:166" s="38" customFormat="1">
      <c r="A174" s="37"/>
      <c r="E174" s="39"/>
      <c r="EZ174" s="44"/>
      <c r="FA174" s="44"/>
      <c r="FB174" s="44"/>
      <c r="FC174" s="44"/>
      <c r="FD174" s="44"/>
      <c r="FE174" s="44"/>
      <c r="FF174" s="44"/>
      <c r="FG174" s="44"/>
      <c r="FH174" s="44"/>
      <c r="FI174" s="44"/>
      <c r="FJ174" s="44"/>
    </row>
    <row r="175" spans="1:166" s="38" customFormat="1">
      <c r="A175" s="37"/>
      <c r="E175" s="39"/>
      <c r="EZ175" s="44"/>
      <c r="FA175" s="44"/>
      <c r="FB175" s="44"/>
      <c r="FC175" s="44"/>
      <c r="FD175" s="44"/>
      <c r="FE175" s="44"/>
      <c r="FF175" s="44"/>
      <c r="FG175" s="44"/>
      <c r="FH175" s="44"/>
      <c r="FI175" s="44"/>
      <c r="FJ175" s="44"/>
    </row>
    <row r="176" spans="1:166" s="38" customFormat="1">
      <c r="A176" s="37"/>
      <c r="E176" s="39"/>
      <c r="EZ176" s="44"/>
      <c r="FA176" s="44"/>
      <c r="FB176" s="44"/>
      <c r="FC176" s="44"/>
      <c r="FD176" s="44"/>
      <c r="FE176" s="44"/>
      <c r="FF176" s="44"/>
      <c r="FG176" s="44"/>
      <c r="FH176" s="44"/>
      <c r="FI176" s="44"/>
      <c r="FJ176" s="44"/>
    </row>
    <row r="177" spans="1:166" s="38" customFormat="1">
      <c r="A177" s="37"/>
      <c r="E177" s="39"/>
      <c r="EZ177" s="44"/>
      <c r="FA177" s="44"/>
      <c r="FB177" s="44"/>
      <c r="FC177" s="44"/>
      <c r="FD177" s="44"/>
      <c r="FE177" s="44"/>
      <c r="FF177" s="44"/>
      <c r="FG177" s="44"/>
      <c r="FH177" s="44"/>
      <c r="FI177" s="44"/>
      <c r="FJ177" s="44"/>
    </row>
    <row r="178" spans="1:166" s="38" customFormat="1">
      <c r="A178" s="37"/>
      <c r="E178" s="39"/>
      <c r="EZ178" s="44"/>
      <c r="FA178" s="44"/>
      <c r="FB178" s="44"/>
      <c r="FC178" s="44"/>
      <c r="FD178" s="44"/>
      <c r="FE178" s="44"/>
      <c r="FF178" s="44"/>
      <c r="FG178" s="44"/>
      <c r="FH178" s="44"/>
      <c r="FI178" s="44"/>
      <c r="FJ178" s="44"/>
    </row>
    <row r="179" spans="1:166" s="38" customFormat="1">
      <c r="A179" s="37"/>
      <c r="E179" s="39"/>
      <c r="EZ179" s="44"/>
      <c r="FA179" s="44"/>
      <c r="FB179" s="44"/>
      <c r="FC179" s="44"/>
      <c r="FD179" s="44"/>
      <c r="FE179" s="44"/>
      <c r="FF179" s="44"/>
      <c r="FG179" s="44"/>
      <c r="FH179" s="44"/>
      <c r="FI179" s="44"/>
      <c r="FJ179" s="44"/>
    </row>
    <row r="180" spans="1:166" s="38" customFormat="1">
      <c r="A180" s="37"/>
      <c r="E180" s="39"/>
      <c r="EZ180" s="44"/>
      <c r="FA180" s="44"/>
      <c r="FB180" s="44"/>
      <c r="FC180" s="44"/>
      <c r="FD180" s="44"/>
      <c r="FE180" s="44"/>
      <c r="FF180" s="44"/>
      <c r="FG180" s="44"/>
      <c r="FH180" s="44"/>
      <c r="FI180" s="44"/>
      <c r="FJ180" s="44"/>
    </row>
    <row r="181" spans="1:166" s="38" customFormat="1">
      <c r="A181" s="37"/>
      <c r="E181" s="39"/>
      <c r="EZ181" s="44"/>
      <c r="FA181" s="44"/>
      <c r="FB181" s="44"/>
      <c r="FC181" s="44"/>
      <c r="FD181" s="44"/>
      <c r="FE181" s="44"/>
      <c r="FF181" s="44"/>
      <c r="FG181" s="44"/>
      <c r="FH181" s="44"/>
      <c r="FI181" s="44"/>
      <c r="FJ181" s="44"/>
    </row>
    <row r="182" spans="1:166" s="38" customFormat="1">
      <c r="A182" s="37"/>
      <c r="E182" s="39"/>
      <c r="EZ182" s="44"/>
      <c r="FA182" s="44"/>
      <c r="FB182" s="44"/>
      <c r="FC182" s="44"/>
      <c r="FD182" s="44"/>
      <c r="FE182" s="44"/>
      <c r="FF182" s="44"/>
      <c r="FG182" s="44"/>
      <c r="FH182" s="44"/>
      <c r="FI182" s="44"/>
      <c r="FJ182" s="44"/>
    </row>
    <row r="183" spans="1:166" s="38" customFormat="1">
      <c r="A183" s="37"/>
      <c r="E183" s="39"/>
      <c r="EZ183" s="44"/>
      <c r="FA183" s="44"/>
      <c r="FB183" s="44"/>
      <c r="FC183" s="44"/>
      <c r="FD183" s="44"/>
      <c r="FE183" s="44"/>
      <c r="FF183" s="44"/>
      <c r="FG183" s="44"/>
      <c r="FH183" s="44"/>
      <c r="FI183" s="44"/>
      <c r="FJ183" s="44"/>
    </row>
    <row r="184" spans="1:166" s="38" customFormat="1">
      <c r="A184" s="37"/>
      <c r="E184" s="39"/>
      <c r="EZ184" s="44"/>
      <c r="FA184" s="44"/>
      <c r="FB184" s="44"/>
      <c r="FC184" s="44"/>
      <c r="FD184" s="44"/>
      <c r="FE184" s="44"/>
      <c r="FF184" s="44"/>
      <c r="FG184" s="44"/>
      <c r="FH184" s="44"/>
      <c r="FI184" s="44"/>
      <c r="FJ184" s="44"/>
    </row>
    <row r="185" spans="1:166" s="38" customFormat="1">
      <c r="A185" s="37"/>
      <c r="E185" s="39"/>
      <c r="EZ185" s="44"/>
      <c r="FA185" s="44"/>
      <c r="FB185" s="44"/>
      <c r="FC185" s="44"/>
      <c r="FD185" s="44"/>
      <c r="FE185" s="44"/>
      <c r="FF185" s="44"/>
      <c r="FG185" s="44"/>
      <c r="FH185" s="44"/>
      <c r="FI185" s="44"/>
      <c r="FJ185" s="44"/>
    </row>
    <row r="186" spans="1:166" s="38" customFormat="1">
      <c r="A186" s="37"/>
      <c r="E186" s="39"/>
      <c r="EZ186" s="44"/>
      <c r="FA186" s="44"/>
      <c r="FB186" s="44"/>
      <c r="FC186" s="44"/>
      <c r="FD186" s="44"/>
      <c r="FE186" s="44"/>
      <c r="FF186" s="44"/>
      <c r="FG186" s="44"/>
      <c r="FH186" s="44"/>
      <c r="FI186" s="44"/>
      <c r="FJ186" s="44"/>
    </row>
    <row r="187" spans="1:166" s="38" customFormat="1">
      <c r="A187" s="37"/>
      <c r="E187" s="39"/>
      <c r="EZ187" s="44"/>
      <c r="FA187" s="44"/>
      <c r="FB187" s="44"/>
      <c r="FC187" s="44"/>
      <c r="FD187" s="44"/>
      <c r="FE187" s="44"/>
      <c r="FF187" s="44"/>
      <c r="FG187" s="44"/>
      <c r="FH187" s="44"/>
      <c r="FI187" s="44"/>
      <c r="FJ187" s="44"/>
    </row>
    <row r="188" spans="1:166" s="38" customFormat="1">
      <c r="A188" s="37"/>
      <c r="E188" s="39"/>
      <c r="EZ188" s="44"/>
      <c r="FA188" s="44"/>
      <c r="FB188" s="44"/>
      <c r="FC188" s="44"/>
      <c r="FD188" s="44"/>
      <c r="FE188" s="44"/>
      <c r="FF188" s="44"/>
      <c r="FG188" s="44"/>
      <c r="FH188" s="44"/>
      <c r="FI188" s="44"/>
      <c r="FJ188" s="44"/>
    </row>
    <row r="189" spans="1:166" s="38" customFormat="1">
      <c r="A189" s="37"/>
      <c r="E189" s="39"/>
      <c r="EZ189" s="44"/>
      <c r="FA189" s="44"/>
      <c r="FB189" s="44"/>
      <c r="FC189" s="44"/>
      <c r="FD189" s="44"/>
      <c r="FE189" s="44"/>
      <c r="FF189" s="44"/>
      <c r="FG189" s="44"/>
      <c r="FH189" s="44"/>
      <c r="FI189" s="44"/>
      <c r="FJ189" s="44"/>
    </row>
    <row r="190" spans="1:166" s="38" customFormat="1">
      <c r="A190" s="37"/>
      <c r="E190" s="39"/>
      <c r="EZ190" s="44"/>
      <c r="FA190" s="44"/>
      <c r="FB190" s="44"/>
      <c r="FC190" s="44"/>
      <c r="FD190" s="44"/>
      <c r="FE190" s="44"/>
      <c r="FF190" s="44"/>
      <c r="FG190" s="44"/>
      <c r="FH190" s="44"/>
      <c r="FI190" s="44"/>
      <c r="FJ190" s="44"/>
    </row>
    <row r="191" spans="1:166" s="38" customFormat="1">
      <c r="A191" s="37"/>
      <c r="E191" s="39"/>
      <c r="EZ191" s="44"/>
      <c r="FA191" s="44"/>
      <c r="FB191" s="44"/>
      <c r="FC191" s="44"/>
      <c r="FD191" s="44"/>
      <c r="FE191" s="44"/>
      <c r="FF191" s="44"/>
      <c r="FG191" s="44"/>
      <c r="FH191" s="44"/>
      <c r="FI191" s="44"/>
      <c r="FJ191" s="44"/>
    </row>
    <row r="192" spans="1:166" s="38" customFormat="1">
      <c r="A192" s="37"/>
      <c r="E192" s="39"/>
      <c r="EZ192" s="44"/>
      <c r="FA192" s="44"/>
      <c r="FB192" s="44"/>
      <c r="FC192" s="44"/>
      <c r="FD192" s="44"/>
      <c r="FE192" s="44"/>
      <c r="FF192" s="44"/>
      <c r="FG192" s="44"/>
      <c r="FH192" s="44"/>
      <c r="FI192" s="44"/>
      <c r="FJ192" s="44"/>
    </row>
    <row r="193" spans="1:166" s="38" customFormat="1">
      <c r="A193" s="37"/>
      <c r="E193" s="39"/>
      <c r="EZ193" s="44"/>
      <c r="FA193" s="44"/>
      <c r="FB193" s="44"/>
      <c r="FC193" s="44"/>
      <c r="FD193" s="44"/>
      <c r="FE193" s="44"/>
      <c r="FF193" s="44"/>
      <c r="FG193" s="44"/>
      <c r="FH193" s="44"/>
      <c r="FI193" s="44"/>
      <c r="FJ193" s="44"/>
    </row>
    <row r="194" spans="1:166" s="38" customFormat="1">
      <c r="A194" s="37"/>
      <c r="E194" s="39"/>
      <c r="EZ194" s="44"/>
      <c r="FA194" s="44"/>
      <c r="FB194" s="44"/>
      <c r="FC194" s="44"/>
      <c r="FD194" s="44"/>
      <c r="FE194" s="44"/>
      <c r="FF194" s="44"/>
      <c r="FG194" s="44"/>
      <c r="FH194" s="44"/>
      <c r="FI194" s="44"/>
      <c r="FJ194" s="44"/>
    </row>
    <row r="195" spans="1:166" s="38" customFormat="1">
      <c r="A195" s="37"/>
      <c r="E195" s="39"/>
      <c r="EZ195" s="44"/>
      <c r="FA195" s="44"/>
      <c r="FB195" s="44"/>
      <c r="FC195" s="44"/>
      <c r="FD195" s="44"/>
      <c r="FE195" s="44"/>
      <c r="FF195" s="44"/>
      <c r="FG195" s="44"/>
      <c r="FH195" s="44"/>
      <c r="FI195" s="44"/>
      <c r="FJ195" s="44"/>
    </row>
    <row r="196" spans="1:166" s="38" customFormat="1">
      <c r="A196" s="37"/>
      <c r="E196" s="39"/>
      <c r="EZ196" s="44"/>
      <c r="FA196" s="44"/>
      <c r="FB196" s="44"/>
      <c r="FC196" s="44"/>
      <c r="FD196" s="44"/>
      <c r="FE196" s="44"/>
      <c r="FF196" s="44"/>
      <c r="FG196" s="44"/>
      <c r="FH196" s="44"/>
      <c r="FI196" s="44"/>
      <c r="FJ196" s="44"/>
    </row>
    <row r="197" spans="1:166" s="38" customFormat="1">
      <c r="A197" s="37"/>
      <c r="E197" s="39"/>
      <c r="EZ197" s="44"/>
      <c r="FA197" s="44"/>
      <c r="FB197" s="44"/>
      <c r="FC197" s="44"/>
      <c r="FD197" s="44"/>
      <c r="FE197" s="44"/>
      <c r="FF197" s="44"/>
      <c r="FG197" s="44"/>
      <c r="FH197" s="44"/>
      <c r="FI197" s="44"/>
      <c r="FJ197" s="44"/>
    </row>
    <row r="198" spans="1:166" s="38" customFormat="1">
      <c r="A198" s="37"/>
      <c r="E198" s="39"/>
      <c r="EZ198" s="44"/>
      <c r="FA198" s="44"/>
      <c r="FB198" s="44"/>
      <c r="FC198" s="44"/>
      <c r="FD198" s="44"/>
      <c r="FE198" s="44"/>
      <c r="FF198" s="44"/>
      <c r="FG198" s="44"/>
      <c r="FH198" s="44"/>
      <c r="FI198" s="44"/>
      <c r="FJ198" s="44"/>
    </row>
    <row r="199" spans="1:166" s="38" customFormat="1">
      <c r="A199" s="37"/>
      <c r="E199" s="39"/>
      <c r="EZ199" s="44"/>
      <c r="FA199" s="44"/>
      <c r="FB199" s="44"/>
      <c r="FC199" s="44"/>
      <c r="FD199" s="44"/>
      <c r="FE199" s="44"/>
      <c r="FF199" s="44"/>
      <c r="FG199" s="44"/>
      <c r="FH199" s="44"/>
      <c r="FI199" s="44"/>
      <c r="FJ199" s="44"/>
    </row>
    <row r="200" spans="1:166" s="38" customFormat="1">
      <c r="A200" s="37"/>
      <c r="E200" s="39"/>
      <c r="EZ200" s="44"/>
      <c r="FA200" s="44"/>
      <c r="FB200" s="44"/>
      <c r="FC200" s="44"/>
      <c r="FD200" s="44"/>
      <c r="FE200" s="44"/>
      <c r="FF200" s="44"/>
      <c r="FG200" s="44"/>
      <c r="FH200" s="44"/>
      <c r="FI200" s="44"/>
      <c r="FJ200" s="44"/>
    </row>
    <row r="201" spans="1:166" s="38" customFormat="1">
      <c r="A201" s="37"/>
      <c r="E201" s="39"/>
      <c r="EZ201" s="44"/>
      <c r="FA201" s="44"/>
      <c r="FB201" s="44"/>
      <c r="FC201" s="44"/>
      <c r="FD201" s="44"/>
      <c r="FE201" s="44"/>
      <c r="FF201" s="44"/>
      <c r="FG201" s="44"/>
      <c r="FH201" s="44"/>
      <c r="FI201" s="44"/>
      <c r="FJ201" s="44"/>
    </row>
    <row r="202" spans="1:166" s="38" customFormat="1">
      <c r="A202" s="37"/>
      <c r="E202" s="39"/>
      <c r="EZ202" s="44"/>
      <c r="FA202" s="44"/>
      <c r="FB202" s="44"/>
      <c r="FC202" s="44"/>
      <c r="FD202" s="44"/>
      <c r="FE202" s="44"/>
      <c r="FF202" s="44"/>
      <c r="FG202" s="44"/>
      <c r="FH202" s="44"/>
      <c r="FI202" s="44"/>
      <c r="FJ202" s="44"/>
    </row>
    <row r="203" spans="1:166" s="38" customFormat="1">
      <c r="A203" s="37"/>
      <c r="E203" s="39"/>
      <c r="EZ203" s="44"/>
      <c r="FA203" s="44"/>
      <c r="FB203" s="44"/>
      <c r="FC203" s="44"/>
      <c r="FD203" s="44"/>
      <c r="FE203" s="44"/>
      <c r="FF203" s="44"/>
      <c r="FG203" s="44"/>
      <c r="FH203" s="44"/>
      <c r="FI203" s="44"/>
      <c r="FJ203" s="44"/>
    </row>
    <row r="204" spans="1:166" s="38" customFormat="1">
      <c r="A204" s="37"/>
      <c r="E204" s="39"/>
      <c r="EZ204" s="44"/>
      <c r="FA204" s="44"/>
      <c r="FB204" s="44"/>
      <c r="FC204" s="44"/>
      <c r="FD204" s="44"/>
      <c r="FE204" s="44"/>
      <c r="FF204" s="44"/>
      <c r="FG204" s="44"/>
      <c r="FH204" s="44"/>
      <c r="FI204" s="44"/>
      <c r="FJ204" s="44"/>
    </row>
    <row r="205" spans="1:166" s="38" customFormat="1">
      <c r="A205" s="37"/>
      <c r="E205" s="39"/>
      <c r="EZ205" s="44"/>
      <c r="FA205" s="44"/>
      <c r="FB205" s="44"/>
      <c r="FC205" s="44"/>
      <c r="FD205" s="44"/>
      <c r="FE205" s="44"/>
      <c r="FF205" s="44"/>
      <c r="FG205" s="44"/>
      <c r="FH205" s="44"/>
      <c r="FI205" s="44"/>
      <c r="FJ205" s="44"/>
    </row>
    <row r="206" spans="1:166" s="38" customFormat="1">
      <c r="A206" s="37"/>
      <c r="E206" s="39"/>
      <c r="EZ206" s="44"/>
      <c r="FA206" s="44"/>
      <c r="FB206" s="44"/>
      <c r="FC206" s="44"/>
      <c r="FD206" s="44"/>
      <c r="FE206" s="44"/>
      <c r="FF206" s="44"/>
      <c r="FG206" s="44"/>
      <c r="FH206" s="44"/>
      <c r="FI206" s="44"/>
      <c r="FJ206" s="44"/>
    </row>
    <row r="207" spans="1:166" s="38" customFormat="1">
      <c r="A207" s="37"/>
      <c r="E207" s="39"/>
      <c r="EZ207" s="44"/>
      <c r="FA207" s="44"/>
      <c r="FB207" s="44"/>
      <c r="FC207" s="44"/>
      <c r="FD207" s="44"/>
      <c r="FE207" s="44"/>
      <c r="FF207" s="44"/>
      <c r="FG207" s="44"/>
      <c r="FH207" s="44"/>
      <c r="FI207" s="44"/>
      <c r="FJ207" s="44"/>
    </row>
    <row r="208" spans="1:166" s="38" customFormat="1">
      <c r="A208" s="37"/>
      <c r="E208" s="39"/>
      <c r="EZ208" s="44"/>
      <c r="FA208" s="44"/>
      <c r="FB208" s="44"/>
      <c r="FC208" s="44"/>
      <c r="FD208" s="44"/>
      <c r="FE208" s="44"/>
      <c r="FF208" s="44"/>
      <c r="FG208" s="44"/>
      <c r="FH208" s="44"/>
      <c r="FI208" s="44"/>
      <c r="FJ208" s="44"/>
    </row>
    <row r="209" spans="1:166" s="38" customFormat="1">
      <c r="A209" s="37"/>
      <c r="E209" s="39"/>
      <c r="EZ209" s="44"/>
      <c r="FA209" s="44"/>
      <c r="FB209" s="44"/>
      <c r="FC209" s="44"/>
      <c r="FD209" s="44"/>
      <c r="FE209" s="44"/>
      <c r="FF209" s="44"/>
      <c r="FG209" s="44"/>
      <c r="FH209" s="44"/>
      <c r="FI209" s="44"/>
      <c r="FJ209" s="44"/>
    </row>
    <row r="210" spans="1:166" s="38" customFormat="1">
      <c r="A210" s="37"/>
      <c r="E210" s="39"/>
      <c r="EZ210" s="44"/>
      <c r="FA210" s="44"/>
      <c r="FB210" s="44"/>
      <c r="FC210" s="44"/>
      <c r="FD210" s="44"/>
      <c r="FE210" s="44"/>
      <c r="FF210" s="44"/>
      <c r="FG210" s="44"/>
      <c r="FH210" s="44"/>
      <c r="FI210" s="44"/>
      <c r="FJ210" s="44"/>
    </row>
    <row r="211" spans="1:166" s="38" customFormat="1">
      <c r="A211" s="37"/>
      <c r="E211" s="39"/>
      <c r="EZ211" s="44"/>
      <c r="FA211" s="44"/>
      <c r="FB211" s="44"/>
      <c r="FC211" s="44"/>
      <c r="FD211" s="44"/>
      <c r="FE211" s="44"/>
      <c r="FF211" s="44"/>
      <c r="FG211" s="44"/>
      <c r="FH211" s="44"/>
      <c r="FI211" s="44"/>
      <c r="FJ211" s="44"/>
    </row>
    <row r="212" spans="1:166" s="38" customFormat="1">
      <c r="A212" s="37"/>
      <c r="E212" s="39"/>
      <c r="EZ212" s="44"/>
      <c r="FA212" s="44"/>
      <c r="FB212" s="44"/>
      <c r="FC212" s="44"/>
      <c r="FD212" s="44"/>
      <c r="FE212" s="44"/>
      <c r="FF212" s="44"/>
      <c r="FG212" s="44"/>
      <c r="FH212" s="44"/>
      <c r="FI212" s="44"/>
      <c r="FJ212" s="44"/>
    </row>
    <row r="213" spans="1:166" s="38" customFormat="1">
      <c r="A213" s="37"/>
      <c r="E213" s="39"/>
      <c r="EZ213" s="44"/>
      <c r="FA213" s="44"/>
      <c r="FB213" s="44"/>
      <c r="FC213" s="44"/>
      <c r="FD213" s="44"/>
      <c r="FE213" s="44"/>
      <c r="FF213" s="44"/>
      <c r="FG213" s="44"/>
      <c r="FH213" s="44"/>
      <c r="FI213" s="44"/>
      <c r="FJ213" s="44"/>
    </row>
    <row r="214" spans="1:166" s="38" customFormat="1">
      <c r="A214" s="37"/>
      <c r="E214" s="39"/>
      <c r="EZ214" s="44"/>
      <c r="FA214" s="44"/>
      <c r="FB214" s="44"/>
      <c r="FC214" s="44"/>
      <c r="FD214" s="44"/>
      <c r="FE214" s="44"/>
      <c r="FF214" s="44"/>
      <c r="FG214" s="44"/>
      <c r="FH214" s="44"/>
      <c r="FI214" s="44"/>
      <c r="FJ214" s="44"/>
    </row>
    <row r="215" spans="1:166" s="38" customFormat="1">
      <c r="A215" s="37"/>
      <c r="E215" s="39"/>
      <c r="EZ215" s="44"/>
      <c r="FA215" s="44"/>
      <c r="FB215" s="44"/>
      <c r="FC215" s="44"/>
      <c r="FD215" s="44"/>
      <c r="FE215" s="44"/>
      <c r="FF215" s="44"/>
      <c r="FG215" s="44"/>
      <c r="FH215" s="44"/>
      <c r="FI215" s="44"/>
      <c r="FJ215" s="44"/>
    </row>
    <row r="216" spans="1:166" s="38" customFormat="1">
      <c r="A216" s="37"/>
      <c r="E216" s="39"/>
      <c r="EZ216" s="44"/>
      <c r="FA216" s="44"/>
      <c r="FB216" s="44"/>
      <c r="FC216" s="44"/>
      <c r="FD216" s="44"/>
      <c r="FE216" s="44"/>
      <c r="FF216" s="44"/>
      <c r="FG216" s="44"/>
      <c r="FH216" s="44"/>
      <c r="FI216" s="44"/>
      <c r="FJ216" s="44"/>
    </row>
    <row r="217" spans="1:166" s="38" customFormat="1">
      <c r="A217" s="37"/>
      <c r="E217" s="39"/>
      <c r="EZ217" s="44"/>
      <c r="FA217" s="44"/>
      <c r="FB217" s="44"/>
      <c r="FC217" s="44"/>
      <c r="FD217" s="44"/>
      <c r="FE217" s="44"/>
      <c r="FF217" s="44"/>
      <c r="FG217" s="44"/>
      <c r="FH217" s="44"/>
      <c r="FI217" s="44"/>
      <c r="FJ217" s="44"/>
    </row>
    <row r="218" spans="1:166" s="38" customFormat="1">
      <c r="A218" s="37"/>
      <c r="E218" s="39"/>
      <c r="EZ218" s="44"/>
      <c r="FA218" s="44"/>
      <c r="FB218" s="44"/>
      <c r="FC218" s="44"/>
      <c r="FD218" s="44"/>
      <c r="FE218" s="44"/>
      <c r="FF218" s="44"/>
      <c r="FG218" s="44"/>
      <c r="FH218" s="44"/>
      <c r="FI218" s="44"/>
      <c r="FJ218" s="44"/>
    </row>
    <row r="219" spans="1:166" s="38" customFormat="1">
      <c r="A219" s="37"/>
      <c r="E219" s="39"/>
      <c r="EZ219" s="44"/>
      <c r="FA219" s="44"/>
      <c r="FB219" s="44"/>
      <c r="FC219" s="44"/>
      <c r="FD219" s="44"/>
      <c r="FE219" s="44"/>
      <c r="FF219" s="44"/>
      <c r="FG219" s="44"/>
      <c r="FH219" s="44"/>
      <c r="FI219" s="44"/>
      <c r="FJ219" s="44"/>
    </row>
    <row r="220" spans="1:166" s="38" customFormat="1">
      <c r="A220" s="37"/>
      <c r="E220" s="39"/>
      <c r="EZ220" s="44"/>
      <c r="FA220" s="44"/>
      <c r="FB220" s="44"/>
      <c r="FC220" s="44"/>
      <c r="FD220" s="44"/>
      <c r="FE220" s="44"/>
      <c r="FF220" s="44"/>
      <c r="FG220" s="44"/>
      <c r="FH220" s="44"/>
      <c r="FI220" s="44"/>
      <c r="FJ220" s="44"/>
    </row>
    <row r="221" spans="1:166" s="38" customFormat="1">
      <c r="A221" s="37"/>
      <c r="E221" s="39"/>
      <c r="EZ221" s="44"/>
      <c r="FA221" s="44"/>
      <c r="FB221" s="44"/>
      <c r="FC221" s="44"/>
      <c r="FD221" s="44"/>
      <c r="FE221" s="44"/>
      <c r="FF221" s="44"/>
      <c r="FG221" s="44"/>
      <c r="FH221" s="44"/>
      <c r="FI221" s="44"/>
      <c r="FJ221" s="44"/>
    </row>
    <row r="222" spans="1:166" s="38" customFormat="1">
      <c r="A222" s="37"/>
      <c r="E222" s="39"/>
      <c r="EZ222" s="44"/>
      <c r="FA222" s="44"/>
      <c r="FB222" s="44"/>
      <c r="FC222" s="44"/>
      <c r="FD222" s="44"/>
      <c r="FE222" s="44"/>
      <c r="FF222" s="44"/>
      <c r="FG222" s="44"/>
      <c r="FH222" s="44"/>
      <c r="FI222" s="44"/>
      <c r="FJ222" s="44"/>
    </row>
    <row r="223" spans="1:166" s="38" customFormat="1">
      <c r="A223" s="37"/>
      <c r="E223" s="39"/>
      <c r="EZ223" s="44"/>
      <c r="FA223" s="44"/>
      <c r="FB223" s="44"/>
      <c r="FC223" s="44"/>
      <c r="FD223" s="44"/>
      <c r="FE223" s="44"/>
      <c r="FF223" s="44"/>
      <c r="FG223" s="44"/>
      <c r="FH223" s="44"/>
      <c r="FI223" s="44"/>
      <c r="FJ223" s="44"/>
    </row>
    <row r="224" spans="1:166" s="38" customFormat="1">
      <c r="A224" s="37"/>
      <c r="E224" s="39"/>
      <c r="EZ224" s="44"/>
      <c r="FA224" s="44"/>
      <c r="FB224" s="44"/>
      <c r="FC224" s="44"/>
      <c r="FD224" s="44"/>
      <c r="FE224" s="44"/>
      <c r="FF224" s="44"/>
      <c r="FG224" s="44"/>
      <c r="FH224" s="44"/>
      <c r="FI224" s="44"/>
      <c r="FJ224" s="44"/>
    </row>
    <row r="225" spans="1:166" s="38" customFormat="1">
      <c r="A225" s="37"/>
      <c r="E225" s="39"/>
      <c r="EZ225" s="44"/>
      <c r="FA225" s="44"/>
      <c r="FB225" s="44"/>
      <c r="FC225" s="44"/>
      <c r="FD225" s="44"/>
      <c r="FE225" s="44"/>
      <c r="FF225" s="44"/>
      <c r="FG225" s="44"/>
      <c r="FH225" s="44"/>
      <c r="FI225" s="44"/>
      <c r="FJ225" s="44"/>
    </row>
    <row r="226" spans="1:166" s="38" customFormat="1">
      <c r="A226" s="37"/>
      <c r="E226" s="39"/>
      <c r="EZ226" s="44"/>
      <c r="FA226" s="44"/>
      <c r="FB226" s="44"/>
      <c r="FC226" s="44"/>
      <c r="FD226" s="44"/>
      <c r="FE226" s="44"/>
      <c r="FF226" s="44"/>
      <c r="FG226" s="44"/>
      <c r="FH226" s="44"/>
      <c r="FI226" s="44"/>
      <c r="FJ226" s="44"/>
    </row>
    <row r="227" spans="1:166" s="38" customFormat="1">
      <c r="A227" s="37"/>
      <c r="E227" s="39"/>
      <c r="EZ227" s="44"/>
      <c r="FA227" s="44"/>
      <c r="FB227" s="44"/>
      <c r="FC227" s="44"/>
      <c r="FD227" s="44"/>
      <c r="FE227" s="44"/>
      <c r="FF227" s="44"/>
      <c r="FG227" s="44"/>
      <c r="FH227" s="44"/>
      <c r="FI227" s="44"/>
      <c r="FJ227" s="44"/>
    </row>
    <row r="228" spans="1:166" s="38" customFormat="1">
      <c r="A228" s="37"/>
      <c r="E228" s="39"/>
      <c r="EZ228" s="44"/>
      <c r="FA228" s="44"/>
      <c r="FB228" s="44"/>
      <c r="FC228" s="44"/>
      <c r="FD228" s="44"/>
      <c r="FE228" s="44"/>
      <c r="FF228" s="44"/>
      <c r="FG228" s="44"/>
      <c r="FH228" s="44"/>
      <c r="FI228" s="44"/>
      <c r="FJ228" s="44"/>
    </row>
    <row r="229" spans="1:166" s="38" customFormat="1">
      <c r="A229" s="37"/>
      <c r="E229" s="39"/>
      <c r="EZ229" s="44"/>
      <c r="FA229" s="44"/>
      <c r="FB229" s="44"/>
      <c r="FC229" s="44"/>
      <c r="FD229" s="44"/>
      <c r="FE229" s="44"/>
      <c r="FF229" s="44"/>
      <c r="FG229" s="44"/>
      <c r="FH229" s="44"/>
      <c r="FI229" s="44"/>
      <c r="FJ229" s="44"/>
    </row>
    <row r="230" spans="1:166" s="38" customFormat="1">
      <c r="A230" s="37"/>
      <c r="E230" s="39"/>
      <c r="EZ230" s="44"/>
      <c r="FA230" s="44"/>
      <c r="FB230" s="44"/>
      <c r="FC230" s="44"/>
      <c r="FD230" s="44"/>
      <c r="FE230" s="44"/>
      <c r="FF230" s="44"/>
      <c r="FG230" s="44"/>
      <c r="FH230" s="44"/>
      <c r="FI230" s="44"/>
      <c r="FJ230" s="44"/>
    </row>
    <row r="231" spans="1:166" s="38" customFormat="1">
      <c r="A231" s="37"/>
      <c r="E231" s="39"/>
      <c r="EZ231" s="44"/>
      <c r="FA231" s="44"/>
      <c r="FB231" s="44"/>
      <c r="FC231" s="44"/>
      <c r="FD231" s="44"/>
      <c r="FE231" s="44"/>
      <c r="FF231" s="44"/>
      <c r="FG231" s="44"/>
      <c r="FH231" s="44"/>
      <c r="FI231" s="44"/>
      <c r="FJ231" s="44"/>
    </row>
    <row r="232" spans="1:166" s="38" customFormat="1">
      <c r="A232" s="37"/>
      <c r="E232" s="39"/>
      <c r="EZ232" s="44"/>
      <c r="FA232" s="44"/>
      <c r="FB232" s="44"/>
      <c r="FC232" s="44"/>
      <c r="FD232" s="44"/>
      <c r="FE232" s="44"/>
      <c r="FF232" s="44"/>
      <c r="FG232" s="44"/>
      <c r="FH232" s="44"/>
      <c r="FI232" s="44"/>
      <c r="FJ232" s="44"/>
    </row>
    <row r="233" spans="1:166" s="38" customFormat="1">
      <c r="A233" s="37"/>
      <c r="E233" s="39"/>
      <c r="EZ233" s="44"/>
      <c r="FA233" s="44"/>
      <c r="FB233" s="44"/>
      <c r="FC233" s="44"/>
      <c r="FD233" s="44"/>
      <c r="FE233" s="44"/>
      <c r="FF233" s="44"/>
      <c r="FG233" s="44"/>
      <c r="FH233" s="44"/>
      <c r="FI233" s="44"/>
      <c r="FJ233" s="44"/>
    </row>
    <row r="234" spans="1:166" s="38" customFormat="1">
      <c r="A234" s="37"/>
      <c r="E234" s="39"/>
      <c r="EZ234" s="44"/>
      <c r="FA234" s="44"/>
      <c r="FB234" s="44"/>
      <c r="FC234" s="44"/>
      <c r="FD234" s="44"/>
      <c r="FE234" s="44"/>
      <c r="FF234" s="44"/>
      <c r="FG234" s="44"/>
      <c r="FH234" s="44"/>
      <c r="FI234" s="44"/>
      <c r="FJ234" s="44"/>
    </row>
    <row r="235" spans="1:166" s="38" customFormat="1">
      <c r="A235" s="37"/>
      <c r="E235" s="39"/>
      <c r="EZ235" s="44"/>
      <c r="FA235" s="44"/>
      <c r="FB235" s="44"/>
      <c r="FC235" s="44"/>
      <c r="FD235" s="44"/>
      <c r="FE235" s="44"/>
      <c r="FF235" s="44"/>
      <c r="FG235" s="44"/>
      <c r="FH235" s="44"/>
      <c r="FI235" s="44"/>
      <c r="FJ235" s="44"/>
    </row>
    <row r="236" spans="1:166" s="38" customFormat="1">
      <c r="A236" s="37"/>
      <c r="E236" s="39"/>
      <c r="EZ236" s="44"/>
      <c r="FA236" s="44"/>
      <c r="FB236" s="44"/>
      <c r="FC236" s="44"/>
      <c r="FD236" s="44"/>
      <c r="FE236" s="44"/>
      <c r="FF236" s="44"/>
      <c r="FG236" s="44"/>
      <c r="FH236" s="44"/>
      <c r="FI236" s="44"/>
      <c r="FJ236" s="44"/>
    </row>
    <row r="237" spans="1:166" s="38" customFormat="1">
      <c r="A237" s="37"/>
      <c r="E237" s="39"/>
      <c r="EZ237" s="44"/>
      <c r="FA237" s="44"/>
      <c r="FB237" s="44"/>
      <c r="FC237" s="44"/>
      <c r="FD237" s="44"/>
      <c r="FE237" s="44"/>
      <c r="FF237" s="44"/>
      <c r="FG237" s="44"/>
      <c r="FH237" s="44"/>
      <c r="FI237" s="44"/>
      <c r="FJ237" s="44"/>
    </row>
    <row r="238" spans="1:166" s="38" customFormat="1">
      <c r="A238" s="37"/>
      <c r="E238" s="39"/>
      <c r="EZ238" s="44"/>
      <c r="FA238" s="44"/>
      <c r="FB238" s="44"/>
      <c r="FC238" s="44"/>
      <c r="FD238" s="44"/>
      <c r="FE238" s="44"/>
      <c r="FF238" s="44"/>
      <c r="FG238" s="44"/>
      <c r="FH238" s="44"/>
      <c r="FI238" s="44"/>
      <c r="FJ238" s="44"/>
    </row>
    <row r="239" spans="1:166" s="38" customFormat="1">
      <c r="A239" s="37"/>
      <c r="E239" s="39"/>
      <c r="EZ239" s="44"/>
      <c r="FA239" s="44"/>
      <c r="FB239" s="44"/>
      <c r="FC239" s="44"/>
      <c r="FD239" s="44"/>
      <c r="FE239" s="44"/>
      <c r="FF239" s="44"/>
      <c r="FG239" s="44"/>
      <c r="FH239" s="44"/>
      <c r="FI239" s="44"/>
      <c r="FJ239" s="44"/>
    </row>
    <row r="240" spans="1:166" s="38" customFormat="1">
      <c r="A240" s="37"/>
      <c r="E240" s="39"/>
      <c r="EZ240" s="44"/>
      <c r="FA240" s="44"/>
      <c r="FB240" s="44"/>
      <c r="FC240" s="44"/>
      <c r="FD240" s="44"/>
      <c r="FE240" s="44"/>
      <c r="FF240" s="44"/>
      <c r="FG240" s="44"/>
      <c r="FH240" s="44"/>
      <c r="FI240" s="44"/>
      <c r="FJ240" s="44"/>
    </row>
    <row r="241" spans="1:166" s="38" customFormat="1">
      <c r="A241" s="37"/>
      <c r="E241" s="39"/>
      <c r="EZ241" s="44"/>
      <c r="FA241" s="44"/>
      <c r="FB241" s="44"/>
      <c r="FC241" s="44"/>
      <c r="FD241" s="44"/>
      <c r="FE241" s="44"/>
      <c r="FF241" s="44"/>
      <c r="FG241" s="44"/>
      <c r="FH241" s="44"/>
      <c r="FI241" s="44"/>
      <c r="FJ241" s="44"/>
    </row>
    <row r="242" spans="1:166" s="38" customFormat="1">
      <c r="A242" s="37"/>
      <c r="E242" s="39"/>
      <c r="EZ242" s="44"/>
      <c r="FA242" s="44"/>
      <c r="FB242" s="44"/>
      <c r="FC242" s="44"/>
      <c r="FD242" s="44"/>
      <c r="FE242" s="44"/>
      <c r="FF242" s="44"/>
      <c r="FG242" s="44"/>
      <c r="FH242" s="44"/>
      <c r="FI242" s="44"/>
      <c r="FJ242" s="44"/>
    </row>
    <row r="243" spans="1:166" s="38" customFormat="1">
      <c r="A243" s="37"/>
      <c r="E243" s="39"/>
      <c r="EZ243" s="44"/>
      <c r="FA243" s="44"/>
      <c r="FB243" s="44"/>
      <c r="FC243" s="44"/>
      <c r="FD243" s="44"/>
      <c r="FE243" s="44"/>
      <c r="FF243" s="44"/>
      <c r="FG243" s="44"/>
      <c r="FH243" s="44"/>
      <c r="FI243" s="44"/>
      <c r="FJ243" s="44"/>
    </row>
    <row r="244" spans="1:166" s="38" customFormat="1">
      <c r="A244" s="37"/>
      <c r="E244" s="39"/>
      <c r="EZ244" s="44"/>
      <c r="FA244" s="44"/>
      <c r="FB244" s="44"/>
      <c r="FC244" s="44"/>
      <c r="FD244" s="44"/>
      <c r="FE244" s="44"/>
      <c r="FF244" s="44"/>
      <c r="FG244" s="44"/>
      <c r="FH244" s="44"/>
      <c r="FI244" s="44"/>
      <c r="FJ244" s="44"/>
    </row>
    <row r="245" spans="1:166" s="38" customFormat="1">
      <c r="A245" s="37"/>
      <c r="E245" s="39"/>
      <c r="EZ245" s="44"/>
      <c r="FA245" s="44"/>
      <c r="FB245" s="44"/>
      <c r="FC245" s="44"/>
      <c r="FD245" s="44"/>
      <c r="FE245" s="44"/>
      <c r="FF245" s="44"/>
      <c r="FG245" s="44"/>
      <c r="FH245" s="44"/>
      <c r="FI245" s="44"/>
      <c r="FJ245" s="44"/>
    </row>
    <row r="246" spans="1:166" s="38" customFormat="1">
      <c r="A246" s="37"/>
      <c r="E246" s="39"/>
      <c r="EZ246" s="44"/>
      <c r="FA246" s="44"/>
      <c r="FB246" s="44"/>
      <c r="FC246" s="44"/>
      <c r="FD246" s="44"/>
      <c r="FE246" s="44"/>
      <c r="FF246" s="44"/>
      <c r="FG246" s="44"/>
      <c r="FH246" s="44"/>
      <c r="FI246" s="44"/>
      <c r="FJ246" s="44"/>
    </row>
    <row r="247" spans="1:166" s="38" customFormat="1">
      <c r="A247" s="37"/>
      <c r="E247" s="39"/>
      <c r="EZ247" s="44"/>
      <c r="FA247" s="44"/>
      <c r="FB247" s="44"/>
      <c r="FC247" s="44"/>
      <c r="FD247" s="44"/>
      <c r="FE247" s="44"/>
      <c r="FF247" s="44"/>
      <c r="FG247" s="44"/>
      <c r="FH247" s="44"/>
      <c r="FI247" s="44"/>
      <c r="FJ247" s="44"/>
    </row>
    <row r="248" spans="1:166" s="38" customFormat="1">
      <c r="A248" s="37"/>
      <c r="E248" s="39"/>
      <c r="EZ248" s="44"/>
      <c r="FA248" s="44"/>
      <c r="FB248" s="44"/>
      <c r="FC248" s="44"/>
      <c r="FD248" s="44"/>
      <c r="FE248" s="44"/>
      <c r="FF248" s="44"/>
      <c r="FG248" s="44"/>
      <c r="FH248" s="44"/>
      <c r="FI248" s="44"/>
      <c r="FJ248" s="44"/>
    </row>
    <row r="249" spans="1:166" s="38" customFormat="1">
      <c r="A249" s="37"/>
      <c r="E249" s="39"/>
      <c r="EZ249" s="44"/>
      <c r="FA249" s="44"/>
      <c r="FB249" s="44"/>
      <c r="FC249" s="44"/>
      <c r="FD249" s="44"/>
      <c r="FE249" s="44"/>
      <c r="FF249" s="44"/>
      <c r="FG249" s="44"/>
      <c r="FH249" s="44"/>
      <c r="FI249" s="44"/>
      <c r="FJ249" s="44"/>
    </row>
    <row r="250" spans="1:166" s="38" customFormat="1">
      <c r="A250" s="37"/>
      <c r="E250" s="39"/>
      <c r="EZ250" s="44"/>
      <c r="FA250" s="44"/>
      <c r="FB250" s="44"/>
      <c r="FC250" s="44"/>
      <c r="FD250" s="44"/>
      <c r="FE250" s="44"/>
      <c r="FF250" s="44"/>
      <c r="FG250" s="44"/>
      <c r="FH250" s="44"/>
      <c r="FI250" s="44"/>
      <c r="FJ250" s="44"/>
    </row>
    <row r="251" spans="1:166" s="38" customFormat="1">
      <c r="A251" s="37"/>
      <c r="E251" s="39"/>
      <c r="EZ251" s="44"/>
      <c r="FA251" s="44"/>
      <c r="FB251" s="44"/>
      <c r="FC251" s="44"/>
      <c r="FD251" s="44"/>
      <c r="FE251" s="44"/>
      <c r="FF251" s="44"/>
      <c r="FG251" s="44"/>
      <c r="FH251" s="44"/>
      <c r="FI251" s="44"/>
      <c r="FJ251" s="44"/>
    </row>
    <row r="252" spans="1:166" s="38" customFormat="1">
      <c r="A252" s="37"/>
      <c r="E252" s="39"/>
      <c r="EZ252" s="44"/>
      <c r="FA252" s="44"/>
      <c r="FB252" s="44"/>
      <c r="FC252" s="44"/>
      <c r="FD252" s="44"/>
      <c r="FE252" s="44"/>
      <c r="FF252" s="44"/>
      <c r="FG252" s="44"/>
      <c r="FH252" s="44"/>
      <c r="FI252" s="44"/>
      <c r="FJ252" s="44"/>
    </row>
    <row r="253" spans="1:166" s="38" customFormat="1">
      <c r="A253" s="37"/>
      <c r="E253" s="39"/>
      <c r="EZ253" s="44"/>
      <c r="FA253" s="44"/>
      <c r="FB253" s="44"/>
      <c r="FC253" s="44"/>
      <c r="FD253" s="44"/>
      <c r="FE253" s="44"/>
      <c r="FF253" s="44"/>
      <c r="FG253" s="44"/>
      <c r="FH253" s="44"/>
      <c r="FI253" s="44"/>
      <c r="FJ253" s="44"/>
    </row>
    <row r="254" spans="1:166" s="38" customFormat="1">
      <c r="A254" s="37"/>
      <c r="E254" s="39"/>
      <c r="EZ254" s="44"/>
      <c r="FA254" s="44"/>
      <c r="FB254" s="44"/>
      <c r="FC254" s="44"/>
      <c r="FD254" s="44"/>
      <c r="FE254" s="44"/>
      <c r="FF254" s="44"/>
      <c r="FG254" s="44"/>
      <c r="FH254" s="44"/>
      <c r="FI254" s="44"/>
      <c r="FJ254" s="44"/>
    </row>
    <row r="255" spans="1:166" s="38" customFormat="1">
      <c r="A255" s="37"/>
      <c r="E255" s="39"/>
      <c r="EZ255" s="44"/>
      <c r="FA255" s="44"/>
      <c r="FB255" s="44"/>
      <c r="FC255" s="44"/>
      <c r="FD255" s="44"/>
      <c r="FE255" s="44"/>
      <c r="FF255" s="44"/>
      <c r="FG255" s="44"/>
      <c r="FH255" s="44"/>
      <c r="FI255" s="44"/>
      <c r="FJ255" s="44"/>
    </row>
    <row r="256" spans="1:166" s="38" customFormat="1">
      <c r="A256" s="37"/>
      <c r="E256" s="39"/>
      <c r="EZ256" s="44"/>
      <c r="FA256" s="44"/>
      <c r="FB256" s="44"/>
      <c r="FC256" s="44"/>
      <c r="FD256" s="44"/>
      <c r="FE256" s="44"/>
      <c r="FF256" s="44"/>
      <c r="FG256" s="44"/>
      <c r="FH256" s="44"/>
      <c r="FI256" s="44"/>
      <c r="FJ256" s="44"/>
    </row>
    <row r="257" spans="1:166" s="38" customFormat="1">
      <c r="A257" s="37"/>
      <c r="E257" s="39"/>
      <c r="EZ257" s="44"/>
      <c r="FA257" s="44"/>
      <c r="FB257" s="44"/>
      <c r="FC257" s="44"/>
      <c r="FD257" s="44"/>
      <c r="FE257" s="44"/>
      <c r="FF257" s="44"/>
      <c r="FG257" s="44"/>
      <c r="FH257" s="44"/>
      <c r="FI257" s="44"/>
      <c r="FJ257" s="44"/>
    </row>
    <row r="258" spans="1:166" s="38" customFormat="1">
      <c r="A258" s="37"/>
      <c r="E258" s="39"/>
      <c r="EZ258" s="44"/>
      <c r="FA258" s="44"/>
      <c r="FB258" s="44"/>
      <c r="FC258" s="44"/>
      <c r="FD258" s="44"/>
      <c r="FE258" s="44"/>
      <c r="FF258" s="44"/>
      <c r="FG258" s="44"/>
      <c r="FH258" s="44"/>
      <c r="FI258" s="44"/>
      <c r="FJ258" s="44"/>
    </row>
    <row r="259" spans="1:166" s="38" customFormat="1">
      <c r="A259" s="37"/>
      <c r="E259" s="39"/>
      <c r="EZ259" s="44"/>
      <c r="FA259" s="44"/>
      <c r="FB259" s="44"/>
      <c r="FC259" s="44"/>
      <c r="FD259" s="44"/>
      <c r="FE259" s="44"/>
      <c r="FF259" s="44"/>
      <c r="FG259" s="44"/>
      <c r="FH259" s="44"/>
      <c r="FI259" s="44"/>
      <c r="FJ259" s="44"/>
    </row>
    <row r="260" spans="1:166" s="38" customFormat="1">
      <c r="A260" s="37"/>
      <c r="E260" s="39"/>
      <c r="EZ260" s="44"/>
      <c r="FA260" s="44"/>
      <c r="FB260" s="44"/>
      <c r="FC260" s="44"/>
      <c r="FD260" s="44"/>
      <c r="FE260" s="44"/>
      <c r="FF260" s="44"/>
      <c r="FG260" s="44"/>
      <c r="FH260" s="44"/>
      <c r="FI260" s="44"/>
      <c r="FJ260" s="44"/>
    </row>
    <row r="261" spans="1:166" s="38" customFormat="1">
      <c r="A261" s="37"/>
      <c r="E261" s="39"/>
      <c r="EZ261" s="44"/>
      <c r="FA261" s="44"/>
      <c r="FB261" s="44"/>
      <c r="FC261" s="44"/>
      <c r="FD261" s="44"/>
      <c r="FE261" s="44"/>
      <c r="FF261" s="44"/>
      <c r="FG261" s="44"/>
      <c r="FH261" s="44"/>
      <c r="FI261" s="44"/>
      <c r="FJ261" s="44"/>
    </row>
    <row r="262" spans="1:166" s="38" customFormat="1">
      <c r="A262" s="37"/>
      <c r="E262" s="39"/>
      <c r="EZ262" s="44"/>
      <c r="FA262" s="44"/>
      <c r="FB262" s="44"/>
      <c r="FC262" s="44"/>
      <c r="FD262" s="44"/>
      <c r="FE262" s="44"/>
      <c r="FF262" s="44"/>
      <c r="FG262" s="44"/>
      <c r="FH262" s="44"/>
      <c r="FI262" s="44"/>
      <c r="FJ262" s="44"/>
    </row>
    <row r="263" spans="1:166" s="38" customFormat="1">
      <c r="A263" s="37"/>
      <c r="E263" s="39"/>
      <c r="EZ263" s="44"/>
      <c r="FA263" s="44"/>
      <c r="FB263" s="44"/>
      <c r="FC263" s="44"/>
      <c r="FD263" s="44"/>
      <c r="FE263" s="44"/>
      <c r="FF263" s="44"/>
      <c r="FG263" s="44"/>
      <c r="FH263" s="44"/>
      <c r="FI263" s="44"/>
      <c r="FJ263" s="44"/>
    </row>
    <row r="264" spans="1:166" s="38" customFormat="1">
      <c r="A264" s="37"/>
      <c r="E264" s="39"/>
      <c r="EZ264" s="44"/>
      <c r="FA264" s="44"/>
      <c r="FB264" s="44"/>
      <c r="FC264" s="44"/>
      <c r="FD264" s="44"/>
      <c r="FE264" s="44"/>
      <c r="FF264" s="44"/>
      <c r="FG264" s="44"/>
      <c r="FH264" s="44"/>
      <c r="FI264" s="44"/>
      <c r="FJ264" s="44"/>
    </row>
    <row r="265" spans="1:166" s="38" customFormat="1">
      <c r="A265" s="37"/>
      <c r="E265" s="39"/>
      <c r="EZ265" s="44"/>
      <c r="FA265" s="44"/>
      <c r="FB265" s="44"/>
      <c r="FC265" s="44"/>
      <c r="FD265" s="44"/>
      <c r="FE265" s="44"/>
      <c r="FF265" s="44"/>
      <c r="FG265" s="44"/>
      <c r="FH265" s="44"/>
      <c r="FI265" s="44"/>
      <c r="FJ265" s="44"/>
    </row>
    <row r="266" spans="1:166" s="38" customFormat="1">
      <c r="A266" s="37"/>
      <c r="E266" s="39"/>
      <c r="EZ266" s="44"/>
      <c r="FA266" s="44"/>
      <c r="FB266" s="44"/>
      <c r="FC266" s="44"/>
      <c r="FD266" s="44"/>
      <c r="FE266" s="44"/>
      <c r="FF266" s="44"/>
      <c r="FG266" s="44"/>
      <c r="FH266" s="44"/>
      <c r="FI266" s="44"/>
      <c r="FJ266" s="44"/>
    </row>
    <row r="267" spans="1:166" s="38" customFormat="1">
      <c r="A267" s="37"/>
      <c r="E267" s="39"/>
      <c r="EZ267" s="44"/>
      <c r="FA267" s="44"/>
      <c r="FB267" s="44"/>
      <c r="FC267" s="44"/>
      <c r="FD267" s="44"/>
      <c r="FE267" s="44"/>
      <c r="FF267" s="44"/>
      <c r="FG267" s="44"/>
      <c r="FH267" s="44"/>
      <c r="FI267" s="44"/>
      <c r="FJ267" s="44"/>
    </row>
    <row r="268" spans="1:166" s="38" customFormat="1">
      <c r="A268" s="37"/>
      <c r="E268" s="39"/>
      <c r="EZ268" s="44"/>
      <c r="FA268" s="44"/>
      <c r="FB268" s="44"/>
      <c r="FC268" s="44"/>
      <c r="FD268" s="44"/>
      <c r="FE268" s="44"/>
      <c r="FF268" s="44"/>
      <c r="FG268" s="44"/>
      <c r="FH268" s="44"/>
      <c r="FI268" s="44"/>
      <c r="FJ268" s="44"/>
    </row>
    <row r="269" spans="1:166" s="38" customFormat="1">
      <c r="A269" s="37"/>
      <c r="E269" s="39"/>
      <c r="EZ269" s="44"/>
      <c r="FA269" s="44"/>
      <c r="FB269" s="44"/>
      <c r="FC269" s="44"/>
      <c r="FD269" s="44"/>
      <c r="FE269" s="44"/>
      <c r="FF269" s="44"/>
      <c r="FG269" s="44"/>
      <c r="FH269" s="44"/>
      <c r="FI269" s="44"/>
      <c r="FJ269" s="44"/>
    </row>
    <row r="270" spans="1:166" s="38" customFormat="1">
      <c r="A270" s="37"/>
      <c r="E270" s="39"/>
      <c r="EZ270" s="44"/>
      <c r="FA270" s="44"/>
      <c r="FB270" s="44"/>
      <c r="FC270" s="44"/>
      <c r="FD270" s="44"/>
      <c r="FE270" s="44"/>
      <c r="FF270" s="44"/>
      <c r="FG270" s="44"/>
      <c r="FH270" s="44"/>
      <c r="FI270" s="44"/>
      <c r="FJ270" s="44"/>
    </row>
    <row r="271" spans="1:166" s="38" customFormat="1">
      <c r="A271" s="37"/>
      <c r="E271" s="39"/>
      <c r="EZ271" s="44"/>
      <c r="FA271" s="44"/>
      <c r="FB271" s="44"/>
      <c r="FC271" s="44"/>
      <c r="FD271" s="44"/>
      <c r="FE271" s="44"/>
      <c r="FF271" s="44"/>
      <c r="FG271" s="44"/>
      <c r="FH271" s="44"/>
      <c r="FI271" s="44"/>
      <c r="FJ271" s="44"/>
    </row>
    <row r="272" spans="1:166" s="38" customFormat="1">
      <c r="A272" s="37"/>
      <c r="E272" s="39"/>
      <c r="EZ272" s="44"/>
      <c r="FA272" s="44"/>
      <c r="FB272" s="44"/>
      <c r="FC272" s="44"/>
      <c r="FD272" s="44"/>
      <c r="FE272" s="44"/>
      <c r="FF272" s="44"/>
      <c r="FG272" s="44"/>
      <c r="FH272" s="44"/>
      <c r="FI272" s="44"/>
      <c r="FJ272" s="44"/>
    </row>
    <row r="273" spans="1:166" s="38" customFormat="1">
      <c r="A273" s="37"/>
      <c r="E273" s="39"/>
      <c r="EZ273" s="44"/>
      <c r="FA273" s="44"/>
      <c r="FB273" s="44"/>
      <c r="FC273" s="44"/>
      <c r="FD273" s="44"/>
      <c r="FE273" s="44"/>
      <c r="FF273" s="44"/>
      <c r="FG273" s="44"/>
      <c r="FH273" s="44"/>
      <c r="FI273" s="44"/>
      <c r="FJ273" s="44"/>
    </row>
    <row r="274" spans="1:166" s="38" customFormat="1">
      <c r="A274" s="37"/>
      <c r="E274" s="39"/>
      <c r="EZ274" s="44"/>
      <c r="FA274" s="44"/>
      <c r="FB274" s="44"/>
      <c r="FC274" s="44"/>
      <c r="FD274" s="44"/>
      <c r="FE274" s="44"/>
      <c r="FF274" s="44"/>
      <c r="FG274" s="44"/>
      <c r="FH274" s="44"/>
      <c r="FI274" s="44"/>
      <c r="FJ274" s="44"/>
    </row>
    <row r="275" spans="1:166" s="38" customFormat="1">
      <c r="A275" s="37"/>
      <c r="E275" s="39"/>
      <c r="EZ275" s="44"/>
      <c r="FA275" s="44"/>
      <c r="FB275" s="44"/>
      <c r="FC275" s="44"/>
      <c r="FD275" s="44"/>
      <c r="FE275" s="44"/>
      <c r="FF275" s="44"/>
      <c r="FG275" s="44"/>
      <c r="FH275" s="44"/>
      <c r="FI275" s="44"/>
      <c r="FJ275" s="44"/>
    </row>
    <row r="276" spans="1:166" s="38" customFormat="1">
      <c r="A276" s="37"/>
      <c r="E276" s="39"/>
      <c r="EZ276" s="44"/>
      <c r="FA276" s="44"/>
      <c r="FB276" s="44"/>
      <c r="FC276" s="44"/>
      <c r="FD276" s="44"/>
      <c r="FE276" s="44"/>
      <c r="FF276" s="44"/>
      <c r="FG276" s="44"/>
      <c r="FH276" s="44"/>
      <c r="FI276" s="44"/>
      <c r="FJ276" s="44"/>
    </row>
    <row r="277" spans="1:166" s="38" customFormat="1">
      <c r="A277" s="37"/>
      <c r="E277" s="39"/>
      <c r="EZ277" s="44"/>
      <c r="FA277" s="44"/>
      <c r="FB277" s="44"/>
      <c r="FC277" s="44"/>
      <c r="FD277" s="44"/>
      <c r="FE277" s="44"/>
      <c r="FF277" s="44"/>
      <c r="FG277" s="44"/>
      <c r="FH277" s="44"/>
      <c r="FI277" s="44"/>
      <c r="FJ277" s="44"/>
    </row>
    <row r="278" spans="1:166" s="38" customFormat="1">
      <c r="A278" s="37"/>
      <c r="E278" s="39"/>
      <c r="EZ278" s="44"/>
      <c r="FA278" s="44"/>
      <c r="FB278" s="44"/>
      <c r="FC278" s="44"/>
      <c r="FD278" s="44"/>
      <c r="FE278" s="44"/>
      <c r="FF278" s="44"/>
      <c r="FG278" s="44"/>
      <c r="FH278" s="44"/>
      <c r="FI278" s="44"/>
      <c r="FJ278" s="44"/>
    </row>
    <row r="279" spans="1:166" s="38" customFormat="1">
      <c r="A279" s="37"/>
      <c r="E279" s="39"/>
      <c r="EZ279" s="44"/>
      <c r="FA279" s="44"/>
      <c r="FB279" s="44"/>
      <c r="FC279" s="44"/>
      <c r="FD279" s="44"/>
      <c r="FE279" s="44"/>
      <c r="FF279" s="44"/>
      <c r="FG279" s="44"/>
      <c r="FH279" s="44"/>
      <c r="FI279" s="44"/>
      <c r="FJ279" s="44"/>
    </row>
    <row r="280" spans="1:166" s="38" customFormat="1">
      <c r="A280" s="37"/>
      <c r="E280" s="39"/>
      <c r="EZ280" s="44"/>
      <c r="FA280" s="44"/>
      <c r="FB280" s="44"/>
      <c r="FC280" s="44"/>
      <c r="FD280" s="44"/>
      <c r="FE280" s="44"/>
      <c r="FF280" s="44"/>
      <c r="FG280" s="44"/>
      <c r="FH280" s="44"/>
      <c r="FI280" s="44"/>
      <c r="FJ280" s="44"/>
    </row>
    <row r="281" spans="1:166" s="38" customFormat="1">
      <c r="A281" s="37"/>
      <c r="E281" s="39"/>
      <c r="EZ281" s="44"/>
      <c r="FA281" s="44"/>
      <c r="FB281" s="44"/>
      <c r="FC281" s="44"/>
      <c r="FD281" s="44"/>
      <c r="FE281" s="44"/>
      <c r="FF281" s="44"/>
      <c r="FG281" s="44"/>
      <c r="FH281" s="44"/>
      <c r="FI281" s="44"/>
      <c r="FJ281" s="44"/>
    </row>
    <row r="282" spans="1:166" s="38" customFormat="1">
      <c r="A282" s="37"/>
      <c r="E282" s="39"/>
      <c r="EZ282" s="44"/>
      <c r="FA282" s="44"/>
      <c r="FB282" s="44"/>
      <c r="FC282" s="44"/>
      <c r="FD282" s="44"/>
      <c r="FE282" s="44"/>
      <c r="FF282" s="44"/>
      <c r="FG282" s="44"/>
      <c r="FH282" s="44"/>
      <c r="FI282" s="44"/>
      <c r="FJ282" s="44"/>
    </row>
    <row r="283" spans="1:166" s="38" customFormat="1">
      <c r="A283" s="37"/>
      <c r="E283" s="39"/>
      <c r="EZ283" s="44"/>
      <c r="FA283" s="44"/>
      <c r="FB283" s="44"/>
      <c r="FC283" s="44"/>
      <c r="FD283" s="44"/>
      <c r="FE283" s="44"/>
      <c r="FF283" s="44"/>
      <c r="FG283" s="44"/>
      <c r="FH283" s="44"/>
      <c r="FI283" s="44"/>
      <c r="FJ283" s="44"/>
    </row>
    <row r="284" spans="1:166" s="38" customFormat="1">
      <c r="A284" s="37"/>
      <c r="E284" s="39"/>
      <c r="EZ284" s="44"/>
      <c r="FA284" s="44"/>
      <c r="FB284" s="44"/>
      <c r="FC284" s="44"/>
      <c r="FD284" s="44"/>
      <c r="FE284" s="44"/>
      <c r="FF284" s="44"/>
      <c r="FG284" s="44"/>
      <c r="FH284" s="44"/>
      <c r="FI284" s="44"/>
      <c r="FJ284" s="44"/>
    </row>
    <row r="285" spans="1:166" s="38" customFormat="1">
      <c r="A285" s="37"/>
      <c r="E285" s="39"/>
      <c r="EZ285" s="44"/>
      <c r="FA285" s="44"/>
      <c r="FB285" s="44"/>
      <c r="FC285" s="44"/>
      <c r="FD285" s="44"/>
      <c r="FE285" s="44"/>
      <c r="FF285" s="44"/>
      <c r="FG285" s="44"/>
      <c r="FH285" s="44"/>
      <c r="FI285" s="44"/>
      <c r="FJ285" s="44"/>
    </row>
    <row r="286" spans="1:166" s="38" customFormat="1">
      <c r="A286" s="37"/>
      <c r="E286" s="39"/>
      <c r="EZ286" s="44"/>
      <c r="FA286" s="44"/>
      <c r="FB286" s="44"/>
      <c r="FC286" s="44"/>
      <c r="FD286" s="44"/>
      <c r="FE286" s="44"/>
      <c r="FF286" s="44"/>
      <c r="FG286" s="44"/>
      <c r="FH286" s="44"/>
      <c r="FI286" s="44"/>
      <c r="FJ286" s="44"/>
    </row>
    <row r="287" spans="1:166" s="38" customFormat="1">
      <c r="A287" s="37"/>
      <c r="E287" s="39"/>
      <c r="EZ287" s="44"/>
      <c r="FA287" s="44"/>
      <c r="FB287" s="44"/>
      <c r="FC287" s="44"/>
      <c r="FD287" s="44"/>
      <c r="FE287" s="44"/>
      <c r="FF287" s="44"/>
      <c r="FG287" s="44"/>
      <c r="FH287" s="44"/>
      <c r="FI287" s="44"/>
      <c r="FJ287" s="44"/>
    </row>
    <row r="288" spans="1:166" s="38" customFormat="1">
      <c r="A288" s="37"/>
      <c r="E288" s="39"/>
      <c r="EZ288" s="44"/>
      <c r="FA288" s="44"/>
      <c r="FB288" s="44"/>
      <c r="FC288" s="44"/>
      <c r="FD288" s="44"/>
      <c r="FE288" s="44"/>
      <c r="FF288" s="44"/>
      <c r="FG288" s="44"/>
      <c r="FH288" s="44"/>
      <c r="FI288" s="44"/>
      <c r="FJ288" s="44"/>
    </row>
    <row r="289" spans="1:166" s="38" customFormat="1">
      <c r="A289" s="37"/>
      <c r="E289" s="39"/>
      <c r="EZ289" s="44"/>
      <c r="FA289" s="44"/>
      <c r="FB289" s="44"/>
      <c r="FC289" s="44"/>
      <c r="FD289" s="44"/>
      <c r="FE289" s="44"/>
      <c r="FF289" s="44"/>
      <c r="FG289" s="44"/>
      <c r="FH289" s="44"/>
      <c r="FI289" s="44"/>
      <c r="FJ289" s="44"/>
    </row>
    <row r="290" spans="1:166" s="38" customFormat="1">
      <c r="A290" s="37"/>
      <c r="E290" s="39"/>
      <c r="EZ290" s="44"/>
      <c r="FA290" s="44"/>
      <c r="FB290" s="44"/>
      <c r="FC290" s="44"/>
      <c r="FD290" s="44"/>
      <c r="FE290" s="44"/>
      <c r="FF290" s="44"/>
      <c r="FG290" s="44"/>
      <c r="FH290" s="44"/>
      <c r="FI290" s="44"/>
      <c r="FJ290" s="44"/>
    </row>
    <row r="291" spans="1:166" s="38" customFormat="1">
      <c r="A291" s="37"/>
      <c r="E291" s="39"/>
      <c r="EZ291" s="44"/>
      <c r="FA291" s="44"/>
      <c r="FB291" s="44"/>
      <c r="FC291" s="44"/>
      <c r="FD291" s="44"/>
      <c r="FE291" s="44"/>
      <c r="FF291" s="44"/>
      <c r="FG291" s="44"/>
      <c r="FH291" s="44"/>
      <c r="FI291" s="44"/>
      <c r="FJ291" s="44"/>
    </row>
    <row r="292" spans="1:166" s="38" customFormat="1">
      <c r="A292" s="37"/>
      <c r="E292" s="39"/>
      <c r="EZ292" s="44"/>
      <c r="FA292" s="44"/>
      <c r="FB292" s="44"/>
      <c r="FC292" s="44"/>
      <c r="FD292" s="44"/>
      <c r="FE292" s="44"/>
      <c r="FF292" s="44"/>
      <c r="FG292" s="44"/>
      <c r="FH292" s="44"/>
      <c r="FI292" s="44"/>
      <c r="FJ292" s="44"/>
    </row>
    <row r="293" spans="1:166" s="38" customFormat="1">
      <c r="A293" s="37"/>
      <c r="E293" s="39"/>
      <c r="EZ293" s="44"/>
      <c r="FA293" s="44"/>
      <c r="FB293" s="44"/>
      <c r="FC293" s="44"/>
      <c r="FD293" s="44"/>
      <c r="FE293" s="44"/>
      <c r="FF293" s="44"/>
      <c r="FG293" s="44"/>
      <c r="FH293" s="44"/>
      <c r="FI293" s="44"/>
      <c r="FJ293" s="44"/>
    </row>
    <row r="294" spans="1:166" s="38" customFormat="1">
      <c r="A294" s="37"/>
      <c r="E294" s="39"/>
      <c r="EZ294" s="44"/>
      <c r="FA294" s="44"/>
      <c r="FB294" s="44"/>
      <c r="FC294" s="44"/>
      <c r="FD294" s="44"/>
      <c r="FE294" s="44"/>
      <c r="FF294" s="44"/>
      <c r="FG294" s="44"/>
      <c r="FH294" s="44"/>
      <c r="FI294" s="44"/>
      <c r="FJ294" s="44"/>
    </row>
    <row r="295" spans="1:166" s="38" customFormat="1">
      <c r="A295" s="37"/>
      <c r="E295" s="39"/>
      <c r="EZ295" s="44"/>
      <c r="FA295" s="44"/>
      <c r="FB295" s="44"/>
      <c r="FC295" s="44"/>
      <c r="FD295" s="44"/>
      <c r="FE295" s="44"/>
      <c r="FF295" s="44"/>
      <c r="FG295" s="44"/>
      <c r="FH295" s="44"/>
      <c r="FI295" s="44"/>
      <c r="FJ295" s="44"/>
    </row>
    <row r="296" spans="1:166" s="38" customFormat="1">
      <c r="A296" s="37"/>
      <c r="E296" s="39"/>
      <c r="EZ296" s="44"/>
      <c r="FA296" s="44"/>
      <c r="FB296" s="44"/>
      <c r="FC296" s="44"/>
      <c r="FD296" s="44"/>
      <c r="FE296" s="44"/>
      <c r="FF296" s="44"/>
      <c r="FG296" s="44"/>
      <c r="FH296" s="44"/>
      <c r="FI296" s="44"/>
      <c r="FJ296" s="44"/>
    </row>
    <row r="297" spans="1:166" s="38" customFormat="1">
      <c r="A297" s="37"/>
      <c r="E297" s="39"/>
      <c r="EZ297" s="44"/>
      <c r="FA297" s="44"/>
      <c r="FB297" s="44"/>
      <c r="FC297" s="44"/>
      <c r="FD297" s="44"/>
      <c r="FE297" s="44"/>
      <c r="FF297" s="44"/>
      <c r="FG297" s="44"/>
      <c r="FH297" s="44"/>
      <c r="FI297" s="44"/>
      <c r="FJ297" s="44"/>
    </row>
    <row r="298" spans="1:166" s="38" customFormat="1">
      <c r="A298" s="37"/>
      <c r="E298" s="39"/>
      <c r="EZ298" s="44"/>
      <c r="FA298" s="44"/>
      <c r="FB298" s="44"/>
      <c r="FC298" s="44"/>
      <c r="FD298" s="44"/>
      <c r="FE298" s="44"/>
      <c r="FF298" s="44"/>
      <c r="FG298" s="44"/>
      <c r="FH298" s="44"/>
      <c r="FI298" s="44"/>
      <c r="FJ298" s="44"/>
    </row>
    <row r="299" spans="1:166" s="38" customFormat="1">
      <c r="A299" s="37"/>
      <c r="E299" s="39"/>
      <c r="EZ299" s="44"/>
      <c r="FA299" s="44"/>
      <c r="FB299" s="44"/>
      <c r="FC299" s="44"/>
      <c r="FD299" s="44"/>
      <c r="FE299" s="44"/>
      <c r="FF299" s="44"/>
      <c r="FG299" s="44"/>
      <c r="FH299" s="44"/>
      <c r="FI299" s="44"/>
      <c r="FJ299" s="44"/>
    </row>
    <row r="300" spans="1:166">
      <c r="B300" s="38"/>
      <c r="C300" s="38"/>
      <c r="D300" s="38"/>
      <c r="E300" s="39"/>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c r="AF300" s="38"/>
      <c r="AG300" s="38"/>
      <c r="AH300" s="38"/>
      <c r="AI300" s="38"/>
      <c r="AJ300" s="38"/>
      <c r="AK300" s="38"/>
      <c r="AL300" s="38"/>
      <c r="AM300" s="38"/>
      <c r="AN300" s="38"/>
      <c r="AO300" s="38"/>
      <c r="AP300" s="38"/>
      <c r="AQ300" s="38"/>
      <c r="AR300" s="38"/>
      <c r="AS300" s="38"/>
      <c r="AT300" s="38"/>
      <c r="AU300" s="38"/>
      <c r="AV300" s="38"/>
      <c r="AW300" s="38"/>
      <c r="AX300" s="38"/>
      <c r="AY300" s="38"/>
      <c r="AZ300" s="38"/>
      <c r="BA300" s="38"/>
      <c r="BB300" s="38"/>
      <c r="BC300" s="38"/>
      <c r="BD300" s="38"/>
      <c r="BE300" s="38"/>
      <c r="BF300" s="38"/>
      <c r="BG300" s="38"/>
      <c r="BH300" s="38"/>
      <c r="BI300" s="38"/>
      <c r="BJ300" s="38"/>
      <c r="BK300" s="38"/>
      <c r="BL300" s="38"/>
      <c r="BM300" s="38"/>
      <c r="BN300" s="38"/>
      <c r="BO300" s="38"/>
      <c r="BP300" s="38"/>
      <c r="BQ300" s="38"/>
      <c r="BR300" s="38"/>
      <c r="BS300" s="38"/>
      <c r="BT300" s="38"/>
      <c r="BU300" s="38"/>
      <c r="BV300" s="38"/>
      <c r="BW300" s="38"/>
      <c r="BX300" s="38"/>
      <c r="BY300" s="38"/>
      <c r="BZ300" s="38"/>
      <c r="CA300" s="38"/>
      <c r="CB300" s="38"/>
      <c r="CC300" s="38"/>
      <c r="CD300" s="38"/>
      <c r="CE300" s="38"/>
      <c r="CF300" s="38"/>
      <c r="CG300" s="38"/>
      <c r="CH300" s="38"/>
      <c r="CI300" s="38"/>
      <c r="CJ300" s="38"/>
      <c r="CK300" s="38"/>
      <c r="CL300" s="38"/>
      <c r="CM300" s="38"/>
      <c r="CN300" s="38"/>
      <c r="CO300" s="38"/>
      <c r="CP300" s="38"/>
      <c r="CQ300" s="38"/>
      <c r="CR300" s="38"/>
      <c r="CS300" s="38"/>
      <c r="CT300" s="38"/>
      <c r="CU300" s="38"/>
      <c r="CV300" s="38"/>
      <c r="CW300" s="38"/>
      <c r="CX300" s="38"/>
      <c r="CY300" s="38"/>
      <c r="CZ300" s="38"/>
      <c r="DA300" s="38"/>
      <c r="DB300" s="38"/>
      <c r="DC300" s="38"/>
      <c r="DD300" s="38"/>
      <c r="DE300" s="38"/>
      <c r="DF300" s="38"/>
      <c r="DG300" s="38"/>
      <c r="DH300" s="38"/>
      <c r="DI300" s="38"/>
      <c r="DJ300" s="38"/>
      <c r="DK300" s="38"/>
      <c r="DL300" s="38"/>
      <c r="DM300" s="38"/>
      <c r="DN300" s="38"/>
      <c r="DO300" s="38"/>
      <c r="DP300" s="38"/>
      <c r="DQ300" s="38"/>
      <c r="DR300" s="38"/>
      <c r="DS300" s="38"/>
      <c r="DT300" s="38"/>
      <c r="DU300" s="38"/>
      <c r="DV300" s="38"/>
      <c r="DW300" s="38"/>
      <c r="DX300" s="38"/>
      <c r="DY300" s="38"/>
      <c r="DZ300" s="38"/>
      <c r="EA300" s="38"/>
      <c r="EB300" s="38"/>
      <c r="EC300" s="38"/>
      <c r="ED300" s="38"/>
      <c r="EE300" s="38"/>
      <c r="EF300" s="38"/>
      <c r="EG300" s="38"/>
      <c r="EH300" s="38"/>
      <c r="EI300" s="38"/>
      <c r="EJ300" s="38"/>
      <c r="EK300" s="38"/>
      <c r="EL300" s="38"/>
      <c r="EM300" s="38"/>
      <c r="EN300" s="38"/>
      <c r="EO300" s="38"/>
      <c r="EP300" s="38"/>
      <c r="EQ300" s="38"/>
      <c r="ER300" s="38"/>
      <c r="ES300" s="38"/>
      <c r="ET300" s="38"/>
      <c r="EU300" s="38"/>
      <c r="EV300" s="38"/>
      <c r="EW300" s="38"/>
      <c r="EX300" s="38"/>
      <c r="EY300" s="38"/>
    </row>
    <row r="301" spans="1:166">
      <c r="B301" s="38"/>
      <c r="C301" s="38"/>
      <c r="D301" s="38"/>
      <c r="E301" s="39"/>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c r="AF301" s="38"/>
      <c r="AG301" s="38"/>
      <c r="AH301" s="38"/>
      <c r="AI301" s="38"/>
      <c r="AJ301" s="38"/>
      <c r="AK301" s="38"/>
      <c r="AL301" s="38"/>
      <c r="AM301" s="38"/>
      <c r="AN301" s="38"/>
      <c r="AO301" s="38"/>
      <c r="AP301" s="38"/>
      <c r="AQ301" s="38"/>
      <c r="AR301" s="38"/>
      <c r="AS301" s="38"/>
      <c r="AT301" s="38"/>
      <c r="AU301" s="38"/>
      <c r="AV301" s="38"/>
      <c r="AW301" s="38"/>
      <c r="AX301" s="38"/>
      <c r="AY301" s="38"/>
      <c r="AZ301" s="38"/>
      <c r="BA301" s="38"/>
      <c r="BB301" s="38"/>
      <c r="BC301" s="38"/>
      <c r="BD301" s="38"/>
      <c r="BE301" s="38"/>
      <c r="BF301" s="38"/>
      <c r="BG301" s="38"/>
      <c r="BH301" s="38"/>
      <c r="BI301" s="38"/>
      <c r="BJ301" s="38"/>
      <c r="BK301" s="38"/>
      <c r="BL301" s="38"/>
      <c r="BM301" s="38"/>
      <c r="BN301" s="38"/>
      <c r="BO301" s="38"/>
      <c r="BP301" s="38"/>
      <c r="BQ301" s="38"/>
      <c r="BR301" s="38"/>
      <c r="BS301" s="38"/>
      <c r="BT301" s="38"/>
      <c r="BU301" s="38"/>
      <c r="BV301" s="38"/>
      <c r="BW301" s="38"/>
      <c r="BX301" s="38"/>
      <c r="BY301" s="38"/>
      <c r="BZ301" s="38"/>
      <c r="CA301" s="38"/>
      <c r="CB301" s="38"/>
      <c r="CC301" s="38"/>
      <c r="CD301" s="38"/>
      <c r="CE301" s="38"/>
      <c r="CF301" s="38"/>
      <c r="CG301" s="38"/>
      <c r="CH301" s="38"/>
      <c r="CI301" s="38"/>
      <c r="CJ301" s="38"/>
      <c r="CK301" s="38"/>
      <c r="CL301" s="38"/>
      <c r="CM301" s="38"/>
      <c r="CN301" s="38"/>
      <c r="CO301" s="38"/>
      <c r="CP301" s="38"/>
      <c r="CQ301" s="38"/>
      <c r="CR301" s="38"/>
      <c r="CS301" s="38"/>
      <c r="CT301" s="38"/>
      <c r="CU301" s="38"/>
      <c r="CV301" s="38"/>
      <c r="CW301" s="38"/>
      <c r="CX301" s="38"/>
      <c r="CY301" s="38"/>
      <c r="CZ301" s="38"/>
      <c r="DA301" s="38"/>
      <c r="DB301" s="38"/>
      <c r="DC301" s="38"/>
      <c r="DD301" s="38"/>
      <c r="DE301" s="38"/>
      <c r="DF301" s="38"/>
      <c r="DG301" s="38"/>
      <c r="DH301" s="38"/>
      <c r="DI301" s="38"/>
      <c r="DJ301" s="38"/>
      <c r="DK301" s="38"/>
      <c r="DL301" s="38"/>
      <c r="DM301" s="38"/>
      <c r="DN301" s="38"/>
      <c r="DO301" s="38"/>
      <c r="DP301" s="38"/>
      <c r="DQ301" s="38"/>
      <c r="DR301" s="38"/>
      <c r="DS301" s="38"/>
      <c r="DT301" s="38"/>
      <c r="DU301" s="38"/>
      <c r="DV301" s="38"/>
      <c r="DW301" s="38"/>
      <c r="DX301" s="38"/>
      <c r="DY301" s="38"/>
      <c r="DZ301" s="38"/>
      <c r="EA301" s="38"/>
      <c r="EB301" s="38"/>
      <c r="EC301" s="38"/>
      <c r="ED301" s="38"/>
      <c r="EE301" s="38"/>
      <c r="EF301" s="38"/>
      <c r="EG301" s="38"/>
      <c r="EH301" s="38"/>
      <c r="EI301" s="38"/>
      <c r="EJ301" s="38"/>
      <c r="EK301" s="38"/>
      <c r="EL301" s="38"/>
      <c r="EM301" s="38"/>
      <c r="EN301" s="38"/>
      <c r="EO301" s="38"/>
      <c r="EP301" s="38"/>
      <c r="EQ301" s="38"/>
      <c r="ER301" s="38"/>
      <c r="ES301" s="38"/>
      <c r="ET301" s="38"/>
      <c r="EU301" s="38"/>
      <c r="EV301" s="38"/>
      <c r="EW301" s="38"/>
      <c r="EX301" s="38"/>
      <c r="EY301" s="38"/>
    </row>
    <row r="302" spans="1:166">
      <c r="B302" s="38"/>
      <c r="C302" s="38"/>
      <c r="D302" s="38"/>
      <c r="E302" s="39"/>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c r="AF302" s="38"/>
      <c r="AG302" s="38"/>
      <c r="AH302" s="38"/>
      <c r="AI302" s="38"/>
      <c r="AJ302" s="38"/>
      <c r="AK302" s="38"/>
      <c r="AL302" s="38"/>
      <c r="AM302" s="38"/>
      <c r="AN302" s="38"/>
      <c r="AO302" s="38"/>
      <c r="AP302" s="38"/>
      <c r="AQ302" s="38"/>
      <c r="AR302" s="38"/>
      <c r="AS302" s="38"/>
      <c r="AT302" s="38"/>
      <c r="AU302" s="38"/>
      <c r="AV302" s="38"/>
      <c r="AW302" s="38"/>
      <c r="AX302" s="38"/>
      <c r="AY302" s="38"/>
      <c r="AZ302" s="38"/>
      <c r="BA302" s="38"/>
      <c r="BB302" s="38"/>
      <c r="BC302" s="38"/>
      <c r="BD302" s="38"/>
      <c r="BE302" s="38"/>
      <c r="BF302" s="38"/>
      <c r="BG302" s="38"/>
      <c r="BH302" s="38"/>
      <c r="BI302" s="38"/>
      <c r="BJ302" s="38"/>
      <c r="BK302" s="38"/>
      <c r="BL302" s="38"/>
      <c r="BM302" s="38"/>
      <c r="BN302" s="38"/>
      <c r="BO302" s="38"/>
      <c r="BP302" s="38"/>
      <c r="BQ302" s="38"/>
      <c r="BR302" s="38"/>
      <c r="BS302" s="38"/>
      <c r="BT302" s="38"/>
      <c r="BU302" s="38"/>
      <c r="BV302" s="38"/>
      <c r="BW302" s="38"/>
      <c r="BX302" s="38"/>
      <c r="BY302" s="38"/>
      <c r="BZ302" s="38"/>
      <c r="CA302" s="38"/>
      <c r="CB302" s="38"/>
      <c r="CC302" s="38"/>
      <c r="CD302" s="38"/>
      <c r="CE302" s="38"/>
      <c r="CF302" s="38"/>
      <c r="CG302" s="38"/>
      <c r="CH302" s="38"/>
      <c r="CI302" s="38"/>
      <c r="CJ302" s="38"/>
      <c r="CK302" s="38"/>
      <c r="CL302" s="38"/>
      <c r="CM302" s="38"/>
      <c r="CN302" s="38"/>
      <c r="CO302" s="38"/>
      <c r="CP302" s="38"/>
      <c r="CQ302" s="38"/>
      <c r="CR302" s="38"/>
      <c r="CS302" s="38"/>
      <c r="CT302" s="38"/>
      <c r="CU302" s="38"/>
      <c r="CV302" s="38"/>
      <c r="CW302" s="38"/>
      <c r="CX302" s="38"/>
      <c r="CY302" s="38"/>
      <c r="CZ302" s="38"/>
      <c r="DA302" s="38"/>
      <c r="DB302" s="38"/>
      <c r="DC302" s="38"/>
      <c r="DD302" s="38"/>
      <c r="DE302" s="38"/>
      <c r="DF302" s="38"/>
      <c r="DG302" s="38"/>
      <c r="DH302" s="38"/>
      <c r="DI302" s="38"/>
      <c r="DJ302" s="38"/>
      <c r="DK302" s="38"/>
      <c r="DL302" s="38"/>
      <c r="DM302" s="38"/>
      <c r="DN302" s="38"/>
      <c r="DO302" s="38"/>
      <c r="DP302" s="38"/>
      <c r="DQ302" s="38"/>
      <c r="DR302" s="38"/>
      <c r="DS302" s="38"/>
      <c r="DT302" s="38"/>
      <c r="DU302" s="38"/>
      <c r="DV302" s="38"/>
      <c r="DW302" s="38"/>
      <c r="DX302" s="38"/>
      <c r="DY302" s="38"/>
      <c r="DZ302" s="38"/>
      <c r="EA302" s="38"/>
      <c r="EB302" s="38"/>
      <c r="EC302" s="38"/>
      <c r="ED302" s="38"/>
      <c r="EE302" s="38"/>
      <c r="EF302" s="38"/>
      <c r="EG302" s="38"/>
      <c r="EH302" s="38"/>
      <c r="EI302" s="38"/>
      <c r="EJ302" s="38"/>
      <c r="EK302" s="38"/>
      <c r="EL302" s="38"/>
      <c r="EM302" s="38"/>
      <c r="EN302" s="38"/>
      <c r="EO302" s="38"/>
      <c r="EP302" s="38"/>
      <c r="EQ302" s="38"/>
      <c r="ER302" s="38"/>
      <c r="ES302" s="38"/>
      <c r="ET302" s="38"/>
      <c r="EU302" s="38"/>
      <c r="EV302" s="38"/>
      <c r="EW302" s="38"/>
      <c r="EX302" s="38"/>
      <c r="EY302" s="38"/>
    </row>
    <row r="303" spans="1:166">
      <c r="B303" s="38"/>
      <c r="C303" s="38"/>
      <c r="D303" s="38"/>
      <c r="E303" s="39"/>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c r="AF303" s="38"/>
      <c r="AG303" s="38"/>
      <c r="AH303" s="38"/>
      <c r="AI303" s="38"/>
      <c r="AJ303" s="38"/>
      <c r="AK303" s="38"/>
      <c r="AL303" s="38"/>
      <c r="AM303" s="38"/>
      <c r="AN303" s="38"/>
      <c r="AO303" s="38"/>
      <c r="AP303" s="38"/>
      <c r="AQ303" s="38"/>
      <c r="AR303" s="38"/>
      <c r="AS303" s="38"/>
      <c r="AT303" s="38"/>
      <c r="AU303" s="38"/>
      <c r="AV303" s="38"/>
      <c r="AW303" s="38"/>
      <c r="AX303" s="38"/>
      <c r="AY303" s="38"/>
      <c r="AZ303" s="38"/>
      <c r="BA303" s="38"/>
      <c r="BB303" s="38"/>
      <c r="BC303" s="38"/>
      <c r="BD303" s="38"/>
      <c r="BE303" s="38"/>
      <c r="BF303" s="38"/>
      <c r="BG303" s="38"/>
      <c r="BH303" s="38"/>
      <c r="BI303" s="38"/>
      <c r="BJ303" s="38"/>
      <c r="BK303" s="38"/>
      <c r="BL303" s="38"/>
      <c r="BM303" s="38"/>
      <c r="BN303" s="38"/>
      <c r="BO303" s="38"/>
      <c r="BP303" s="38"/>
      <c r="BQ303" s="38"/>
      <c r="BR303" s="38"/>
      <c r="BS303" s="38"/>
      <c r="BT303" s="38"/>
      <c r="BU303" s="38"/>
      <c r="BV303" s="38"/>
      <c r="BW303" s="38"/>
      <c r="BX303" s="38"/>
      <c r="BY303" s="38"/>
      <c r="BZ303" s="38"/>
      <c r="CA303" s="38"/>
      <c r="CB303" s="38"/>
      <c r="CC303" s="38"/>
      <c r="CD303" s="38"/>
      <c r="CE303" s="38"/>
      <c r="CF303" s="38"/>
      <c r="CG303" s="38"/>
      <c r="CH303" s="38"/>
      <c r="CI303" s="38"/>
      <c r="CJ303" s="38"/>
      <c r="CK303" s="38"/>
      <c r="CL303" s="38"/>
      <c r="CM303" s="38"/>
      <c r="CN303" s="38"/>
      <c r="CO303" s="38"/>
      <c r="CP303" s="38"/>
      <c r="CQ303" s="38"/>
      <c r="CR303" s="38"/>
      <c r="CS303" s="38"/>
      <c r="CT303" s="38"/>
      <c r="CU303" s="38"/>
      <c r="CV303" s="38"/>
      <c r="CW303" s="38"/>
      <c r="CX303" s="38"/>
      <c r="CY303" s="38"/>
      <c r="CZ303" s="38"/>
      <c r="DA303" s="38"/>
      <c r="DB303" s="38"/>
      <c r="DC303" s="38"/>
      <c r="DD303" s="38"/>
      <c r="DE303" s="38"/>
      <c r="DF303" s="38"/>
      <c r="DG303" s="38"/>
      <c r="DH303" s="38"/>
      <c r="DI303" s="38"/>
      <c r="DJ303" s="38"/>
      <c r="DK303" s="38"/>
      <c r="DL303" s="38"/>
      <c r="DM303" s="38"/>
      <c r="DN303" s="38"/>
      <c r="DO303" s="38"/>
      <c r="DP303" s="38"/>
      <c r="DQ303" s="38"/>
      <c r="DR303" s="38"/>
      <c r="DS303" s="38"/>
      <c r="DT303" s="38"/>
      <c r="DU303" s="38"/>
      <c r="DV303" s="38"/>
      <c r="DW303" s="38"/>
      <c r="DX303" s="38"/>
      <c r="DY303" s="38"/>
      <c r="DZ303" s="38"/>
      <c r="EA303" s="38"/>
      <c r="EB303" s="38"/>
      <c r="EC303" s="38"/>
      <c r="ED303" s="38"/>
      <c r="EE303" s="38"/>
      <c r="EF303" s="38"/>
      <c r="EG303" s="38"/>
      <c r="EH303" s="38"/>
      <c r="EI303" s="38"/>
      <c r="EJ303" s="38"/>
      <c r="EK303" s="38"/>
      <c r="EL303" s="38"/>
      <c r="EM303" s="38"/>
      <c r="EN303" s="38"/>
      <c r="EO303" s="38"/>
      <c r="EP303" s="38"/>
      <c r="EQ303" s="38"/>
      <c r="ER303" s="38"/>
      <c r="ES303" s="38"/>
      <c r="ET303" s="38"/>
      <c r="EU303" s="38"/>
      <c r="EV303" s="38"/>
      <c r="EW303" s="38"/>
      <c r="EX303" s="38"/>
      <c r="EY303" s="38"/>
    </row>
    <row r="304" spans="1:166">
      <c r="B304" s="38"/>
      <c r="C304" s="38"/>
      <c r="D304" s="38"/>
      <c r="E304" s="39"/>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c r="AF304" s="38"/>
      <c r="AG304" s="38"/>
      <c r="AH304" s="38"/>
      <c r="AI304" s="38"/>
      <c r="AJ304" s="38"/>
      <c r="AK304" s="38"/>
      <c r="AL304" s="38"/>
      <c r="AM304" s="38"/>
      <c r="AN304" s="38"/>
      <c r="AO304" s="38"/>
      <c r="AP304" s="38"/>
      <c r="AQ304" s="38"/>
      <c r="AR304" s="38"/>
      <c r="AS304" s="38"/>
      <c r="AT304" s="38"/>
      <c r="AU304" s="38"/>
      <c r="AV304" s="38"/>
      <c r="AW304" s="38"/>
      <c r="AX304" s="38"/>
      <c r="AY304" s="38"/>
      <c r="AZ304" s="38"/>
      <c r="BA304" s="38"/>
      <c r="BB304" s="38"/>
      <c r="BC304" s="38"/>
      <c r="BD304" s="38"/>
      <c r="BE304" s="38"/>
      <c r="BF304" s="38"/>
      <c r="BG304" s="38"/>
      <c r="BH304" s="38"/>
      <c r="BI304" s="38"/>
      <c r="BJ304" s="38"/>
      <c r="BK304" s="38"/>
      <c r="BL304" s="38"/>
      <c r="BM304" s="38"/>
      <c r="BN304" s="38"/>
      <c r="BO304" s="38"/>
      <c r="BP304" s="38"/>
      <c r="BQ304" s="38"/>
      <c r="BR304" s="38"/>
      <c r="BS304" s="38"/>
      <c r="BT304" s="38"/>
      <c r="BU304" s="38"/>
      <c r="BV304" s="38"/>
      <c r="BW304" s="38"/>
      <c r="BX304" s="38"/>
      <c r="BY304" s="38"/>
      <c r="BZ304" s="38"/>
      <c r="CA304" s="38"/>
      <c r="CB304" s="38"/>
      <c r="CC304" s="38"/>
      <c r="CD304" s="38"/>
      <c r="CE304" s="38"/>
      <c r="CF304" s="38"/>
      <c r="CG304" s="38"/>
      <c r="CH304" s="38"/>
      <c r="CI304" s="38"/>
      <c r="CJ304" s="38"/>
      <c r="CK304" s="38"/>
      <c r="CL304" s="38"/>
      <c r="CM304" s="38"/>
      <c r="CN304" s="38"/>
      <c r="CO304" s="38"/>
      <c r="CP304" s="38"/>
      <c r="CQ304" s="38"/>
      <c r="CR304" s="38"/>
      <c r="CS304" s="38"/>
      <c r="CT304" s="38"/>
      <c r="CU304" s="38"/>
      <c r="CV304" s="38"/>
      <c r="CW304" s="38"/>
      <c r="CX304" s="38"/>
      <c r="CY304" s="38"/>
      <c r="CZ304" s="38"/>
      <c r="DA304" s="38"/>
      <c r="DB304" s="38"/>
      <c r="DC304" s="38"/>
      <c r="DD304" s="38"/>
      <c r="DE304" s="38"/>
      <c r="DF304" s="38"/>
      <c r="DG304" s="38"/>
      <c r="DH304" s="38"/>
      <c r="DI304" s="38"/>
      <c r="DJ304" s="38"/>
      <c r="DK304" s="38"/>
      <c r="DL304" s="38"/>
      <c r="DM304" s="38"/>
      <c r="DN304" s="38"/>
      <c r="DO304" s="38"/>
      <c r="DP304" s="38"/>
      <c r="DQ304" s="38"/>
      <c r="DR304" s="38"/>
      <c r="DS304" s="38"/>
      <c r="DT304" s="38"/>
      <c r="DU304" s="38"/>
      <c r="DV304" s="38"/>
      <c r="DW304" s="38"/>
      <c r="DX304" s="38"/>
      <c r="DY304" s="38"/>
      <c r="DZ304" s="38"/>
      <c r="EA304" s="38"/>
      <c r="EB304" s="38"/>
      <c r="EC304" s="38"/>
      <c r="ED304" s="38"/>
      <c r="EE304" s="38"/>
      <c r="EF304" s="38"/>
      <c r="EG304" s="38"/>
      <c r="EH304" s="38"/>
      <c r="EI304" s="38"/>
      <c r="EJ304" s="38"/>
      <c r="EK304" s="38"/>
      <c r="EL304" s="38"/>
      <c r="EM304" s="38"/>
      <c r="EN304" s="38"/>
      <c r="EO304" s="38"/>
      <c r="EP304" s="38"/>
      <c r="EQ304" s="38"/>
      <c r="ER304" s="38"/>
      <c r="ES304" s="38"/>
      <c r="ET304" s="38"/>
      <c r="EU304" s="38"/>
      <c r="EV304" s="38"/>
      <c r="EW304" s="38"/>
      <c r="EX304" s="38"/>
      <c r="EY304" s="38"/>
    </row>
    <row r="305" spans="2:155">
      <c r="B305" s="38"/>
      <c r="C305" s="38"/>
      <c r="D305" s="38"/>
      <c r="E305" s="39"/>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c r="AF305" s="38"/>
      <c r="AG305" s="38"/>
      <c r="AH305" s="38"/>
      <c r="AI305" s="38"/>
      <c r="AJ305" s="38"/>
      <c r="AK305" s="38"/>
      <c r="AL305" s="38"/>
      <c r="AM305" s="38"/>
      <c r="AN305" s="38"/>
      <c r="AO305" s="38"/>
      <c r="AP305" s="38"/>
      <c r="AQ305" s="38"/>
      <c r="AR305" s="38"/>
      <c r="AS305" s="38"/>
      <c r="AT305" s="38"/>
      <c r="AU305" s="38"/>
      <c r="AV305" s="38"/>
      <c r="AW305" s="38"/>
      <c r="AX305" s="38"/>
      <c r="AY305" s="38"/>
      <c r="AZ305" s="38"/>
      <c r="BA305" s="38"/>
      <c r="BB305" s="38"/>
      <c r="BC305" s="38"/>
      <c r="BD305" s="38"/>
      <c r="BE305" s="38"/>
      <c r="BF305" s="38"/>
      <c r="BG305" s="38"/>
      <c r="BH305" s="38"/>
      <c r="BI305" s="38"/>
      <c r="BJ305" s="38"/>
      <c r="BK305" s="38"/>
      <c r="BL305" s="38"/>
      <c r="BM305" s="38"/>
      <c r="BN305" s="38"/>
      <c r="BO305" s="38"/>
      <c r="BP305" s="38"/>
      <c r="BQ305" s="38"/>
      <c r="BR305" s="38"/>
      <c r="BS305" s="38"/>
      <c r="BT305" s="38"/>
      <c r="BU305" s="38"/>
      <c r="BV305" s="38"/>
      <c r="BW305" s="38"/>
      <c r="BX305" s="38"/>
      <c r="BY305" s="38"/>
      <c r="BZ305" s="38"/>
      <c r="CA305" s="38"/>
      <c r="CB305" s="38"/>
      <c r="CC305" s="38"/>
      <c r="CD305" s="38"/>
      <c r="CE305" s="38"/>
      <c r="CF305" s="38"/>
      <c r="CG305" s="38"/>
      <c r="CH305" s="38"/>
      <c r="CI305" s="38"/>
      <c r="CJ305" s="38"/>
      <c r="CK305" s="38"/>
      <c r="CL305" s="38"/>
      <c r="CM305" s="38"/>
      <c r="CN305" s="38"/>
      <c r="CO305" s="38"/>
      <c r="CP305" s="38"/>
      <c r="CQ305" s="38"/>
      <c r="CR305" s="38"/>
      <c r="CS305" s="38"/>
      <c r="CT305" s="38"/>
      <c r="CU305" s="38"/>
      <c r="CV305" s="38"/>
      <c r="CW305" s="38"/>
      <c r="CX305" s="38"/>
      <c r="CY305" s="38"/>
      <c r="CZ305" s="38"/>
      <c r="DA305" s="38"/>
      <c r="DB305" s="38"/>
      <c r="DC305" s="38"/>
      <c r="DD305" s="38"/>
      <c r="DE305" s="38"/>
      <c r="DF305" s="38"/>
      <c r="DG305" s="38"/>
      <c r="DH305" s="38"/>
      <c r="DI305" s="38"/>
      <c r="DJ305" s="38"/>
      <c r="DK305" s="38"/>
      <c r="DL305" s="38"/>
      <c r="DM305" s="38"/>
      <c r="DN305" s="38"/>
      <c r="DO305" s="38"/>
      <c r="DP305" s="38"/>
      <c r="DQ305" s="38"/>
      <c r="DR305" s="38"/>
      <c r="DS305" s="38"/>
      <c r="DT305" s="38"/>
      <c r="DU305" s="38"/>
      <c r="DV305" s="38"/>
      <c r="DW305" s="38"/>
      <c r="DX305" s="38"/>
      <c r="DY305" s="38"/>
      <c r="DZ305" s="38"/>
      <c r="EA305" s="38"/>
      <c r="EB305" s="38"/>
      <c r="EC305" s="38"/>
      <c r="ED305" s="38"/>
      <c r="EE305" s="38"/>
      <c r="EF305" s="38"/>
      <c r="EG305" s="38"/>
      <c r="EH305" s="38"/>
      <c r="EI305" s="38"/>
      <c r="EJ305" s="38"/>
      <c r="EK305" s="38"/>
      <c r="EL305" s="38"/>
      <c r="EM305" s="38"/>
      <c r="EN305" s="38"/>
      <c r="EO305" s="38"/>
      <c r="EP305" s="38"/>
      <c r="EQ305" s="38"/>
      <c r="ER305" s="38"/>
      <c r="ES305" s="38"/>
      <c r="ET305" s="38"/>
      <c r="EU305" s="38"/>
      <c r="EV305" s="38"/>
      <c r="EW305" s="38"/>
      <c r="EX305" s="38"/>
      <c r="EY305" s="38"/>
    </row>
    <row r="306" spans="2:155">
      <c r="B306" s="38"/>
      <c r="C306" s="38"/>
      <c r="D306" s="38"/>
      <c r="E306" s="39"/>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c r="AF306" s="38"/>
      <c r="AG306" s="38"/>
      <c r="AH306" s="38"/>
      <c r="AI306" s="38"/>
      <c r="AJ306" s="38"/>
      <c r="AK306" s="38"/>
      <c r="AL306" s="38"/>
      <c r="AM306" s="38"/>
      <c r="AN306" s="38"/>
      <c r="AO306" s="38"/>
      <c r="AP306" s="38"/>
      <c r="AQ306" s="38"/>
      <c r="AR306" s="38"/>
      <c r="AS306" s="38"/>
      <c r="AT306" s="38"/>
      <c r="AU306" s="38"/>
      <c r="AV306" s="38"/>
      <c r="AW306" s="38"/>
      <c r="AX306" s="38"/>
      <c r="AY306" s="38"/>
      <c r="AZ306" s="38"/>
      <c r="BA306" s="38"/>
      <c r="BB306" s="38"/>
      <c r="BC306" s="38"/>
      <c r="BD306" s="38"/>
      <c r="BE306" s="38"/>
      <c r="BF306" s="38"/>
      <c r="BG306" s="38"/>
      <c r="BH306" s="38"/>
      <c r="BI306" s="38"/>
      <c r="BJ306" s="38"/>
      <c r="BK306" s="38"/>
      <c r="BL306" s="38"/>
      <c r="BM306" s="38"/>
      <c r="BN306" s="38"/>
      <c r="BO306" s="38"/>
      <c r="BP306" s="38"/>
      <c r="BQ306" s="38"/>
      <c r="BR306" s="38"/>
      <c r="BS306" s="38"/>
      <c r="BT306" s="38"/>
      <c r="BU306" s="38"/>
      <c r="BV306" s="38"/>
      <c r="BW306" s="38"/>
      <c r="BX306" s="38"/>
      <c r="BY306" s="38"/>
      <c r="BZ306" s="38"/>
      <c r="CA306" s="38"/>
      <c r="CB306" s="38"/>
      <c r="CC306" s="38"/>
      <c r="CD306" s="38"/>
      <c r="CE306" s="38"/>
      <c r="CF306" s="38"/>
      <c r="CG306" s="38"/>
      <c r="CH306" s="38"/>
      <c r="CI306" s="38"/>
      <c r="CJ306" s="38"/>
      <c r="CK306" s="38"/>
      <c r="CL306" s="38"/>
      <c r="CM306" s="38"/>
      <c r="CN306" s="38"/>
      <c r="CO306" s="38"/>
      <c r="CP306" s="38"/>
      <c r="CQ306" s="38"/>
      <c r="CR306" s="38"/>
      <c r="CS306" s="38"/>
      <c r="CT306" s="38"/>
      <c r="CU306" s="38"/>
      <c r="CV306" s="38"/>
      <c r="CW306" s="38"/>
      <c r="CX306" s="38"/>
      <c r="CY306" s="38"/>
      <c r="CZ306" s="38"/>
      <c r="DA306" s="38"/>
      <c r="DB306" s="38"/>
      <c r="DC306" s="38"/>
      <c r="DD306" s="38"/>
      <c r="DE306" s="38"/>
      <c r="DF306" s="38"/>
      <c r="DG306" s="38"/>
      <c r="DH306" s="38"/>
      <c r="DI306" s="38"/>
      <c r="DJ306" s="38"/>
      <c r="DK306" s="38"/>
      <c r="DL306" s="38"/>
      <c r="DM306" s="38"/>
      <c r="DN306" s="38"/>
      <c r="DO306" s="38"/>
      <c r="DP306" s="38"/>
      <c r="DQ306" s="38"/>
      <c r="DR306" s="38"/>
      <c r="DS306" s="38"/>
      <c r="DT306" s="38"/>
      <c r="DU306" s="38"/>
      <c r="DV306" s="38"/>
      <c r="DW306" s="38"/>
      <c r="DX306" s="38"/>
      <c r="DY306" s="38"/>
      <c r="DZ306" s="38"/>
      <c r="EA306" s="38"/>
      <c r="EB306" s="38"/>
      <c r="EC306" s="38"/>
      <c r="ED306" s="38"/>
      <c r="EE306" s="38"/>
      <c r="EF306" s="38"/>
      <c r="EG306" s="38"/>
      <c r="EH306" s="38"/>
      <c r="EI306" s="38"/>
      <c r="EJ306" s="38"/>
      <c r="EK306" s="38"/>
      <c r="EL306" s="38"/>
      <c r="EM306" s="38"/>
      <c r="EN306" s="38"/>
      <c r="EO306" s="38"/>
      <c r="EP306" s="38"/>
      <c r="EQ306" s="38"/>
      <c r="ER306" s="38"/>
      <c r="ES306" s="38"/>
      <c r="ET306" s="38"/>
      <c r="EU306" s="38"/>
      <c r="EV306" s="38"/>
      <c r="EW306" s="38"/>
      <c r="EX306" s="38"/>
      <c r="EY306" s="38"/>
    </row>
    <row r="307" spans="2:155">
      <c r="B307" s="38"/>
      <c r="C307" s="38"/>
      <c r="D307" s="38"/>
      <c r="E307" s="39"/>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c r="AF307" s="38"/>
      <c r="AG307" s="38"/>
      <c r="AH307" s="38"/>
      <c r="AI307" s="38"/>
      <c r="AJ307" s="38"/>
      <c r="AK307" s="38"/>
      <c r="AL307" s="38"/>
      <c r="AM307" s="38"/>
      <c r="AN307" s="38"/>
      <c r="AO307" s="38"/>
      <c r="AP307" s="38"/>
      <c r="AQ307" s="38"/>
      <c r="AR307" s="38"/>
      <c r="AS307" s="38"/>
      <c r="AT307" s="38"/>
      <c r="AU307" s="38"/>
      <c r="AV307" s="38"/>
      <c r="AW307" s="38"/>
      <c r="AX307" s="38"/>
      <c r="AY307" s="38"/>
      <c r="AZ307" s="38"/>
      <c r="BA307" s="38"/>
      <c r="BB307" s="38"/>
      <c r="BC307" s="38"/>
      <c r="BD307" s="38"/>
      <c r="BE307" s="38"/>
      <c r="BF307" s="38"/>
      <c r="BG307" s="38"/>
      <c r="BH307" s="38"/>
      <c r="BI307" s="38"/>
      <c r="BJ307" s="38"/>
      <c r="BK307" s="38"/>
      <c r="BL307" s="38"/>
      <c r="BM307" s="38"/>
      <c r="BN307" s="38"/>
      <c r="BO307" s="38"/>
      <c r="BP307" s="38"/>
      <c r="BQ307" s="38"/>
      <c r="BR307" s="38"/>
      <c r="BS307" s="38"/>
      <c r="BT307" s="38"/>
      <c r="BU307" s="38"/>
      <c r="BV307" s="38"/>
      <c r="BW307" s="38"/>
      <c r="BX307" s="38"/>
      <c r="BY307" s="38"/>
      <c r="BZ307" s="38"/>
      <c r="CA307" s="38"/>
      <c r="CB307" s="38"/>
      <c r="CC307" s="38"/>
      <c r="CD307" s="38"/>
      <c r="CE307" s="38"/>
      <c r="CF307" s="38"/>
      <c r="CG307" s="38"/>
      <c r="CH307" s="38"/>
      <c r="CI307" s="38"/>
      <c r="CJ307" s="38"/>
      <c r="CK307" s="38"/>
      <c r="CL307" s="38"/>
      <c r="CM307" s="38"/>
      <c r="CN307" s="38"/>
      <c r="CO307" s="38"/>
      <c r="CP307" s="38"/>
      <c r="CQ307" s="38"/>
      <c r="CR307" s="38"/>
      <c r="CS307" s="38"/>
      <c r="CT307" s="38"/>
      <c r="CU307" s="38"/>
      <c r="CV307" s="38"/>
      <c r="CW307" s="38"/>
      <c r="CX307" s="38"/>
      <c r="CY307" s="38"/>
      <c r="CZ307" s="38"/>
      <c r="DA307" s="38"/>
      <c r="DB307" s="38"/>
      <c r="DC307" s="38"/>
      <c r="DD307" s="38"/>
      <c r="DE307" s="38"/>
      <c r="DF307" s="38"/>
      <c r="DG307" s="38"/>
      <c r="DH307" s="38"/>
      <c r="DI307" s="38"/>
      <c r="DJ307" s="38"/>
      <c r="DK307" s="38"/>
      <c r="DL307" s="38"/>
      <c r="DM307" s="38"/>
      <c r="DN307" s="38"/>
      <c r="DO307" s="38"/>
      <c r="DP307" s="38"/>
      <c r="DQ307" s="38"/>
      <c r="DR307" s="38"/>
      <c r="DS307" s="38"/>
      <c r="DT307" s="38"/>
      <c r="DU307" s="38"/>
      <c r="DV307" s="38"/>
      <c r="DW307" s="38"/>
      <c r="DX307" s="38"/>
      <c r="DY307" s="38"/>
      <c r="DZ307" s="38"/>
      <c r="EA307" s="38"/>
      <c r="EB307" s="38"/>
      <c r="EC307" s="38"/>
      <c r="ED307" s="38"/>
      <c r="EE307" s="38"/>
      <c r="EF307" s="38"/>
      <c r="EG307" s="38"/>
      <c r="EH307" s="38"/>
      <c r="EI307" s="38"/>
      <c r="EJ307" s="38"/>
      <c r="EK307" s="38"/>
      <c r="EL307" s="38"/>
      <c r="EM307" s="38"/>
      <c r="EN307" s="38"/>
      <c r="EO307" s="38"/>
      <c r="EP307" s="38"/>
      <c r="EQ307" s="38"/>
      <c r="ER307" s="38"/>
      <c r="ES307" s="38"/>
      <c r="ET307" s="38"/>
      <c r="EU307" s="38"/>
      <c r="EV307" s="38"/>
      <c r="EW307" s="38"/>
      <c r="EX307" s="38"/>
      <c r="EY307" s="38"/>
    </row>
    <row r="308" spans="2:155">
      <c r="B308" s="38"/>
      <c r="C308" s="38"/>
      <c r="D308" s="38"/>
      <c r="E308" s="39"/>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c r="AF308" s="38"/>
      <c r="AG308" s="38"/>
      <c r="AH308" s="38"/>
      <c r="AI308" s="38"/>
      <c r="AJ308" s="38"/>
      <c r="AK308" s="38"/>
      <c r="AL308" s="38"/>
      <c r="AM308" s="38"/>
      <c r="AN308" s="38"/>
      <c r="AO308" s="38"/>
      <c r="AP308" s="38"/>
      <c r="AQ308" s="38"/>
      <c r="AR308" s="38"/>
      <c r="AS308" s="38"/>
      <c r="AT308" s="38"/>
      <c r="AU308" s="38"/>
      <c r="AV308" s="38"/>
      <c r="AW308" s="38"/>
      <c r="AX308" s="38"/>
      <c r="AY308" s="38"/>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M308" s="38"/>
      <c r="CN308" s="38"/>
      <c r="CO308" s="38"/>
      <c r="CP308" s="38"/>
      <c r="CQ308" s="38"/>
      <c r="CR308" s="38"/>
      <c r="CS308" s="38"/>
      <c r="CT308" s="38"/>
      <c r="CU308" s="38"/>
      <c r="CV308" s="38"/>
      <c r="CW308" s="38"/>
      <c r="CX308" s="38"/>
      <c r="CY308" s="38"/>
      <c r="CZ308" s="38"/>
      <c r="DA308" s="38"/>
      <c r="DB308" s="38"/>
      <c r="DC308" s="38"/>
      <c r="DD308" s="38"/>
      <c r="DE308" s="38"/>
      <c r="DF308" s="38"/>
      <c r="DG308" s="38"/>
      <c r="DH308" s="38"/>
      <c r="DI308" s="38"/>
      <c r="DJ308" s="38"/>
      <c r="DK308" s="38"/>
      <c r="DL308" s="38"/>
      <c r="DM308" s="38"/>
      <c r="DN308" s="38"/>
      <c r="DO308" s="38"/>
      <c r="DP308" s="38"/>
      <c r="DQ308" s="38"/>
      <c r="DR308" s="38"/>
      <c r="DS308" s="38"/>
      <c r="DT308" s="38"/>
      <c r="DU308" s="38"/>
      <c r="DV308" s="38"/>
      <c r="DW308" s="38"/>
      <c r="DX308" s="38"/>
      <c r="DY308" s="38"/>
      <c r="DZ308" s="38"/>
      <c r="EA308" s="38"/>
      <c r="EB308" s="38"/>
      <c r="EC308" s="38"/>
      <c r="ED308" s="38"/>
      <c r="EE308" s="38"/>
      <c r="EF308" s="38"/>
      <c r="EG308" s="38"/>
      <c r="EH308" s="38"/>
      <c r="EI308" s="38"/>
      <c r="EJ308" s="38"/>
      <c r="EK308" s="38"/>
      <c r="EL308" s="38"/>
      <c r="EM308" s="38"/>
      <c r="EN308" s="38"/>
      <c r="EO308" s="38"/>
      <c r="EP308" s="38"/>
      <c r="EQ308" s="38"/>
      <c r="ER308" s="38"/>
      <c r="ES308" s="38"/>
      <c r="ET308" s="38"/>
      <c r="EU308" s="38"/>
      <c r="EV308" s="38"/>
      <c r="EW308" s="38"/>
      <c r="EX308" s="38"/>
      <c r="EY308" s="38"/>
    </row>
    <row r="309" spans="2:155">
      <c r="B309" s="38"/>
      <c r="C309" s="38"/>
      <c r="D309" s="38"/>
      <c r="E309" s="39"/>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c r="AF309" s="38"/>
      <c r="AG309" s="38"/>
      <c r="AH309" s="38"/>
      <c r="AI309" s="38"/>
      <c r="AJ309" s="38"/>
      <c r="AK309" s="38"/>
      <c r="AL309" s="38"/>
      <c r="AM309" s="38"/>
      <c r="AN309" s="38"/>
      <c r="AO309" s="38"/>
      <c r="AP309" s="38"/>
      <c r="AQ309" s="38"/>
      <c r="AR309" s="38"/>
      <c r="AS309" s="38"/>
      <c r="AT309" s="38"/>
      <c r="AU309" s="38"/>
      <c r="AV309" s="38"/>
      <c r="AW309" s="38"/>
      <c r="AX309" s="38"/>
      <c r="AY309" s="38"/>
      <c r="AZ309" s="38"/>
      <c r="BA309" s="38"/>
      <c r="BB309" s="38"/>
      <c r="BC309" s="38"/>
      <c r="BD309" s="38"/>
      <c r="BE309" s="38"/>
      <c r="BF309" s="38"/>
      <c r="BG309" s="38"/>
      <c r="BH309" s="38"/>
      <c r="BI309" s="38"/>
      <c r="BJ309" s="38"/>
      <c r="BK309" s="38"/>
      <c r="BL309" s="38"/>
      <c r="BM309" s="38"/>
      <c r="BN309" s="38"/>
      <c r="BO309" s="38"/>
      <c r="BP309" s="38"/>
      <c r="BQ309" s="38"/>
      <c r="BR309" s="38"/>
      <c r="BS309" s="38"/>
      <c r="BT309" s="38"/>
      <c r="BU309" s="38"/>
      <c r="BV309" s="38"/>
      <c r="BW309" s="38"/>
      <c r="BX309" s="38"/>
      <c r="BY309" s="38"/>
      <c r="BZ309" s="38"/>
      <c r="CA309" s="38"/>
      <c r="CB309" s="38"/>
      <c r="CC309" s="38"/>
      <c r="CD309" s="38"/>
      <c r="CE309" s="38"/>
      <c r="CF309" s="38"/>
      <c r="CG309" s="38"/>
      <c r="CH309" s="38"/>
      <c r="CI309" s="38"/>
      <c r="CJ309" s="38"/>
      <c r="CK309" s="38"/>
      <c r="CL309" s="38"/>
      <c r="CM309" s="38"/>
      <c r="CN309" s="38"/>
      <c r="CO309" s="38"/>
      <c r="CP309" s="38"/>
      <c r="CQ309" s="38"/>
      <c r="CR309" s="38"/>
      <c r="CS309" s="38"/>
      <c r="CT309" s="38"/>
      <c r="CU309" s="38"/>
      <c r="CV309" s="38"/>
      <c r="CW309" s="38"/>
      <c r="CX309" s="38"/>
      <c r="CY309" s="38"/>
      <c r="CZ309" s="38"/>
      <c r="DA309" s="38"/>
      <c r="DB309" s="38"/>
      <c r="DC309" s="38"/>
      <c r="DD309" s="38"/>
      <c r="DE309" s="38"/>
      <c r="DF309" s="38"/>
      <c r="DG309" s="38"/>
      <c r="DH309" s="38"/>
      <c r="DI309" s="38"/>
      <c r="DJ309" s="38"/>
      <c r="DK309" s="38"/>
      <c r="DL309" s="38"/>
      <c r="DM309" s="38"/>
      <c r="DN309" s="38"/>
      <c r="DO309" s="38"/>
      <c r="DP309" s="38"/>
      <c r="DQ309" s="38"/>
      <c r="DR309" s="38"/>
      <c r="DS309" s="38"/>
      <c r="DT309" s="38"/>
      <c r="DU309" s="38"/>
      <c r="DV309" s="38"/>
      <c r="DW309" s="38"/>
      <c r="DX309" s="38"/>
      <c r="DY309" s="38"/>
      <c r="DZ309" s="38"/>
      <c r="EA309" s="38"/>
      <c r="EB309" s="38"/>
      <c r="EC309" s="38"/>
      <c r="ED309" s="38"/>
      <c r="EE309" s="38"/>
      <c r="EF309" s="38"/>
      <c r="EG309" s="38"/>
      <c r="EH309" s="38"/>
      <c r="EI309" s="38"/>
      <c r="EJ309" s="38"/>
      <c r="EK309" s="38"/>
      <c r="EL309" s="38"/>
      <c r="EM309" s="38"/>
      <c r="EN309" s="38"/>
      <c r="EO309" s="38"/>
      <c r="EP309" s="38"/>
      <c r="EQ309" s="38"/>
      <c r="ER309" s="38"/>
      <c r="ES309" s="38"/>
      <c r="ET309" s="38"/>
      <c r="EU309" s="38"/>
      <c r="EV309" s="38"/>
      <c r="EW309" s="38"/>
      <c r="EX309" s="38"/>
      <c r="EY309" s="38"/>
    </row>
    <row r="310" spans="2:155">
      <c r="B310" s="38"/>
      <c r="C310" s="38"/>
      <c r="D310" s="38"/>
      <c r="E310" s="39"/>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c r="AF310" s="38"/>
      <c r="AG310" s="38"/>
      <c r="AH310" s="38"/>
      <c r="AI310" s="38"/>
      <c r="AJ310" s="38"/>
      <c r="AK310" s="38"/>
      <c r="AL310" s="38"/>
      <c r="AM310" s="38"/>
      <c r="AN310" s="38"/>
      <c r="AO310" s="38"/>
      <c r="AP310" s="38"/>
      <c r="AQ310" s="38"/>
      <c r="AR310" s="38"/>
      <c r="AS310" s="38"/>
      <c r="AT310" s="38"/>
      <c r="AU310" s="38"/>
      <c r="AV310" s="38"/>
      <c r="AW310" s="38"/>
      <c r="AX310" s="38"/>
      <c r="AY310" s="38"/>
      <c r="AZ310" s="38"/>
      <c r="BA310" s="38"/>
      <c r="BB310" s="38"/>
      <c r="BC310" s="38"/>
      <c r="BD310" s="38"/>
      <c r="BE310" s="38"/>
      <c r="BF310" s="38"/>
      <c r="BG310" s="38"/>
      <c r="BH310" s="38"/>
      <c r="BI310" s="38"/>
      <c r="BJ310" s="38"/>
      <c r="BK310" s="38"/>
      <c r="BL310" s="38"/>
      <c r="BM310" s="38"/>
      <c r="BN310" s="38"/>
      <c r="BO310" s="38"/>
      <c r="BP310" s="38"/>
      <c r="BQ310" s="38"/>
      <c r="BR310" s="38"/>
      <c r="BS310" s="38"/>
      <c r="BT310" s="38"/>
      <c r="BU310" s="38"/>
      <c r="BV310" s="38"/>
      <c r="BW310" s="38"/>
      <c r="BX310" s="38"/>
      <c r="BY310" s="38"/>
      <c r="BZ310" s="38"/>
      <c r="CA310" s="38"/>
      <c r="CB310" s="38"/>
      <c r="CC310" s="38"/>
      <c r="CD310" s="38"/>
      <c r="CE310" s="38"/>
      <c r="CF310" s="38"/>
      <c r="CG310" s="38"/>
      <c r="CH310" s="38"/>
      <c r="CI310" s="38"/>
      <c r="CJ310" s="38"/>
      <c r="CK310" s="38"/>
      <c r="CL310" s="38"/>
      <c r="CM310" s="38"/>
      <c r="CN310" s="38"/>
      <c r="CO310" s="38"/>
      <c r="CP310" s="38"/>
      <c r="CQ310" s="38"/>
      <c r="CR310" s="38"/>
      <c r="CS310" s="38"/>
      <c r="CT310" s="38"/>
      <c r="CU310" s="38"/>
      <c r="CV310" s="38"/>
      <c r="CW310" s="38"/>
      <c r="CX310" s="38"/>
      <c r="CY310" s="38"/>
      <c r="CZ310" s="38"/>
      <c r="DA310" s="38"/>
      <c r="DB310" s="38"/>
      <c r="DC310" s="38"/>
      <c r="DD310" s="38"/>
      <c r="DE310" s="38"/>
      <c r="DF310" s="38"/>
      <c r="DG310" s="38"/>
      <c r="DH310" s="38"/>
      <c r="DI310" s="38"/>
      <c r="DJ310" s="38"/>
      <c r="DK310" s="38"/>
      <c r="DL310" s="38"/>
      <c r="DM310" s="38"/>
      <c r="DN310" s="38"/>
      <c r="DO310" s="38"/>
      <c r="DP310" s="38"/>
      <c r="DQ310" s="38"/>
      <c r="DR310" s="38"/>
      <c r="DS310" s="38"/>
      <c r="DT310" s="38"/>
      <c r="DU310" s="38"/>
      <c r="DV310" s="38"/>
      <c r="DW310" s="38"/>
      <c r="DX310" s="38"/>
      <c r="DY310" s="38"/>
      <c r="DZ310" s="38"/>
      <c r="EA310" s="38"/>
      <c r="EB310" s="38"/>
      <c r="EC310" s="38"/>
      <c r="ED310" s="38"/>
      <c r="EE310" s="38"/>
      <c r="EF310" s="38"/>
      <c r="EG310" s="38"/>
      <c r="EH310" s="38"/>
      <c r="EI310" s="38"/>
      <c r="EJ310" s="38"/>
      <c r="EK310" s="38"/>
      <c r="EL310" s="38"/>
      <c r="EM310" s="38"/>
      <c r="EN310" s="38"/>
      <c r="EO310" s="38"/>
      <c r="EP310" s="38"/>
      <c r="EQ310" s="38"/>
      <c r="ER310" s="38"/>
      <c r="ES310" s="38"/>
      <c r="ET310" s="38"/>
      <c r="EU310" s="38"/>
      <c r="EV310" s="38"/>
      <c r="EW310" s="38"/>
      <c r="EX310" s="38"/>
      <c r="EY310" s="38"/>
    </row>
    <row r="311" spans="2:155">
      <c r="B311" s="38"/>
      <c r="C311" s="38"/>
      <c r="D311" s="38"/>
      <c r="E311" s="39"/>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c r="AF311" s="38"/>
      <c r="AG311" s="38"/>
      <c r="AH311" s="38"/>
      <c r="AI311" s="38"/>
      <c r="AJ311" s="38"/>
      <c r="AK311" s="38"/>
      <c r="AL311" s="38"/>
      <c r="AM311" s="38"/>
      <c r="AN311" s="38"/>
      <c r="AO311" s="38"/>
      <c r="AP311" s="38"/>
      <c r="AQ311" s="38"/>
      <c r="AR311" s="38"/>
      <c r="AS311" s="38"/>
      <c r="AT311" s="38"/>
      <c r="AU311" s="38"/>
      <c r="AV311" s="38"/>
      <c r="AW311" s="38"/>
      <c r="AX311" s="38"/>
      <c r="AY311" s="38"/>
      <c r="AZ311" s="38"/>
      <c r="BA311" s="38"/>
      <c r="BB311" s="38"/>
      <c r="BC311" s="38"/>
      <c r="BD311" s="38"/>
      <c r="BE311" s="38"/>
      <c r="BF311" s="38"/>
      <c r="BG311" s="38"/>
      <c r="BH311" s="38"/>
      <c r="BI311" s="38"/>
      <c r="BJ311" s="38"/>
      <c r="BK311" s="38"/>
      <c r="BL311" s="38"/>
      <c r="BM311" s="38"/>
      <c r="BN311" s="38"/>
      <c r="BO311" s="38"/>
      <c r="BP311" s="38"/>
      <c r="BQ311" s="38"/>
      <c r="BR311" s="38"/>
      <c r="BS311" s="38"/>
      <c r="BT311" s="38"/>
      <c r="BU311" s="38"/>
      <c r="BV311" s="38"/>
      <c r="BW311" s="38"/>
      <c r="BX311" s="38"/>
      <c r="BY311" s="38"/>
      <c r="BZ311" s="38"/>
      <c r="CA311" s="38"/>
      <c r="CB311" s="38"/>
      <c r="CC311" s="38"/>
      <c r="CD311" s="38"/>
      <c r="CE311" s="38"/>
      <c r="CF311" s="38"/>
      <c r="CG311" s="38"/>
      <c r="CH311" s="38"/>
      <c r="CI311" s="38"/>
      <c r="CJ311" s="38"/>
      <c r="CK311" s="38"/>
      <c r="CL311" s="38"/>
      <c r="CM311" s="38"/>
      <c r="CN311" s="38"/>
      <c r="CO311" s="38"/>
      <c r="CP311" s="38"/>
      <c r="CQ311" s="38"/>
      <c r="CR311" s="38"/>
      <c r="CS311" s="38"/>
      <c r="CT311" s="38"/>
      <c r="CU311" s="38"/>
      <c r="CV311" s="38"/>
      <c r="CW311" s="38"/>
      <c r="CX311" s="38"/>
      <c r="CY311" s="38"/>
      <c r="CZ311" s="38"/>
      <c r="DA311" s="38"/>
      <c r="DB311" s="38"/>
      <c r="DC311" s="38"/>
      <c r="DD311" s="38"/>
      <c r="DE311" s="38"/>
      <c r="DF311" s="38"/>
      <c r="DG311" s="38"/>
      <c r="DH311" s="38"/>
      <c r="DI311" s="38"/>
      <c r="DJ311" s="38"/>
      <c r="DK311" s="38"/>
      <c r="DL311" s="38"/>
      <c r="DM311" s="38"/>
      <c r="DN311" s="38"/>
      <c r="DO311" s="38"/>
      <c r="DP311" s="38"/>
      <c r="DQ311" s="38"/>
      <c r="DR311" s="38"/>
      <c r="DS311" s="38"/>
      <c r="DT311" s="38"/>
      <c r="DU311" s="38"/>
      <c r="DV311" s="38"/>
      <c r="DW311" s="38"/>
      <c r="DX311" s="38"/>
      <c r="DY311" s="38"/>
      <c r="DZ311" s="38"/>
      <c r="EA311" s="38"/>
      <c r="EB311" s="38"/>
      <c r="EC311" s="38"/>
      <c r="ED311" s="38"/>
      <c r="EE311" s="38"/>
      <c r="EF311" s="38"/>
      <c r="EG311" s="38"/>
      <c r="EH311" s="38"/>
      <c r="EI311" s="38"/>
      <c r="EJ311" s="38"/>
      <c r="EK311" s="38"/>
      <c r="EL311" s="38"/>
      <c r="EM311" s="38"/>
      <c r="EN311" s="38"/>
      <c r="EO311" s="38"/>
      <c r="EP311" s="38"/>
      <c r="EQ311" s="38"/>
      <c r="ER311" s="38"/>
      <c r="ES311" s="38"/>
      <c r="ET311" s="38"/>
      <c r="EU311" s="38"/>
      <c r="EV311" s="38"/>
      <c r="EW311" s="38"/>
      <c r="EX311" s="38"/>
      <c r="EY311" s="38"/>
    </row>
    <row r="312" spans="2:155">
      <c r="B312" s="38"/>
      <c r="C312" s="38"/>
      <c r="D312" s="38"/>
      <c r="E312" s="39"/>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c r="AF312" s="38"/>
      <c r="AG312" s="38"/>
      <c r="AH312" s="38"/>
      <c r="AI312" s="38"/>
      <c r="AJ312" s="38"/>
      <c r="AK312" s="38"/>
      <c r="AL312" s="38"/>
      <c r="AM312" s="38"/>
      <c r="AN312" s="38"/>
      <c r="AO312" s="38"/>
      <c r="AP312" s="38"/>
      <c r="AQ312" s="38"/>
      <c r="AR312" s="38"/>
      <c r="AS312" s="38"/>
      <c r="AT312" s="38"/>
      <c r="AU312" s="38"/>
      <c r="AV312" s="38"/>
      <c r="AW312" s="38"/>
      <c r="AX312" s="38"/>
      <c r="AY312" s="38"/>
      <c r="AZ312" s="38"/>
      <c r="BA312" s="38"/>
      <c r="BB312" s="38"/>
      <c r="BC312" s="38"/>
      <c r="BD312" s="38"/>
      <c r="BE312" s="38"/>
      <c r="BF312" s="38"/>
      <c r="BG312" s="38"/>
      <c r="BH312" s="38"/>
      <c r="BI312" s="38"/>
      <c r="BJ312" s="38"/>
      <c r="BK312" s="38"/>
      <c r="BL312" s="38"/>
      <c r="BM312" s="38"/>
      <c r="BN312" s="38"/>
      <c r="BO312" s="38"/>
      <c r="BP312" s="38"/>
      <c r="BQ312" s="38"/>
      <c r="BR312" s="38"/>
      <c r="BS312" s="38"/>
      <c r="BT312" s="38"/>
      <c r="BU312" s="38"/>
      <c r="BV312" s="38"/>
      <c r="BW312" s="38"/>
      <c r="BX312" s="38"/>
      <c r="BY312" s="38"/>
      <c r="BZ312" s="38"/>
      <c r="CA312" s="38"/>
      <c r="CB312" s="38"/>
      <c r="CC312" s="38"/>
      <c r="CD312" s="38"/>
      <c r="CE312" s="38"/>
      <c r="CF312" s="38"/>
      <c r="CG312" s="38"/>
      <c r="CH312" s="38"/>
      <c r="CI312" s="38"/>
      <c r="CJ312" s="38"/>
      <c r="CK312" s="38"/>
      <c r="CL312" s="38"/>
      <c r="CM312" s="38"/>
      <c r="CN312" s="38"/>
      <c r="CO312" s="38"/>
      <c r="CP312" s="38"/>
      <c r="CQ312" s="38"/>
      <c r="CR312" s="38"/>
      <c r="CS312" s="38"/>
      <c r="CT312" s="38"/>
      <c r="CU312" s="38"/>
      <c r="CV312" s="38"/>
      <c r="CW312" s="38"/>
      <c r="CX312" s="38"/>
      <c r="CY312" s="38"/>
      <c r="CZ312" s="38"/>
      <c r="DA312" s="38"/>
      <c r="DB312" s="38"/>
      <c r="DC312" s="38"/>
      <c r="DD312" s="38"/>
      <c r="DE312" s="38"/>
      <c r="DF312" s="38"/>
      <c r="DG312" s="38"/>
      <c r="DH312" s="38"/>
      <c r="DI312" s="38"/>
      <c r="DJ312" s="38"/>
      <c r="DK312" s="38"/>
      <c r="DL312" s="38"/>
      <c r="DM312" s="38"/>
      <c r="DN312" s="38"/>
      <c r="DO312" s="38"/>
      <c r="DP312" s="38"/>
      <c r="DQ312" s="38"/>
      <c r="DR312" s="38"/>
      <c r="DS312" s="38"/>
      <c r="DT312" s="38"/>
      <c r="DU312" s="38"/>
      <c r="DV312" s="38"/>
      <c r="DW312" s="38"/>
      <c r="DX312" s="38"/>
      <c r="DY312" s="38"/>
      <c r="DZ312" s="38"/>
      <c r="EA312" s="38"/>
      <c r="EB312" s="38"/>
      <c r="EC312" s="38"/>
      <c r="ED312" s="38"/>
      <c r="EE312" s="38"/>
      <c r="EF312" s="38"/>
      <c r="EG312" s="38"/>
      <c r="EH312" s="38"/>
      <c r="EI312" s="38"/>
      <c r="EJ312" s="38"/>
      <c r="EK312" s="38"/>
      <c r="EL312" s="38"/>
      <c r="EM312" s="38"/>
      <c r="EN312" s="38"/>
      <c r="EO312" s="38"/>
      <c r="EP312" s="38"/>
      <c r="EQ312" s="38"/>
      <c r="ER312" s="38"/>
      <c r="ES312" s="38"/>
      <c r="ET312" s="38"/>
      <c r="EU312" s="38"/>
      <c r="EV312" s="38"/>
      <c r="EW312" s="38"/>
      <c r="EX312" s="38"/>
      <c r="EY312" s="38"/>
    </row>
    <row r="313" spans="2:155">
      <c r="B313" s="38"/>
      <c r="C313" s="38"/>
      <c r="D313" s="38"/>
      <c r="E313" s="39"/>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c r="AF313" s="38"/>
      <c r="AG313" s="38"/>
      <c r="AH313" s="38"/>
      <c r="AI313" s="38"/>
      <c r="AJ313" s="38"/>
      <c r="AK313" s="38"/>
      <c r="AL313" s="38"/>
      <c r="AM313" s="38"/>
      <c r="AN313" s="38"/>
      <c r="AO313" s="38"/>
      <c r="AP313" s="38"/>
      <c r="AQ313" s="38"/>
      <c r="AR313" s="38"/>
      <c r="AS313" s="38"/>
      <c r="AT313" s="38"/>
      <c r="AU313" s="38"/>
      <c r="AV313" s="38"/>
      <c r="AW313" s="38"/>
      <c r="AX313" s="38"/>
      <c r="AY313" s="38"/>
      <c r="AZ313" s="38"/>
      <c r="BA313" s="38"/>
      <c r="BB313" s="38"/>
      <c r="BC313" s="38"/>
      <c r="BD313" s="38"/>
      <c r="BE313" s="38"/>
      <c r="BF313" s="38"/>
      <c r="BG313" s="38"/>
      <c r="BH313" s="38"/>
      <c r="BI313" s="38"/>
      <c r="BJ313" s="38"/>
      <c r="BK313" s="38"/>
      <c r="BL313" s="38"/>
      <c r="BM313" s="38"/>
      <c r="BN313" s="38"/>
      <c r="BO313" s="38"/>
      <c r="BP313" s="38"/>
      <c r="BQ313" s="38"/>
      <c r="BR313" s="38"/>
      <c r="BS313" s="38"/>
      <c r="BT313" s="38"/>
      <c r="BU313" s="38"/>
      <c r="BV313" s="38"/>
      <c r="BW313" s="38"/>
      <c r="BX313" s="38"/>
      <c r="BY313" s="38"/>
      <c r="BZ313" s="38"/>
      <c r="CA313" s="38"/>
      <c r="CB313" s="38"/>
      <c r="CC313" s="38"/>
      <c r="CD313" s="38"/>
      <c r="CE313" s="38"/>
      <c r="CF313" s="38"/>
      <c r="CG313" s="38"/>
      <c r="CH313" s="38"/>
      <c r="CI313" s="38"/>
      <c r="CJ313" s="38"/>
      <c r="CK313" s="38"/>
      <c r="CL313" s="38"/>
      <c r="CM313" s="38"/>
      <c r="CN313" s="38"/>
      <c r="CO313" s="38"/>
      <c r="CP313" s="38"/>
      <c r="CQ313" s="38"/>
      <c r="CR313" s="38"/>
      <c r="CS313" s="38"/>
      <c r="CT313" s="38"/>
      <c r="CU313" s="38"/>
      <c r="CV313" s="38"/>
      <c r="CW313" s="38"/>
      <c r="CX313" s="38"/>
      <c r="CY313" s="38"/>
      <c r="CZ313" s="38"/>
      <c r="DA313" s="38"/>
      <c r="DB313" s="38"/>
      <c r="DC313" s="38"/>
      <c r="DD313" s="38"/>
      <c r="DE313" s="38"/>
      <c r="DF313" s="38"/>
      <c r="DG313" s="38"/>
      <c r="DH313" s="38"/>
      <c r="DI313" s="38"/>
      <c r="DJ313" s="38"/>
      <c r="DK313" s="38"/>
      <c r="DL313" s="38"/>
      <c r="DM313" s="38"/>
      <c r="DN313" s="38"/>
      <c r="DO313" s="38"/>
      <c r="DP313" s="38"/>
      <c r="DQ313" s="38"/>
      <c r="DR313" s="38"/>
      <c r="DS313" s="38"/>
      <c r="DT313" s="38"/>
      <c r="DU313" s="38"/>
      <c r="DV313" s="38"/>
      <c r="DW313" s="38"/>
      <c r="DX313" s="38"/>
      <c r="DY313" s="38"/>
      <c r="DZ313" s="38"/>
      <c r="EA313" s="38"/>
      <c r="EB313" s="38"/>
      <c r="EC313" s="38"/>
      <c r="ED313" s="38"/>
      <c r="EE313" s="38"/>
      <c r="EF313" s="38"/>
      <c r="EG313" s="38"/>
      <c r="EH313" s="38"/>
      <c r="EI313" s="38"/>
      <c r="EJ313" s="38"/>
      <c r="EK313" s="38"/>
      <c r="EL313" s="38"/>
      <c r="EM313" s="38"/>
      <c r="EN313" s="38"/>
      <c r="EO313" s="38"/>
      <c r="EP313" s="38"/>
      <c r="EQ313" s="38"/>
      <c r="ER313" s="38"/>
      <c r="ES313" s="38"/>
      <c r="ET313" s="38"/>
      <c r="EU313" s="38"/>
      <c r="EV313" s="38"/>
      <c r="EW313" s="38"/>
      <c r="EX313" s="38"/>
      <c r="EY313" s="38"/>
    </row>
    <row r="314" spans="2:155">
      <c r="B314" s="38"/>
      <c r="C314" s="38"/>
      <c r="D314" s="38"/>
      <c r="E314" s="39"/>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c r="AF314" s="38"/>
      <c r="AG314" s="38"/>
      <c r="AH314" s="38"/>
      <c r="AI314" s="38"/>
      <c r="AJ314" s="38"/>
      <c r="AK314" s="38"/>
      <c r="AL314" s="38"/>
      <c r="AM314" s="38"/>
      <c r="AN314" s="38"/>
      <c r="AO314" s="38"/>
      <c r="AP314" s="38"/>
      <c r="AQ314" s="38"/>
      <c r="AR314" s="38"/>
      <c r="AS314" s="38"/>
      <c r="AT314" s="38"/>
      <c r="AU314" s="38"/>
      <c r="AV314" s="38"/>
      <c r="AW314" s="38"/>
      <c r="AX314" s="38"/>
      <c r="AY314" s="38"/>
      <c r="AZ314" s="38"/>
      <c r="BA314" s="38"/>
      <c r="BB314" s="38"/>
      <c r="BC314" s="38"/>
      <c r="BD314" s="38"/>
      <c r="BE314" s="38"/>
      <c r="BF314" s="38"/>
      <c r="BG314" s="38"/>
      <c r="BH314" s="38"/>
      <c r="BI314" s="38"/>
      <c r="BJ314" s="38"/>
      <c r="BK314" s="38"/>
      <c r="BL314" s="38"/>
      <c r="BM314" s="38"/>
      <c r="BN314" s="38"/>
      <c r="BO314" s="38"/>
      <c r="BP314" s="38"/>
      <c r="BQ314" s="38"/>
      <c r="BR314" s="38"/>
      <c r="BS314" s="38"/>
      <c r="BT314" s="38"/>
      <c r="BU314" s="38"/>
      <c r="BV314" s="38"/>
      <c r="BW314" s="38"/>
      <c r="BX314" s="38"/>
      <c r="BY314" s="38"/>
      <c r="BZ314" s="38"/>
      <c r="CA314" s="38"/>
      <c r="CB314" s="38"/>
      <c r="CC314" s="38"/>
      <c r="CD314" s="38"/>
      <c r="CE314" s="38"/>
      <c r="CF314" s="38"/>
      <c r="CG314" s="38"/>
      <c r="CH314" s="38"/>
      <c r="CI314" s="38"/>
      <c r="CJ314" s="38"/>
      <c r="CK314" s="38"/>
      <c r="CL314" s="38"/>
      <c r="CM314" s="38"/>
      <c r="CN314" s="38"/>
      <c r="CO314" s="38"/>
      <c r="CP314" s="38"/>
      <c r="CQ314" s="38"/>
      <c r="CR314" s="38"/>
      <c r="CS314" s="38"/>
      <c r="CT314" s="38"/>
      <c r="CU314" s="38"/>
      <c r="CV314" s="38"/>
      <c r="CW314" s="38"/>
      <c r="CX314" s="38"/>
      <c r="CY314" s="38"/>
      <c r="CZ314" s="38"/>
      <c r="DA314" s="38"/>
      <c r="DB314" s="38"/>
      <c r="DC314" s="38"/>
      <c r="DD314" s="38"/>
      <c r="DE314" s="38"/>
      <c r="DF314" s="38"/>
      <c r="DG314" s="38"/>
      <c r="DH314" s="38"/>
      <c r="DI314" s="38"/>
      <c r="DJ314" s="38"/>
      <c r="DK314" s="38"/>
      <c r="DL314" s="38"/>
      <c r="DM314" s="38"/>
      <c r="DN314" s="38"/>
      <c r="DO314" s="38"/>
      <c r="DP314" s="38"/>
      <c r="DQ314" s="38"/>
      <c r="DR314" s="38"/>
      <c r="DS314" s="38"/>
      <c r="DT314" s="38"/>
      <c r="DU314" s="38"/>
      <c r="DV314" s="38"/>
      <c r="DW314" s="38"/>
      <c r="DX314" s="38"/>
      <c r="DY314" s="38"/>
      <c r="DZ314" s="38"/>
      <c r="EA314" s="38"/>
      <c r="EB314" s="38"/>
      <c r="EC314" s="38"/>
      <c r="ED314" s="38"/>
      <c r="EE314" s="38"/>
      <c r="EF314" s="38"/>
      <c r="EG314" s="38"/>
      <c r="EH314" s="38"/>
      <c r="EI314" s="38"/>
      <c r="EJ314" s="38"/>
      <c r="EK314" s="38"/>
      <c r="EL314" s="38"/>
      <c r="EM314" s="38"/>
      <c r="EN314" s="38"/>
      <c r="EO314" s="38"/>
      <c r="EP314" s="38"/>
      <c r="EQ314" s="38"/>
      <c r="ER314" s="38"/>
      <c r="ES314" s="38"/>
      <c r="ET314" s="38"/>
      <c r="EU314" s="38"/>
      <c r="EV314" s="38"/>
      <c r="EW314" s="38"/>
      <c r="EX314" s="38"/>
      <c r="EY314" s="38"/>
    </row>
    <row r="315" spans="2:155">
      <c r="B315" s="38"/>
      <c r="C315" s="38"/>
      <c r="D315" s="38"/>
      <c r="E315" s="39"/>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c r="AF315" s="38"/>
      <c r="AG315" s="38"/>
      <c r="AH315" s="38"/>
      <c r="AI315" s="38"/>
      <c r="AJ315" s="38"/>
      <c r="AK315" s="38"/>
      <c r="AL315" s="38"/>
      <c r="AM315" s="38"/>
      <c r="AN315" s="38"/>
      <c r="AO315" s="38"/>
      <c r="AP315" s="38"/>
      <c r="AQ315" s="38"/>
      <c r="AR315" s="38"/>
      <c r="AS315" s="38"/>
      <c r="AT315" s="38"/>
      <c r="AU315" s="38"/>
      <c r="AV315" s="38"/>
      <c r="AW315" s="38"/>
      <c r="AX315" s="38"/>
      <c r="AY315" s="38"/>
      <c r="AZ315" s="38"/>
      <c r="BA315" s="38"/>
      <c r="BB315" s="38"/>
      <c r="BC315" s="38"/>
      <c r="BD315" s="38"/>
      <c r="BE315" s="38"/>
      <c r="BF315" s="38"/>
      <c r="BG315" s="38"/>
      <c r="BH315" s="38"/>
      <c r="BI315" s="38"/>
      <c r="BJ315" s="38"/>
      <c r="BK315" s="38"/>
      <c r="BL315" s="38"/>
      <c r="BM315" s="38"/>
      <c r="BN315" s="38"/>
      <c r="BO315" s="38"/>
      <c r="BP315" s="38"/>
      <c r="BQ315" s="38"/>
      <c r="BR315" s="38"/>
      <c r="BS315" s="38"/>
      <c r="BT315" s="38"/>
      <c r="BU315" s="38"/>
      <c r="BV315" s="38"/>
      <c r="BW315" s="38"/>
      <c r="BX315" s="38"/>
      <c r="BY315" s="38"/>
      <c r="BZ315" s="38"/>
      <c r="CA315" s="38"/>
      <c r="CB315" s="38"/>
      <c r="CC315" s="38"/>
      <c r="CD315" s="38"/>
      <c r="CE315" s="38"/>
      <c r="CF315" s="38"/>
      <c r="CG315" s="38"/>
      <c r="CH315" s="38"/>
      <c r="CI315" s="38"/>
      <c r="CJ315" s="38"/>
      <c r="CK315" s="38"/>
      <c r="CL315" s="38"/>
      <c r="CM315" s="38"/>
      <c r="CN315" s="38"/>
      <c r="CO315" s="38"/>
      <c r="CP315" s="38"/>
      <c r="CQ315" s="38"/>
      <c r="CR315" s="38"/>
      <c r="CS315" s="38"/>
      <c r="CT315" s="38"/>
      <c r="CU315" s="38"/>
      <c r="CV315" s="38"/>
      <c r="CW315" s="38"/>
      <c r="CX315" s="38"/>
      <c r="CY315" s="38"/>
      <c r="CZ315" s="38"/>
      <c r="DA315" s="38"/>
      <c r="DB315" s="38"/>
      <c r="DC315" s="38"/>
      <c r="DD315" s="38"/>
      <c r="DE315" s="38"/>
      <c r="DF315" s="38"/>
      <c r="DG315" s="38"/>
      <c r="DH315" s="38"/>
      <c r="DI315" s="38"/>
      <c r="DJ315" s="38"/>
      <c r="DK315" s="38"/>
      <c r="DL315" s="38"/>
      <c r="DM315" s="38"/>
      <c r="DN315" s="38"/>
      <c r="DO315" s="38"/>
      <c r="DP315" s="38"/>
      <c r="DQ315" s="38"/>
      <c r="DR315" s="38"/>
      <c r="DS315" s="38"/>
      <c r="DT315" s="38"/>
      <c r="DU315" s="38"/>
      <c r="DV315" s="38"/>
      <c r="DW315" s="38"/>
      <c r="DX315" s="38"/>
      <c r="DY315" s="38"/>
      <c r="DZ315" s="38"/>
      <c r="EA315" s="38"/>
      <c r="EB315" s="38"/>
      <c r="EC315" s="38"/>
      <c r="ED315" s="38"/>
      <c r="EE315" s="38"/>
      <c r="EF315" s="38"/>
      <c r="EG315" s="38"/>
      <c r="EH315" s="38"/>
      <c r="EI315" s="38"/>
      <c r="EJ315" s="38"/>
      <c r="EK315" s="38"/>
      <c r="EL315" s="38"/>
      <c r="EM315" s="38"/>
      <c r="EN315" s="38"/>
      <c r="EO315" s="38"/>
      <c r="EP315" s="38"/>
      <c r="EQ315" s="38"/>
      <c r="ER315" s="38"/>
      <c r="ES315" s="38"/>
      <c r="ET315" s="38"/>
      <c r="EU315" s="38"/>
      <c r="EV315" s="38"/>
      <c r="EW315" s="38"/>
      <c r="EX315" s="38"/>
      <c r="EY315" s="38"/>
    </row>
    <row r="316" spans="2:155">
      <c r="B316" s="38"/>
      <c r="C316" s="38"/>
      <c r="D316" s="38"/>
      <c r="E316" s="39"/>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c r="AF316" s="38"/>
      <c r="AG316" s="38"/>
      <c r="AH316" s="38"/>
      <c r="AI316" s="38"/>
      <c r="AJ316" s="38"/>
      <c r="AK316" s="38"/>
      <c r="AL316" s="38"/>
      <c r="AM316" s="38"/>
      <c r="AN316" s="38"/>
      <c r="AO316" s="38"/>
      <c r="AP316" s="38"/>
      <c r="AQ316" s="38"/>
      <c r="AR316" s="38"/>
      <c r="AS316" s="38"/>
      <c r="AT316" s="38"/>
      <c r="AU316" s="38"/>
      <c r="AV316" s="38"/>
      <c r="AW316" s="38"/>
      <c r="AX316" s="38"/>
      <c r="AY316" s="38"/>
      <c r="AZ316" s="38"/>
      <c r="BA316" s="38"/>
      <c r="BB316" s="38"/>
      <c r="BC316" s="38"/>
      <c r="BD316" s="38"/>
      <c r="BE316" s="38"/>
      <c r="BF316" s="38"/>
      <c r="BG316" s="38"/>
      <c r="BH316" s="38"/>
      <c r="BI316" s="38"/>
      <c r="BJ316" s="38"/>
      <c r="BK316" s="38"/>
      <c r="BL316" s="38"/>
      <c r="BM316" s="38"/>
      <c r="BN316" s="38"/>
      <c r="BO316" s="38"/>
      <c r="BP316" s="38"/>
      <c r="BQ316" s="38"/>
      <c r="BR316" s="38"/>
      <c r="BS316" s="38"/>
      <c r="BT316" s="38"/>
      <c r="BU316" s="38"/>
      <c r="BV316" s="38"/>
      <c r="BW316" s="38"/>
      <c r="BX316" s="38"/>
      <c r="BY316" s="38"/>
      <c r="BZ316" s="38"/>
      <c r="CA316" s="38"/>
      <c r="CB316" s="38"/>
      <c r="CC316" s="38"/>
      <c r="CD316" s="38"/>
      <c r="CE316" s="38"/>
      <c r="CF316" s="38"/>
      <c r="CG316" s="38"/>
      <c r="CH316" s="38"/>
      <c r="CI316" s="38"/>
      <c r="CJ316" s="38"/>
      <c r="CK316" s="38"/>
      <c r="CL316" s="38"/>
      <c r="CM316" s="38"/>
      <c r="CN316" s="38"/>
      <c r="CO316" s="38"/>
      <c r="CP316" s="38"/>
      <c r="CQ316" s="38"/>
      <c r="CR316" s="38"/>
      <c r="CS316" s="38"/>
      <c r="CT316" s="38"/>
      <c r="CU316" s="38"/>
      <c r="CV316" s="38"/>
      <c r="CW316" s="38"/>
      <c r="CX316" s="38"/>
      <c r="CY316" s="38"/>
      <c r="CZ316" s="38"/>
      <c r="DA316" s="38"/>
      <c r="DB316" s="38"/>
      <c r="DC316" s="38"/>
      <c r="DD316" s="38"/>
      <c r="DE316" s="38"/>
      <c r="DF316" s="38"/>
      <c r="DG316" s="38"/>
      <c r="DH316" s="38"/>
      <c r="DI316" s="38"/>
      <c r="DJ316" s="38"/>
      <c r="DK316" s="38"/>
      <c r="DL316" s="38"/>
      <c r="DM316" s="38"/>
      <c r="DN316" s="38"/>
      <c r="DO316" s="38"/>
      <c r="DP316" s="38"/>
      <c r="DQ316" s="38"/>
      <c r="DR316" s="38"/>
      <c r="DS316" s="38"/>
      <c r="DT316" s="38"/>
      <c r="DU316" s="38"/>
      <c r="DV316" s="38"/>
      <c r="DW316" s="38"/>
      <c r="DX316" s="38"/>
      <c r="DY316" s="38"/>
      <c r="DZ316" s="38"/>
      <c r="EA316" s="38"/>
      <c r="EB316" s="38"/>
      <c r="EC316" s="38"/>
      <c r="ED316" s="38"/>
      <c r="EE316" s="38"/>
      <c r="EF316" s="38"/>
      <c r="EG316" s="38"/>
      <c r="EH316" s="38"/>
      <c r="EI316" s="38"/>
      <c r="EJ316" s="38"/>
      <c r="EK316" s="38"/>
      <c r="EL316" s="38"/>
      <c r="EM316" s="38"/>
      <c r="EN316" s="38"/>
      <c r="EO316" s="38"/>
      <c r="EP316" s="38"/>
      <c r="EQ316" s="38"/>
      <c r="ER316" s="38"/>
      <c r="ES316" s="38"/>
      <c r="ET316" s="38"/>
      <c r="EU316" s="38"/>
      <c r="EV316" s="38"/>
      <c r="EW316" s="38"/>
      <c r="EX316" s="38"/>
      <c r="EY316" s="38"/>
    </row>
    <row r="317" spans="2:155">
      <c r="B317" s="38"/>
      <c r="C317" s="38"/>
      <c r="D317" s="38"/>
      <c r="E317" s="39"/>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c r="AF317" s="38"/>
      <c r="AG317" s="38"/>
      <c r="AH317" s="38"/>
      <c r="AI317" s="38"/>
      <c r="AJ317" s="38"/>
      <c r="AK317" s="38"/>
      <c r="AL317" s="38"/>
      <c r="AM317" s="38"/>
      <c r="AN317" s="38"/>
      <c r="AO317" s="38"/>
      <c r="AP317" s="38"/>
      <c r="AQ317" s="38"/>
      <c r="AR317" s="38"/>
      <c r="AS317" s="38"/>
      <c r="AT317" s="38"/>
      <c r="AU317" s="38"/>
      <c r="AV317" s="38"/>
      <c r="AW317" s="38"/>
      <c r="AX317" s="38"/>
      <c r="AY317" s="38"/>
      <c r="AZ317" s="38"/>
      <c r="BA317" s="38"/>
      <c r="BB317" s="38"/>
      <c r="BC317" s="38"/>
      <c r="BD317" s="38"/>
      <c r="BE317" s="38"/>
      <c r="BF317" s="38"/>
      <c r="BG317" s="38"/>
      <c r="BH317" s="38"/>
      <c r="BI317" s="38"/>
      <c r="BJ317" s="38"/>
      <c r="BK317" s="38"/>
      <c r="BL317" s="38"/>
      <c r="BM317" s="38"/>
      <c r="BN317" s="38"/>
      <c r="BO317" s="38"/>
      <c r="BP317" s="38"/>
      <c r="BQ317" s="38"/>
      <c r="BR317" s="38"/>
      <c r="BS317" s="38"/>
      <c r="BT317" s="38"/>
      <c r="BU317" s="38"/>
      <c r="BV317" s="38"/>
      <c r="BW317" s="38"/>
      <c r="BX317" s="38"/>
      <c r="BY317" s="38"/>
      <c r="BZ317" s="38"/>
      <c r="CA317" s="38"/>
      <c r="CB317" s="38"/>
      <c r="CC317" s="38"/>
      <c r="CD317" s="38"/>
      <c r="CE317" s="38"/>
      <c r="CF317" s="38"/>
      <c r="CG317" s="38"/>
      <c r="CH317" s="38"/>
      <c r="CI317" s="38"/>
      <c r="CJ317" s="38"/>
      <c r="CK317" s="38"/>
      <c r="CL317" s="38"/>
      <c r="CM317" s="38"/>
      <c r="CN317" s="38"/>
      <c r="CO317" s="38"/>
      <c r="CP317" s="38"/>
      <c r="CQ317" s="38"/>
      <c r="CR317" s="38"/>
      <c r="CS317" s="38"/>
      <c r="CT317" s="38"/>
      <c r="CU317" s="38"/>
      <c r="CV317" s="38"/>
      <c r="CW317" s="38"/>
      <c r="CX317" s="38"/>
      <c r="CY317" s="38"/>
      <c r="CZ317" s="38"/>
      <c r="DA317" s="38"/>
      <c r="DB317" s="38"/>
      <c r="DC317" s="38"/>
      <c r="DD317" s="38"/>
      <c r="DE317" s="38"/>
      <c r="DF317" s="38"/>
      <c r="DG317" s="38"/>
      <c r="DH317" s="38"/>
      <c r="DI317" s="38"/>
      <c r="DJ317" s="38"/>
      <c r="DK317" s="38"/>
      <c r="DL317" s="38"/>
      <c r="DM317" s="38"/>
      <c r="DN317" s="38"/>
      <c r="DO317" s="38"/>
      <c r="DP317" s="38"/>
      <c r="DQ317" s="38"/>
      <c r="DR317" s="38"/>
      <c r="DS317" s="38"/>
      <c r="DT317" s="38"/>
      <c r="DU317" s="38"/>
      <c r="DV317" s="38"/>
      <c r="DW317" s="38"/>
      <c r="DX317" s="38"/>
      <c r="DY317" s="38"/>
      <c r="DZ317" s="38"/>
      <c r="EA317" s="38"/>
      <c r="EB317" s="38"/>
      <c r="EC317" s="38"/>
      <c r="ED317" s="38"/>
      <c r="EE317" s="38"/>
      <c r="EF317" s="38"/>
      <c r="EG317" s="38"/>
      <c r="EH317" s="38"/>
      <c r="EI317" s="38"/>
      <c r="EJ317" s="38"/>
      <c r="EK317" s="38"/>
      <c r="EL317" s="38"/>
      <c r="EM317" s="38"/>
      <c r="EN317" s="38"/>
      <c r="EO317" s="38"/>
      <c r="EP317" s="38"/>
      <c r="EQ317" s="38"/>
      <c r="ER317" s="38"/>
      <c r="ES317" s="38"/>
      <c r="ET317" s="38"/>
      <c r="EU317" s="38"/>
      <c r="EV317" s="38"/>
      <c r="EW317" s="38"/>
      <c r="EX317" s="38"/>
      <c r="EY317" s="38"/>
    </row>
    <row r="318" spans="2:155">
      <c r="B318" s="38"/>
      <c r="C318" s="38"/>
      <c r="D318" s="38"/>
      <c r="E318" s="39"/>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c r="AF318" s="38"/>
      <c r="AG318" s="38"/>
      <c r="AH318" s="38"/>
      <c r="AI318" s="38"/>
      <c r="AJ318" s="38"/>
      <c r="AK318" s="38"/>
      <c r="AL318" s="38"/>
      <c r="AM318" s="38"/>
      <c r="AN318" s="38"/>
      <c r="AO318" s="38"/>
      <c r="AP318" s="38"/>
      <c r="AQ318" s="38"/>
      <c r="AR318" s="38"/>
      <c r="AS318" s="38"/>
      <c r="AT318" s="38"/>
      <c r="AU318" s="38"/>
      <c r="AV318" s="38"/>
      <c r="AW318" s="38"/>
      <c r="AX318" s="38"/>
      <c r="AY318" s="38"/>
      <c r="AZ318" s="38"/>
      <c r="BA318" s="38"/>
      <c r="BB318" s="38"/>
      <c r="BC318" s="38"/>
      <c r="BD318" s="38"/>
      <c r="BE318" s="38"/>
      <c r="BF318" s="38"/>
      <c r="BG318" s="38"/>
      <c r="BH318" s="38"/>
      <c r="BI318" s="38"/>
      <c r="BJ318" s="38"/>
      <c r="BK318" s="38"/>
      <c r="BL318" s="38"/>
      <c r="BM318" s="38"/>
      <c r="BN318" s="38"/>
      <c r="BO318" s="38"/>
      <c r="BP318" s="38"/>
      <c r="BQ318" s="38"/>
      <c r="BR318" s="38"/>
      <c r="BS318" s="38"/>
      <c r="BT318" s="38"/>
      <c r="BU318" s="38"/>
      <c r="BV318" s="38"/>
      <c r="BW318" s="38"/>
      <c r="BX318" s="38"/>
      <c r="BY318" s="38"/>
      <c r="BZ318" s="38"/>
      <c r="CA318" s="38"/>
      <c r="CB318" s="38"/>
      <c r="CC318" s="38"/>
      <c r="CD318" s="38"/>
      <c r="CE318" s="38"/>
      <c r="CF318" s="38"/>
      <c r="CG318" s="38"/>
      <c r="CH318" s="38"/>
      <c r="CI318" s="38"/>
      <c r="CJ318" s="38"/>
      <c r="CK318" s="38"/>
      <c r="CL318" s="38"/>
      <c r="CM318" s="38"/>
      <c r="CN318" s="38"/>
      <c r="CO318" s="38"/>
      <c r="CP318" s="38"/>
      <c r="CQ318" s="38"/>
      <c r="CR318" s="38"/>
      <c r="CS318" s="38"/>
      <c r="CT318" s="38"/>
      <c r="CU318" s="38"/>
      <c r="CV318" s="38"/>
      <c r="CW318" s="38"/>
      <c r="CX318" s="38"/>
      <c r="CY318" s="38"/>
      <c r="CZ318" s="38"/>
      <c r="DA318" s="38"/>
      <c r="DB318" s="38"/>
      <c r="DC318" s="38"/>
      <c r="DD318" s="38"/>
      <c r="DE318" s="38"/>
      <c r="DF318" s="38"/>
      <c r="DG318" s="38"/>
      <c r="DH318" s="38"/>
      <c r="DI318" s="38"/>
      <c r="DJ318" s="38"/>
      <c r="DK318" s="38"/>
      <c r="DL318" s="38"/>
      <c r="DM318" s="38"/>
      <c r="DN318" s="38"/>
      <c r="DO318" s="38"/>
      <c r="DP318" s="38"/>
      <c r="DQ318" s="38"/>
      <c r="DR318" s="38"/>
      <c r="DS318" s="38"/>
      <c r="DT318" s="38"/>
      <c r="DU318" s="38"/>
      <c r="DV318" s="38"/>
      <c r="DW318" s="38"/>
      <c r="DX318" s="38"/>
      <c r="DY318" s="38"/>
      <c r="DZ318" s="38"/>
      <c r="EA318" s="38"/>
      <c r="EB318" s="38"/>
      <c r="EC318" s="38"/>
      <c r="ED318" s="38"/>
      <c r="EE318" s="38"/>
      <c r="EF318" s="38"/>
      <c r="EG318" s="38"/>
      <c r="EH318" s="38"/>
      <c r="EI318" s="38"/>
      <c r="EJ318" s="38"/>
      <c r="EK318" s="38"/>
      <c r="EL318" s="38"/>
      <c r="EM318" s="38"/>
      <c r="EN318" s="38"/>
      <c r="EO318" s="38"/>
      <c r="EP318" s="38"/>
      <c r="EQ318" s="38"/>
      <c r="ER318" s="38"/>
      <c r="ES318" s="38"/>
      <c r="ET318" s="38"/>
      <c r="EU318" s="38"/>
      <c r="EV318" s="38"/>
      <c r="EW318" s="38"/>
      <c r="EX318" s="38"/>
      <c r="EY318" s="38"/>
    </row>
    <row r="319" spans="2:155">
      <c r="B319" s="38"/>
      <c r="C319" s="38"/>
      <c r="D319" s="38"/>
      <c r="E319" s="39"/>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c r="AF319" s="38"/>
      <c r="AG319" s="38"/>
      <c r="AH319" s="38"/>
      <c r="AI319" s="38"/>
      <c r="AJ319" s="38"/>
      <c r="AK319" s="38"/>
      <c r="AL319" s="38"/>
      <c r="AM319" s="38"/>
      <c r="AN319" s="38"/>
      <c r="AO319" s="38"/>
      <c r="AP319" s="38"/>
      <c r="AQ319" s="38"/>
      <c r="AR319" s="38"/>
      <c r="AS319" s="38"/>
      <c r="AT319" s="38"/>
      <c r="AU319" s="38"/>
      <c r="AV319" s="38"/>
      <c r="AW319" s="38"/>
      <c r="AX319" s="38"/>
      <c r="AY319" s="38"/>
      <c r="AZ319" s="38"/>
      <c r="BA319" s="38"/>
      <c r="BB319" s="38"/>
      <c r="BC319" s="38"/>
      <c r="BD319" s="38"/>
      <c r="BE319" s="38"/>
      <c r="BF319" s="38"/>
      <c r="BG319" s="38"/>
      <c r="BH319" s="38"/>
      <c r="BI319" s="38"/>
      <c r="BJ319" s="38"/>
      <c r="BK319" s="38"/>
      <c r="BL319" s="38"/>
      <c r="BM319" s="38"/>
      <c r="BN319" s="38"/>
      <c r="BO319" s="38"/>
      <c r="BP319" s="38"/>
      <c r="BQ319" s="38"/>
      <c r="BR319" s="38"/>
      <c r="BS319" s="38"/>
      <c r="BT319" s="38"/>
      <c r="BU319" s="38"/>
      <c r="BV319" s="38"/>
      <c r="BW319" s="38"/>
      <c r="BX319" s="38"/>
      <c r="BY319" s="38"/>
      <c r="BZ319" s="38"/>
      <c r="CA319" s="38"/>
      <c r="CB319" s="38"/>
      <c r="CC319" s="38"/>
      <c r="CD319" s="38"/>
      <c r="CE319" s="38"/>
      <c r="CF319" s="38"/>
      <c r="CG319" s="38"/>
      <c r="CH319" s="38"/>
      <c r="CI319" s="38"/>
      <c r="CJ319" s="38"/>
      <c r="CK319" s="38"/>
      <c r="CL319" s="38"/>
      <c r="CM319" s="38"/>
      <c r="CN319" s="38"/>
      <c r="CO319" s="38"/>
      <c r="CP319" s="38"/>
      <c r="CQ319" s="38"/>
      <c r="CR319" s="38"/>
      <c r="CS319" s="38"/>
      <c r="CT319" s="38"/>
      <c r="CU319" s="38"/>
      <c r="CV319" s="38"/>
      <c r="CW319" s="38"/>
      <c r="CX319" s="38"/>
      <c r="CY319" s="38"/>
      <c r="CZ319" s="38"/>
      <c r="DA319" s="38"/>
      <c r="DB319" s="38"/>
      <c r="DC319" s="38"/>
      <c r="DD319" s="38"/>
      <c r="DE319" s="38"/>
      <c r="DF319" s="38"/>
      <c r="DG319" s="38"/>
      <c r="DH319" s="38"/>
      <c r="DI319" s="38"/>
      <c r="DJ319" s="38"/>
      <c r="DK319" s="38"/>
      <c r="DL319" s="38"/>
      <c r="DM319" s="38"/>
      <c r="DN319" s="38"/>
      <c r="DO319" s="38"/>
      <c r="DP319" s="38"/>
      <c r="DQ319" s="38"/>
      <c r="DR319" s="38"/>
      <c r="DS319" s="38"/>
      <c r="DT319" s="38"/>
      <c r="DU319" s="38"/>
      <c r="DV319" s="38"/>
      <c r="DW319" s="38"/>
      <c r="DX319" s="38"/>
      <c r="DY319" s="38"/>
      <c r="DZ319" s="38"/>
      <c r="EA319" s="38"/>
      <c r="EB319" s="38"/>
      <c r="EC319" s="38"/>
      <c r="ED319" s="38"/>
      <c r="EE319" s="38"/>
      <c r="EF319" s="38"/>
      <c r="EG319" s="38"/>
      <c r="EH319" s="38"/>
      <c r="EI319" s="38"/>
      <c r="EJ319" s="38"/>
      <c r="EK319" s="38"/>
      <c r="EL319" s="38"/>
      <c r="EM319" s="38"/>
      <c r="EN319" s="38"/>
      <c r="EO319" s="38"/>
      <c r="EP319" s="38"/>
      <c r="EQ319" s="38"/>
      <c r="ER319" s="38"/>
      <c r="ES319" s="38"/>
      <c r="ET319" s="38"/>
      <c r="EU319" s="38"/>
      <c r="EV319" s="38"/>
      <c r="EW319" s="38"/>
      <c r="EX319" s="38"/>
      <c r="EY319" s="38"/>
    </row>
    <row r="320" spans="2:155">
      <c r="B320" s="38"/>
      <c r="C320" s="38"/>
      <c r="D320" s="38"/>
      <c r="E320" s="39"/>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c r="AF320" s="38"/>
      <c r="AG320" s="38"/>
      <c r="AH320" s="38"/>
      <c r="AI320" s="38"/>
      <c r="AJ320" s="38"/>
      <c r="AK320" s="38"/>
      <c r="AL320" s="38"/>
      <c r="AM320" s="38"/>
      <c r="AN320" s="38"/>
      <c r="AO320" s="38"/>
      <c r="AP320" s="38"/>
      <c r="AQ320" s="38"/>
      <c r="AR320" s="38"/>
      <c r="AS320" s="38"/>
      <c r="AT320" s="38"/>
      <c r="AU320" s="38"/>
      <c r="AV320" s="38"/>
      <c r="AW320" s="38"/>
      <c r="AX320" s="38"/>
      <c r="AY320" s="38"/>
      <c r="AZ320" s="38"/>
      <c r="BA320" s="38"/>
      <c r="BB320" s="38"/>
      <c r="BC320" s="38"/>
      <c r="BD320" s="38"/>
      <c r="BE320" s="38"/>
      <c r="BF320" s="38"/>
      <c r="BG320" s="38"/>
      <c r="BH320" s="38"/>
      <c r="BI320" s="38"/>
      <c r="BJ320" s="38"/>
      <c r="BK320" s="38"/>
      <c r="BL320" s="38"/>
      <c r="BM320" s="38"/>
      <c r="BN320" s="38"/>
      <c r="BO320" s="38"/>
      <c r="BP320" s="38"/>
      <c r="BQ320" s="38"/>
      <c r="BR320" s="38"/>
      <c r="BS320" s="38"/>
      <c r="BT320" s="38"/>
      <c r="BU320" s="38"/>
      <c r="BV320" s="38"/>
      <c r="BW320" s="38"/>
      <c r="BX320" s="38"/>
      <c r="BY320" s="38"/>
      <c r="BZ320" s="38"/>
      <c r="CA320" s="38"/>
      <c r="CB320" s="38"/>
      <c r="CC320" s="38"/>
      <c r="CD320" s="38"/>
      <c r="CE320" s="38"/>
      <c r="CF320" s="38"/>
      <c r="CG320" s="38"/>
      <c r="CH320" s="38"/>
      <c r="CI320" s="38"/>
      <c r="CJ320" s="38"/>
      <c r="CK320" s="38"/>
      <c r="CL320" s="38"/>
      <c r="CM320" s="38"/>
      <c r="CN320" s="38"/>
      <c r="CO320" s="38"/>
      <c r="CP320" s="38"/>
      <c r="CQ320" s="38"/>
      <c r="CR320" s="38"/>
      <c r="CS320" s="38"/>
      <c r="CT320" s="38"/>
      <c r="CU320" s="38"/>
      <c r="CV320" s="38"/>
      <c r="CW320" s="38"/>
      <c r="CX320" s="38"/>
      <c r="CY320" s="38"/>
      <c r="CZ320" s="38"/>
      <c r="DA320" s="38"/>
      <c r="DB320" s="38"/>
      <c r="DC320" s="38"/>
      <c r="DD320" s="38"/>
      <c r="DE320" s="38"/>
      <c r="DF320" s="38"/>
      <c r="DG320" s="38"/>
      <c r="DH320" s="38"/>
      <c r="DI320" s="38"/>
      <c r="DJ320" s="38"/>
      <c r="DK320" s="38"/>
      <c r="DL320" s="38"/>
      <c r="DM320" s="38"/>
      <c r="DN320" s="38"/>
      <c r="DO320" s="38"/>
      <c r="DP320" s="38"/>
      <c r="DQ320" s="38"/>
      <c r="DR320" s="38"/>
      <c r="DS320" s="38"/>
      <c r="DT320" s="38"/>
      <c r="DU320" s="38"/>
      <c r="DV320" s="38"/>
      <c r="DW320" s="38"/>
      <c r="DX320" s="38"/>
      <c r="DY320" s="38"/>
      <c r="DZ320" s="38"/>
      <c r="EA320" s="38"/>
      <c r="EB320" s="38"/>
      <c r="EC320" s="38"/>
      <c r="ED320" s="38"/>
      <c r="EE320" s="38"/>
      <c r="EF320" s="38"/>
      <c r="EG320" s="38"/>
      <c r="EH320" s="38"/>
      <c r="EI320" s="38"/>
      <c r="EJ320" s="38"/>
      <c r="EK320" s="38"/>
      <c r="EL320" s="38"/>
      <c r="EM320" s="38"/>
      <c r="EN320" s="38"/>
      <c r="EO320" s="38"/>
      <c r="EP320" s="38"/>
      <c r="EQ320" s="38"/>
      <c r="ER320" s="38"/>
      <c r="ES320" s="38"/>
      <c r="ET320" s="38"/>
      <c r="EU320" s="38"/>
      <c r="EV320" s="38"/>
      <c r="EW320" s="38"/>
      <c r="EX320" s="38"/>
      <c r="EY320" s="38"/>
    </row>
    <row r="321" spans="2:155">
      <c r="B321" s="38"/>
      <c r="C321" s="38"/>
      <c r="D321" s="38"/>
      <c r="E321" s="39"/>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c r="AF321" s="38"/>
      <c r="AG321" s="38"/>
      <c r="AH321" s="38"/>
      <c r="AI321" s="38"/>
      <c r="AJ321" s="38"/>
      <c r="AK321" s="38"/>
      <c r="AL321" s="38"/>
      <c r="AM321" s="38"/>
      <c r="AN321" s="38"/>
      <c r="AO321" s="38"/>
      <c r="AP321" s="38"/>
      <c r="AQ321" s="38"/>
      <c r="AR321" s="38"/>
      <c r="AS321" s="38"/>
      <c r="AT321" s="38"/>
      <c r="AU321" s="38"/>
      <c r="AV321" s="38"/>
      <c r="AW321" s="38"/>
      <c r="AX321" s="38"/>
      <c r="AY321" s="38"/>
      <c r="AZ321" s="38"/>
      <c r="BA321" s="38"/>
      <c r="BB321" s="38"/>
      <c r="BC321" s="38"/>
      <c r="BD321" s="38"/>
      <c r="BE321" s="38"/>
      <c r="BF321" s="38"/>
      <c r="BG321" s="38"/>
      <c r="BH321" s="38"/>
      <c r="BI321" s="38"/>
      <c r="BJ321" s="38"/>
      <c r="BK321" s="38"/>
      <c r="BL321" s="38"/>
      <c r="BM321" s="38"/>
      <c r="BN321" s="38"/>
      <c r="BO321" s="38"/>
      <c r="BP321" s="38"/>
      <c r="BQ321" s="38"/>
      <c r="BR321" s="38"/>
      <c r="BS321" s="38"/>
      <c r="BT321" s="38"/>
      <c r="BU321" s="38"/>
      <c r="BV321" s="38"/>
      <c r="BW321" s="38"/>
      <c r="BX321" s="38"/>
      <c r="BY321" s="38"/>
      <c r="BZ321" s="38"/>
      <c r="CA321" s="38"/>
      <c r="CB321" s="38"/>
      <c r="CC321" s="38"/>
      <c r="CD321" s="38"/>
      <c r="CE321" s="38"/>
      <c r="CF321" s="38"/>
      <c r="CG321" s="38"/>
      <c r="CH321" s="38"/>
      <c r="CI321" s="38"/>
      <c r="CJ321" s="38"/>
      <c r="CK321" s="38"/>
      <c r="CL321" s="38"/>
      <c r="CM321" s="38"/>
      <c r="CN321" s="38"/>
      <c r="CO321" s="38"/>
      <c r="CP321" s="38"/>
      <c r="CQ321" s="38"/>
      <c r="CR321" s="38"/>
      <c r="CS321" s="38"/>
      <c r="CT321" s="38"/>
      <c r="CU321" s="38"/>
      <c r="CV321" s="38"/>
      <c r="CW321" s="38"/>
      <c r="CX321" s="38"/>
      <c r="CY321" s="38"/>
      <c r="CZ321" s="38"/>
      <c r="DA321" s="38"/>
      <c r="DB321" s="38"/>
      <c r="DC321" s="38"/>
      <c r="DD321" s="38"/>
      <c r="DE321" s="38"/>
      <c r="DF321" s="38"/>
      <c r="DG321" s="38"/>
      <c r="DH321" s="38"/>
      <c r="DI321" s="38"/>
      <c r="DJ321" s="38"/>
      <c r="DK321" s="38"/>
      <c r="DL321" s="38"/>
      <c r="DM321" s="38"/>
      <c r="DN321" s="38"/>
      <c r="DO321" s="38"/>
      <c r="DP321" s="38"/>
      <c r="DQ321" s="38"/>
      <c r="DR321" s="38"/>
      <c r="DS321" s="38"/>
      <c r="DT321" s="38"/>
      <c r="DU321" s="38"/>
      <c r="DV321" s="38"/>
      <c r="DW321" s="38"/>
      <c r="DX321" s="38"/>
      <c r="DY321" s="38"/>
      <c r="DZ321" s="38"/>
      <c r="EA321" s="38"/>
      <c r="EB321" s="38"/>
      <c r="EC321" s="38"/>
      <c r="ED321" s="38"/>
      <c r="EE321" s="38"/>
      <c r="EF321" s="38"/>
      <c r="EG321" s="38"/>
      <c r="EH321" s="38"/>
      <c r="EI321" s="38"/>
      <c r="EJ321" s="38"/>
      <c r="EK321" s="38"/>
      <c r="EL321" s="38"/>
      <c r="EM321" s="38"/>
      <c r="EN321" s="38"/>
      <c r="EO321" s="38"/>
      <c r="EP321" s="38"/>
      <c r="EQ321" s="38"/>
      <c r="ER321" s="38"/>
      <c r="ES321" s="38"/>
      <c r="ET321" s="38"/>
      <c r="EU321" s="38"/>
      <c r="EV321" s="38"/>
      <c r="EW321" s="38"/>
      <c r="EX321" s="38"/>
      <c r="EY321" s="38"/>
    </row>
    <row r="322" spans="2:155">
      <c r="B322" s="38"/>
      <c r="C322" s="38"/>
      <c r="D322" s="38"/>
      <c r="E322" s="39"/>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c r="AF322" s="38"/>
      <c r="AG322" s="38"/>
      <c r="AH322" s="38"/>
      <c r="AI322" s="38"/>
      <c r="AJ322" s="38"/>
      <c r="AK322" s="38"/>
      <c r="AL322" s="38"/>
      <c r="AM322" s="38"/>
      <c r="AN322" s="38"/>
      <c r="AO322" s="38"/>
      <c r="AP322" s="38"/>
      <c r="AQ322" s="38"/>
      <c r="AR322" s="38"/>
      <c r="AS322" s="38"/>
      <c r="AT322" s="38"/>
      <c r="AU322" s="38"/>
      <c r="AV322" s="38"/>
      <c r="AW322" s="38"/>
      <c r="AX322" s="38"/>
      <c r="AY322" s="38"/>
      <c r="AZ322" s="38"/>
      <c r="BA322" s="38"/>
      <c r="BB322" s="38"/>
      <c r="BC322" s="38"/>
      <c r="BD322" s="38"/>
      <c r="BE322" s="38"/>
      <c r="BF322" s="38"/>
      <c r="BG322" s="38"/>
      <c r="BH322" s="38"/>
      <c r="BI322" s="38"/>
      <c r="BJ322" s="38"/>
      <c r="BK322" s="38"/>
      <c r="BL322" s="38"/>
      <c r="BM322" s="38"/>
      <c r="BN322" s="38"/>
      <c r="BO322" s="38"/>
      <c r="BP322" s="38"/>
      <c r="BQ322" s="38"/>
      <c r="BR322" s="38"/>
      <c r="BS322" s="38"/>
      <c r="BT322" s="38"/>
      <c r="BU322" s="38"/>
      <c r="BV322" s="38"/>
      <c r="BW322" s="38"/>
      <c r="BX322" s="38"/>
      <c r="BY322" s="38"/>
      <c r="BZ322" s="38"/>
      <c r="CA322" s="38"/>
      <c r="CB322" s="38"/>
      <c r="CC322" s="38"/>
      <c r="CD322" s="38"/>
      <c r="CE322" s="38"/>
      <c r="CF322" s="38"/>
      <c r="CG322" s="38"/>
      <c r="CH322" s="38"/>
      <c r="CI322" s="38"/>
      <c r="CJ322" s="38"/>
      <c r="CK322" s="38"/>
      <c r="CL322" s="38"/>
      <c r="CM322" s="38"/>
      <c r="CN322" s="38"/>
      <c r="CO322" s="38"/>
      <c r="CP322" s="38"/>
      <c r="CQ322" s="38"/>
      <c r="CR322" s="38"/>
      <c r="CS322" s="38"/>
      <c r="CT322" s="38"/>
      <c r="CU322" s="38"/>
      <c r="CV322" s="38"/>
      <c r="CW322" s="38"/>
      <c r="CX322" s="38"/>
      <c r="CY322" s="38"/>
      <c r="CZ322" s="38"/>
      <c r="DA322" s="38"/>
      <c r="DB322" s="38"/>
      <c r="DC322" s="38"/>
      <c r="DD322" s="38"/>
      <c r="DE322" s="38"/>
      <c r="DF322" s="38"/>
      <c r="DG322" s="38"/>
      <c r="DH322" s="38"/>
      <c r="DI322" s="38"/>
      <c r="DJ322" s="38"/>
      <c r="DK322" s="38"/>
      <c r="DL322" s="38"/>
      <c r="DM322" s="38"/>
      <c r="DN322" s="38"/>
      <c r="DO322" s="38"/>
      <c r="DP322" s="38"/>
      <c r="DQ322" s="38"/>
      <c r="DR322" s="38"/>
      <c r="DS322" s="38"/>
      <c r="DT322" s="38"/>
      <c r="DU322" s="38"/>
      <c r="DV322" s="38"/>
      <c r="DW322" s="38"/>
      <c r="DX322" s="38"/>
      <c r="DY322" s="38"/>
      <c r="DZ322" s="38"/>
      <c r="EA322" s="38"/>
      <c r="EB322" s="38"/>
      <c r="EC322" s="38"/>
      <c r="ED322" s="38"/>
      <c r="EE322" s="38"/>
      <c r="EF322" s="38"/>
      <c r="EG322" s="38"/>
      <c r="EH322" s="38"/>
      <c r="EI322" s="38"/>
      <c r="EJ322" s="38"/>
      <c r="EK322" s="38"/>
      <c r="EL322" s="38"/>
      <c r="EM322" s="38"/>
      <c r="EN322" s="38"/>
      <c r="EO322" s="38"/>
      <c r="EP322" s="38"/>
      <c r="EQ322" s="38"/>
      <c r="ER322" s="38"/>
      <c r="ES322" s="38"/>
      <c r="ET322" s="38"/>
      <c r="EU322" s="38"/>
      <c r="EV322" s="38"/>
      <c r="EW322" s="38"/>
      <c r="EX322" s="38"/>
      <c r="EY322" s="38"/>
    </row>
    <row r="323" spans="2:155">
      <c r="B323" s="38"/>
      <c r="C323" s="38"/>
      <c r="D323" s="38"/>
      <c r="E323" s="39"/>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c r="AF323" s="38"/>
      <c r="AG323" s="38"/>
      <c r="AH323" s="38"/>
      <c r="AI323" s="38"/>
      <c r="AJ323" s="38"/>
      <c r="AK323" s="38"/>
      <c r="AL323" s="38"/>
      <c r="AM323" s="38"/>
      <c r="AN323" s="38"/>
      <c r="AO323" s="38"/>
      <c r="AP323" s="38"/>
      <c r="AQ323" s="38"/>
      <c r="AR323" s="38"/>
      <c r="AS323" s="38"/>
      <c r="AT323" s="38"/>
      <c r="AU323" s="38"/>
      <c r="AV323" s="38"/>
      <c r="AW323" s="38"/>
      <c r="AX323" s="38"/>
      <c r="AY323" s="38"/>
      <c r="AZ323" s="38"/>
      <c r="BA323" s="38"/>
      <c r="BB323" s="38"/>
      <c r="BC323" s="38"/>
      <c r="BD323" s="38"/>
      <c r="BE323" s="38"/>
      <c r="BF323" s="38"/>
      <c r="BG323" s="38"/>
      <c r="BH323" s="38"/>
      <c r="BI323" s="38"/>
      <c r="BJ323" s="38"/>
      <c r="BK323" s="38"/>
      <c r="BL323" s="38"/>
      <c r="BM323" s="38"/>
      <c r="BN323" s="38"/>
      <c r="BO323" s="38"/>
      <c r="BP323" s="38"/>
      <c r="BQ323" s="38"/>
      <c r="BR323" s="38"/>
      <c r="BS323" s="38"/>
      <c r="BT323" s="38"/>
      <c r="BU323" s="38"/>
      <c r="BV323" s="38"/>
      <c r="BW323" s="38"/>
      <c r="BX323" s="38"/>
      <c r="BY323" s="38"/>
      <c r="BZ323" s="38"/>
      <c r="CA323" s="38"/>
      <c r="CB323" s="38"/>
      <c r="CC323" s="38"/>
      <c r="CD323" s="38"/>
      <c r="CE323" s="38"/>
      <c r="CF323" s="38"/>
      <c r="CG323" s="38"/>
      <c r="CH323" s="38"/>
      <c r="CI323" s="38"/>
      <c r="CJ323" s="38"/>
      <c r="CK323" s="38"/>
      <c r="CL323" s="38"/>
      <c r="CM323" s="38"/>
      <c r="CN323" s="38"/>
      <c r="CO323" s="38"/>
      <c r="CP323" s="38"/>
      <c r="CQ323" s="38"/>
      <c r="CR323" s="38"/>
      <c r="CS323" s="38"/>
      <c r="CT323" s="38"/>
      <c r="CU323" s="38"/>
      <c r="CV323" s="38"/>
      <c r="CW323" s="38"/>
      <c r="CX323" s="38"/>
      <c r="CY323" s="38"/>
      <c r="CZ323" s="38"/>
      <c r="DA323" s="38"/>
      <c r="DB323" s="38"/>
      <c r="DC323" s="38"/>
      <c r="DD323" s="38"/>
      <c r="DE323" s="38"/>
      <c r="DF323" s="38"/>
      <c r="DG323" s="38"/>
      <c r="DH323" s="38"/>
      <c r="DI323" s="38"/>
      <c r="DJ323" s="38"/>
      <c r="DK323" s="38"/>
      <c r="DL323" s="38"/>
      <c r="DM323" s="38"/>
      <c r="DN323" s="38"/>
      <c r="DO323" s="38"/>
      <c r="DP323" s="38"/>
      <c r="DQ323" s="38"/>
      <c r="DR323" s="38"/>
      <c r="DS323" s="38"/>
      <c r="DT323" s="38"/>
      <c r="DU323" s="38"/>
      <c r="DV323" s="38"/>
      <c r="DW323" s="38"/>
      <c r="DX323" s="38"/>
      <c r="DY323" s="38"/>
      <c r="DZ323" s="38"/>
      <c r="EA323" s="38"/>
      <c r="EB323" s="38"/>
      <c r="EC323" s="38"/>
      <c r="ED323" s="38"/>
      <c r="EE323" s="38"/>
      <c r="EF323" s="38"/>
      <c r="EG323" s="38"/>
      <c r="EH323" s="38"/>
      <c r="EI323" s="38"/>
      <c r="EJ323" s="38"/>
      <c r="EK323" s="38"/>
      <c r="EL323" s="38"/>
      <c r="EM323" s="38"/>
      <c r="EN323" s="38"/>
      <c r="EO323" s="38"/>
      <c r="EP323" s="38"/>
      <c r="EQ323" s="38"/>
      <c r="ER323" s="38"/>
      <c r="ES323" s="38"/>
      <c r="ET323" s="38"/>
      <c r="EU323" s="38"/>
      <c r="EV323" s="38"/>
      <c r="EW323" s="38"/>
      <c r="EX323" s="38"/>
      <c r="EY323" s="38"/>
    </row>
    <row r="324" spans="2:155">
      <c r="B324" s="38"/>
      <c r="C324" s="38"/>
      <c r="D324" s="38"/>
      <c r="E324" s="39"/>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c r="AF324" s="38"/>
      <c r="AG324" s="38"/>
      <c r="AH324" s="38"/>
      <c r="AI324" s="38"/>
      <c r="AJ324" s="38"/>
      <c r="AK324" s="38"/>
      <c r="AL324" s="38"/>
      <c r="AM324" s="38"/>
      <c r="AN324" s="38"/>
      <c r="AO324" s="38"/>
      <c r="AP324" s="38"/>
      <c r="AQ324" s="38"/>
      <c r="AR324" s="38"/>
      <c r="AS324" s="38"/>
      <c r="AT324" s="38"/>
      <c r="AU324" s="38"/>
      <c r="AV324" s="38"/>
      <c r="AW324" s="38"/>
      <c r="AX324" s="38"/>
      <c r="AY324" s="38"/>
      <c r="AZ324" s="38"/>
      <c r="BA324" s="38"/>
      <c r="BB324" s="38"/>
      <c r="BC324" s="38"/>
      <c r="BD324" s="38"/>
      <c r="BE324" s="38"/>
      <c r="BF324" s="38"/>
      <c r="BG324" s="38"/>
      <c r="BH324" s="38"/>
      <c r="BI324" s="38"/>
      <c r="BJ324" s="38"/>
      <c r="BK324" s="38"/>
      <c r="BL324" s="38"/>
      <c r="BM324" s="38"/>
      <c r="BN324" s="38"/>
      <c r="BO324" s="38"/>
      <c r="BP324" s="38"/>
      <c r="BQ324" s="38"/>
      <c r="BR324" s="38"/>
      <c r="BS324" s="38"/>
      <c r="BT324" s="38"/>
      <c r="BU324" s="38"/>
      <c r="BV324" s="38"/>
      <c r="BW324" s="38"/>
      <c r="BX324" s="38"/>
      <c r="BY324" s="38"/>
      <c r="BZ324" s="38"/>
      <c r="CA324" s="38"/>
      <c r="CB324" s="38"/>
      <c r="CC324" s="38"/>
      <c r="CD324" s="38"/>
      <c r="CE324" s="38"/>
      <c r="CF324" s="38"/>
      <c r="CG324" s="38"/>
      <c r="CH324" s="38"/>
      <c r="CI324" s="38"/>
      <c r="CJ324" s="38"/>
      <c r="CK324" s="38"/>
      <c r="CL324" s="38"/>
      <c r="CM324" s="38"/>
      <c r="CN324" s="38"/>
      <c r="CO324" s="38"/>
      <c r="CP324" s="38"/>
      <c r="CQ324" s="38"/>
      <c r="CR324" s="38"/>
      <c r="CS324" s="38"/>
      <c r="CT324" s="38"/>
      <c r="CU324" s="38"/>
      <c r="CV324" s="38"/>
      <c r="CW324" s="38"/>
      <c r="CX324" s="38"/>
      <c r="CY324" s="38"/>
      <c r="CZ324" s="38"/>
      <c r="DA324" s="38"/>
      <c r="DB324" s="38"/>
      <c r="DC324" s="38"/>
      <c r="DD324" s="38"/>
      <c r="DE324" s="38"/>
      <c r="DF324" s="38"/>
      <c r="DG324" s="38"/>
      <c r="DH324" s="38"/>
      <c r="DI324" s="38"/>
      <c r="DJ324" s="38"/>
      <c r="DK324" s="38"/>
      <c r="DL324" s="38"/>
      <c r="DM324" s="38"/>
      <c r="DN324" s="38"/>
      <c r="DO324" s="38"/>
      <c r="DP324" s="38"/>
      <c r="DQ324" s="38"/>
      <c r="DR324" s="38"/>
      <c r="DS324" s="38"/>
      <c r="DT324" s="38"/>
      <c r="DU324" s="38"/>
      <c r="DV324" s="38"/>
      <c r="DW324" s="38"/>
      <c r="DX324" s="38"/>
      <c r="DY324" s="38"/>
      <c r="DZ324" s="38"/>
      <c r="EA324" s="38"/>
      <c r="EB324" s="38"/>
      <c r="EC324" s="38"/>
      <c r="ED324" s="38"/>
      <c r="EE324" s="38"/>
      <c r="EF324" s="38"/>
      <c r="EG324" s="38"/>
      <c r="EH324" s="38"/>
      <c r="EI324" s="38"/>
      <c r="EJ324" s="38"/>
      <c r="EK324" s="38"/>
      <c r="EL324" s="38"/>
      <c r="EM324" s="38"/>
      <c r="EN324" s="38"/>
      <c r="EO324" s="38"/>
      <c r="EP324" s="38"/>
      <c r="EQ324" s="38"/>
      <c r="ER324" s="38"/>
      <c r="ES324" s="38"/>
      <c r="ET324" s="38"/>
      <c r="EU324" s="38"/>
      <c r="EV324" s="38"/>
      <c r="EW324" s="38"/>
      <c r="EX324" s="38"/>
      <c r="EY324" s="38"/>
    </row>
    <row r="325" spans="2:155">
      <c r="B325" s="38"/>
      <c r="C325" s="38"/>
      <c r="D325" s="38"/>
      <c r="E325" s="39"/>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c r="AF325" s="38"/>
      <c r="AG325" s="38"/>
      <c r="AH325" s="38"/>
      <c r="AI325" s="38"/>
      <c r="AJ325" s="38"/>
      <c r="AK325" s="38"/>
      <c r="AL325" s="38"/>
      <c r="AM325" s="38"/>
      <c r="AN325" s="38"/>
      <c r="AO325" s="38"/>
      <c r="AP325" s="38"/>
      <c r="AQ325" s="38"/>
      <c r="AR325" s="38"/>
      <c r="AS325" s="38"/>
      <c r="AT325" s="38"/>
      <c r="AU325" s="38"/>
      <c r="AV325" s="38"/>
      <c r="AW325" s="38"/>
      <c r="AX325" s="38"/>
      <c r="AY325" s="38"/>
      <c r="AZ325" s="38"/>
      <c r="BA325" s="38"/>
      <c r="BB325" s="38"/>
      <c r="BC325" s="38"/>
      <c r="BD325" s="38"/>
      <c r="BE325" s="38"/>
      <c r="BF325" s="38"/>
      <c r="BG325" s="38"/>
      <c r="BH325" s="38"/>
      <c r="BI325" s="38"/>
      <c r="BJ325" s="38"/>
      <c r="BK325" s="38"/>
      <c r="BL325" s="38"/>
      <c r="BM325" s="38"/>
      <c r="BN325" s="38"/>
      <c r="BO325" s="38"/>
      <c r="BP325" s="38"/>
      <c r="BQ325" s="38"/>
      <c r="BR325" s="38"/>
      <c r="BS325" s="38"/>
      <c r="BT325" s="38"/>
      <c r="BU325" s="38"/>
      <c r="BV325" s="38"/>
      <c r="BW325" s="38"/>
      <c r="BX325" s="38"/>
      <c r="BY325" s="38"/>
      <c r="BZ325" s="38"/>
      <c r="CA325" s="38"/>
      <c r="CB325" s="38"/>
      <c r="CC325" s="38"/>
      <c r="CD325" s="38"/>
      <c r="CE325" s="38"/>
      <c r="CF325" s="38"/>
      <c r="CG325" s="38"/>
      <c r="CH325" s="38"/>
      <c r="CI325" s="38"/>
      <c r="CJ325" s="38"/>
      <c r="CK325" s="38"/>
      <c r="CL325" s="38"/>
      <c r="CM325" s="38"/>
      <c r="CN325" s="38"/>
      <c r="CO325" s="38"/>
      <c r="CP325" s="38"/>
      <c r="CQ325" s="38"/>
      <c r="CR325" s="38"/>
      <c r="CS325" s="38"/>
      <c r="CT325" s="38"/>
      <c r="CU325" s="38"/>
      <c r="CV325" s="38"/>
      <c r="CW325" s="38"/>
      <c r="CX325" s="38"/>
      <c r="CY325" s="38"/>
      <c r="CZ325" s="38"/>
      <c r="DA325" s="38"/>
      <c r="DB325" s="38"/>
      <c r="DC325" s="38"/>
      <c r="DD325" s="38"/>
      <c r="DE325" s="38"/>
      <c r="DF325" s="38"/>
      <c r="DG325" s="38"/>
      <c r="DH325" s="38"/>
      <c r="DI325" s="38"/>
      <c r="DJ325" s="38"/>
      <c r="DK325" s="38"/>
      <c r="DL325" s="38"/>
      <c r="DM325" s="38"/>
      <c r="DN325" s="38"/>
      <c r="DO325" s="38"/>
      <c r="DP325" s="38"/>
      <c r="DQ325" s="38"/>
      <c r="DR325" s="38"/>
      <c r="DS325" s="38"/>
      <c r="DT325" s="38"/>
      <c r="DU325" s="38"/>
      <c r="DV325" s="38"/>
      <c r="DW325" s="38"/>
      <c r="DX325" s="38"/>
      <c r="DY325" s="38"/>
      <c r="DZ325" s="38"/>
      <c r="EA325" s="38"/>
      <c r="EB325" s="38"/>
      <c r="EC325" s="38"/>
      <c r="ED325" s="38"/>
      <c r="EE325" s="38"/>
      <c r="EF325" s="38"/>
      <c r="EG325" s="38"/>
      <c r="EH325" s="38"/>
      <c r="EI325" s="38"/>
      <c r="EJ325" s="38"/>
      <c r="EK325" s="38"/>
      <c r="EL325" s="38"/>
      <c r="EM325" s="38"/>
      <c r="EN325" s="38"/>
      <c r="EO325" s="38"/>
      <c r="EP325" s="38"/>
      <c r="EQ325" s="38"/>
      <c r="ER325" s="38"/>
      <c r="ES325" s="38"/>
      <c r="ET325" s="38"/>
      <c r="EU325" s="38"/>
      <c r="EV325" s="38"/>
      <c r="EW325" s="38"/>
      <c r="EX325" s="38"/>
      <c r="EY325" s="38"/>
    </row>
    <row r="326" spans="2:155">
      <c r="B326" s="38"/>
      <c r="C326" s="38"/>
      <c r="D326" s="38"/>
      <c r="E326" s="39"/>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c r="AF326" s="38"/>
      <c r="AG326" s="38"/>
      <c r="AH326" s="38"/>
      <c r="AI326" s="38"/>
      <c r="AJ326" s="38"/>
      <c r="AK326" s="38"/>
      <c r="AL326" s="38"/>
      <c r="AM326" s="38"/>
      <c r="AN326" s="38"/>
      <c r="AO326" s="38"/>
      <c r="AP326" s="38"/>
      <c r="AQ326" s="38"/>
      <c r="AR326" s="38"/>
      <c r="AS326" s="38"/>
      <c r="AT326" s="38"/>
      <c r="AU326" s="38"/>
      <c r="AV326" s="38"/>
      <c r="AW326" s="38"/>
      <c r="AX326" s="38"/>
      <c r="AY326" s="38"/>
      <c r="AZ326" s="38"/>
      <c r="BA326" s="38"/>
      <c r="BB326" s="38"/>
      <c r="BC326" s="38"/>
      <c r="BD326" s="38"/>
      <c r="BE326" s="38"/>
      <c r="BF326" s="38"/>
      <c r="BG326" s="38"/>
      <c r="BH326" s="38"/>
      <c r="BI326" s="38"/>
      <c r="BJ326" s="38"/>
      <c r="BK326" s="38"/>
      <c r="BL326" s="38"/>
      <c r="BM326" s="38"/>
      <c r="BN326" s="38"/>
      <c r="BO326" s="38"/>
      <c r="BP326" s="38"/>
      <c r="BQ326" s="38"/>
      <c r="BR326" s="38"/>
      <c r="BS326" s="38"/>
      <c r="BT326" s="38"/>
      <c r="BU326" s="38"/>
      <c r="BV326" s="38"/>
      <c r="BW326" s="38"/>
      <c r="BX326" s="38"/>
      <c r="BY326" s="38"/>
      <c r="BZ326" s="38"/>
      <c r="CA326" s="38"/>
      <c r="CB326" s="38"/>
      <c r="CC326" s="38"/>
      <c r="CD326" s="38"/>
      <c r="CE326" s="38"/>
      <c r="CF326" s="38"/>
      <c r="CG326" s="38"/>
      <c r="CH326" s="38"/>
      <c r="CI326" s="38"/>
      <c r="CJ326" s="38"/>
      <c r="CK326" s="38"/>
      <c r="CL326" s="38"/>
      <c r="CM326" s="38"/>
      <c r="CN326" s="38"/>
      <c r="CO326" s="38"/>
      <c r="CP326" s="38"/>
      <c r="CQ326" s="38"/>
      <c r="CR326" s="38"/>
      <c r="CS326" s="38"/>
      <c r="CT326" s="38"/>
      <c r="CU326" s="38"/>
      <c r="CV326" s="38"/>
      <c r="CW326" s="38"/>
      <c r="CX326" s="38"/>
      <c r="CY326" s="38"/>
      <c r="CZ326" s="38"/>
      <c r="DA326" s="38"/>
      <c r="DB326" s="38"/>
      <c r="DC326" s="38"/>
      <c r="DD326" s="38"/>
      <c r="DE326" s="38"/>
      <c r="DF326" s="38"/>
      <c r="DG326" s="38"/>
      <c r="DH326" s="38"/>
      <c r="DI326" s="38"/>
      <c r="DJ326" s="38"/>
      <c r="DK326" s="38"/>
      <c r="DL326" s="38"/>
      <c r="DM326" s="38"/>
      <c r="DN326" s="38"/>
      <c r="DO326" s="38"/>
      <c r="DP326" s="38"/>
      <c r="DQ326" s="38"/>
      <c r="DR326" s="38"/>
      <c r="DS326" s="38"/>
      <c r="DT326" s="38"/>
      <c r="DU326" s="38"/>
      <c r="DV326" s="38"/>
      <c r="DW326" s="38"/>
      <c r="DX326" s="38"/>
      <c r="DY326" s="38"/>
      <c r="DZ326" s="38"/>
      <c r="EA326" s="38"/>
      <c r="EB326" s="38"/>
      <c r="EC326" s="38"/>
      <c r="ED326" s="38"/>
      <c r="EE326" s="38"/>
      <c r="EF326" s="38"/>
      <c r="EG326" s="38"/>
      <c r="EH326" s="38"/>
      <c r="EI326" s="38"/>
      <c r="EJ326" s="38"/>
      <c r="EK326" s="38"/>
      <c r="EL326" s="38"/>
      <c r="EM326" s="38"/>
      <c r="EN326" s="38"/>
      <c r="EO326" s="38"/>
      <c r="EP326" s="38"/>
      <c r="EQ326" s="38"/>
      <c r="ER326" s="38"/>
      <c r="ES326" s="38"/>
      <c r="ET326" s="38"/>
      <c r="EU326" s="38"/>
      <c r="EV326" s="38"/>
      <c r="EW326" s="38"/>
      <c r="EX326" s="38"/>
      <c r="EY326" s="38"/>
    </row>
  </sheetData>
  <mergeCells count="2">
    <mergeCell ref="A2:F2"/>
    <mergeCell ref="A3:F3"/>
  </mergeCells>
  <phoneticPr fontId="135" type="noConversion"/>
  <pageMargins left="0.70866141732283472" right="0.70866141732283472" top="0.74803149606299213" bottom="0.74803149606299213" header="0.31496062992125984" footer="0.31496062992125984"/>
  <pageSetup paperSize="9" scale="65" orientation="portrait" horizontalDpi="4294967295" verticalDpi="4294967295"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dimension ref="A1:I53"/>
  <sheetViews>
    <sheetView zoomScaleNormal="100" workbookViewId="0">
      <selection activeCell="G29" sqref="G29"/>
    </sheetView>
  </sheetViews>
  <sheetFormatPr baseColWidth="10" defaultColWidth="11" defaultRowHeight="14.25"/>
  <cols>
    <col min="1" max="1" width="3.25" style="3" customWidth="1"/>
    <col min="2" max="2" width="14.25" style="3" customWidth="1"/>
    <col min="3" max="3" width="18.25" style="3" customWidth="1"/>
    <col min="4" max="4" width="12.25" style="3" customWidth="1"/>
    <col min="5" max="5" width="16" style="3" customWidth="1"/>
    <col min="6" max="6" width="52.375" style="3" customWidth="1"/>
    <col min="7" max="7" width="14.25" style="3" customWidth="1"/>
    <col min="8" max="8" width="18.375" style="3" customWidth="1"/>
    <col min="9" max="9" width="25.375" style="3" customWidth="1"/>
    <col min="10" max="16384" width="11" style="3"/>
  </cols>
  <sheetData>
    <row r="1" spans="1:9" ht="21.75" customHeight="1">
      <c r="A1" s="10"/>
      <c r="B1" s="10"/>
      <c r="C1" s="313"/>
      <c r="D1" s="313"/>
      <c r="E1" s="313"/>
      <c r="F1" s="313"/>
      <c r="G1" s="313"/>
      <c r="H1" s="313"/>
    </row>
    <row r="2" spans="1:9" ht="48" customHeight="1">
      <c r="C2" s="30" t="s">
        <v>84</v>
      </c>
      <c r="D2" s="315" t="s">
        <v>85</v>
      </c>
      <c r="E2" s="315"/>
      <c r="F2" s="315"/>
      <c r="G2" s="315"/>
      <c r="H2" s="315"/>
    </row>
    <row r="3" spans="1:9" ht="29.25" customHeight="1">
      <c r="A3" s="11"/>
      <c r="B3" s="11"/>
      <c r="C3" s="314" t="s">
        <v>15</v>
      </c>
      <c r="D3" s="314"/>
      <c r="E3" s="314"/>
      <c r="F3" s="314"/>
      <c r="G3" s="314"/>
      <c r="H3" s="314"/>
    </row>
    <row r="4" spans="1:9" ht="21" customHeight="1">
      <c r="A4" s="10"/>
      <c r="B4" s="9" t="s">
        <v>14</v>
      </c>
      <c r="C4" s="2" t="s">
        <v>707</v>
      </c>
      <c r="E4" s="2"/>
      <c r="F4" s="12"/>
      <c r="G4" s="12"/>
      <c r="H4" s="12"/>
    </row>
    <row r="5" spans="1:9" ht="16.350000000000001" customHeight="1"/>
    <row r="6" spans="1:9" ht="15.75" customHeight="1"/>
    <row r="7" spans="1:9" ht="16.350000000000001" customHeight="1"/>
    <row r="8" spans="1:9" ht="16.350000000000001" customHeight="1"/>
    <row r="9" spans="1:9" ht="16.350000000000001" customHeight="1"/>
    <row r="10" spans="1:9" ht="16.350000000000001" customHeight="1"/>
    <row r="11" spans="1:9" ht="16.350000000000001" customHeight="1"/>
    <row r="12" spans="1:9" ht="16.350000000000001" customHeight="1"/>
    <row r="13" spans="1:9" ht="16.350000000000001" customHeight="1"/>
    <row r="14" spans="1:9" ht="16.350000000000001" customHeight="1"/>
    <row r="15" spans="1:9" ht="16.350000000000001" customHeight="1"/>
    <row r="16" spans="1:9" ht="16.350000000000001" customHeight="1">
      <c r="I16" s="7"/>
    </row>
    <row r="17" spans="9:9" ht="16.350000000000001" customHeight="1">
      <c r="I17" s="7"/>
    </row>
    <row r="18" spans="9:9" ht="16.350000000000001" customHeight="1">
      <c r="I18" s="7"/>
    </row>
    <row r="19" spans="9:9" ht="16.350000000000001" customHeight="1">
      <c r="I19" s="7"/>
    </row>
    <row r="20" spans="9:9" ht="16.350000000000001" customHeight="1"/>
    <row r="21" spans="9:9" ht="16.350000000000001" customHeight="1"/>
    <row r="22" spans="9:9" ht="16.350000000000001" customHeight="1"/>
    <row r="23" spans="9:9" ht="16.350000000000001" customHeight="1"/>
    <row r="24" spans="9:9" ht="16.350000000000001" customHeight="1"/>
    <row r="25" spans="9:9" ht="16.350000000000001" customHeight="1"/>
    <row r="26" spans="9:9" ht="16.350000000000001" customHeight="1"/>
    <row r="27" spans="9:9" ht="16.350000000000001" customHeight="1"/>
    <row r="28" spans="9:9" ht="16.149999999999999" customHeight="1"/>
    <row r="29" spans="9:9" ht="16.350000000000001" customHeight="1"/>
    <row r="30" spans="9:9" ht="16.350000000000001" customHeight="1"/>
    <row r="31" spans="9:9" ht="16.350000000000001" customHeight="1"/>
    <row r="32" spans="9:9" ht="16.350000000000001" customHeight="1"/>
    <row r="33" ht="16.350000000000001" customHeight="1"/>
    <row r="34" ht="16.350000000000001" customHeight="1"/>
    <row r="35" ht="16.350000000000001" customHeight="1"/>
    <row r="36" ht="16.350000000000001" customHeight="1"/>
    <row r="37" ht="16.350000000000001" customHeight="1"/>
    <row r="38" ht="16.350000000000001" customHeight="1"/>
    <row r="39" ht="16.350000000000001" customHeight="1"/>
    <row r="40" ht="16.350000000000001" customHeight="1"/>
    <row r="41" ht="16.350000000000001" customHeight="1"/>
    <row r="42" ht="16.350000000000001" customHeight="1"/>
    <row r="43" ht="16.350000000000001" customHeight="1"/>
    <row r="44" ht="16.350000000000001" customHeight="1"/>
    <row r="45" ht="16.350000000000001" customHeight="1"/>
    <row r="46" ht="16.350000000000001" customHeight="1"/>
    <row r="47" ht="16.350000000000001" customHeight="1"/>
    <row r="48" ht="16.350000000000001" customHeight="1"/>
    <row r="50" spans="1:8" ht="20.45" customHeight="1">
      <c r="A50" s="26" t="s">
        <v>2</v>
      </c>
      <c r="B50" s="26" t="s">
        <v>204</v>
      </c>
      <c r="C50" s="26" t="s">
        <v>151</v>
      </c>
      <c r="D50" s="26" t="s">
        <v>14</v>
      </c>
      <c r="E50" s="26" t="s">
        <v>5</v>
      </c>
      <c r="F50" s="26" t="s">
        <v>6</v>
      </c>
      <c r="G50" s="26" t="s">
        <v>7</v>
      </c>
      <c r="H50" s="157" t="s">
        <v>8</v>
      </c>
    </row>
    <row r="51" spans="1:8" ht="102">
      <c r="A51" s="143">
        <v>3</v>
      </c>
      <c r="B51" s="144" t="s">
        <v>298</v>
      </c>
      <c r="C51" s="138" t="s">
        <v>310</v>
      </c>
      <c r="D51" s="139">
        <v>45749</v>
      </c>
      <c r="E51" s="140" t="s">
        <v>154</v>
      </c>
      <c r="F51" s="145" t="s">
        <v>727</v>
      </c>
      <c r="G51" s="141" t="s">
        <v>168</v>
      </c>
      <c r="H51" s="86" t="s">
        <v>484</v>
      </c>
    </row>
    <row r="52" spans="1:8" ht="121.5" customHeight="1">
      <c r="A52" s="143">
        <v>2</v>
      </c>
      <c r="B52" s="144" t="s">
        <v>196</v>
      </c>
      <c r="C52" s="138" t="s">
        <v>153</v>
      </c>
      <c r="D52" s="139">
        <v>45542</v>
      </c>
      <c r="E52" s="140" t="s">
        <v>154</v>
      </c>
      <c r="F52" s="145" t="s">
        <v>726</v>
      </c>
      <c r="G52" s="141" t="s">
        <v>168</v>
      </c>
      <c r="H52" s="86" t="s">
        <v>483</v>
      </c>
    </row>
    <row r="53" spans="1:8" ht="111" customHeight="1">
      <c r="A53" s="143">
        <v>1</v>
      </c>
      <c r="B53" s="144" t="s">
        <v>505</v>
      </c>
      <c r="C53" s="138" t="s">
        <v>504</v>
      </c>
      <c r="D53" s="139">
        <v>45809</v>
      </c>
      <c r="E53" s="140" t="s">
        <v>154</v>
      </c>
      <c r="F53" s="145" t="s">
        <v>725</v>
      </c>
      <c r="G53" s="254" t="s">
        <v>542</v>
      </c>
      <c r="H53" s="86" t="s">
        <v>484</v>
      </c>
    </row>
  </sheetData>
  <mergeCells count="3">
    <mergeCell ref="C1:H1"/>
    <mergeCell ref="C3:H3"/>
    <mergeCell ref="D2:H2"/>
  </mergeCells>
  <phoneticPr fontId="135" type="noConversion"/>
  <pageMargins left="0.7" right="0.7" top="0.75" bottom="0.75" header="0.3" footer="0.3"/>
  <pageSetup scale="55" orientation="portrait" horizontalDpi="4294967295" verticalDpi="4294967295"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74"/>
  <sheetViews>
    <sheetView showGridLines="0" topLeftCell="A43" zoomScaleNormal="100" workbookViewId="0">
      <selection activeCell="F70" sqref="F70"/>
    </sheetView>
  </sheetViews>
  <sheetFormatPr baseColWidth="10" defaultColWidth="11" defaultRowHeight="14.25"/>
  <cols>
    <col min="1" max="1" width="5.75" customWidth="1"/>
    <col min="2" max="3" width="13.375" customWidth="1"/>
    <col min="4" max="4" width="12.5" customWidth="1"/>
    <col min="5" max="5" width="14.5" customWidth="1"/>
    <col min="6" max="6" width="41.5" bestFit="1" customWidth="1"/>
    <col min="7" max="7" width="10.5" customWidth="1"/>
    <col min="8" max="8" width="10.625" customWidth="1"/>
    <col min="9" max="9" width="18" style="3" customWidth="1"/>
    <col min="10" max="10" width="5.625" customWidth="1"/>
  </cols>
  <sheetData>
    <row r="1" spans="1:23" ht="14.25" customHeight="1">
      <c r="A1" s="201"/>
      <c r="B1" s="201"/>
      <c r="C1" s="201"/>
      <c r="E1" s="201"/>
      <c r="F1" s="201"/>
      <c r="G1" s="201"/>
      <c r="H1" s="201"/>
      <c r="J1" s="3"/>
      <c r="K1" s="3"/>
      <c r="L1" s="3"/>
      <c r="M1" s="3"/>
      <c r="N1" s="3"/>
      <c r="O1" s="3"/>
      <c r="P1" s="3"/>
      <c r="Q1" s="3"/>
      <c r="R1" s="3"/>
      <c r="S1" s="3"/>
      <c r="T1" s="3"/>
      <c r="U1" s="3"/>
      <c r="V1" s="3"/>
      <c r="W1" s="3"/>
    </row>
    <row r="2" spans="1:23" ht="54" customHeight="1">
      <c r="A2" s="316" t="s">
        <v>38</v>
      </c>
      <c r="B2" s="317"/>
      <c r="C2" s="317"/>
      <c r="D2" s="317"/>
      <c r="E2" s="317"/>
      <c r="F2" s="317"/>
      <c r="G2" s="317"/>
      <c r="H2" s="317"/>
      <c r="J2" s="3"/>
      <c r="K2" s="3"/>
      <c r="L2" s="3"/>
      <c r="M2" s="3"/>
      <c r="N2" s="3"/>
      <c r="O2" s="3"/>
      <c r="P2" s="3"/>
      <c r="Q2" s="3"/>
      <c r="R2" s="3"/>
      <c r="S2" s="3"/>
      <c r="T2" s="3"/>
      <c r="U2" s="3"/>
      <c r="V2" s="3"/>
      <c r="W2" s="3"/>
    </row>
    <row r="3" spans="1:23" ht="21">
      <c r="A3" s="318" t="s">
        <v>39</v>
      </c>
      <c r="B3" s="318"/>
      <c r="C3" s="318"/>
      <c r="D3" s="318"/>
      <c r="E3" s="318"/>
      <c r="F3" s="318"/>
      <c r="G3" s="318"/>
      <c r="H3" s="318"/>
      <c r="J3" s="3"/>
      <c r="K3" s="3"/>
      <c r="L3" s="3"/>
      <c r="M3" s="3"/>
      <c r="N3" s="3"/>
      <c r="O3" s="3"/>
      <c r="P3" s="3"/>
      <c r="Q3" s="3"/>
      <c r="R3" s="3"/>
      <c r="S3" s="3"/>
      <c r="T3" s="3"/>
      <c r="U3" s="3"/>
      <c r="V3" s="3"/>
      <c r="W3" s="3"/>
    </row>
    <row r="4" spans="1:23" ht="18.75" customHeight="1">
      <c r="B4" s="54" t="s">
        <v>14</v>
      </c>
      <c r="C4" s="47" t="s">
        <v>707</v>
      </c>
      <c r="D4" s="202"/>
      <c r="E4" s="201"/>
      <c r="F4" s="201"/>
      <c r="G4" s="201"/>
      <c r="H4" s="201"/>
      <c r="J4" s="3"/>
      <c r="K4" s="3"/>
      <c r="L4" s="3"/>
      <c r="M4" s="3"/>
      <c r="N4" s="3"/>
      <c r="O4" s="3"/>
      <c r="P4" s="3"/>
      <c r="Q4" s="3"/>
      <c r="R4" s="3"/>
      <c r="S4" s="3"/>
      <c r="T4" s="3"/>
      <c r="U4" s="3"/>
      <c r="V4" s="3"/>
      <c r="W4" s="3"/>
    </row>
    <row r="5" spans="1:23">
      <c r="J5" s="3"/>
      <c r="K5" s="3"/>
      <c r="L5" s="3"/>
      <c r="M5" s="3"/>
      <c r="N5" s="3"/>
      <c r="O5" s="3"/>
      <c r="P5" s="3"/>
      <c r="Q5" s="3"/>
      <c r="R5" s="3"/>
      <c r="S5" s="3"/>
      <c r="T5" s="3"/>
      <c r="U5" s="3"/>
      <c r="V5" s="3"/>
      <c r="W5" s="3"/>
    </row>
    <row r="6" spans="1:23">
      <c r="J6" s="3"/>
      <c r="K6" s="3"/>
      <c r="L6" s="3"/>
      <c r="M6" s="3"/>
      <c r="N6" s="3"/>
      <c r="O6" s="3"/>
      <c r="P6" s="3"/>
      <c r="Q6" s="3"/>
      <c r="R6" s="3"/>
      <c r="S6" s="3"/>
      <c r="T6" s="3"/>
      <c r="U6" s="3"/>
      <c r="V6" s="3"/>
      <c r="W6" s="3"/>
    </row>
    <row r="7" spans="1:23">
      <c r="J7" s="3"/>
      <c r="K7" s="3"/>
      <c r="L7" s="3"/>
      <c r="M7" s="3"/>
      <c r="N7" s="3"/>
      <c r="O7" s="3"/>
      <c r="P7" s="3"/>
      <c r="Q7" s="3"/>
      <c r="R7" s="3"/>
      <c r="S7" s="3"/>
      <c r="T7" s="3"/>
      <c r="U7" s="3"/>
      <c r="V7" s="3"/>
      <c r="W7" s="3"/>
    </row>
    <row r="8" spans="1:23">
      <c r="J8" s="3"/>
      <c r="K8" s="3"/>
      <c r="L8" s="3"/>
      <c r="M8" s="3"/>
      <c r="N8" s="3"/>
      <c r="O8" s="3"/>
      <c r="P8" s="3"/>
      <c r="Q8" s="3"/>
      <c r="R8" s="3"/>
      <c r="S8" s="3"/>
      <c r="T8" s="3"/>
      <c r="U8" s="3"/>
      <c r="V8" s="3"/>
      <c r="W8" s="3"/>
    </row>
    <row r="9" spans="1:23">
      <c r="J9" s="3"/>
      <c r="K9" s="3"/>
      <c r="L9" s="3"/>
      <c r="M9" s="3"/>
      <c r="N9" s="3"/>
      <c r="O9" s="3"/>
      <c r="P9" s="3"/>
      <c r="Q9" s="3"/>
      <c r="R9" s="3"/>
      <c r="S9" s="3"/>
      <c r="T9" s="3"/>
      <c r="U9" s="3"/>
      <c r="V9" s="3"/>
      <c r="W9" s="3"/>
    </row>
    <row r="10" spans="1:23">
      <c r="J10" s="3"/>
      <c r="K10" s="3"/>
      <c r="L10" s="3"/>
      <c r="M10" s="3"/>
      <c r="N10" s="3"/>
      <c r="O10" s="3"/>
      <c r="P10" s="3"/>
      <c r="Q10" s="3"/>
      <c r="R10" s="3"/>
      <c r="S10" s="3"/>
      <c r="T10" s="3"/>
      <c r="U10" s="3"/>
      <c r="V10" s="3"/>
      <c r="W10" s="3"/>
    </row>
    <row r="11" spans="1:23">
      <c r="H11" s="3"/>
      <c r="J11" s="3"/>
      <c r="K11" s="3"/>
      <c r="L11" s="3"/>
      <c r="M11" s="3"/>
      <c r="N11" s="3"/>
      <c r="O11" s="3"/>
      <c r="P11" s="3"/>
      <c r="Q11" s="3"/>
      <c r="R11" s="3"/>
      <c r="S11" s="3"/>
      <c r="T11" s="3"/>
      <c r="U11" s="3"/>
      <c r="V11" s="3"/>
      <c r="W11" s="3"/>
    </row>
    <row r="12" spans="1:23">
      <c r="H12" s="3"/>
      <c r="J12" s="3"/>
      <c r="K12" s="3"/>
      <c r="L12" s="3"/>
      <c r="M12" s="3"/>
      <c r="N12" s="3"/>
      <c r="O12" s="3"/>
      <c r="P12" s="3"/>
      <c r="Q12" s="3"/>
      <c r="R12" s="3"/>
      <c r="S12" s="3"/>
      <c r="T12" s="3"/>
      <c r="U12" s="3"/>
      <c r="V12" s="3"/>
      <c r="W12" s="3"/>
    </row>
    <row r="13" spans="1:23">
      <c r="H13" s="3"/>
      <c r="J13" s="3"/>
      <c r="K13" s="3"/>
      <c r="L13" s="3"/>
      <c r="M13" s="3"/>
      <c r="N13" s="3"/>
      <c r="O13" s="3"/>
      <c r="P13" s="3"/>
      <c r="Q13" s="3"/>
      <c r="R13" s="3"/>
      <c r="S13" s="3"/>
      <c r="T13" s="3"/>
      <c r="U13" s="3"/>
      <c r="V13" s="3"/>
      <c r="W13" s="3"/>
    </row>
    <row r="14" spans="1:23">
      <c r="H14" s="3"/>
      <c r="J14" s="3"/>
      <c r="K14" s="3"/>
      <c r="L14" s="3"/>
      <c r="M14" s="3"/>
      <c r="N14" s="3"/>
      <c r="O14" s="3"/>
      <c r="P14" s="3"/>
      <c r="Q14" s="3"/>
      <c r="R14" s="3"/>
      <c r="S14" s="3"/>
      <c r="T14" s="3"/>
      <c r="U14" s="3"/>
      <c r="V14" s="3"/>
      <c r="W14" s="3"/>
    </row>
    <row r="15" spans="1:23">
      <c r="H15" s="3"/>
      <c r="J15" s="3"/>
      <c r="K15" s="3"/>
      <c r="L15" s="3"/>
      <c r="M15" s="3"/>
      <c r="N15" s="3"/>
      <c r="O15" s="3"/>
      <c r="P15" s="3"/>
      <c r="Q15" s="3"/>
      <c r="R15" s="3"/>
      <c r="S15" s="3"/>
      <c r="T15" s="3"/>
      <c r="U15" s="3"/>
      <c r="V15" s="3"/>
      <c r="W15" s="3"/>
    </row>
    <row r="16" spans="1:23">
      <c r="H16" s="3"/>
      <c r="J16" s="3"/>
      <c r="K16" s="3"/>
      <c r="L16" s="3"/>
      <c r="M16" s="3"/>
      <c r="N16" s="3"/>
      <c r="O16" s="3"/>
      <c r="P16" s="3"/>
      <c r="Q16" s="3"/>
      <c r="R16" s="3"/>
      <c r="S16" s="3"/>
      <c r="T16" s="3"/>
      <c r="U16" s="3"/>
      <c r="V16" s="3"/>
      <c r="W16" s="3"/>
    </row>
    <row r="17" spans="1:23">
      <c r="H17" s="3"/>
      <c r="J17" s="3"/>
      <c r="K17" s="3"/>
      <c r="L17" s="3"/>
      <c r="M17" s="3"/>
      <c r="N17" s="3"/>
      <c r="O17" s="3"/>
      <c r="P17" s="3"/>
      <c r="Q17" s="3"/>
      <c r="R17" s="3"/>
      <c r="S17" s="3"/>
      <c r="T17" s="3"/>
      <c r="U17" s="3"/>
      <c r="V17" s="3"/>
      <c r="W17" s="3"/>
    </row>
    <row r="18" spans="1:23" ht="13.5" customHeight="1">
      <c r="H18" s="3"/>
      <c r="J18" s="3"/>
      <c r="K18" s="3"/>
      <c r="L18" s="3"/>
      <c r="M18" s="3"/>
      <c r="N18" s="3"/>
      <c r="O18" s="3"/>
      <c r="P18" s="3"/>
      <c r="Q18" s="3"/>
      <c r="R18" s="3"/>
      <c r="S18" s="3"/>
      <c r="T18" s="3"/>
      <c r="U18" s="3"/>
      <c r="V18" s="3"/>
      <c r="W18" s="3"/>
    </row>
    <row r="19" spans="1:23">
      <c r="H19" s="3"/>
      <c r="J19" s="3"/>
      <c r="K19" s="3"/>
      <c r="L19" s="3"/>
      <c r="M19" s="3"/>
      <c r="N19" s="3"/>
      <c r="O19" s="3"/>
      <c r="P19" s="3"/>
      <c r="Q19" s="3"/>
      <c r="R19" s="3"/>
      <c r="S19" s="3"/>
      <c r="T19" s="3"/>
      <c r="U19" s="3"/>
      <c r="V19" s="3"/>
      <c r="W19" s="3"/>
    </row>
    <row r="20" spans="1:23">
      <c r="H20" s="3"/>
      <c r="J20" s="3"/>
      <c r="K20" s="3"/>
      <c r="L20" s="3"/>
      <c r="M20" s="3"/>
      <c r="N20" s="3"/>
      <c r="O20" s="3"/>
      <c r="P20" s="3"/>
      <c r="Q20" s="3"/>
      <c r="R20" s="3"/>
      <c r="S20" s="3"/>
      <c r="T20" s="3"/>
      <c r="U20" s="3"/>
      <c r="V20" s="3"/>
      <c r="W20" s="3"/>
    </row>
    <row r="21" spans="1:23">
      <c r="H21" s="3"/>
      <c r="J21" s="3"/>
      <c r="K21" s="3"/>
      <c r="L21" s="3"/>
      <c r="M21" s="3"/>
      <c r="N21" s="3"/>
      <c r="O21" s="3"/>
      <c r="P21" s="3"/>
      <c r="Q21" s="3"/>
      <c r="R21" s="3"/>
      <c r="S21" s="3"/>
      <c r="T21" s="3"/>
      <c r="U21" s="3"/>
      <c r="V21" s="3"/>
      <c r="W21" s="3"/>
    </row>
    <row r="22" spans="1:23">
      <c r="H22" s="3"/>
      <c r="J22" s="3"/>
      <c r="K22" s="3"/>
      <c r="L22" s="3"/>
      <c r="M22" s="3"/>
      <c r="N22" s="3"/>
      <c r="O22" s="3"/>
      <c r="P22" s="3"/>
      <c r="Q22" s="3"/>
      <c r="R22" s="3"/>
      <c r="S22" s="3"/>
      <c r="T22" s="3"/>
      <c r="U22" s="3"/>
      <c r="V22" s="3"/>
      <c r="W22" s="3"/>
    </row>
    <row r="23" spans="1:23">
      <c r="A23" s="3"/>
      <c r="B23" s="3"/>
      <c r="C23" s="3"/>
      <c r="D23" s="3"/>
      <c r="E23" s="3"/>
      <c r="F23" s="3"/>
      <c r="G23" s="3"/>
      <c r="H23" s="3"/>
      <c r="J23" s="3"/>
      <c r="K23" s="3"/>
      <c r="L23" s="3"/>
      <c r="M23" s="3"/>
      <c r="N23" s="3"/>
      <c r="O23" s="3"/>
      <c r="P23" s="3"/>
      <c r="Q23" s="3"/>
      <c r="R23" s="3"/>
      <c r="S23" s="3"/>
      <c r="T23" s="3"/>
      <c r="U23" s="3"/>
      <c r="V23" s="3"/>
      <c r="W23" s="3"/>
    </row>
    <row r="24" spans="1:23">
      <c r="H24" s="3"/>
      <c r="J24" s="3"/>
      <c r="K24" s="3"/>
      <c r="L24" s="3"/>
    </row>
    <row r="25" spans="1:23">
      <c r="H25" s="3"/>
      <c r="J25" s="3"/>
      <c r="K25" s="3"/>
      <c r="L25" s="3"/>
    </row>
    <row r="26" spans="1:23">
      <c r="H26" s="3"/>
      <c r="J26" s="3"/>
      <c r="K26" s="3"/>
      <c r="L26" s="3"/>
    </row>
    <row r="27" spans="1:23">
      <c r="H27" s="3"/>
      <c r="K27" s="3"/>
      <c r="L27" s="3"/>
    </row>
    <row r="28" spans="1:23">
      <c r="H28" s="3"/>
      <c r="J28" s="3"/>
      <c r="K28" s="3"/>
      <c r="L28" s="203"/>
    </row>
    <row r="29" spans="1:23">
      <c r="H29" s="3"/>
      <c r="J29" s="3"/>
      <c r="K29" s="3"/>
      <c r="L29" s="3"/>
    </row>
    <row r="30" spans="1:23">
      <c r="H30" s="3"/>
      <c r="J30" s="3"/>
      <c r="K30" s="3"/>
      <c r="L30" s="3"/>
    </row>
    <row r="31" spans="1:23">
      <c r="H31" s="3"/>
      <c r="J31" s="3"/>
      <c r="K31" s="3"/>
      <c r="L31" s="3"/>
    </row>
    <row r="32" spans="1:23">
      <c r="H32" s="3"/>
      <c r="J32" s="3"/>
      <c r="K32" s="3"/>
      <c r="L32" s="3"/>
    </row>
    <row r="33" spans="8:17">
      <c r="H33" s="3"/>
      <c r="J33" s="3"/>
      <c r="K33" s="3"/>
      <c r="L33" s="3"/>
    </row>
    <row r="34" spans="8:17">
      <c r="H34" s="3"/>
      <c r="J34" s="3"/>
      <c r="K34" s="3"/>
      <c r="L34" s="3"/>
    </row>
    <row r="35" spans="8:17">
      <c r="H35" s="3"/>
      <c r="J35" s="3"/>
      <c r="K35" s="3"/>
      <c r="L35" s="3"/>
    </row>
    <row r="36" spans="8:17">
      <c r="H36" s="3"/>
      <c r="J36" s="3"/>
      <c r="K36" s="3"/>
      <c r="L36" s="3"/>
    </row>
    <row r="37" spans="8:17">
      <c r="H37" s="3"/>
      <c r="J37" s="3"/>
      <c r="K37" s="3"/>
      <c r="L37" s="3"/>
    </row>
    <row r="38" spans="8:17" ht="17.25" customHeight="1">
      <c r="H38" s="3"/>
      <c r="I38" s="3" t="s">
        <v>0</v>
      </c>
      <c r="J38" s="3"/>
      <c r="K38" s="3"/>
      <c r="L38" s="3"/>
      <c r="Q38" s="3"/>
    </row>
    <row r="39" spans="8:17" ht="17.25" customHeight="1">
      <c r="H39" s="3"/>
      <c r="J39" s="3"/>
      <c r="K39" s="3"/>
      <c r="L39" s="3"/>
    </row>
    <row r="40" spans="8:17" ht="17.25" customHeight="1">
      <c r="H40" s="3"/>
      <c r="J40" s="3"/>
      <c r="K40" s="3"/>
      <c r="L40" s="3"/>
    </row>
    <row r="41" spans="8:17" ht="17.25" customHeight="1">
      <c r="H41" s="3"/>
      <c r="J41" s="3"/>
      <c r="K41" s="3"/>
      <c r="L41" s="3"/>
    </row>
    <row r="42" spans="8:17" ht="17.25" customHeight="1">
      <c r="H42" s="3"/>
      <c r="J42" s="3"/>
      <c r="K42" s="3"/>
      <c r="L42" s="3"/>
    </row>
    <row r="43" spans="8:17" ht="17.25" customHeight="1">
      <c r="H43" s="3"/>
      <c r="J43" s="3"/>
      <c r="K43" s="3"/>
      <c r="L43" s="3"/>
    </row>
    <row r="44" spans="8:17">
      <c r="H44" s="3"/>
      <c r="J44" s="3"/>
      <c r="K44" s="3"/>
      <c r="L44" s="3"/>
    </row>
    <row r="45" spans="8:17">
      <c r="H45" s="3"/>
      <c r="J45" s="3"/>
      <c r="K45" s="3"/>
      <c r="L45" s="3"/>
    </row>
    <row r="46" spans="8:17">
      <c r="H46" s="3"/>
      <c r="J46" s="3"/>
      <c r="K46" s="3"/>
      <c r="L46" s="3"/>
    </row>
    <row r="47" spans="8:17">
      <c r="H47" s="3"/>
      <c r="J47" s="3"/>
      <c r="K47" s="3"/>
      <c r="L47" s="3"/>
    </row>
    <row r="48" spans="8:17">
      <c r="H48" s="3"/>
      <c r="J48" s="3"/>
      <c r="K48" s="3"/>
      <c r="L48" s="3"/>
    </row>
    <row r="49" spans="1:9" ht="24" customHeight="1"/>
    <row r="50" spans="1:9">
      <c r="A50" s="319"/>
      <c r="B50" s="319"/>
      <c r="C50" s="319"/>
      <c r="D50" s="319"/>
      <c r="E50" s="319"/>
      <c r="F50" s="319"/>
    </row>
    <row r="56" spans="1:9" ht="25.5">
      <c r="A56" s="279" t="s">
        <v>619</v>
      </c>
      <c r="B56" s="26" t="s">
        <v>204</v>
      </c>
      <c r="C56" s="26" t="s">
        <v>17</v>
      </c>
      <c r="D56" s="26" t="s">
        <v>151</v>
      </c>
      <c r="E56" s="26" t="s">
        <v>5</v>
      </c>
      <c r="F56" s="26" t="s">
        <v>6</v>
      </c>
      <c r="G56" s="26" t="s">
        <v>7</v>
      </c>
      <c r="H56" s="26" t="s">
        <v>620</v>
      </c>
      <c r="I56" s="27" t="s">
        <v>8</v>
      </c>
    </row>
    <row r="57" spans="1:9" ht="76.5">
      <c r="A57" s="328">
        <v>18</v>
      </c>
      <c r="B57" s="325" t="s">
        <v>691</v>
      </c>
      <c r="C57" s="333">
        <v>45820</v>
      </c>
      <c r="D57" s="282" t="s">
        <v>71</v>
      </c>
      <c r="E57" s="283" t="s">
        <v>686</v>
      </c>
      <c r="F57" s="330" t="s">
        <v>709</v>
      </c>
      <c r="G57" s="141" t="s">
        <v>624</v>
      </c>
      <c r="H57" s="26"/>
      <c r="I57" s="331" t="s">
        <v>622</v>
      </c>
    </row>
    <row r="58" spans="1:9" ht="66">
      <c r="A58" s="328">
        <v>17</v>
      </c>
      <c r="B58" s="325" t="s">
        <v>678</v>
      </c>
      <c r="C58" s="333">
        <v>45820</v>
      </c>
      <c r="D58" s="282" t="s">
        <v>288</v>
      </c>
      <c r="E58" s="283" t="s">
        <v>676</v>
      </c>
      <c r="F58" s="330" t="s">
        <v>710</v>
      </c>
      <c r="G58" s="141" t="s">
        <v>168</v>
      </c>
      <c r="H58" s="26"/>
      <c r="I58" s="331" t="s">
        <v>622</v>
      </c>
    </row>
    <row r="59" spans="1:9" ht="89.25">
      <c r="A59" s="328">
        <v>16</v>
      </c>
      <c r="B59" s="325" t="s">
        <v>677</v>
      </c>
      <c r="C59" s="333">
        <v>45820</v>
      </c>
      <c r="D59" s="282" t="s">
        <v>40</v>
      </c>
      <c r="E59" s="283" t="s">
        <v>675</v>
      </c>
      <c r="F59" s="330" t="s">
        <v>711</v>
      </c>
      <c r="G59" s="141" t="s">
        <v>168</v>
      </c>
      <c r="H59" s="26"/>
      <c r="I59" s="331" t="s">
        <v>622</v>
      </c>
    </row>
    <row r="60" spans="1:9" s="322" customFormat="1" ht="76.5">
      <c r="A60" s="328">
        <v>15</v>
      </c>
      <c r="B60" s="342" t="s">
        <v>671</v>
      </c>
      <c r="C60" s="333">
        <v>45820</v>
      </c>
      <c r="D60" s="334" t="s">
        <v>42</v>
      </c>
      <c r="E60" s="283" t="s">
        <v>672</v>
      </c>
      <c r="F60" s="330" t="s">
        <v>712</v>
      </c>
      <c r="G60" s="339" t="s">
        <v>168</v>
      </c>
      <c r="H60" s="157"/>
      <c r="I60" s="331" t="s">
        <v>622</v>
      </c>
    </row>
    <row r="61" spans="1:9" s="322" customFormat="1" ht="76.5">
      <c r="A61" s="328">
        <v>14</v>
      </c>
      <c r="B61" s="280" t="s">
        <v>655</v>
      </c>
      <c r="C61" s="333">
        <v>45820</v>
      </c>
      <c r="D61" s="282" t="s">
        <v>70</v>
      </c>
      <c r="E61" s="329" t="s">
        <v>656</v>
      </c>
      <c r="F61" s="335" t="s">
        <v>713</v>
      </c>
      <c r="G61" s="339" t="s">
        <v>168</v>
      </c>
      <c r="H61" s="340"/>
      <c r="I61" s="341" t="s">
        <v>622</v>
      </c>
    </row>
    <row r="62" spans="1:9" s="322" customFormat="1" ht="76.5">
      <c r="A62" s="328">
        <v>13</v>
      </c>
      <c r="B62" s="325" t="s">
        <v>658</v>
      </c>
      <c r="C62" s="281">
        <v>45820</v>
      </c>
      <c r="D62" s="282" t="s">
        <v>43</v>
      </c>
      <c r="E62" s="283" t="s">
        <v>647</v>
      </c>
      <c r="F62" s="330" t="s">
        <v>714</v>
      </c>
      <c r="G62" s="141" t="s">
        <v>168</v>
      </c>
      <c r="H62" s="26"/>
      <c r="I62" s="331" t="s">
        <v>622</v>
      </c>
    </row>
    <row r="63" spans="1:9" s="322" customFormat="1" ht="66">
      <c r="A63" s="328">
        <v>12</v>
      </c>
      <c r="B63" s="325" t="s">
        <v>659</v>
      </c>
      <c r="C63" s="281">
        <v>45820</v>
      </c>
      <c r="D63" s="282" t="s">
        <v>43</v>
      </c>
      <c r="E63" s="283" t="s">
        <v>648</v>
      </c>
      <c r="F63" s="330" t="s">
        <v>715</v>
      </c>
      <c r="G63" s="141" t="s">
        <v>168</v>
      </c>
      <c r="H63" s="26"/>
      <c r="I63" s="331" t="s">
        <v>622</v>
      </c>
    </row>
    <row r="64" spans="1:9" s="322" customFormat="1" ht="102">
      <c r="A64" s="328">
        <v>11</v>
      </c>
      <c r="B64" s="327" t="s">
        <v>660</v>
      </c>
      <c r="C64" s="281">
        <v>45820</v>
      </c>
      <c r="D64" s="282" t="s">
        <v>43</v>
      </c>
      <c r="E64" s="329" t="s">
        <v>649</v>
      </c>
      <c r="F64" s="330" t="s">
        <v>716</v>
      </c>
      <c r="G64" s="141" t="s">
        <v>168</v>
      </c>
      <c r="H64" s="157"/>
      <c r="I64" s="331" t="s">
        <v>622</v>
      </c>
    </row>
    <row r="65" spans="1:9" s="322" customFormat="1" ht="76.5">
      <c r="A65" s="328">
        <v>10</v>
      </c>
      <c r="B65" s="164" t="s">
        <v>661</v>
      </c>
      <c r="C65" s="281">
        <v>45820</v>
      </c>
      <c r="D65" s="282" t="s">
        <v>288</v>
      </c>
      <c r="E65" s="283" t="s">
        <v>650</v>
      </c>
      <c r="F65" s="330" t="s">
        <v>717</v>
      </c>
      <c r="G65" s="141" t="s">
        <v>168</v>
      </c>
      <c r="H65" s="157"/>
      <c r="I65" s="331" t="s">
        <v>622</v>
      </c>
    </row>
    <row r="66" spans="1:9" s="322" customFormat="1" ht="114.75">
      <c r="A66" s="328">
        <v>9</v>
      </c>
      <c r="B66" s="164" t="s">
        <v>664</v>
      </c>
      <c r="C66" s="281">
        <v>45820</v>
      </c>
      <c r="D66" s="282" t="s">
        <v>44</v>
      </c>
      <c r="E66" s="283" t="s">
        <v>651</v>
      </c>
      <c r="F66" s="330" t="s">
        <v>718</v>
      </c>
      <c r="G66" s="141" t="s">
        <v>168</v>
      </c>
      <c r="H66" s="157"/>
      <c r="I66" s="331" t="s">
        <v>622</v>
      </c>
    </row>
    <row r="67" spans="1:9" s="322" customFormat="1" ht="66">
      <c r="A67" s="328">
        <v>8</v>
      </c>
      <c r="B67" s="325" t="s">
        <v>689</v>
      </c>
      <c r="C67" s="333">
        <v>45819</v>
      </c>
      <c r="D67" s="282" t="s">
        <v>41</v>
      </c>
      <c r="E67" s="283" t="s">
        <v>690</v>
      </c>
      <c r="F67" s="330" t="s">
        <v>719</v>
      </c>
      <c r="G67" s="141" t="s">
        <v>168</v>
      </c>
      <c r="H67" s="26"/>
      <c r="I67" s="331" t="s">
        <v>622</v>
      </c>
    </row>
    <row r="68" spans="1:9" s="322" customFormat="1" ht="66">
      <c r="A68" s="328">
        <v>7</v>
      </c>
      <c r="B68" s="325" t="s">
        <v>687</v>
      </c>
      <c r="C68" s="333">
        <v>45819</v>
      </c>
      <c r="D68" s="282" t="s">
        <v>41</v>
      </c>
      <c r="E68" s="283" t="s">
        <v>688</v>
      </c>
      <c r="F68" s="330" t="s">
        <v>720</v>
      </c>
      <c r="G68" s="141" t="s">
        <v>168</v>
      </c>
      <c r="H68" s="26"/>
      <c r="I68" s="331" t="s">
        <v>622</v>
      </c>
    </row>
    <row r="69" spans="1:9" s="322" customFormat="1" ht="94.5" customHeight="1">
      <c r="A69" s="328">
        <v>6</v>
      </c>
      <c r="B69" s="164" t="s">
        <v>857</v>
      </c>
      <c r="C69" s="281">
        <v>45820</v>
      </c>
      <c r="D69" s="282" t="s">
        <v>71</v>
      </c>
      <c r="E69" s="283" t="s">
        <v>855</v>
      </c>
      <c r="F69" s="330" t="s">
        <v>856</v>
      </c>
      <c r="G69" s="284" t="s">
        <v>624</v>
      </c>
      <c r="H69" s="157"/>
      <c r="I69" s="326" t="s">
        <v>622</v>
      </c>
    </row>
    <row r="70" spans="1:9" s="322" customFormat="1" ht="102">
      <c r="A70" s="328">
        <v>5</v>
      </c>
      <c r="B70" s="164" t="s">
        <v>673</v>
      </c>
      <c r="C70" s="281">
        <v>45820</v>
      </c>
      <c r="D70" s="282" t="s">
        <v>42</v>
      </c>
      <c r="E70" s="283" t="s">
        <v>670</v>
      </c>
      <c r="F70" s="330" t="s">
        <v>721</v>
      </c>
      <c r="G70" s="284" t="s">
        <v>624</v>
      </c>
      <c r="H70" s="157"/>
      <c r="I70" s="331" t="s">
        <v>622</v>
      </c>
    </row>
    <row r="71" spans="1:9" ht="76.5">
      <c r="A71" s="328">
        <v>4</v>
      </c>
      <c r="B71" s="164" t="s">
        <v>657</v>
      </c>
      <c r="C71" s="281">
        <v>45820</v>
      </c>
      <c r="D71" s="282" t="s">
        <v>71</v>
      </c>
      <c r="E71" s="283" t="s">
        <v>652</v>
      </c>
      <c r="F71" s="330" t="s">
        <v>722</v>
      </c>
      <c r="G71" s="284" t="s">
        <v>624</v>
      </c>
      <c r="H71" s="157"/>
      <c r="I71" s="332" t="s">
        <v>622</v>
      </c>
    </row>
    <row r="72" spans="1:9" ht="89.25">
      <c r="A72" s="328">
        <v>3</v>
      </c>
      <c r="B72" s="164" t="s">
        <v>662</v>
      </c>
      <c r="C72" s="281">
        <v>45820</v>
      </c>
      <c r="D72" s="282" t="s">
        <v>71</v>
      </c>
      <c r="E72" s="283" t="s">
        <v>653</v>
      </c>
      <c r="F72" s="330" t="s">
        <v>723</v>
      </c>
      <c r="G72" s="284" t="s">
        <v>624</v>
      </c>
      <c r="H72" s="157"/>
      <c r="I72" s="332" t="s">
        <v>622</v>
      </c>
    </row>
    <row r="73" spans="1:9" ht="76.5">
      <c r="A73" s="328">
        <v>2</v>
      </c>
      <c r="B73" s="327" t="s">
        <v>663</v>
      </c>
      <c r="C73" s="281">
        <v>45820</v>
      </c>
      <c r="D73" s="334" t="s">
        <v>71</v>
      </c>
      <c r="E73" s="329" t="s">
        <v>654</v>
      </c>
      <c r="F73" s="335" t="s">
        <v>724</v>
      </c>
      <c r="G73" s="336" t="s">
        <v>624</v>
      </c>
      <c r="H73" s="337"/>
      <c r="I73" s="338" t="s">
        <v>622</v>
      </c>
    </row>
    <row r="74" spans="1:9" ht="76.5">
      <c r="A74" s="328">
        <v>1</v>
      </c>
      <c r="B74" s="280" t="s">
        <v>623</v>
      </c>
      <c r="C74" s="281">
        <v>45818</v>
      </c>
      <c r="D74" s="282" t="s">
        <v>41</v>
      </c>
      <c r="E74" s="283" t="s">
        <v>621</v>
      </c>
      <c r="F74" s="330" t="s">
        <v>708</v>
      </c>
      <c r="G74" s="284" t="s">
        <v>624</v>
      </c>
      <c r="H74" s="26"/>
      <c r="I74" s="332" t="s">
        <v>622</v>
      </c>
    </row>
  </sheetData>
  <mergeCells count="3">
    <mergeCell ref="A2:H2"/>
    <mergeCell ref="A3:H3"/>
    <mergeCell ref="A50:F50"/>
  </mergeCells>
  <phoneticPr fontId="135" type="noConversion"/>
  <pageMargins left="0.7" right="0.7" top="0.75" bottom="0.75" header="0.3" footer="0.3"/>
  <pageSetup orientation="portrait" horizontalDpi="4294967295" verticalDpi="4294967295"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AI367"/>
  <sheetViews>
    <sheetView zoomScaleNormal="100" workbookViewId="0">
      <selection activeCell="H40" sqref="H40"/>
    </sheetView>
  </sheetViews>
  <sheetFormatPr baseColWidth="10" defaultColWidth="9.625" defaultRowHeight="15"/>
  <cols>
    <col min="1" max="1" width="4.75" style="15" customWidth="1"/>
    <col min="2" max="2" width="12.5" style="16" bestFit="1" customWidth="1"/>
    <col min="3" max="3" width="12.625" style="16" customWidth="1"/>
    <col min="4" max="4" width="15.75" style="16" customWidth="1"/>
    <col min="5" max="5" width="24.125" style="17" customWidth="1"/>
    <col min="6" max="6" width="15.125" style="16" customWidth="1"/>
    <col min="7" max="7" width="40.125" style="18" customWidth="1"/>
    <col min="8" max="8" width="25.375" style="18" customWidth="1"/>
    <col min="9" max="9" width="9.75" style="18" customWidth="1"/>
    <col min="10" max="10" width="9.5" style="16" customWidth="1"/>
    <col min="11" max="35" width="9.625" style="16"/>
    <col min="36" max="16384" width="9.625" style="18"/>
  </cols>
  <sheetData>
    <row r="1" spans="1:35" ht="17.25" customHeight="1">
      <c r="B1" s="18"/>
    </row>
    <row r="2" spans="1:35" ht="52.5" customHeight="1">
      <c r="A2" s="5" t="s">
        <v>0</v>
      </c>
      <c r="B2" s="1"/>
      <c r="C2" s="320" t="s">
        <v>22</v>
      </c>
      <c r="D2" s="320"/>
      <c r="E2" s="320"/>
      <c r="F2" s="320"/>
      <c r="G2" s="320"/>
      <c r="H2" s="320"/>
      <c r="J2" s="18"/>
      <c r="K2" s="18"/>
      <c r="L2" s="18"/>
      <c r="M2" s="18"/>
      <c r="N2" s="18"/>
      <c r="O2" s="18"/>
      <c r="P2" s="18"/>
      <c r="Q2" s="18"/>
      <c r="R2" s="18"/>
      <c r="S2" s="18"/>
      <c r="T2" s="18"/>
      <c r="U2" s="18"/>
      <c r="V2" s="18"/>
      <c r="W2" s="18"/>
      <c r="X2" s="18"/>
      <c r="Y2" s="18"/>
      <c r="Z2" s="18"/>
      <c r="AA2" s="18"/>
      <c r="AB2" s="18"/>
      <c r="AC2" s="18"/>
      <c r="AD2" s="18"/>
      <c r="AE2" s="18"/>
      <c r="AF2" s="18"/>
      <c r="AG2" s="18"/>
      <c r="AH2" s="18"/>
      <c r="AI2" s="18"/>
    </row>
    <row r="3" spans="1:35" ht="21">
      <c r="A3" s="5"/>
      <c r="B3" s="62"/>
      <c r="C3" s="14"/>
      <c r="D3" s="14"/>
      <c r="E3" s="321" t="s">
        <v>20</v>
      </c>
      <c r="F3" s="321"/>
      <c r="G3" s="321"/>
      <c r="H3" s="14"/>
      <c r="J3" s="18"/>
      <c r="K3" s="18"/>
      <c r="L3" s="18"/>
      <c r="M3" s="18"/>
      <c r="N3" s="18"/>
      <c r="O3" s="18"/>
      <c r="P3" s="18"/>
      <c r="Q3" s="18"/>
      <c r="R3" s="18"/>
      <c r="S3" s="18"/>
      <c r="T3" s="18"/>
      <c r="U3" s="18"/>
      <c r="V3" s="18"/>
      <c r="W3" s="18"/>
      <c r="X3" s="18"/>
      <c r="Y3" s="18"/>
      <c r="Z3" s="18"/>
      <c r="AA3" s="18"/>
      <c r="AB3" s="18"/>
      <c r="AC3" s="18"/>
      <c r="AD3" s="18"/>
      <c r="AE3" s="18"/>
      <c r="AF3" s="18"/>
      <c r="AG3" s="18"/>
      <c r="AH3" s="18"/>
      <c r="AI3" s="18"/>
    </row>
    <row r="4" spans="1:35" ht="20.25" customHeight="1">
      <c r="A4"/>
      <c r="B4" s="4" t="s">
        <v>14</v>
      </c>
      <c r="C4" s="2" t="s">
        <v>707</v>
      </c>
      <c r="E4" s="321"/>
      <c r="F4" s="321"/>
      <c r="G4" s="321"/>
      <c r="H4" s="6"/>
      <c r="J4" s="18"/>
      <c r="K4" s="18"/>
      <c r="L4" s="18"/>
      <c r="M4" s="18"/>
      <c r="N4" s="18"/>
      <c r="O4" s="18"/>
      <c r="P4" s="18"/>
      <c r="Q4" s="18"/>
      <c r="R4" s="18"/>
      <c r="S4" s="18"/>
      <c r="T4" s="18"/>
      <c r="U4" s="18"/>
      <c r="V4" s="18"/>
      <c r="W4" s="18"/>
      <c r="X4" s="18"/>
      <c r="Y4" s="18"/>
      <c r="Z4" s="18"/>
      <c r="AA4" s="18"/>
      <c r="AB4" s="18"/>
      <c r="AC4" s="18"/>
      <c r="AD4" s="18"/>
      <c r="AE4" s="18"/>
      <c r="AF4" s="18"/>
      <c r="AG4" s="18"/>
      <c r="AH4" s="18"/>
      <c r="AI4" s="18"/>
    </row>
    <row r="5" spans="1:35" ht="15" customHeight="1">
      <c r="A5" s="19"/>
      <c r="B5" s="20"/>
      <c r="C5" s="20"/>
      <c r="D5" s="20"/>
      <c r="E5" s="21"/>
      <c r="F5" s="20"/>
      <c r="J5" s="18"/>
      <c r="K5" s="18"/>
      <c r="L5" s="18"/>
      <c r="M5" s="18"/>
      <c r="N5" s="18"/>
      <c r="O5" s="18"/>
      <c r="P5" s="18"/>
      <c r="Q5" s="18"/>
      <c r="R5" s="18"/>
      <c r="S5" s="18"/>
      <c r="T5" s="18"/>
      <c r="U5" s="18"/>
      <c r="V5" s="18"/>
      <c r="W5" s="18"/>
      <c r="X5" s="18"/>
      <c r="Y5" s="18"/>
      <c r="Z5" s="18"/>
      <c r="AA5" s="18"/>
      <c r="AB5" s="18"/>
      <c r="AC5" s="18"/>
      <c r="AD5" s="18"/>
      <c r="AE5" s="18"/>
      <c r="AF5" s="18"/>
      <c r="AG5" s="18"/>
      <c r="AH5" s="18"/>
      <c r="AI5" s="18"/>
    </row>
    <row r="6" spans="1:35" ht="15" customHeight="1">
      <c r="A6" s="19"/>
      <c r="B6" s="20"/>
      <c r="C6" s="20"/>
      <c r="D6" s="20"/>
      <c r="E6" s="21"/>
      <c r="F6" s="20"/>
      <c r="J6" s="18"/>
      <c r="K6" s="18"/>
      <c r="L6" s="18"/>
      <c r="M6" s="18"/>
      <c r="N6" s="18"/>
      <c r="O6" s="18"/>
      <c r="P6" s="18"/>
      <c r="Q6" s="18"/>
      <c r="R6" s="18"/>
      <c r="S6" s="18"/>
      <c r="T6" s="18"/>
      <c r="U6" s="18"/>
      <c r="V6" s="18"/>
      <c r="W6" s="18"/>
      <c r="X6" s="18"/>
      <c r="Y6" s="18"/>
      <c r="Z6" s="18"/>
      <c r="AA6" s="18"/>
      <c r="AB6" s="18"/>
      <c r="AC6" s="18"/>
      <c r="AD6" s="18"/>
      <c r="AE6" s="18"/>
      <c r="AF6" s="18"/>
      <c r="AG6" s="18"/>
      <c r="AH6" s="18"/>
      <c r="AI6" s="18"/>
    </row>
    <row r="7" spans="1:35" ht="15" customHeight="1">
      <c r="A7" s="19"/>
      <c r="B7" s="20"/>
      <c r="C7" s="20"/>
      <c r="D7" s="20"/>
      <c r="E7" s="21"/>
      <c r="F7" s="20"/>
      <c r="J7" s="18"/>
      <c r="K7" s="18"/>
      <c r="L7" s="18"/>
      <c r="M7" s="18"/>
      <c r="N7" s="18"/>
      <c r="O7" s="18"/>
      <c r="P7" s="18"/>
      <c r="Q7" s="18"/>
      <c r="R7" s="18"/>
      <c r="S7" s="18"/>
      <c r="T7" s="18"/>
      <c r="U7" s="18"/>
      <c r="V7" s="18"/>
      <c r="W7" s="18"/>
      <c r="X7" s="18"/>
      <c r="Y7" s="18"/>
      <c r="Z7" s="18"/>
      <c r="AA7" s="18"/>
      <c r="AB7" s="18"/>
      <c r="AC7" s="18"/>
      <c r="AD7" s="18"/>
      <c r="AE7" s="18"/>
      <c r="AF7" s="18"/>
      <c r="AG7" s="18"/>
      <c r="AH7" s="18"/>
      <c r="AI7" s="18"/>
    </row>
    <row r="8" spans="1:35" ht="15" customHeight="1">
      <c r="A8" s="19"/>
      <c r="B8" s="20"/>
      <c r="C8" s="20"/>
      <c r="D8" s="20"/>
      <c r="E8" s="21"/>
      <c r="F8" s="20"/>
      <c r="J8" s="18"/>
      <c r="K8" s="18"/>
      <c r="L8" s="18"/>
      <c r="M8" s="18"/>
      <c r="N8" s="18"/>
      <c r="O8" s="18"/>
      <c r="P8" s="18"/>
      <c r="Q8" s="18"/>
      <c r="R8" s="18"/>
      <c r="S8" s="18"/>
      <c r="T8" s="18"/>
      <c r="U8" s="18"/>
      <c r="V8" s="18"/>
      <c r="W8" s="18"/>
      <c r="X8" s="18"/>
      <c r="Y8" s="18"/>
      <c r="Z8" s="18"/>
      <c r="AA8" s="18"/>
      <c r="AB8" s="18"/>
      <c r="AC8" s="18"/>
      <c r="AD8" s="18"/>
      <c r="AE8" s="18"/>
      <c r="AF8" s="18"/>
      <c r="AG8" s="18"/>
      <c r="AH8" s="18"/>
      <c r="AI8" s="18"/>
    </row>
    <row r="9" spans="1:35" ht="15" customHeight="1">
      <c r="A9" s="19"/>
      <c r="B9" s="20"/>
      <c r="C9" s="20"/>
      <c r="D9" s="20"/>
      <c r="E9" s="21"/>
      <c r="F9" s="20"/>
      <c r="J9" s="18"/>
      <c r="K9" s="18"/>
      <c r="L9" s="18"/>
      <c r="M9" s="18"/>
      <c r="N9" s="18"/>
      <c r="O9" s="18"/>
      <c r="P9" s="18"/>
      <c r="Q9" s="18"/>
      <c r="R9" s="18"/>
      <c r="S9" s="18"/>
      <c r="T9" s="18"/>
      <c r="U9" s="18"/>
      <c r="V9" s="18"/>
      <c r="W9" s="18"/>
      <c r="X9" s="18"/>
      <c r="Y9" s="18"/>
      <c r="Z9" s="18"/>
      <c r="AA9" s="18"/>
      <c r="AB9" s="18"/>
      <c r="AC9" s="18"/>
      <c r="AD9" s="18"/>
      <c r="AE9" s="18"/>
      <c r="AF9" s="18"/>
      <c r="AG9" s="18"/>
      <c r="AH9" s="18"/>
      <c r="AI9" s="18"/>
    </row>
    <row r="10" spans="1:35" ht="15" customHeight="1">
      <c r="A10" s="19"/>
      <c r="B10" s="20"/>
      <c r="C10" s="20"/>
      <c r="D10" s="20"/>
      <c r="E10" s="21"/>
      <c r="F10" s="20"/>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row>
    <row r="11" spans="1:35" ht="15" customHeight="1">
      <c r="A11" s="19"/>
      <c r="B11" s="20"/>
      <c r="C11" s="20"/>
      <c r="D11" s="20"/>
      <c r="E11" s="21"/>
      <c r="F11" s="20"/>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row>
    <row r="12" spans="1:35" ht="15" customHeight="1">
      <c r="A12" s="19"/>
      <c r="B12" s="20"/>
      <c r="C12" s="20"/>
      <c r="D12" s="20"/>
      <c r="E12" s="21"/>
      <c r="F12" s="20"/>
      <c r="H12" s="22"/>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row>
    <row r="13" spans="1:35" ht="15" customHeight="1">
      <c r="A13" s="19"/>
      <c r="B13" s="20"/>
      <c r="C13" s="20"/>
      <c r="D13" s="20"/>
      <c r="E13" s="21"/>
      <c r="F13" s="20"/>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row>
    <row r="14" spans="1:35" ht="15" customHeight="1">
      <c r="A14" s="19"/>
      <c r="B14" s="20"/>
      <c r="C14" s="20"/>
      <c r="D14" s="20"/>
      <c r="E14" s="21"/>
      <c r="F14" s="20"/>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row>
    <row r="15" spans="1:35" ht="15" customHeight="1">
      <c r="A15" s="19"/>
      <c r="B15" s="20"/>
      <c r="C15" s="20"/>
      <c r="D15" s="20"/>
      <c r="E15" s="21"/>
      <c r="F15" s="20"/>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row>
    <row r="16" spans="1:35" ht="15" customHeight="1">
      <c r="A16" s="19"/>
      <c r="B16" s="20"/>
      <c r="C16" s="20"/>
      <c r="D16" s="20"/>
      <c r="E16" s="21"/>
      <c r="F16" s="20"/>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row>
    <row r="17" spans="1:35" ht="15" customHeight="1">
      <c r="A17" s="19"/>
      <c r="B17" s="20"/>
      <c r="C17" s="20"/>
      <c r="D17" s="20"/>
      <c r="E17" s="21"/>
      <c r="F17" s="20"/>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row>
    <row r="18" spans="1:35" ht="15" customHeight="1">
      <c r="A18" s="19"/>
      <c r="B18" s="20"/>
      <c r="C18" s="20"/>
      <c r="D18" s="20"/>
      <c r="E18" s="21"/>
      <c r="F18" s="20"/>
      <c r="G18" s="59"/>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row>
    <row r="19" spans="1:35" ht="15" customHeight="1">
      <c r="A19" s="19"/>
      <c r="B19" s="20"/>
      <c r="C19" s="20"/>
      <c r="D19" s="20"/>
      <c r="E19" s="21"/>
      <c r="F19" s="20"/>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row>
    <row r="20" spans="1:35" ht="15" customHeight="1">
      <c r="A20" s="19"/>
      <c r="B20" s="20"/>
      <c r="C20" s="20"/>
      <c r="D20" s="20"/>
      <c r="E20" s="21"/>
      <c r="F20" s="20"/>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row>
    <row r="21" spans="1:35" ht="15" customHeight="1">
      <c r="A21" s="19"/>
      <c r="B21" s="20"/>
      <c r="C21" s="20"/>
      <c r="D21" s="20"/>
      <c r="E21" s="21"/>
      <c r="F21" s="20"/>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row>
    <row r="22" spans="1:35" ht="15" customHeight="1">
      <c r="A22" s="19"/>
      <c r="B22" s="20"/>
      <c r="C22" s="20"/>
      <c r="D22" s="20"/>
      <c r="E22" s="21"/>
      <c r="F22" s="20"/>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row>
    <row r="23" spans="1:35" ht="15" customHeight="1">
      <c r="A23" s="19"/>
      <c r="B23" s="20"/>
      <c r="C23" s="20"/>
      <c r="D23" s="20"/>
      <c r="E23" s="21"/>
      <c r="F23" s="20"/>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row>
    <row r="24" spans="1:35" ht="15" customHeight="1">
      <c r="A24" s="19"/>
      <c r="B24" s="20"/>
      <c r="C24" s="20"/>
      <c r="D24" s="20"/>
      <c r="E24" s="21"/>
      <c r="F24" s="20"/>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1:35" ht="15" customHeight="1">
      <c r="A25" s="19"/>
      <c r="B25" s="20"/>
      <c r="C25" s="20"/>
      <c r="D25" s="20"/>
      <c r="E25" s="21"/>
      <c r="F25" s="20"/>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row>
    <row r="26" spans="1:35" ht="15" customHeight="1">
      <c r="A26" s="19"/>
      <c r="B26" s="20"/>
      <c r="C26" s="20"/>
      <c r="D26" s="20"/>
      <c r="E26" s="21"/>
      <c r="F26" s="20"/>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row>
    <row r="27" spans="1:35" ht="15" customHeight="1">
      <c r="A27" s="19"/>
      <c r="B27" s="20"/>
      <c r="C27" s="20"/>
      <c r="D27" s="20"/>
      <c r="E27" s="21"/>
      <c r="F27" s="20"/>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row>
    <row r="28" spans="1:35" ht="15" customHeight="1">
      <c r="A28" s="19"/>
      <c r="B28" s="20"/>
      <c r="C28" s="20"/>
      <c r="D28" s="20"/>
      <c r="E28" s="21"/>
      <c r="F28" s="20"/>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row>
    <row r="29" spans="1:35" ht="15" customHeight="1">
      <c r="A29" s="19"/>
      <c r="B29" s="20"/>
      <c r="C29" s="20"/>
      <c r="D29" s="20"/>
      <c r="E29" s="21"/>
      <c r="F29" s="20"/>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row>
    <row r="30" spans="1:35" ht="15" customHeight="1">
      <c r="A30" s="19"/>
      <c r="B30" s="20"/>
      <c r="C30" s="20"/>
      <c r="D30" s="20"/>
      <c r="E30" s="21"/>
      <c r="F30" s="20"/>
      <c r="G30" s="194"/>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row>
    <row r="31" spans="1:35" ht="15" customHeight="1">
      <c r="A31" s="19"/>
      <c r="B31" s="20"/>
      <c r="C31" s="20"/>
      <c r="D31" s="20"/>
      <c r="E31" s="21"/>
      <c r="F31" s="20"/>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row>
    <row r="32" spans="1:35" ht="15" customHeight="1">
      <c r="A32" s="19"/>
      <c r="B32" s="20"/>
      <c r="C32" s="20"/>
      <c r="D32" s="20"/>
      <c r="E32" s="21"/>
      <c r="F32" s="20"/>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row>
    <row r="33" spans="1:35" ht="15" customHeight="1">
      <c r="A33" s="19"/>
      <c r="B33" s="20"/>
      <c r="C33" s="20"/>
      <c r="D33" s="20"/>
      <c r="E33" s="21"/>
      <c r="F33" s="20"/>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row>
    <row r="34" spans="1:35" ht="15" customHeight="1">
      <c r="A34" s="19"/>
      <c r="B34" s="20"/>
      <c r="C34" s="20"/>
      <c r="D34" s="20"/>
      <c r="E34" s="21"/>
      <c r="F34" s="20"/>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row>
    <row r="35" spans="1:35" ht="15" customHeight="1">
      <c r="A35" s="19"/>
      <c r="B35" s="20"/>
      <c r="C35" s="20"/>
      <c r="D35" s="20"/>
      <c r="E35" s="21"/>
      <c r="F35" s="20"/>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row>
    <row r="36" spans="1:35" ht="15" customHeight="1">
      <c r="A36" s="19"/>
      <c r="B36" s="20"/>
      <c r="C36" s="20"/>
      <c r="D36" s="20"/>
      <c r="E36" s="21"/>
      <c r="F36" s="20"/>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row>
    <row r="37" spans="1:35" ht="15" customHeight="1">
      <c r="A37" s="19"/>
      <c r="B37" s="20"/>
      <c r="C37" s="20"/>
      <c r="D37" s="20"/>
      <c r="E37" s="21"/>
      <c r="F37" s="20"/>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row>
    <row r="38" spans="1:35" ht="15" customHeight="1">
      <c r="A38" s="19"/>
      <c r="B38" s="20"/>
      <c r="C38" s="20"/>
      <c r="D38" s="20"/>
      <c r="E38" s="21"/>
      <c r="F38" s="20"/>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row>
    <row r="39" spans="1:35" ht="15" customHeight="1">
      <c r="A39" s="19"/>
      <c r="B39" s="20"/>
      <c r="C39" s="20"/>
      <c r="D39" s="20"/>
      <c r="E39" s="21"/>
      <c r="F39" s="20"/>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row>
    <row r="40" spans="1:35" ht="15" customHeight="1">
      <c r="A40" s="19"/>
      <c r="B40" s="20"/>
      <c r="C40" s="20"/>
      <c r="D40" s="20"/>
      <c r="E40" s="21"/>
      <c r="F40" s="20"/>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row>
    <row r="41" spans="1:35" ht="15" customHeight="1">
      <c r="A41" s="19"/>
      <c r="B41" s="20"/>
      <c r="C41" s="20"/>
      <c r="D41" s="20"/>
      <c r="E41" s="21"/>
      <c r="F41" s="20"/>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row>
    <row r="42" spans="1:35" ht="15" customHeight="1">
      <c r="A42" s="19"/>
      <c r="B42" s="20"/>
      <c r="C42" s="20"/>
      <c r="D42" s="20"/>
      <c r="E42" s="21"/>
      <c r="F42" s="20"/>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row>
    <row r="43" spans="1:35" ht="15" customHeight="1">
      <c r="A43" s="19"/>
      <c r="B43" s="20"/>
      <c r="C43" s="20"/>
      <c r="D43" s="20"/>
      <c r="E43" s="21"/>
      <c r="F43" s="20"/>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row>
    <row r="44" spans="1:35" ht="15" customHeight="1">
      <c r="A44" s="19"/>
      <c r="B44" s="20"/>
      <c r="C44" s="20"/>
      <c r="D44" s="20"/>
      <c r="E44" s="21"/>
      <c r="F44" s="20"/>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row>
    <row r="45" spans="1:35" ht="15" customHeight="1">
      <c r="A45" s="19"/>
      <c r="B45" s="20"/>
      <c r="C45" s="20"/>
      <c r="D45" s="20"/>
      <c r="E45" s="21"/>
      <c r="F45" s="20"/>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row>
    <row r="46" spans="1:35" ht="15" customHeight="1">
      <c r="A46" s="19"/>
      <c r="B46" s="20"/>
      <c r="C46" s="20"/>
      <c r="D46" s="20"/>
      <c r="E46" s="21"/>
      <c r="F46" s="20"/>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row>
    <row r="47" spans="1:35" ht="15" customHeight="1">
      <c r="A47" s="19"/>
      <c r="B47" s="20"/>
      <c r="C47" s="20"/>
      <c r="D47" s="20"/>
      <c r="E47" s="21"/>
      <c r="F47" s="20"/>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row>
    <row r="48" spans="1:35" ht="15" customHeight="1">
      <c r="A48" s="19"/>
      <c r="B48" s="20"/>
      <c r="C48" s="20"/>
      <c r="D48" s="20"/>
      <c r="E48" s="21"/>
      <c r="F48" s="20"/>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row>
    <row r="49" spans="1:35" ht="15" customHeight="1">
      <c r="A49" s="19"/>
      <c r="B49" s="20"/>
      <c r="C49" s="20"/>
      <c r="D49" s="20"/>
      <c r="E49" s="21"/>
      <c r="F49" s="20"/>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row>
    <row r="50" spans="1:35" ht="15" customHeight="1">
      <c r="A50" s="19"/>
      <c r="B50" s="20"/>
      <c r="C50" s="20"/>
      <c r="D50" s="20"/>
      <c r="E50" s="21"/>
      <c r="F50" s="20"/>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row>
    <row r="51" spans="1:35" ht="15" customHeight="1">
      <c r="A51" s="19"/>
      <c r="B51" s="20"/>
      <c r="C51" s="20"/>
      <c r="D51" s="20"/>
      <c r="E51" s="21"/>
      <c r="F51" s="20"/>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row>
    <row r="52" spans="1:35" ht="15" customHeight="1">
      <c r="A52" s="19"/>
      <c r="B52" s="20"/>
      <c r="C52" s="20"/>
      <c r="D52" s="20"/>
      <c r="E52" s="21"/>
      <c r="F52" s="20"/>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row>
    <row r="53" spans="1:35" ht="15" customHeight="1">
      <c r="A53" s="19"/>
      <c r="B53" s="20"/>
      <c r="C53" s="20"/>
      <c r="D53" s="20"/>
      <c r="E53" s="21"/>
      <c r="F53" s="20"/>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row>
    <row r="54" spans="1:35" ht="15" customHeight="1">
      <c r="A54" s="19"/>
      <c r="B54" s="20"/>
      <c r="C54" s="20"/>
      <c r="D54" s="20"/>
      <c r="E54" s="21"/>
      <c r="F54" s="20"/>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row>
    <row r="55" spans="1:35" ht="38.25">
      <c r="A55" s="28" t="s">
        <v>16</v>
      </c>
      <c r="B55" s="24" t="s">
        <v>3</v>
      </c>
      <c r="C55" s="24" t="s">
        <v>17</v>
      </c>
      <c r="D55" s="25" t="s">
        <v>4</v>
      </c>
      <c r="E55" s="25" t="s">
        <v>5</v>
      </c>
      <c r="F55" s="25" t="s">
        <v>7</v>
      </c>
      <c r="G55" s="25" t="s">
        <v>6</v>
      </c>
      <c r="H55" s="24" t="s">
        <v>8</v>
      </c>
      <c r="I55" s="57" t="s">
        <v>9</v>
      </c>
      <c r="J55" s="24" t="s">
        <v>10</v>
      </c>
      <c r="K55" s="65" t="s">
        <v>11</v>
      </c>
      <c r="L55" s="18"/>
      <c r="M55" s="18"/>
      <c r="N55" s="18"/>
      <c r="O55" s="18"/>
      <c r="P55" s="18"/>
      <c r="Q55" s="18"/>
      <c r="R55" s="18"/>
      <c r="S55" s="18"/>
      <c r="T55" s="18"/>
      <c r="U55" s="18"/>
      <c r="V55" s="18"/>
      <c r="W55" s="18"/>
      <c r="X55" s="18"/>
      <c r="Y55" s="18"/>
      <c r="Z55" s="18"/>
      <c r="AA55" s="18"/>
      <c r="AB55" s="18"/>
      <c r="AC55" s="18"/>
      <c r="AD55" s="18"/>
      <c r="AE55" s="18"/>
      <c r="AF55" s="18"/>
      <c r="AG55" s="18"/>
      <c r="AH55" s="18"/>
      <c r="AI55" s="18"/>
    </row>
    <row r="56" spans="1:35" ht="188.25" customHeight="1">
      <c r="A56" s="69">
        <v>1</v>
      </c>
      <c r="B56" s="70" t="s">
        <v>26</v>
      </c>
      <c r="C56" s="71">
        <v>43454</v>
      </c>
      <c r="D56" s="72" t="s">
        <v>21</v>
      </c>
      <c r="E56" s="73" t="s">
        <v>24</v>
      </c>
      <c r="F56" s="74" t="s">
        <v>12</v>
      </c>
      <c r="G56" s="75" t="s">
        <v>706</v>
      </c>
      <c r="H56" s="76" t="s">
        <v>25</v>
      </c>
      <c r="I56" s="76"/>
      <c r="J56" s="77" t="s">
        <v>137</v>
      </c>
      <c r="K56" s="78" t="s">
        <v>138</v>
      </c>
      <c r="L56" s="18"/>
      <c r="M56" s="18"/>
      <c r="N56" s="18"/>
      <c r="O56" s="18"/>
      <c r="P56" s="18"/>
      <c r="Q56" s="18"/>
      <c r="R56" s="18"/>
      <c r="S56" s="18"/>
      <c r="T56" s="18"/>
      <c r="U56" s="18"/>
      <c r="V56" s="18"/>
      <c r="W56" s="18"/>
      <c r="X56" s="18"/>
      <c r="Y56" s="18"/>
      <c r="Z56" s="18"/>
      <c r="AA56" s="18"/>
      <c r="AB56" s="18"/>
      <c r="AC56" s="18"/>
      <c r="AD56" s="18"/>
      <c r="AE56" s="18"/>
      <c r="AF56" s="18"/>
      <c r="AG56" s="18"/>
      <c r="AH56" s="18"/>
      <c r="AI56" s="18"/>
    </row>
    <row r="57" spans="1:35">
      <c r="B57" s="18"/>
      <c r="C57" s="18"/>
      <c r="D57" s="18"/>
      <c r="E57" s="23"/>
      <c r="F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row>
    <row r="58" spans="1:35">
      <c r="B58" s="18"/>
      <c r="C58" s="18"/>
      <c r="D58" s="18"/>
      <c r="E58" s="23"/>
      <c r="F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row>
    <row r="59" spans="1:35">
      <c r="B59" s="18"/>
      <c r="C59" s="18"/>
      <c r="D59" s="18"/>
      <c r="E59" s="23"/>
      <c r="F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row>
    <row r="60" spans="1:35">
      <c r="B60" s="18"/>
      <c r="C60" s="18"/>
      <c r="D60" s="18"/>
      <c r="E60" s="23"/>
      <c r="F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row>
    <row r="61" spans="1:35">
      <c r="B61" s="18"/>
      <c r="C61" s="18"/>
      <c r="D61" s="18"/>
      <c r="E61" s="23"/>
      <c r="F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row>
    <row r="62" spans="1:35">
      <c r="B62" s="18"/>
      <c r="C62" s="18"/>
      <c r="D62" s="18"/>
      <c r="E62" s="23"/>
      <c r="F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row>
    <row r="63" spans="1:35">
      <c r="B63" s="18"/>
      <c r="C63" s="18"/>
      <c r="D63" s="18"/>
      <c r="E63" s="23"/>
      <c r="F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row>
    <row r="64" spans="1:35">
      <c r="B64" s="18"/>
      <c r="C64" s="18"/>
      <c r="D64" s="18"/>
      <c r="E64" s="23"/>
      <c r="F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row>
    <row r="65" spans="2:35">
      <c r="B65" s="18"/>
      <c r="C65" s="18"/>
      <c r="D65" s="18"/>
      <c r="E65" s="23"/>
      <c r="F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row>
    <row r="66" spans="2:35">
      <c r="B66" s="18"/>
      <c r="C66" s="18"/>
      <c r="D66" s="18"/>
      <c r="E66" s="23"/>
      <c r="F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row>
    <row r="67" spans="2:35">
      <c r="B67" s="18"/>
      <c r="C67" s="18"/>
      <c r="D67" s="18"/>
      <c r="E67" s="23"/>
      <c r="F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row>
    <row r="68" spans="2:35">
      <c r="B68" s="18"/>
      <c r="C68" s="18"/>
      <c r="D68" s="18"/>
      <c r="E68" s="23"/>
      <c r="F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row>
    <row r="69" spans="2:35">
      <c r="B69" s="18"/>
      <c r="C69" s="18"/>
      <c r="D69" s="18"/>
      <c r="E69" s="23"/>
      <c r="F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row>
    <row r="70" spans="2:35">
      <c r="B70" s="18"/>
      <c r="C70" s="18"/>
      <c r="D70" s="18"/>
      <c r="E70" s="23"/>
      <c r="F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row>
    <row r="71" spans="2:35">
      <c r="B71" s="18"/>
      <c r="C71" s="18"/>
      <c r="D71" s="18"/>
      <c r="E71" s="23"/>
      <c r="F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row>
    <row r="72" spans="2:35">
      <c r="B72" s="18"/>
      <c r="C72" s="18"/>
      <c r="D72" s="18"/>
      <c r="E72" s="23"/>
      <c r="F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row>
    <row r="73" spans="2:35">
      <c r="B73" s="18"/>
      <c r="C73" s="18"/>
      <c r="D73" s="18"/>
      <c r="E73" s="23"/>
      <c r="F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row>
    <row r="74" spans="2:35">
      <c r="B74" s="18"/>
      <c r="C74" s="18"/>
      <c r="D74" s="18"/>
      <c r="E74" s="23"/>
      <c r="F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row>
    <row r="75" spans="2:35">
      <c r="B75" s="18"/>
      <c r="C75" s="18"/>
      <c r="D75" s="18"/>
      <c r="E75" s="23"/>
      <c r="F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row>
    <row r="76" spans="2:35">
      <c r="B76" s="18"/>
      <c r="C76" s="18"/>
      <c r="D76" s="18"/>
      <c r="E76" s="23"/>
      <c r="F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row>
    <row r="77" spans="2:35">
      <c r="B77" s="18"/>
      <c r="C77" s="18"/>
      <c r="D77" s="18"/>
      <c r="E77" s="23"/>
      <c r="F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row>
    <row r="78" spans="2:35">
      <c r="B78" s="18"/>
      <c r="C78" s="18"/>
      <c r="D78" s="18"/>
      <c r="E78" s="23"/>
      <c r="F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row>
    <row r="79" spans="2:35">
      <c r="B79" s="18"/>
      <c r="C79" s="18"/>
      <c r="D79" s="18"/>
      <c r="E79" s="23"/>
      <c r="F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row>
    <row r="80" spans="2:35">
      <c r="B80" s="18"/>
      <c r="C80" s="18"/>
      <c r="D80" s="18"/>
      <c r="E80" s="23"/>
      <c r="F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row>
    <row r="81" spans="2:35">
      <c r="B81" s="18"/>
      <c r="C81" s="18"/>
      <c r="D81" s="18"/>
      <c r="E81" s="23"/>
      <c r="F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row>
    <row r="82" spans="2:35">
      <c r="B82" s="18"/>
      <c r="C82" s="18"/>
      <c r="D82" s="18"/>
      <c r="E82" s="23"/>
      <c r="F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row>
    <row r="83" spans="2:35">
      <c r="B83" s="18"/>
      <c r="C83" s="18"/>
      <c r="D83" s="18"/>
      <c r="E83" s="23"/>
      <c r="F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row>
    <row r="84" spans="2:35">
      <c r="B84" s="18"/>
      <c r="C84" s="18"/>
      <c r="D84" s="18"/>
      <c r="E84" s="23"/>
      <c r="F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row>
    <row r="85" spans="2:35">
      <c r="B85" s="18"/>
      <c r="C85" s="18"/>
      <c r="D85" s="18"/>
      <c r="E85" s="23"/>
      <c r="F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row>
    <row r="86" spans="2:35">
      <c r="B86" s="18"/>
      <c r="C86" s="18"/>
      <c r="D86" s="18"/>
      <c r="E86" s="23"/>
      <c r="F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row>
    <row r="87" spans="2:35">
      <c r="B87" s="18"/>
      <c r="C87" s="18"/>
      <c r="D87" s="18"/>
      <c r="E87" s="23"/>
      <c r="F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row>
    <row r="88" spans="2:35">
      <c r="B88" s="18"/>
      <c r="C88" s="18"/>
      <c r="D88" s="18"/>
      <c r="E88" s="23"/>
      <c r="F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row>
    <row r="89" spans="2:35">
      <c r="B89" s="18"/>
      <c r="C89" s="18"/>
      <c r="D89" s="18"/>
      <c r="E89" s="23"/>
      <c r="F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row>
    <row r="90" spans="2:35">
      <c r="B90" s="18"/>
      <c r="C90" s="18"/>
      <c r="D90" s="18"/>
      <c r="E90" s="23"/>
      <c r="F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row>
    <row r="91" spans="2:35">
      <c r="B91" s="18"/>
      <c r="C91" s="18"/>
      <c r="D91" s="18"/>
      <c r="E91" s="23"/>
      <c r="F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row>
    <row r="92" spans="2:35">
      <c r="B92" s="18"/>
      <c r="C92" s="18"/>
      <c r="D92" s="18"/>
      <c r="E92" s="23"/>
      <c r="F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row>
    <row r="93" spans="2:35">
      <c r="B93" s="18"/>
      <c r="C93" s="18"/>
      <c r="D93" s="18"/>
      <c r="E93" s="23"/>
      <c r="F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row>
    <row r="94" spans="2:35">
      <c r="B94" s="18"/>
      <c r="C94" s="18"/>
      <c r="D94" s="18"/>
      <c r="E94" s="23"/>
      <c r="F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row>
    <row r="95" spans="2:35">
      <c r="B95" s="18"/>
      <c r="C95" s="18"/>
      <c r="D95" s="18"/>
      <c r="E95" s="23"/>
      <c r="F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row>
    <row r="96" spans="2:35">
      <c r="B96" s="18"/>
      <c r="C96" s="18"/>
      <c r="D96" s="18"/>
      <c r="E96" s="23"/>
      <c r="F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row>
    <row r="97" spans="2:35">
      <c r="B97" s="18"/>
      <c r="C97" s="18"/>
      <c r="D97" s="18"/>
      <c r="E97" s="23"/>
      <c r="F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row>
    <row r="98" spans="2:35">
      <c r="B98" s="18"/>
      <c r="C98" s="18"/>
      <c r="D98" s="18"/>
      <c r="E98" s="23"/>
      <c r="F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row>
    <row r="99" spans="2:35">
      <c r="B99" s="18"/>
      <c r="C99" s="18"/>
      <c r="D99" s="18"/>
      <c r="E99" s="23"/>
      <c r="F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row>
    <row r="100" spans="2:35">
      <c r="B100" s="18"/>
      <c r="C100" s="18"/>
      <c r="D100" s="18"/>
      <c r="E100" s="23"/>
      <c r="F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row>
    <row r="101" spans="2:35">
      <c r="B101" s="18"/>
      <c r="C101" s="18"/>
      <c r="D101" s="18"/>
      <c r="E101" s="23"/>
      <c r="F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row>
    <row r="102" spans="2:35">
      <c r="B102" s="18"/>
      <c r="C102" s="18"/>
      <c r="D102" s="18"/>
      <c r="E102" s="23"/>
      <c r="F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row>
    <row r="103" spans="2:35">
      <c r="B103" s="18"/>
      <c r="C103" s="18"/>
      <c r="D103" s="18"/>
      <c r="E103" s="23"/>
      <c r="F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row>
    <row r="104" spans="2:35">
      <c r="B104" s="18"/>
      <c r="C104" s="18"/>
      <c r="D104" s="18"/>
      <c r="E104" s="23"/>
      <c r="F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row>
    <row r="105" spans="2:35">
      <c r="B105" s="18"/>
      <c r="C105" s="18"/>
      <c r="D105" s="18"/>
      <c r="E105" s="23"/>
      <c r="F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row>
    <row r="106" spans="2:35">
      <c r="B106" s="18"/>
      <c r="C106" s="18"/>
      <c r="D106" s="18"/>
      <c r="E106" s="23"/>
      <c r="F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row>
    <row r="107" spans="2:35">
      <c r="B107" s="18"/>
      <c r="C107" s="18"/>
      <c r="D107" s="18"/>
      <c r="E107" s="23"/>
      <c r="F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row>
    <row r="108" spans="2:35">
      <c r="B108" s="18"/>
      <c r="C108" s="18"/>
      <c r="D108" s="18"/>
      <c r="E108" s="23"/>
      <c r="F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row>
    <row r="109" spans="2:35">
      <c r="B109" s="18"/>
      <c r="C109" s="18"/>
      <c r="D109" s="18"/>
      <c r="E109" s="23"/>
      <c r="F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row>
    <row r="110" spans="2:35">
      <c r="B110" s="18"/>
      <c r="C110" s="18"/>
      <c r="D110" s="18"/>
      <c r="E110" s="23"/>
      <c r="F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row>
    <row r="111" spans="2:35">
      <c r="B111" s="18"/>
      <c r="C111" s="18"/>
      <c r="D111" s="18"/>
      <c r="E111" s="23"/>
      <c r="F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row>
    <row r="112" spans="2:35">
      <c r="B112" s="18"/>
      <c r="C112" s="18"/>
      <c r="D112" s="18"/>
      <c r="E112" s="23"/>
      <c r="F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row>
    <row r="113" spans="2:35">
      <c r="B113" s="18"/>
      <c r="C113" s="18"/>
      <c r="D113" s="18"/>
      <c r="E113" s="23"/>
      <c r="F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row>
    <row r="114" spans="2:35">
      <c r="B114" s="18"/>
      <c r="C114" s="18"/>
      <c r="D114" s="18"/>
      <c r="E114" s="23"/>
      <c r="F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row>
    <row r="115" spans="2:35">
      <c r="B115" s="18"/>
      <c r="C115" s="18"/>
      <c r="D115" s="18"/>
      <c r="E115" s="23"/>
      <c r="F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row>
    <row r="116" spans="2:35">
      <c r="B116" s="18"/>
      <c r="C116" s="18"/>
      <c r="D116" s="18"/>
      <c r="E116" s="23"/>
      <c r="F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row>
    <row r="117" spans="2:35">
      <c r="B117" s="18"/>
      <c r="C117" s="18"/>
      <c r="D117" s="18"/>
      <c r="E117" s="23"/>
      <c r="F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row>
    <row r="118" spans="2:35">
      <c r="B118" s="18"/>
      <c r="C118" s="18"/>
      <c r="D118" s="18"/>
      <c r="E118" s="23"/>
      <c r="F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row>
    <row r="119" spans="2:35">
      <c r="B119" s="18"/>
      <c r="C119" s="18"/>
      <c r="D119" s="18"/>
      <c r="E119" s="23"/>
      <c r="F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row>
    <row r="120" spans="2:35">
      <c r="B120" s="18"/>
      <c r="C120" s="18"/>
      <c r="D120" s="18"/>
      <c r="E120" s="23"/>
      <c r="F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row>
    <row r="121" spans="2:35">
      <c r="B121" s="18"/>
      <c r="C121" s="18"/>
      <c r="D121" s="18"/>
      <c r="E121" s="23"/>
      <c r="F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row>
    <row r="122" spans="2:35">
      <c r="B122" s="18"/>
      <c r="C122" s="18"/>
      <c r="D122" s="18"/>
      <c r="E122" s="23"/>
      <c r="F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row>
    <row r="123" spans="2:35">
      <c r="B123" s="18"/>
      <c r="C123" s="18"/>
      <c r="D123" s="18"/>
      <c r="E123" s="23"/>
      <c r="F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row>
    <row r="124" spans="2:35">
      <c r="B124" s="18"/>
      <c r="C124" s="18"/>
      <c r="D124" s="18"/>
      <c r="E124" s="23"/>
      <c r="F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row>
    <row r="125" spans="2:35">
      <c r="B125" s="18"/>
      <c r="C125" s="18"/>
      <c r="D125" s="18"/>
      <c r="E125" s="23"/>
      <c r="F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row>
    <row r="126" spans="2:35">
      <c r="B126" s="18"/>
      <c r="C126" s="18"/>
      <c r="D126" s="18"/>
      <c r="E126" s="23"/>
      <c r="F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row>
    <row r="127" spans="2:35">
      <c r="B127" s="18"/>
      <c r="C127" s="18"/>
      <c r="D127" s="18"/>
      <c r="E127" s="23"/>
      <c r="F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row>
    <row r="128" spans="2:35">
      <c r="B128" s="18"/>
      <c r="C128" s="18"/>
      <c r="D128" s="18"/>
      <c r="E128" s="23"/>
      <c r="F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row>
    <row r="129" spans="2:35">
      <c r="B129" s="18"/>
      <c r="C129" s="18"/>
      <c r="D129" s="18"/>
      <c r="E129" s="23"/>
      <c r="F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row>
    <row r="130" spans="2:35">
      <c r="B130" s="18"/>
      <c r="C130" s="18"/>
      <c r="D130" s="18"/>
      <c r="E130" s="23"/>
      <c r="F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row>
    <row r="131" spans="2:35">
      <c r="B131" s="18"/>
      <c r="C131" s="18"/>
      <c r="D131" s="18"/>
      <c r="E131" s="23"/>
      <c r="F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row>
    <row r="132" spans="2:35">
      <c r="B132" s="18"/>
      <c r="C132" s="18"/>
      <c r="D132" s="18"/>
      <c r="E132" s="23"/>
      <c r="F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row>
    <row r="133" spans="2:35">
      <c r="B133" s="18"/>
      <c r="C133" s="18"/>
      <c r="D133" s="18"/>
      <c r="E133" s="23"/>
      <c r="F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row>
    <row r="134" spans="2:35">
      <c r="B134" s="18"/>
      <c r="C134" s="18"/>
      <c r="D134" s="18"/>
      <c r="E134" s="23"/>
      <c r="F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row>
    <row r="135" spans="2:35">
      <c r="B135" s="18"/>
      <c r="C135" s="18"/>
      <c r="D135" s="18"/>
      <c r="E135" s="23"/>
      <c r="F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row>
    <row r="136" spans="2:35">
      <c r="B136" s="18"/>
      <c r="C136" s="18"/>
      <c r="D136" s="18"/>
      <c r="E136" s="23"/>
      <c r="F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row>
    <row r="137" spans="2:35">
      <c r="B137" s="18"/>
      <c r="C137" s="18"/>
      <c r="D137" s="18"/>
      <c r="E137" s="23"/>
      <c r="F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row>
    <row r="138" spans="2:35">
      <c r="B138" s="18"/>
      <c r="C138" s="18"/>
      <c r="D138" s="18"/>
      <c r="E138" s="23"/>
      <c r="F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row>
    <row r="139" spans="2:35">
      <c r="B139" s="18"/>
      <c r="C139" s="18"/>
      <c r="D139" s="18"/>
      <c r="E139" s="23"/>
      <c r="F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row>
    <row r="140" spans="2:35">
      <c r="B140" s="18"/>
      <c r="C140" s="18"/>
      <c r="D140" s="18"/>
      <c r="E140" s="23"/>
      <c r="F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row>
    <row r="141" spans="2:35">
      <c r="B141" s="18"/>
      <c r="C141" s="18"/>
      <c r="D141" s="18"/>
      <c r="E141" s="23"/>
      <c r="F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row>
    <row r="142" spans="2:35">
      <c r="B142" s="18"/>
      <c r="C142" s="18"/>
      <c r="D142" s="18"/>
      <c r="E142" s="23"/>
      <c r="F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row>
    <row r="143" spans="2:35">
      <c r="B143" s="18"/>
      <c r="C143" s="18"/>
      <c r="D143" s="18"/>
      <c r="E143" s="23"/>
      <c r="F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row>
    <row r="144" spans="2:35">
      <c r="B144" s="18"/>
      <c r="C144" s="18"/>
      <c r="D144" s="18"/>
      <c r="E144" s="23"/>
      <c r="F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row>
    <row r="145" spans="2:35">
      <c r="B145" s="18"/>
      <c r="C145" s="18"/>
      <c r="D145" s="18"/>
      <c r="E145" s="23"/>
      <c r="F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row>
    <row r="146" spans="2:35">
      <c r="B146" s="18"/>
      <c r="C146" s="18"/>
      <c r="D146" s="18"/>
      <c r="E146" s="23"/>
      <c r="F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row>
    <row r="147" spans="2:35">
      <c r="B147" s="18"/>
      <c r="C147" s="18"/>
      <c r="D147" s="18"/>
      <c r="E147" s="23"/>
      <c r="F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row>
    <row r="148" spans="2:35">
      <c r="B148" s="18"/>
      <c r="C148" s="18"/>
      <c r="D148" s="18"/>
      <c r="E148" s="23"/>
      <c r="F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row>
    <row r="149" spans="2:35">
      <c r="B149" s="18"/>
      <c r="C149" s="18"/>
      <c r="D149" s="18"/>
      <c r="E149" s="23"/>
      <c r="F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row>
    <row r="150" spans="2:35">
      <c r="B150" s="18"/>
      <c r="C150" s="18"/>
      <c r="D150" s="18"/>
      <c r="E150" s="23"/>
      <c r="F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row>
    <row r="151" spans="2:35">
      <c r="B151" s="18"/>
      <c r="C151" s="18"/>
      <c r="D151" s="18"/>
      <c r="E151" s="23"/>
      <c r="F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row>
    <row r="152" spans="2:35">
      <c r="B152" s="18"/>
      <c r="C152" s="18"/>
      <c r="D152" s="18"/>
      <c r="E152" s="23"/>
      <c r="F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row>
    <row r="153" spans="2:35">
      <c r="B153" s="18"/>
      <c r="C153" s="18"/>
      <c r="D153" s="18"/>
      <c r="E153" s="23"/>
      <c r="F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row>
    <row r="154" spans="2:35">
      <c r="B154" s="18"/>
      <c r="C154" s="18"/>
      <c r="D154" s="18"/>
      <c r="E154" s="23"/>
      <c r="F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row>
    <row r="155" spans="2:35">
      <c r="B155" s="18"/>
      <c r="C155" s="18"/>
      <c r="D155" s="18"/>
      <c r="E155" s="23"/>
      <c r="F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row>
    <row r="156" spans="2:35">
      <c r="B156" s="18"/>
      <c r="C156" s="18"/>
      <c r="D156" s="18"/>
      <c r="E156" s="23"/>
      <c r="F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row>
    <row r="157" spans="2:35">
      <c r="B157" s="18"/>
      <c r="C157" s="18"/>
      <c r="D157" s="18"/>
      <c r="E157" s="23"/>
      <c r="F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row>
    <row r="158" spans="2:35">
      <c r="B158" s="18"/>
      <c r="C158" s="18"/>
      <c r="D158" s="18"/>
      <c r="E158" s="23"/>
      <c r="F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row>
    <row r="159" spans="2:35">
      <c r="B159" s="18"/>
      <c r="C159" s="18"/>
      <c r="D159" s="18"/>
      <c r="E159" s="23"/>
      <c r="F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row>
    <row r="160" spans="2:35">
      <c r="B160" s="18"/>
      <c r="C160" s="18"/>
      <c r="D160" s="18"/>
      <c r="E160" s="23"/>
      <c r="F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row>
    <row r="161" spans="2:35">
      <c r="B161" s="18"/>
      <c r="C161" s="18"/>
      <c r="D161" s="18"/>
      <c r="E161" s="23"/>
      <c r="F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row>
    <row r="162" spans="2:35">
      <c r="B162" s="18"/>
      <c r="C162" s="18"/>
      <c r="D162" s="18"/>
      <c r="E162" s="23"/>
      <c r="F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row>
    <row r="163" spans="2:35">
      <c r="B163" s="18"/>
      <c r="C163" s="18"/>
      <c r="D163" s="18"/>
      <c r="E163" s="23"/>
      <c r="F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row>
    <row r="164" spans="2:35">
      <c r="B164" s="18"/>
      <c r="C164" s="18"/>
      <c r="D164" s="18"/>
      <c r="E164" s="23"/>
      <c r="F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row>
    <row r="165" spans="2:35">
      <c r="B165" s="18"/>
      <c r="C165" s="18"/>
      <c r="D165" s="18"/>
      <c r="E165" s="23"/>
      <c r="F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row>
    <row r="166" spans="2:35">
      <c r="B166" s="18"/>
      <c r="C166" s="18"/>
      <c r="D166" s="18"/>
      <c r="E166" s="23"/>
      <c r="F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row>
    <row r="167" spans="2:35">
      <c r="B167" s="18"/>
      <c r="C167" s="18"/>
      <c r="D167" s="18"/>
      <c r="E167" s="23"/>
      <c r="F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row>
    <row r="168" spans="2:35">
      <c r="B168" s="18"/>
      <c r="C168" s="18"/>
      <c r="D168" s="18"/>
      <c r="E168" s="23"/>
      <c r="F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row>
    <row r="169" spans="2:35">
      <c r="B169" s="18"/>
      <c r="C169" s="18"/>
      <c r="D169" s="18"/>
      <c r="E169" s="23"/>
      <c r="F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row>
    <row r="170" spans="2:35">
      <c r="B170" s="18"/>
      <c r="C170" s="18"/>
      <c r="D170" s="18"/>
      <c r="E170" s="23"/>
      <c r="F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row>
    <row r="171" spans="2:35">
      <c r="B171" s="18"/>
      <c r="C171" s="18"/>
      <c r="D171" s="18"/>
      <c r="E171" s="23"/>
      <c r="F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row>
    <row r="172" spans="2:35">
      <c r="B172" s="18"/>
      <c r="C172" s="18"/>
      <c r="D172" s="18"/>
      <c r="E172" s="23"/>
      <c r="F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row>
    <row r="173" spans="2:35">
      <c r="B173" s="18"/>
      <c r="C173" s="18"/>
      <c r="D173" s="18"/>
      <c r="E173" s="23"/>
      <c r="F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row>
    <row r="174" spans="2:35">
      <c r="B174" s="18"/>
      <c r="C174" s="18"/>
      <c r="D174" s="18"/>
      <c r="E174" s="23"/>
      <c r="F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row>
    <row r="175" spans="2:35">
      <c r="B175" s="18"/>
      <c r="C175" s="18"/>
      <c r="D175" s="18"/>
      <c r="E175" s="23"/>
      <c r="F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row>
    <row r="176" spans="2:35">
      <c r="B176" s="18"/>
      <c r="C176" s="18"/>
      <c r="D176" s="18"/>
      <c r="E176" s="23"/>
      <c r="F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row>
    <row r="177" spans="2:35">
      <c r="B177" s="18"/>
      <c r="C177" s="18"/>
      <c r="D177" s="18"/>
      <c r="E177" s="23"/>
      <c r="F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row>
    <row r="178" spans="2:35">
      <c r="B178" s="18"/>
      <c r="C178" s="18"/>
      <c r="D178" s="18"/>
      <c r="E178" s="23"/>
      <c r="F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row>
    <row r="179" spans="2:35">
      <c r="B179" s="18"/>
      <c r="C179" s="18"/>
      <c r="D179" s="18"/>
      <c r="E179" s="23"/>
      <c r="F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row>
    <row r="180" spans="2:35">
      <c r="B180" s="18"/>
      <c r="C180" s="18"/>
      <c r="D180" s="18"/>
      <c r="E180" s="23"/>
      <c r="F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row>
    <row r="181" spans="2:35">
      <c r="B181" s="18"/>
      <c r="C181" s="18"/>
      <c r="D181" s="18"/>
      <c r="E181" s="23"/>
      <c r="F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row>
    <row r="182" spans="2:35">
      <c r="B182" s="18"/>
      <c r="C182" s="18"/>
      <c r="D182" s="18"/>
      <c r="E182" s="23"/>
      <c r="F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row>
    <row r="183" spans="2:35">
      <c r="B183" s="18"/>
      <c r="C183" s="18"/>
      <c r="D183" s="18"/>
      <c r="E183" s="23"/>
      <c r="F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row>
    <row r="184" spans="2:35">
      <c r="B184" s="18"/>
      <c r="C184" s="18"/>
      <c r="D184" s="18"/>
      <c r="E184" s="23"/>
      <c r="F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row>
    <row r="185" spans="2:35">
      <c r="B185" s="18"/>
      <c r="C185" s="18"/>
      <c r="D185" s="18"/>
      <c r="E185" s="23"/>
      <c r="F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row>
    <row r="186" spans="2:35">
      <c r="B186" s="18"/>
      <c r="C186" s="18"/>
      <c r="D186" s="18"/>
      <c r="E186" s="23"/>
      <c r="F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row>
    <row r="187" spans="2:35">
      <c r="B187" s="18"/>
      <c r="C187" s="18"/>
      <c r="D187" s="18"/>
      <c r="E187" s="23"/>
      <c r="F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row>
    <row r="188" spans="2:35">
      <c r="B188" s="18"/>
      <c r="C188" s="18"/>
      <c r="D188" s="18"/>
      <c r="E188" s="23"/>
      <c r="F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row>
    <row r="189" spans="2:35">
      <c r="B189" s="18"/>
      <c r="C189" s="18"/>
      <c r="D189" s="18"/>
      <c r="E189" s="23"/>
      <c r="F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row>
    <row r="190" spans="2:35">
      <c r="B190" s="18"/>
      <c r="C190" s="18"/>
      <c r="D190" s="18"/>
      <c r="E190" s="23"/>
      <c r="F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row>
    <row r="191" spans="2:35">
      <c r="B191" s="18"/>
      <c r="C191" s="18"/>
      <c r="D191" s="18"/>
      <c r="E191" s="23"/>
      <c r="F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row>
    <row r="192" spans="2:35">
      <c r="B192" s="18"/>
      <c r="C192" s="18"/>
      <c r="D192" s="18"/>
      <c r="E192" s="23"/>
      <c r="F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row>
    <row r="193" spans="2:35">
      <c r="B193" s="18"/>
      <c r="C193" s="18"/>
      <c r="D193" s="18"/>
      <c r="E193" s="23"/>
      <c r="F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row>
    <row r="194" spans="2:35">
      <c r="B194" s="18"/>
      <c r="C194" s="18"/>
      <c r="D194" s="18"/>
      <c r="E194" s="23"/>
      <c r="F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row>
    <row r="195" spans="2:35">
      <c r="B195" s="18"/>
      <c r="C195" s="18"/>
      <c r="D195" s="18"/>
      <c r="E195" s="23"/>
      <c r="F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row>
    <row r="196" spans="2:35">
      <c r="B196" s="18"/>
      <c r="C196" s="18"/>
      <c r="D196" s="18"/>
      <c r="E196" s="23"/>
      <c r="F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row>
    <row r="197" spans="2:35">
      <c r="B197" s="18"/>
      <c r="C197" s="18"/>
      <c r="D197" s="18"/>
      <c r="E197" s="23"/>
      <c r="F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row>
    <row r="198" spans="2:35">
      <c r="B198" s="18"/>
      <c r="C198" s="18"/>
      <c r="D198" s="18"/>
      <c r="E198" s="23"/>
      <c r="F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row>
    <row r="199" spans="2:35">
      <c r="B199" s="18"/>
      <c r="C199" s="18"/>
      <c r="D199" s="18"/>
      <c r="E199" s="23"/>
      <c r="F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row>
    <row r="200" spans="2:35">
      <c r="B200" s="18"/>
      <c r="C200" s="18"/>
      <c r="D200" s="18"/>
      <c r="E200" s="23"/>
      <c r="F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row>
    <row r="201" spans="2:35">
      <c r="B201" s="18"/>
      <c r="C201" s="18"/>
      <c r="D201" s="18"/>
      <c r="E201" s="23"/>
      <c r="F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row>
    <row r="202" spans="2:35">
      <c r="B202" s="18"/>
      <c r="C202" s="18"/>
      <c r="D202" s="18"/>
      <c r="E202" s="23"/>
      <c r="F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row>
    <row r="203" spans="2:35">
      <c r="B203" s="18"/>
      <c r="C203" s="18"/>
      <c r="D203" s="18"/>
      <c r="E203" s="23"/>
      <c r="F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row>
    <row r="204" spans="2:35">
      <c r="B204" s="18"/>
      <c r="C204" s="18"/>
      <c r="D204" s="18"/>
      <c r="E204" s="23"/>
      <c r="F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row>
    <row r="205" spans="2:35">
      <c r="B205" s="18"/>
      <c r="C205" s="18"/>
      <c r="D205" s="18"/>
      <c r="E205" s="23"/>
      <c r="F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row>
    <row r="206" spans="2:35">
      <c r="B206" s="18"/>
      <c r="C206" s="18"/>
      <c r="D206" s="18"/>
      <c r="E206" s="23"/>
      <c r="F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row>
    <row r="207" spans="2:35">
      <c r="B207" s="18"/>
      <c r="C207" s="18"/>
      <c r="D207" s="18"/>
      <c r="E207" s="23"/>
      <c r="F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row>
    <row r="208" spans="2:35">
      <c r="B208" s="18"/>
      <c r="C208" s="18"/>
      <c r="D208" s="18"/>
      <c r="E208" s="23"/>
      <c r="F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row>
    <row r="209" spans="2:35">
      <c r="B209" s="18"/>
      <c r="C209" s="18"/>
      <c r="D209" s="18"/>
      <c r="E209" s="23"/>
      <c r="F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row>
    <row r="210" spans="2:35">
      <c r="B210" s="18"/>
      <c r="C210" s="18"/>
      <c r="D210" s="18"/>
      <c r="E210" s="23"/>
      <c r="F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row>
    <row r="211" spans="2:35">
      <c r="B211" s="18"/>
      <c r="C211" s="18"/>
      <c r="D211" s="18"/>
      <c r="E211" s="23"/>
      <c r="F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row>
    <row r="212" spans="2:35">
      <c r="B212" s="18"/>
      <c r="C212" s="18"/>
      <c r="D212" s="18"/>
      <c r="E212" s="23"/>
      <c r="F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row>
    <row r="213" spans="2:35">
      <c r="B213" s="18"/>
      <c r="C213" s="18"/>
      <c r="D213" s="18"/>
      <c r="E213" s="23"/>
      <c r="F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row>
    <row r="214" spans="2:35">
      <c r="B214" s="18"/>
      <c r="C214" s="18"/>
      <c r="D214" s="18"/>
      <c r="E214" s="23"/>
      <c r="F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row>
    <row r="215" spans="2:35">
      <c r="B215" s="18"/>
      <c r="C215" s="18"/>
      <c r="D215" s="18"/>
      <c r="E215" s="23"/>
      <c r="F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row>
    <row r="216" spans="2:35">
      <c r="B216" s="18"/>
      <c r="C216" s="18"/>
      <c r="D216" s="18"/>
      <c r="E216" s="23"/>
      <c r="F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row>
    <row r="217" spans="2:35">
      <c r="B217" s="18"/>
      <c r="C217" s="18"/>
      <c r="D217" s="18"/>
      <c r="E217" s="23"/>
      <c r="F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row>
    <row r="218" spans="2:35">
      <c r="B218" s="18"/>
      <c r="C218" s="18"/>
      <c r="D218" s="18"/>
      <c r="E218" s="23"/>
      <c r="F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row>
    <row r="219" spans="2:35">
      <c r="B219" s="18"/>
      <c r="C219" s="18"/>
      <c r="D219" s="18"/>
      <c r="E219" s="23"/>
      <c r="F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row>
    <row r="220" spans="2:35">
      <c r="B220" s="18"/>
      <c r="C220" s="18"/>
      <c r="D220" s="18"/>
      <c r="E220" s="23"/>
      <c r="F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row>
    <row r="221" spans="2:35">
      <c r="B221" s="18"/>
      <c r="C221" s="18"/>
      <c r="D221" s="18"/>
      <c r="E221" s="23"/>
      <c r="F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row>
    <row r="222" spans="2:35">
      <c r="B222" s="18"/>
      <c r="C222" s="18"/>
      <c r="D222" s="18"/>
      <c r="E222" s="23"/>
      <c r="F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row>
    <row r="223" spans="2:35">
      <c r="B223" s="18"/>
      <c r="C223" s="18"/>
      <c r="D223" s="18"/>
      <c r="E223" s="23"/>
      <c r="F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row>
    <row r="224" spans="2:35">
      <c r="B224" s="18"/>
      <c r="C224" s="18"/>
      <c r="D224" s="18"/>
      <c r="E224" s="23"/>
      <c r="F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row>
    <row r="225" spans="2:35">
      <c r="B225" s="18"/>
      <c r="C225" s="18"/>
      <c r="D225" s="18"/>
      <c r="E225" s="23"/>
      <c r="F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row>
    <row r="226" spans="2:35">
      <c r="B226" s="18"/>
      <c r="C226" s="18"/>
      <c r="D226" s="18"/>
      <c r="E226" s="23"/>
      <c r="F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row>
    <row r="227" spans="2:35">
      <c r="B227" s="18"/>
      <c r="C227" s="18"/>
      <c r="D227" s="18"/>
      <c r="E227" s="23"/>
      <c r="F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row>
    <row r="228" spans="2:35">
      <c r="B228" s="18"/>
      <c r="C228" s="18"/>
      <c r="D228" s="18"/>
      <c r="E228" s="23"/>
      <c r="F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row>
    <row r="229" spans="2:35">
      <c r="B229" s="18"/>
      <c r="C229" s="18"/>
      <c r="D229" s="18"/>
      <c r="E229" s="23"/>
      <c r="F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row>
    <row r="230" spans="2:35">
      <c r="B230" s="18"/>
      <c r="C230" s="18"/>
      <c r="D230" s="18"/>
      <c r="E230" s="23"/>
      <c r="F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row>
    <row r="231" spans="2:35">
      <c r="B231" s="18"/>
      <c r="C231" s="18"/>
      <c r="D231" s="18"/>
      <c r="E231" s="23"/>
      <c r="F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row>
    <row r="232" spans="2:35">
      <c r="B232" s="18"/>
      <c r="C232" s="18"/>
      <c r="D232" s="18"/>
      <c r="E232" s="23"/>
      <c r="F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row>
    <row r="233" spans="2:35">
      <c r="B233" s="18"/>
      <c r="C233" s="18"/>
      <c r="D233" s="18"/>
      <c r="E233" s="23"/>
      <c r="F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row>
    <row r="234" spans="2:35">
      <c r="B234" s="18"/>
      <c r="C234" s="18"/>
      <c r="D234" s="18"/>
      <c r="E234" s="23"/>
      <c r="F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row>
    <row r="235" spans="2:35">
      <c r="B235" s="18"/>
      <c r="C235" s="18"/>
      <c r="D235" s="18"/>
      <c r="E235" s="23"/>
      <c r="F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row>
    <row r="236" spans="2:35">
      <c r="B236" s="18"/>
      <c r="C236" s="18"/>
      <c r="D236" s="18"/>
      <c r="E236" s="23"/>
      <c r="F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row>
    <row r="237" spans="2:35">
      <c r="B237" s="18"/>
      <c r="C237" s="18"/>
      <c r="D237" s="18"/>
      <c r="E237" s="23"/>
      <c r="F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row>
    <row r="238" spans="2:35">
      <c r="B238" s="18"/>
      <c r="C238" s="18"/>
      <c r="D238" s="18"/>
      <c r="E238" s="23"/>
      <c r="F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row>
    <row r="239" spans="2:35">
      <c r="B239" s="18"/>
      <c r="C239" s="18"/>
      <c r="D239" s="18"/>
      <c r="E239" s="23"/>
      <c r="F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row>
    <row r="240" spans="2:35">
      <c r="B240" s="18"/>
      <c r="C240" s="18"/>
      <c r="D240" s="18"/>
      <c r="E240" s="23"/>
      <c r="F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row>
    <row r="241" spans="2:35">
      <c r="B241" s="18"/>
      <c r="C241" s="18"/>
      <c r="D241" s="18"/>
      <c r="E241" s="23"/>
      <c r="F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row>
    <row r="242" spans="2:35">
      <c r="B242" s="18"/>
      <c r="C242" s="18"/>
      <c r="D242" s="18"/>
      <c r="E242" s="23"/>
      <c r="F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row>
    <row r="243" spans="2:35">
      <c r="B243" s="18"/>
      <c r="C243" s="18"/>
      <c r="D243" s="18"/>
      <c r="E243" s="23"/>
      <c r="F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row>
    <row r="244" spans="2:35">
      <c r="B244" s="18"/>
      <c r="C244" s="18"/>
      <c r="D244" s="18"/>
      <c r="E244" s="23"/>
      <c r="F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row>
    <row r="245" spans="2:35">
      <c r="B245" s="18"/>
      <c r="C245" s="18"/>
      <c r="D245" s="18"/>
      <c r="E245" s="23"/>
      <c r="F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row>
    <row r="246" spans="2:35">
      <c r="B246" s="18"/>
      <c r="C246" s="18"/>
      <c r="D246" s="18"/>
      <c r="E246" s="23"/>
      <c r="F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row>
    <row r="247" spans="2:35">
      <c r="B247" s="18"/>
      <c r="C247" s="18"/>
      <c r="D247" s="18"/>
      <c r="E247" s="23"/>
      <c r="F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row>
    <row r="248" spans="2:35">
      <c r="B248" s="18"/>
      <c r="C248" s="18"/>
      <c r="D248" s="18"/>
      <c r="E248" s="23"/>
      <c r="F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row>
    <row r="249" spans="2:35">
      <c r="B249" s="18"/>
      <c r="C249" s="18"/>
      <c r="D249" s="18"/>
      <c r="E249" s="23"/>
      <c r="F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row>
    <row r="250" spans="2:35">
      <c r="B250" s="18"/>
      <c r="C250" s="18"/>
      <c r="D250" s="18"/>
      <c r="E250" s="23"/>
      <c r="F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row>
    <row r="251" spans="2:35">
      <c r="B251" s="18"/>
      <c r="C251" s="18"/>
      <c r="D251" s="18"/>
      <c r="E251" s="23"/>
      <c r="F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row>
    <row r="252" spans="2:35">
      <c r="B252" s="18"/>
      <c r="C252" s="18"/>
      <c r="D252" s="18"/>
      <c r="E252" s="23"/>
      <c r="F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row>
    <row r="253" spans="2:35">
      <c r="B253" s="18"/>
      <c r="C253" s="18"/>
      <c r="D253" s="18"/>
      <c r="E253" s="23"/>
      <c r="F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row>
    <row r="254" spans="2:35">
      <c r="B254" s="18"/>
      <c r="C254" s="18"/>
      <c r="D254" s="18"/>
      <c r="E254" s="23"/>
      <c r="F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row>
    <row r="255" spans="2:35">
      <c r="B255" s="18"/>
      <c r="C255" s="18"/>
      <c r="D255" s="18"/>
      <c r="E255" s="23"/>
      <c r="F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row>
    <row r="256" spans="2:35">
      <c r="B256" s="18"/>
      <c r="C256" s="18"/>
      <c r="D256" s="18"/>
      <c r="E256" s="23"/>
      <c r="F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row>
    <row r="257" spans="2:35">
      <c r="B257" s="18"/>
      <c r="C257" s="18"/>
      <c r="D257" s="18"/>
      <c r="E257" s="23"/>
      <c r="F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row>
    <row r="258" spans="2:35">
      <c r="B258" s="18"/>
      <c r="C258" s="18"/>
      <c r="D258" s="18"/>
      <c r="E258" s="23"/>
      <c r="F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row>
    <row r="259" spans="2:35">
      <c r="B259" s="18"/>
      <c r="C259" s="18"/>
      <c r="D259" s="18"/>
      <c r="E259" s="23"/>
      <c r="F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row>
    <row r="260" spans="2:35">
      <c r="B260" s="18"/>
      <c r="C260" s="18"/>
      <c r="D260" s="18"/>
      <c r="E260" s="23"/>
      <c r="F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row>
    <row r="261" spans="2:35">
      <c r="B261" s="18"/>
      <c r="C261" s="18"/>
      <c r="D261" s="18"/>
      <c r="E261" s="23"/>
      <c r="F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row>
    <row r="262" spans="2:35">
      <c r="B262" s="18"/>
      <c r="C262" s="18"/>
      <c r="D262" s="18"/>
      <c r="E262" s="23"/>
      <c r="F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row>
    <row r="263" spans="2:35">
      <c r="B263" s="18"/>
      <c r="C263" s="18"/>
      <c r="D263" s="18"/>
      <c r="E263" s="23"/>
      <c r="F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row>
    <row r="264" spans="2:35">
      <c r="B264" s="18"/>
      <c r="C264" s="18"/>
      <c r="D264" s="18"/>
      <c r="E264" s="23"/>
      <c r="F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row>
    <row r="265" spans="2:35">
      <c r="B265" s="18"/>
      <c r="C265" s="18"/>
      <c r="D265" s="18"/>
      <c r="E265" s="23"/>
      <c r="F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row>
    <row r="266" spans="2:35">
      <c r="B266" s="18"/>
      <c r="C266" s="18"/>
      <c r="D266" s="18"/>
      <c r="E266" s="23"/>
      <c r="F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row>
    <row r="267" spans="2:35">
      <c r="B267" s="18"/>
      <c r="C267" s="18"/>
      <c r="D267" s="18"/>
      <c r="E267" s="23"/>
      <c r="F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row>
    <row r="268" spans="2:35">
      <c r="B268" s="18"/>
      <c r="C268" s="18"/>
      <c r="D268" s="18"/>
      <c r="E268" s="23"/>
      <c r="F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row>
    <row r="269" spans="2:35">
      <c r="B269" s="18"/>
      <c r="C269" s="18"/>
      <c r="D269" s="18"/>
      <c r="E269" s="23"/>
      <c r="F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row>
    <row r="270" spans="2:35">
      <c r="B270" s="18"/>
      <c r="C270" s="18"/>
      <c r="D270" s="18"/>
      <c r="E270" s="23"/>
      <c r="F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row>
    <row r="271" spans="2:35">
      <c r="B271" s="18"/>
      <c r="C271" s="18"/>
      <c r="D271" s="18"/>
      <c r="E271" s="23"/>
      <c r="F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row>
    <row r="272" spans="2:35">
      <c r="B272" s="18"/>
      <c r="C272" s="18"/>
      <c r="D272" s="18"/>
      <c r="E272" s="23"/>
      <c r="F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row>
    <row r="273" spans="2:35">
      <c r="B273" s="18"/>
      <c r="C273" s="18"/>
      <c r="D273" s="18"/>
      <c r="E273" s="23"/>
      <c r="F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row>
    <row r="274" spans="2:35">
      <c r="B274" s="18"/>
      <c r="C274" s="18"/>
      <c r="D274" s="18"/>
      <c r="E274" s="23"/>
      <c r="F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row>
    <row r="275" spans="2:35">
      <c r="B275" s="18"/>
      <c r="C275" s="18"/>
      <c r="D275" s="18"/>
      <c r="E275" s="23"/>
      <c r="F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row>
    <row r="276" spans="2:35">
      <c r="B276" s="18"/>
      <c r="C276" s="18"/>
      <c r="D276" s="18"/>
      <c r="E276" s="23"/>
      <c r="F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row>
    <row r="277" spans="2:35">
      <c r="B277" s="18"/>
      <c r="C277" s="18"/>
      <c r="D277" s="18"/>
      <c r="E277" s="23"/>
      <c r="F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row>
    <row r="278" spans="2:35">
      <c r="B278" s="18"/>
      <c r="C278" s="18"/>
      <c r="D278" s="18"/>
      <c r="E278" s="23"/>
      <c r="F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row>
    <row r="279" spans="2:35">
      <c r="B279" s="18"/>
      <c r="C279" s="18"/>
      <c r="D279" s="18"/>
      <c r="E279" s="23"/>
      <c r="F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row>
    <row r="280" spans="2:35">
      <c r="B280" s="18"/>
      <c r="C280" s="18"/>
      <c r="D280" s="18"/>
      <c r="E280" s="23"/>
      <c r="F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row>
    <row r="281" spans="2:35">
      <c r="B281" s="18"/>
      <c r="C281" s="18"/>
      <c r="D281" s="18"/>
      <c r="E281" s="23"/>
      <c r="F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row>
    <row r="282" spans="2:35">
      <c r="B282" s="18"/>
      <c r="C282" s="18"/>
      <c r="D282" s="18"/>
      <c r="E282" s="23"/>
      <c r="F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row>
    <row r="283" spans="2:35">
      <c r="B283" s="18"/>
      <c r="C283" s="18"/>
      <c r="D283" s="18"/>
      <c r="E283" s="23"/>
      <c r="F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row>
    <row r="284" spans="2:35">
      <c r="B284" s="18"/>
      <c r="C284" s="18"/>
      <c r="D284" s="18"/>
      <c r="E284" s="23"/>
      <c r="F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row>
    <row r="285" spans="2:35">
      <c r="B285" s="18"/>
      <c r="C285" s="18"/>
      <c r="D285" s="18"/>
      <c r="E285" s="23"/>
      <c r="F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row>
    <row r="286" spans="2:35">
      <c r="B286" s="18"/>
      <c r="C286" s="18"/>
      <c r="D286" s="18"/>
      <c r="E286" s="23"/>
      <c r="F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row>
    <row r="287" spans="2:35">
      <c r="B287" s="18"/>
      <c r="C287" s="18"/>
      <c r="D287" s="18"/>
      <c r="E287" s="23"/>
      <c r="F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row>
    <row r="288" spans="2:35">
      <c r="B288" s="18"/>
      <c r="C288" s="18"/>
      <c r="D288" s="18"/>
      <c r="E288" s="23"/>
      <c r="F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row>
    <row r="289" spans="2:35">
      <c r="B289" s="18"/>
      <c r="C289" s="18"/>
      <c r="D289" s="18"/>
      <c r="E289" s="23"/>
      <c r="F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row>
    <row r="290" spans="2:35">
      <c r="B290" s="18"/>
      <c r="C290" s="18"/>
      <c r="D290" s="18"/>
      <c r="E290" s="23"/>
      <c r="F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row>
    <row r="291" spans="2:35">
      <c r="B291" s="18"/>
      <c r="C291" s="18"/>
      <c r="D291" s="18"/>
      <c r="E291" s="23"/>
      <c r="F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row>
    <row r="292" spans="2:35">
      <c r="B292" s="18"/>
      <c r="C292" s="18"/>
      <c r="D292" s="18"/>
      <c r="E292" s="23"/>
      <c r="F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row>
    <row r="293" spans="2:35">
      <c r="B293" s="18"/>
      <c r="C293" s="18"/>
      <c r="D293" s="18"/>
      <c r="E293" s="23"/>
      <c r="F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row>
    <row r="294" spans="2:35">
      <c r="B294" s="18"/>
      <c r="C294" s="18"/>
      <c r="D294" s="18"/>
      <c r="E294" s="23"/>
      <c r="F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row>
    <row r="295" spans="2:35">
      <c r="B295" s="18"/>
      <c r="C295" s="18"/>
      <c r="D295" s="18"/>
      <c r="E295" s="23"/>
      <c r="F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row>
    <row r="296" spans="2:35">
      <c r="B296" s="18"/>
      <c r="C296" s="18"/>
      <c r="D296" s="18"/>
      <c r="E296" s="23"/>
      <c r="F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row>
    <row r="297" spans="2:35">
      <c r="B297" s="18"/>
      <c r="C297" s="18"/>
      <c r="D297" s="18"/>
      <c r="E297" s="23"/>
      <c r="F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row>
    <row r="298" spans="2:35">
      <c r="B298" s="18"/>
      <c r="C298" s="18"/>
      <c r="D298" s="18"/>
      <c r="E298" s="23"/>
      <c r="F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row>
    <row r="299" spans="2:35">
      <c r="B299" s="18"/>
      <c r="C299" s="18"/>
      <c r="D299" s="18"/>
      <c r="E299" s="23"/>
      <c r="F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row>
    <row r="300" spans="2:35">
      <c r="B300" s="18"/>
      <c r="C300" s="18"/>
      <c r="D300" s="18"/>
      <c r="E300" s="23"/>
      <c r="F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row>
    <row r="301" spans="2:35">
      <c r="B301" s="18"/>
      <c r="C301" s="18"/>
      <c r="D301" s="18"/>
      <c r="E301" s="23"/>
      <c r="F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row>
    <row r="302" spans="2:35">
      <c r="B302" s="18"/>
      <c r="C302" s="18"/>
      <c r="D302" s="18"/>
      <c r="E302" s="23"/>
      <c r="F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row>
    <row r="303" spans="2:35">
      <c r="B303" s="18"/>
      <c r="C303" s="18"/>
      <c r="D303" s="18"/>
      <c r="E303" s="23"/>
      <c r="F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row>
    <row r="304" spans="2:35">
      <c r="B304" s="18"/>
      <c r="C304" s="18"/>
      <c r="D304" s="18"/>
      <c r="E304" s="23"/>
      <c r="F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row>
    <row r="305" spans="2:35">
      <c r="B305" s="18"/>
      <c r="C305" s="18"/>
      <c r="D305" s="18"/>
      <c r="E305" s="23"/>
      <c r="F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row>
    <row r="306" spans="2:35">
      <c r="B306" s="18"/>
      <c r="C306" s="18"/>
      <c r="D306" s="18"/>
      <c r="E306" s="23"/>
      <c r="F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row>
    <row r="307" spans="2:35">
      <c r="B307" s="18"/>
      <c r="C307" s="18"/>
      <c r="D307" s="18"/>
      <c r="E307" s="23"/>
      <c r="F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row>
    <row r="308" spans="2:35">
      <c r="B308" s="18"/>
      <c r="C308" s="18"/>
      <c r="D308" s="18"/>
      <c r="E308" s="23"/>
      <c r="F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row>
    <row r="309" spans="2:35">
      <c r="B309" s="18"/>
      <c r="C309" s="18"/>
      <c r="D309" s="18"/>
      <c r="E309" s="23"/>
      <c r="F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row>
    <row r="310" spans="2:35">
      <c r="B310" s="18"/>
      <c r="C310" s="18"/>
      <c r="D310" s="18"/>
      <c r="E310" s="23"/>
      <c r="F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row>
    <row r="311" spans="2:35">
      <c r="B311" s="18"/>
      <c r="C311" s="18"/>
      <c r="D311" s="18"/>
      <c r="E311" s="23"/>
      <c r="F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row>
    <row r="312" spans="2:35">
      <c r="B312" s="18"/>
      <c r="C312" s="18"/>
      <c r="D312" s="18"/>
      <c r="E312" s="23"/>
      <c r="F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row>
    <row r="313" spans="2:35">
      <c r="B313" s="18"/>
      <c r="C313" s="18"/>
      <c r="D313" s="18"/>
      <c r="E313" s="23"/>
      <c r="F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row>
    <row r="314" spans="2:35">
      <c r="B314" s="18"/>
      <c r="C314" s="18"/>
      <c r="D314" s="18"/>
      <c r="E314" s="23"/>
      <c r="F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row>
    <row r="315" spans="2:35">
      <c r="B315" s="18"/>
      <c r="C315" s="18"/>
      <c r="D315" s="18"/>
      <c r="E315" s="23"/>
      <c r="F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row>
    <row r="316" spans="2:35">
      <c r="B316" s="18"/>
      <c r="C316" s="18"/>
      <c r="D316" s="18"/>
      <c r="E316" s="23"/>
      <c r="F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row>
    <row r="317" spans="2:35">
      <c r="B317" s="18"/>
      <c r="C317" s="18"/>
      <c r="D317" s="18"/>
      <c r="E317" s="23"/>
      <c r="F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row>
    <row r="318" spans="2:35">
      <c r="B318" s="18"/>
      <c r="C318" s="18"/>
      <c r="D318" s="18"/>
      <c r="E318" s="23"/>
      <c r="F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row>
    <row r="319" spans="2:35">
      <c r="B319" s="18"/>
      <c r="C319" s="18"/>
      <c r="D319" s="18"/>
      <c r="E319" s="23"/>
      <c r="F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row>
    <row r="320" spans="2:35">
      <c r="B320" s="18"/>
      <c r="C320" s="18"/>
      <c r="D320" s="18"/>
      <c r="E320" s="23"/>
      <c r="F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row>
    <row r="321" spans="2:35">
      <c r="B321" s="18"/>
      <c r="C321" s="18"/>
      <c r="D321" s="18"/>
      <c r="E321" s="23"/>
      <c r="F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row>
    <row r="322" spans="2:35">
      <c r="B322" s="18"/>
      <c r="C322" s="18"/>
      <c r="D322" s="18"/>
      <c r="E322" s="23"/>
      <c r="F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row>
    <row r="323" spans="2:35">
      <c r="B323" s="18"/>
      <c r="C323" s="18"/>
      <c r="D323" s="18"/>
      <c r="E323" s="23"/>
      <c r="F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row>
    <row r="324" spans="2:35">
      <c r="B324" s="18"/>
      <c r="C324" s="18"/>
      <c r="D324" s="18"/>
      <c r="E324" s="23"/>
      <c r="F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row>
    <row r="325" spans="2:35">
      <c r="B325" s="18"/>
      <c r="C325" s="18"/>
      <c r="D325" s="18"/>
      <c r="E325" s="23"/>
      <c r="F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row>
    <row r="326" spans="2:35">
      <c r="B326" s="18"/>
      <c r="C326" s="18"/>
      <c r="D326" s="18"/>
      <c r="E326" s="23"/>
      <c r="F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row>
    <row r="327" spans="2:35">
      <c r="B327" s="18"/>
      <c r="C327" s="18"/>
      <c r="D327" s="18"/>
      <c r="E327" s="23"/>
      <c r="F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row>
    <row r="328" spans="2:35">
      <c r="B328" s="18"/>
      <c r="C328" s="18"/>
      <c r="D328" s="18"/>
      <c r="E328" s="23"/>
      <c r="F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row>
    <row r="329" spans="2:35">
      <c r="B329" s="18"/>
      <c r="C329" s="18"/>
      <c r="D329" s="18"/>
      <c r="E329" s="23"/>
      <c r="F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row>
    <row r="330" spans="2:35">
      <c r="B330" s="18"/>
      <c r="C330" s="18"/>
      <c r="D330" s="18"/>
      <c r="E330" s="23"/>
      <c r="F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row>
    <row r="331" spans="2:35">
      <c r="B331" s="18"/>
      <c r="C331" s="18"/>
      <c r="D331" s="18"/>
      <c r="E331" s="23"/>
      <c r="F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row>
    <row r="332" spans="2:35">
      <c r="B332" s="18"/>
      <c r="C332" s="18"/>
      <c r="D332" s="18"/>
      <c r="E332" s="23"/>
      <c r="F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row>
    <row r="333" spans="2:35">
      <c r="B333" s="18"/>
      <c r="C333" s="18"/>
      <c r="D333" s="18"/>
      <c r="E333" s="23"/>
      <c r="F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row>
    <row r="334" spans="2:35">
      <c r="B334" s="18"/>
      <c r="C334" s="18"/>
      <c r="D334" s="18"/>
      <c r="E334" s="23"/>
      <c r="F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row>
    <row r="335" spans="2:35">
      <c r="B335" s="18"/>
      <c r="C335" s="18"/>
      <c r="D335" s="18"/>
      <c r="E335" s="23"/>
      <c r="F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row>
    <row r="336" spans="2:35">
      <c r="B336" s="18"/>
      <c r="C336" s="18"/>
      <c r="D336" s="18"/>
      <c r="E336" s="23"/>
      <c r="F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row>
    <row r="337" spans="2:35">
      <c r="B337" s="18"/>
      <c r="C337" s="18"/>
      <c r="D337" s="18"/>
      <c r="E337" s="23"/>
      <c r="F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row>
    <row r="338" spans="2:35">
      <c r="B338" s="18"/>
      <c r="C338" s="18"/>
      <c r="D338" s="18"/>
      <c r="E338" s="23"/>
      <c r="F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row>
    <row r="339" spans="2:35">
      <c r="B339" s="18"/>
      <c r="C339" s="18"/>
      <c r="D339" s="18"/>
      <c r="E339" s="23"/>
      <c r="F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row>
    <row r="340" spans="2:35">
      <c r="B340" s="18"/>
      <c r="C340" s="18"/>
      <c r="D340" s="18"/>
      <c r="E340" s="23"/>
      <c r="F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row>
    <row r="341" spans="2:35">
      <c r="B341" s="18"/>
      <c r="C341" s="18"/>
      <c r="D341" s="18"/>
      <c r="E341" s="23"/>
      <c r="F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row>
    <row r="342" spans="2:35">
      <c r="B342" s="18"/>
      <c r="C342" s="18"/>
      <c r="D342" s="18"/>
      <c r="E342" s="23"/>
      <c r="F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row>
    <row r="343" spans="2:35">
      <c r="B343" s="18"/>
      <c r="C343" s="18"/>
      <c r="D343" s="18"/>
      <c r="E343" s="23"/>
      <c r="F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row>
    <row r="344" spans="2:35">
      <c r="B344" s="18"/>
      <c r="C344" s="18"/>
      <c r="D344" s="18"/>
      <c r="E344" s="23"/>
      <c r="F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row>
    <row r="345" spans="2:35">
      <c r="B345" s="18"/>
      <c r="C345" s="18"/>
      <c r="D345" s="18"/>
      <c r="E345" s="23"/>
      <c r="F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row>
    <row r="346" spans="2:35">
      <c r="B346" s="18"/>
      <c r="C346" s="18"/>
      <c r="D346" s="18"/>
      <c r="E346" s="23"/>
      <c r="F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row>
    <row r="347" spans="2:35">
      <c r="B347" s="18"/>
      <c r="C347" s="18"/>
      <c r="D347" s="18"/>
      <c r="E347" s="23"/>
      <c r="F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row>
    <row r="348" spans="2:35">
      <c r="B348" s="18"/>
      <c r="C348" s="18"/>
      <c r="D348" s="18"/>
      <c r="E348" s="23"/>
      <c r="F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row>
    <row r="349" spans="2:35">
      <c r="B349" s="18"/>
      <c r="C349" s="18"/>
      <c r="D349" s="18"/>
      <c r="E349" s="23"/>
      <c r="F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row>
    <row r="350" spans="2:35">
      <c r="B350" s="18"/>
      <c r="C350" s="18"/>
      <c r="D350" s="18"/>
      <c r="E350" s="23"/>
      <c r="F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row>
    <row r="351" spans="2:35">
      <c r="B351" s="18"/>
      <c r="C351" s="18"/>
      <c r="D351" s="18"/>
      <c r="E351" s="23"/>
      <c r="F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row>
    <row r="352" spans="2:35">
      <c r="B352" s="18"/>
      <c r="C352" s="18"/>
      <c r="D352" s="18"/>
      <c r="E352" s="23"/>
      <c r="F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row>
    <row r="353" spans="2:35">
      <c r="B353" s="18"/>
      <c r="C353" s="18"/>
      <c r="D353" s="18"/>
      <c r="E353" s="23"/>
      <c r="F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row>
    <row r="354" spans="2:35">
      <c r="B354" s="18"/>
      <c r="C354" s="18"/>
      <c r="D354" s="18"/>
      <c r="E354" s="23"/>
      <c r="F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row>
    <row r="355" spans="2:35">
      <c r="B355" s="18"/>
      <c r="C355" s="18"/>
      <c r="D355" s="18"/>
      <c r="E355" s="23"/>
      <c r="F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row>
    <row r="356" spans="2:35">
      <c r="B356" s="18"/>
      <c r="C356" s="18"/>
      <c r="D356" s="18"/>
      <c r="E356" s="23"/>
      <c r="F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row>
    <row r="357" spans="2:35">
      <c r="B357" s="18"/>
      <c r="C357" s="18"/>
      <c r="D357" s="18"/>
      <c r="E357" s="23"/>
      <c r="F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row>
    <row r="358" spans="2:35">
      <c r="B358" s="18"/>
      <c r="C358" s="18"/>
      <c r="D358" s="18"/>
      <c r="E358" s="23"/>
      <c r="F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row>
    <row r="359" spans="2:35">
      <c r="B359" s="18"/>
      <c r="C359" s="18"/>
      <c r="D359" s="18"/>
      <c r="E359" s="23"/>
      <c r="F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row>
    <row r="360" spans="2:35">
      <c r="B360" s="18"/>
      <c r="C360" s="18"/>
      <c r="D360" s="18"/>
      <c r="E360" s="23"/>
      <c r="F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row>
    <row r="361" spans="2:35">
      <c r="B361" s="18"/>
      <c r="C361" s="18"/>
      <c r="D361" s="18"/>
      <c r="E361" s="23"/>
      <c r="F361" s="18"/>
      <c r="J361" s="18"/>
      <c r="K361" s="18"/>
    </row>
    <row r="362" spans="2:35">
      <c r="B362" s="18"/>
      <c r="C362" s="18"/>
      <c r="D362" s="18"/>
      <c r="E362" s="23"/>
      <c r="F362" s="18"/>
      <c r="J362" s="18"/>
    </row>
    <row r="363" spans="2:35">
      <c r="B363" s="18"/>
      <c r="C363" s="18"/>
      <c r="D363" s="18"/>
      <c r="E363" s="23"/>
      <c r="F363" s="18"/>
      <c r="J363" s="18"/>
    </row>
    <row r="364" spans="2:35">
      <c r="B364" s="18"/>
      <c r="C364" s="18"/>
      <c r="D364" s="18"/>
      <c r="E364" s="23"/>
      <c r="F364" s="18"/>
      <c r="J364" s="18"/>
    </row>
    <row r="365" spans="2:35">
      <c r="B365" s="18"/>
      <c r="C365" s="18"/>
      <c r="D365" s="18"/>
      <c r="E365" s="23"/>
      <c r="F365" s="18"/>
      <c r="J365" s="18"/>
    </row>
    <row r="366" spans="2:35">
      <c r="B366" s="18"/>
      <c r="C366" s="18"/>
      <c r="D366" s="18"/>
      <c r="E366" s="23"/>
      <c r="F366" s="18"/>
      <c r="J366" s="18"/>
    </row>
    <row r="367" spans="2:35">
      <c r="B367" s="18"/>
      <c r="C367" s="18"/>
      <c r="D367" s="18"/>
      <c r="E367" s="23"/>
      <c r="F367" s="18"/>
      <c r="J367" s="18"/>
    </row>
  </sheetData>
  <mergeCells count="3">
    <mergeCell ref="C2:H2"/>
    <mergeCell ref="E3:G3"/>
    <mergeCell ref="E4:G4"/>
  </mergeCells>
  <phoneticPr fontId="135" type="noConversion"/>
  <hyperlinks>
    <hyperlink ref="B56" r:id="rId1" xr:uid="{00000000-0004-0000-0500-000000000000}"/>
  </hyperlinks>
  <pageMargins left="0.70866141732283472" right="0.70866141732283472" top="0.74803149606299213" bottom="0.74803149606299213" header="0.31496062992125984" footer="0.31496062992125984"/>
  <pageSetup paperSize="9" scale="65" orientation="portrait" horizontalDpi="4294967295" verticalDpi="4294967295" r:id="rId2"/>
  <drawing r:id="rId3"/>
  <tableParts count="1">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T a b l a 4 4 - 0 0 3 3 c 9 b 4 - f b c 5 - 4 2 a 9 - 8 f 4 e - 9 2 b 0 2 f a b 1 6 b 5 " > < 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 D E P A R T A M E N T O   P R O V I N C I A     /     D I S T R I T O < / s t r i n g > < / k e y > < v a l u e > < i n t > 2 8 4 < / 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 D E P A R T A M E N T O   P R O V I N C I A     /     D I S T R I T O < / s t r i n g > < / k e y > < v a l u e > < i n t > 1 < / i n t > < / v a l u e > < / i t e m > < i t e m > < k e y > < s t r i n g > A F E C T A C I � N < / s t r i n g > < / k e y > < v a l u e > < i n t > 2 < / i n t > < / v a l u e > < / i t e m > < i t e m > < k e y > < s t r i n g > E V E N T O   -   O C U R R E N C I A < / s t r i n g > < / k e y > < v a l u e > < i n t > 3 < / i n t > < / v a l u e > < / i t e m > < i t e m > < k e y > < s t r i n g > E S T A D O < / s t r i n g > < / k e y > < v a l u e > < i n t > 4 < / i n t > < / v a l u e > < / i t e m > < i t e m > < k e y > < s t r i n g > F U E N T E < / s t r i n g > < / k e y > < v a l u e > < i n t > 5 < / 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C l i e n t W i n d o w X M L " > < C u s t o m C o n t e n t > < ! [ C D A T A [ T a b l a 4 4 - 0 0 3 3 c 9 b 4 - f b c 5 - 4 2 a 9 - 8 f 4 e - 9 2 b 0 2 f a b 1 6 b 5 ] ] > < / C u s t o m C o n t e n t > < / G e m i n i > 
</file>

<file path=customXml/item11.xml>��< ? x m l   v e r s i o n = " 1 . 0 "   e n c o d i n g = " U T F - 1 6 " ? > < G e m i n i   x m l n s = " h t t p : / / g e m i n i / p i v o t c u s t o m i z a t i o n / M a n u a l C a l c M o d e " > < C u s t o m C o n t e n t > < ! [ C D A T A [ F a l s e ] ] > < / C u s t o m C o n t e n t > < / G e m i n i > 
</file>

<file path=customXml/item12.xml>��< ? x m l   v e r s i o n = " 1 . 0 "   e n c o d i n g = " U T F - 1 6 " ? > < G e m i n i   x m l n s = " h t t p : / / g e m i n i / p i v o t c u s t o m i z a t i o n / S h o w H i d d e n " > < C u s t o m C o n t e n t > < ! [ C D A T A [ T r u e ] ] > < / C u s t o m C o n t e n t > < / G e m i n i > 
</file>

<file path=customXml/item13.xml>��< ? x m l   v e r s i o n = " 1 . 0 "   e n c o d i n g = " U T F - 1 6 " ? > < G e m i n i   x m l n s = " h t t p : / / g e m i n i / p i v o t c u s t o m i z a t i o n / T a b l e X M L _ T a b l a 3 7 - 4 8 a c 6 b 4 0 - 0 5 3 d - 4 d a 0 - a 2 6 7 - e 2 2 9 8 7 7 7 e b 5 1 " > < 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 C � D I G O < / s t r i n g > < / k e y > < v a l u e > < i n t > 8 6 < / i n t > < / v a l u e > < / i t e m > < i t e m > < k e y > < s t r i n g > F E C H A   D E L   E V E N T O < / s t r i n g > < / k e y > < v a l u e > < i n t > 1 5 4 < / i n t > < / v a l u e > < / i t e m > < i t e m > < k e y > < s t r i n g > U B I C A C I � N < / s t r i n g > < / k e y > < v a l u e > < i n t > 1 0 6 < / i n t > < / v a l u e > < / i t e m > < i t e m > < k e y > < s t r i n g > A F E C T A C I � N < / s t r i n g > < / k e y > < v a l u e > < i n t > 1 1 4 < / i n t > < / v a l u e > < / i t e m > < i t e m > < k e y > < s t r i n g > E V E N T O   -   O C U R R E N C I A < / s t r i n g > < / k e y > < v a l u e > < i n t > 1 7 8 < / i n t > < / v a l u e > < / i t e m > < i t e m > < k e y > < s t r i n g > E S T A D O < / s t r i n g > < / k e y > < v a l u e > < i n t > 8 4 < / i n t > < / v a l u e > < / i t e m > < i t e m > < k e y > < s t r i n g > T E R M I N A L   A B I E R T O < / s t r i n g > < / k e y > < v a l u e > < i n t > 1 5 5 < / i n t > < / v a l u e > < / i t e m > < i t e m > < k e y > < s t r i n g > F U E N T E < / s t r i n g > < / k e y > < v a l u e > < i n t > 8 3 < / i n t > < / v a l u e > < / i t e m > < / C o l u m n W i d t h s > < C o l u m n D i s p l a y I n d e x > < i t e m > < k e y > < s t r i n g > N � < / s t r i n g > < / k e y > < v a l u e > < i n t > 0 < / i n t > < / v a l u e > < / i t e m > < i t e m > < k e y > < s t r i n g > C � D I G O < / s t r i n g > < / k e y > < v a l u e > < i n t > 1 < / i n t > < / v a l u e > < / i t e m > < i t e m > < k e y > < s t r i n g > F E C H A   D E L   E V E N T O < / s t r i n g > < / k e y > < v a l u e > < i n t > 2 < / i n t > < / v a l u e > < / i t e m > < i t e m > < k e y > < s t r i n g > U B I C A C I � N < / s t r i n g > < / k e y > < v a l u e > < i n t > 3 < / i n t > < / v a l u e > < / i t e m > < i t e m > < k e y > < s t r i n g > A F E C T A C I � N < / s t r i n g > < / k e y > < v a l u e > < i n t > 4 < / i n t > < / v a l u e > < / i t e m > < i t e m > < k e y > < s t r i n g > E V E N T O   -   O C U R R E N C I A < / s t r i n g > < / k e y > < v a l u e > < i n t > 5 < / i n t > < / v a l u e > < / i t e m > < i t e m > < k e y > < s t r i n g > E S T A D O < / s t r i n g > < / k e y > < v a l u e > < i n t > 6 < / i n t > < / v a l u e > < / i t e m > < i t e m > < k e y > < s t r i n g > T E R M I N A L   A B I E R T O < / s t r i n g > < / k e y > < v a l u e > < i n t > 7 < / i n t > < / v a l u e > < / i t e m > < i t e m > < k e y > < s t r i n g > F U E N T E < / s t r i n g > < / k e y > < v a l u e > < i n t > 8 < / 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 T a b l a 1 4 2 4 2 3 2 3 4 7 6 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 T a b l a 1 4 2 4 2 3 2 3 4 7 6 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 C o l u m n s \ V E R   M A P A < / K e y > < / D i a g r a m O b j e c t K e y > < D i a g r a m O b j e c t K e y > < K e y > C o l u m n s \ F E C H A   D E L   E V E N T O < / K e y > < / D i a g r a m O b j e c t K e y > < D i a g r a m O b j e c t K e y > < K e y > C o l u m n s \ D E P A R T A M E N T O   P R O V I N C I A     /     D I S T R I T O < / K e y > < / D i a g r a m O b j e c t K e y > < D i a g r a m O b j e c t K e y > < K e y > C o l u m n s \ A F E C T A C I � N < / K e y > < / D i a g r a m O b j e c t K e y > < D i a g r a m O b j e c t K e y > < K e y > C o l u m n s \ E S T A D O < / K e y > < / D i a g r a m O b j e c t K e y > < D i a g r a m O b j e c t K e y > < K e y > C o l u m n s \ E V E N T O   -   O C U R R E N C I A   /   A C C I O N E S < / K e y > < / D i a g r a m O b j e c t K e y > < D i a g r a m O b j e c t K e y > < K e y > C o l u m n s \ M A Q U I N A R I A   ( C a n t i d a d / t i p o ) < / K e y > < / D i a g r a m O b j e c t K e y > < D i a g r a m O b j e c t K e y > < K e y > C o l u m n s \ A D M I N I S T R A C I � N   /   F U E N T E < / K e y > < / D i a g r a m O b j e c t K e y > < D i a g r a m O b j e c t K e y > < K e y > C o l u m n s \ V E R   F O T O   /   V I D E O < / K e y > < / D i a g r a m O b j e c t K e y > < D i a g r a m O b j e c t K e y > < K e y > C o l u m n s \ L A T I T U D < / K e y > < / D i a g r a m O b j e c t K e y > < D i a g r a m O b j e c t K e y > < K e y > C o l u m n s \ L O N G I T U D 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 C o l u m n s \ V E R   M A P A < / 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 C o l u m n s \ D E P A R T A M E N T O   P R O V I N C I A     /     D I S T R I T O < / 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 C o l u m n s \ E V E N T O   -   O C U R R E N C I A   /   A C C I O N E S < / K e y > < / a : K e y > < a : V a l u e   i : t y p e = " M e a s u r e G r i d N o d e V i e w S t a t e " > < C o l u m n > 6 < / C o l u m n > < L a y e d O u t > t r u e < / L a y e d O u t > < / a : V a l u e > < / a : K e y V a l u e O f D i a g r a m O b j e c t K e y a n y T y p e z b w N T n L X > < a : K e y V a l u e O f D i a g r a m O b j e c t K e y a n y T y p e z b w N T n L X > < a : K e y > < K e y > C o l u m n s \ M A Q U I N A R I A   ( C a n t i d a d / t i p o ) < / K e y > < / a : K e y > < a : V a l u e   i : t y p e = " M e a s u r e G r i d N o d e V i e w S t a t e " > < C o l u m n > 7 < / C o l u m n > < L a y e d O u t > t r u e < / L a y e d O u t > < / a : V a l u e > < / a : K e y V a l u e O f D i a g r a m O b j e c t K e y a n y T y p e z b w N T n L X > < a : K e y V a l u e O f D i a g r a m O b j e c t K e y a n y T y p e z b w N T n L X > < a : K e y > < K e y > C o l u m n s \ A D M I N I S T R A C I � N   /   F U E N T E < / K e y > < / a : K e y > < a : V a l u e   i : t y p e = " M e a s u r e G r i d N o d e V i e w S t a t e " > < C o l u m n > 8 < / C o l u m n > < L a y e d O u t > t r u e < / L a y e d O u t > < / a : V a l u e > < / a : K e y V a l u e O f D i a g r a m O b j e c t K e y a n y T y p e z b w N T n L X > < a : K e y V a l u e O f D i a g r a m O b j e c t K e y a n y T y p e z b w N T n L X > < a : K e y > < K e y > C o l u m n s \ V E R   F O T O   /   V I D E O < / K e y > < / a : K e y > < a : V a l u e   i : t y p e = " M e a s u r e G r i d N o d e V i e w S t a t e " > < C o l u m n > 9 < / C o l u m n > < L a y e d O u t > t r u e < / L a y e d O u t > < / a : V a l u e > < / a : K e y V a l u e O f D i a g r a m O b j e c t K e y a n y T y p e z b w N T n L X > < a : K e y V a l u e O f D i a g r a m O b j e c t K e y a n y T y p e z b w N T n L X > < a : K e y > < K e y > C o l u m n s \ L A T I T U D < / K e y > < / a : K e y > < a : V a l u e   i : t y p e = " M e a s u r e G r i d N o d e V i e w S t a t e " > < C o l u m n > 1 0 < / C o l u m n > < L a y e d O u t > t r u e < / L a y e d O u t > < / a : V a l u e > < / a : K e y V a l u e O f D i a g r a m O b j e c t K e y a n y T y p e z b w N T n L X > < a : K e y V a l u e O f D i a g r a m O b j e c t K e y a n y T y p e z b w N T n L X > < a : K e y > < K e y > C o l u m n s \ L O N G I T U D < / K e y > < / a : K e y > < a : V a l u e   i : t y p e = " M e a s u r e G r i d N o d e V i e w S t a t e " > < C o l u m n > 1 1 < / C o l u m n > < L a y e d O u t > t r u e < / L a y e d O u t > < / a : V a l u e > < / a : K e y V a l u e O f D i a g r a m O b j e c t K e y a n y T y p e z b w N T n L X > < / V i e w S t a t e s > < / D i a g r a m M a n a g e r . S e r i a l i z a b l e D i a g r a m > < D i a g r a m M a n a g e r . S e r i a l i z a b l e D i a g r a m > < A d a p t e r   i : t y p e = " M e a s u r e D i a g r a m S a n d b o x A d a p t e r " > < T a b l e N a m e > T a b l a 1 6 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 C o l u m n s \ U B I C A C I � N < / K e y > < / D i a g r a m O b j e c t K e y > < D i a g r a m O b j e c t K e y > < K e y > C o l u m n s \ F e c h a < / K e y > < / D i a g r a m O b j e c t K e y > < D i a g r a m O b j e c t K e y > < K e y > C o l u m n s \ A F E C T A C I � N < / K e y > < / D i a g r a m O b j e c t K e y > < D i a g r a m O b j e c t K e y > < K e y > C o l u m n s \ E V E N T O   -   O C U R R E N C I A < / K e y > < / D i a g r a m O b j e c t K e y > < D i a g r a m O b j e c t K e y > < K e y > C o l u m n s \ E S T A D O < / K e y > < / D i a g r a m O b j e c t K e y > < D i a g r a m O b j e c t K e y > < K e y > C o l u m n s \ F U E N T E 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 C o l u m n s \ U B I C A C I � N < / K e y > < / a : K e y > < a : V a l u e   i : t y p e = " M e a s u r e G r i d N o d e V i e w S t a t e " > < C o l u m n > 1 < / C o l u m n > < L a y e d O u t > t r u e < / L a y e d O u t > < / a : V a l u e > < / a : K e y V a l u e O f D i a g r a m O b j e c t K e y a n y T y p e z b w N T n L X > < a : K e y V a l u e O f D i a g r a m O b j e c t K e y a n y T y p e z b w N T n L X > < a : K e y > < K e y > C o l u m n s \ F e c h a < / K e y > < / a : K e y > < a : V a l u e   i : t y p e = " M e a s u r e G r i d N o d e V i e w S t a t e " > < C o l u m n > 2 < / C o l u m n > < L a y e d O u t > t r u e < / L a y e d O u t > < / a : V a l u e > < / a : K e y V a l u e O f D i a g r a m O b j e c t K e y a n y T y p e z b w N T n L X > < a : K e y V a l u e O f D i a g r a m O b j e c t K e y a n y T y p e z b w N T n L X > < a : K e y > < K e y > C o l u m n s \ A F E C T A C I � N < / K e y > < / a : K e y > < a : V a l u e   i : t y p e = " M e a s u r e G r i d N o d e V i e w S t a t e " > < C o l u m n > 3 < / C o l u m n > < L a y e d O u t > t r u e < / L a y e d O u t > < / a : V a l u e > < / a : K e y V a l u e O f D i a g r a m O b j e c t K e y a n y T y p e z b w N T n L X > < a : K e y V a l u e O f D i a g r a m O b j e c t K e y a n y T y p e z b w N T n L X > < a : K e y > < K e y > C o l u m n s \ E V E N T O   -   O C U R R E N C I A < / 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 C o l u m n s \ F U E N T E < / K e y > < / a : K e y > < a : V a l u e   i : t y p e = " M e a s u r e G r i d N o d e V i e w S t a t e " > < C o l u m n > 6 < / C o l u m n > < L a y e d O u t > t r u e < / L a y e d O u t > < / a : V a l u e > < / a : K e y V a l u e O f D i a g r a m O b j e c t K e y a n y T y p e z b w N T n L X > < / V i e w S t a t e s > < / D i a g r a m M a n a g e r . S e r i a l i z a b l e D i a g r a m > < D i a g r a m M a n a g e r . S e r i a l i z a b l e D i a g r a m > < A d a p t e r   i : t y p e = " M e a s u r e D i a g r a m S a n d b o x A d a p t e r " > < T a b l e N a m e > T a b l a 3 7 < / 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 T a b l a 3 7 < / 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 E S T A D O < / K e y > < / D i a g r a m O b j e c t K e y > < D i a g r a m O b j e c t K e y > < K e y > M e a s u r e s \ R e c u e n t o   d e   E S T A D O \ T a g I n f o \ F � r m u l a < / K e y > < / D i a g r a m O b j e c t K e y > < D i a g r a m O b j e c t K e y > < K e y > M e a s u r e s \ R e c u e n t o   d e   E S T A D O \ T a g I n f o \ V a l o r < / K e y > < / D i a g r a m O b j e c t K e y > < D i a g r a m O b j e c t K e y > < K e y > C o l u m n s \ N � < / K e y > < / D i a g r a m O b j e c t K e y > < D i a g r a m O b j e c t K e y > < K e y > C o l u m n s \ C � D I G O < / K e y > < / D i a g r a m O b j e c t K e y > < D i a g r a m O b j e c t K e y > < K e y > C o l u m n s \ F E C H A   D E L   E V E N T O < / K e y > < / D i a g r a m O b j e c t K e y > < D i a g r a m O b j e c t K e y > < K e y > C o l u m n s \ U B I C A C I � N < / K e y > < / D i a g r a m O b j e c t K e y > < D i a g r a m O b j e c t K e y > < K e y > C o l u m n s \ A F E C T A C I � N < / K e y > < / D i a g r a m O b j e c t K e y > < D i a g r a m O b j e c t K e y > < K e y > C o l u m n s \ E V E N T O   -   O C U R R E N C I A < / K e y > < / D i a g r a m O b j e c t K e y > < D i a g r a m O b j e c t K e y > < K e y > C o l u m n s \ E S T A D O < / K e y > < / D i a g r a m O b j e c t K e y > < D i a g r a m O b j e c t K e y > < K e y > C o l u m n s \ T E R M I N A L   A B I E R T O < / K e y > < / D i a g r a m O b j e c t K e y > < D i a g r a m O b j e c t K e y > < K e y > C o l u m n s \ F U E N T E < / K e y > < / D i a g r a m O b j e c t K e y > < D i a g r a m O b j e c t K e y > < K e y > L i n k s \ & l t ; C o l u m n s \ R e c u e n t o   d e   E S T A D O & g t ; - & l t ; M e a s u r e s \ E S T A D O & g t ; < / K e y > < / D i a g r a m O b j e c t K e y > < D i a g r a m O b j e c t K e y > < K e y > L i n k s \ & l t ; C o l u m n s \ R e c u e n t o   d e   E S T A D O & g t ; - & l t ; M e a s u r e s \ E S T A D O & g t ; \ C O L U M N < / K e y > < / D i a g r a m O b j e c t K e y > < D i a g r a m O b j e c t K e y > < K e y > L i n k s \ & l t ; C o l u m n s \ R e c u e n t o   d e   E S T A D O & g t ; - & l t ; M e a s u r e s \ E S T A D O & g t ; \ M E A S U R E 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 E S T A D O < / K e y > < / a : K e y > < a : V a l u e   i : t y p e = " M e a s u r e G r i d N o d e V i e w S t a t e " > < C o l u m n > 6 < / C o l u m n > < L a y e d O u t > t r u e < / L a y e d O u t > < W a s U I I n v i s i b l e > t r u e < / W a s U I I n v i s i b l e > < / a : V a l u e > < / a : K e y V a l u e O f D i a g r a m O b j e c t K e y a n y T y p e z b w N T n L X > < a : K e y V a l u e O f D i a g r a m O b j e c t K e y a n y T y p e z b w N T n L X > < a : K e y > < K e y > M e a s u r e s \ R e c u e n t o   d e   E S T A D O \ T a g I n f o \ F � r m u l a < / K e y > < / a : K e y > < a : V a l u e   i : t y p e = " M e a s u r e G r i d V i e w S t a t e I D i a g r a m T a g A d d i t i o n a l I n f o " / > < / a : K e y V a l u e O f D i a g r a m O b j e c t K e y a n y T y p e z b w N T n L X > < a : K e y V a l u e O f D i a g r a m O b j e c t K e y a n y T y p e z b w N T n L X > < a : K e y > < K e y > M e a s u r e s \ R e c u e n t o   d e   E S T A D O \ T a g I n f o \ V a l o r 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 C o l u m n s \ C � D I G O < / 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 C o l u m n s \ U B I C A C I � N < / 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 C o l u m n s \ E V E N T O   -   O C U R R E N C I A < / K e y > < / a : K e y > < a : V a l u e   i : t y p e = " M e a s u r e G r i d N o d e V i e w S t a t e " > < C o l u m n > 5 < / C o l u m n > < L a y e d O u t > t r u e < / L a y e d O u t > < / a : V a l u e > < / a : K e y V a l u e O f D i a g r a m O b j e c t K e y a n y T y p e z b w N T n L X > < a : K e y V a l u e O f D i a g r a m O b j e c t K e y a n y T y p e z b w N T n L X > < a : K e y > < K e y > C o l u m n s \ E S T A D O < / K e y > < / a : K e y > < a : V a l u e   i : t y p e = " M e a s u r e G r i d N o d e V i e w S t a t e " > < C o l u m n > 6 < / C o l u m n > < L a y e d O u t > t r u e < / L a y e d O u t > < / a : V a l u e > < / a : K e y V a l u e O f D i a g r a m O b j e c t K e y a n y T y p e z b w N T n L X > < a : K e y V a l u e O f D i a g r a m O b j e c t K e y a n y T y p e z b w N T n L X > < a : K e y > < K e y > C o l u m n s \ T E R M I N A L   A B I E R T O < / K e y > < / a : K e y > < a : V a l u e   i : t y p e = " M e a s u r e G r i d N o d e V i e w S t a t e " > < C o l u m n > 7 < / C o l u m n > < L a y e d O u t > t r u e < / L a y e d O u t > < / a : V a l u e > < / a : K e y V a l u e O f D i a g r a m O b j e c t K e y a n y T y p e z b w N T n L X > < a : K e y V a l u e O f D i a g r a m O b j e c t K e y a n y T y p e z b w N T n L X > < a : K e y > < K e y > C o l u m n s \ F U E N T E < / K e y > < / a : K e y > < a : V a l u e   i : t y p e = " M e a s u r e G r i d N o d e V i e w S t a t e " > < C o l u m n > 8 < / C o l u m n > < L a y e d O u t > t r u e < / L a y e d O u t > < / a : V a l u e > < / a : K e y V a l u e O f D i a g r a m O b j e c t K e y a n y T y p e z b w N T n L X > < a : K e y V a l u e O f D i a g r a m O b j e c t K e y a n y T y p e z b w N T n L X > < a : K e y > < K e y > L i n k s \ & l t ; C o l u m n s \ R e c u e n t o   d e   E S T A D O & g t ; - & l t ; M e a s u r e s \ E S T A D O & g t ; < / K e y > < / a : K e y > < a : V a l u e   i : t y p e = " M e a s u r e G r i d V i e w S t a t e I D i a g r a m L i n k " / > < / a : K e y V a l u e O f D i a g r a m O b j e c t K e y a n y T y p e z b w N T n L X > < a : K e y V a l u e O f D i a g r a m O b j e c t K e y a n y T y p e z b w N T n L X > < a : K e y > < K e y > L i n k s \ & l t ; C o l u m n s \ R e c u e n t o   d e   E S T A D O & g t ; - & l t ; M e a s u r e s \ E S T A D O & g t ; \ C O L U M N < / K e y > < / a : K e y > < a : V a l u e   i : t y p e = " M e a s u r e G r i d V i e w S t a t e I D i a g r a m L i n k E n d p o i n t " / > < / a : K e y V a l u e O f D i a g r a m O b j e c t K e y a n y T y p e z b w N T n L X > < a : K e y V a l u e O f D i a g r a m O b j e c t K e y a n y T y p e z b w N T n L X > < a : K e y > < K e y > L i n k s \ & l t ; C o l u m n s \ R e c u e n t o   d e   E S T A D O & g t ; - & l t ; M e a s u r e s \ E S T A D O & g t ; \ M E A S U R E < / K e y > < / a : K e y > < a : V a l u e   i : t y p e = " M e a s u r e G r i d V i e w S t a t e I D i a g r a m L i n k E n d p o i n t " / > < / a : K e y V a l u e O f D i a g r a m O b j e c t K e y a n y T y p e z b w N T n L X > < / V i e w S t a t e s > < / D i a g r a m M a n a g e r . S e r i a l i z a b l e D i a g r a m > < D i a g r a m M a n a g e r . S e r i a l i z a b l e D i a g r a m > < A d a p t e r   i : t y p e = " M e a s u r e D i a g r a m S a n d b o x A d a p t e r " > < T a b l e N a m e > T a b l a 4 4 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 T a b l a 4 4 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 D E P A R T A M E N T O   P R O V I N C I A         D I S T R I T O < / K e y > < / D i a g r a m O b j e c t K e y > < D i a g r a m O b j e c t K e y > < K e y > M e a s u r e s \ R e c u e n t o   d e   D E P A R T A M E N T O   P R O V I N C I A         D I S T R I T O \ T a g I n f o \ F � r m u l a < / K e y > < / D i a g r a m O b j e c t K e y > < D i a g r a m O b j e c t K e y > < K e y > M e a s u r e s \ R e c u e n t o   d e   D E P A R T A M E N T O   P R O V I N C I A         D I S T R I T O \ T a g I n f o \ V a l o r < / K e y > < / D i a g r a m O b j e c t K e y > < D i a g r a m O b j e c t K e y > < K e y > C o l u m n s \ N � < / K e y > < / D i a g r a m O b j e c t K e y > < D i a g r a m O b j e c t K e y > < K e y > C o l u m n s \ D E P A R T A M E N T O   P R O V I N C I A     /     D I S T R I T O < / K e y > < / D i a g r a m O b j e c t K e y > < D i a g r a m O b j e c t K e y > < K e y > C o l u m n s \ A F E C T A C I � N < / K e y > < / D i a g r a m O b j e c t K e y > < D i a g r a m O b j e c t K e y > < K e y > C o l u m n s \ E V E N T O   -   O C U R R E N C I A < / K e y > < / D i a g r a m O b j e c t K e y > < D i a g r a m O b j e c t K e y > < K e y > C o l u m n s \ E S T A D O < / K e y > < / D i a g r a m O b j e c t K e y > < D i a g r a m O b j e c t K e y > < K e y > C o l u m n s \ F U E N T E < / K e y > < / D i a g r a m O b j e c t K e y > < D i a g r a m O b j e c t K e y > < K e y > L i n k s \ & l t ; C o l u m n s \ R e c u e n t o   d e   D E P A R T A M E N T O   P R O V I N C I A         D I S T R I T O & g t ; - & l t ; M e a s u r e s \ D E P A R T A M E N T O   P R O V I N C I A     /     D I S T R I T O & g t ; < / K e y > < / D i a g r a m O b j e c t K e y > < D i a g r a m O b j e c t K e y > < K e y > L i n k s \ & l t ; C o l u m n s \ R e c u e n t o   d e   D E P A R T A M E N T O   P R O V I N C I A         D I S T R I T O & g t ; - & l t ; M e a s u r e s \ D E P A R T A M E N T O   P R O V I N C I A     /     D I S T R I T O & g t ; \ C O L U M N < / K e y > < / D i a g r a m O b j e c t K e y > < D i a g r a m O b j e c t K e y > < K e y > L i n k s \ & l t ; C o l u m n s \ R e c u e n t o   d e   D E P A R T A M E N T O   P R O V I N C I A         D I S T R I T O & g t ; - & l t ; M e a s u r e s \ D E P A R T A M E N T O   P R O V I N C I A     /     D I S T R I T O & g t ; \ M E A S U R E 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 D E P A R T A M E N T O   P R O V I N C I A         D I S T R I T O < / K e y > < / a : K e y > < a : V a l u e   i : t y p e = " M e a s u r e G r i d N o d e V i e w S t a t e " > < C o l u m n > 1 < / C o l u m n > < L a y e d O u t > t r u e < / L a y e d O u t > < W a s U I I n v i s i b l e > t r u e < / W a s U I I n v i s i b l e > < / a : V a l u e > < / a : K e y V a l u e O f D i a g r a m O b j e c t K e y a n y T y p e z b w N T n L X > < a : K e y V a l u e O f D i a g r a m O b j e c t K e y a n y T y p e z b w N T n L X > < a : K e y > < K e y > M e a s u r e s \ R e c u e n t o   d e   D E P A R T A M E N T O   P R O V I N C I A         D I S T R I T O \ T a g I n f o \ F � r m u l a < / K e y > < / a : K e y > < a : V a l u e   i : t y p e = " M e a s u r e G r i d V i e w S t a t e I D i a g r a m T a g A d d i t i o n a l I n f o " / > < / a : K e y V a l u e O f D i a g r a m O b j e c t K e y a n y T y p e z b w N T n L X > < a : K e y V a l u e O f D i a g r a m O b j e c t K e y a n y T y p e z b w N T n L X > < a : K e y > < K e y > M e a s u r e s \ R e c u e n t o   d e   D E P A R T A M E N T O   P R O V I N C I A         D I S T R I T O \ T a g I n f o \ V a l o r 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 C o l u m n s \ D E P A R T A M E N T O   P R O V I N C I A     /     D I S T R I T O < / K e y > < / a : K e y > < a : V a l u e   i : t y p e = " M e a s u r e G r i d N o d e V i e w S t a t e " > < C o l u m n > 1 < / C o l u m n > < L a y e d O u t > t r u e < / L a y e d O u t > < / a : V a l u e > < / a : K e y V a l u e O f D i a g r a m O b j e c t K e y a n y T y p e z b w N T n L X > < a : K e y V a l u e O f D i a g r a m O b j e c t K e y a n y T y p e z b w N T n L X > < a : K e y > < K e y > C o l u m n s \ A F E C T A C I � N < / K e y > < / a : K e y > < a : V a l u e   i : t y p e = " M e a s u r e G r i d N o d e V i e w S t a t e " > < C o l u m n > 2 < / C o l u m n > < L a y e d O u t > t r u e < / L a y e d O u t > < / a : V a l u e > < / a : K e y V a l u e O f D i a g r a m O b j e c t K e y a n y T y p e z b w N T n L X > < a : K e y V a l u e O f D i a g r a m O b j e c t K e y a n y T y p e z b w N T n L X > < a : K e y > < K e y > C o l u m n s \ E V E N T O   -   O C U R R E N C I A < / K e y > < / a : K e y > < a : V a l u e   i : t y p e = " M e a s u r e G r i d N o d e V i e w S t a t e " > < C o l u m n > 3 < / C o l u m n > < L a y e d O u t > t r u e < / L a y e d O u t > < / a : V a l u e > < / a : K e y V a l u e O f D i a g r a m O b j e c t K e y a n y T y p e z b w N T n L X > < a : K e y V a l u e O f D i a g r a m O b j e c t K e y a n y T y p e z b w N T n L X > < a : K e y > < K e y > C o l u m n s \ E S T A D O < / K e y > < / a : K e y > < a : V a l u e   i : t y p e = " M e a s u r e G r i d N o d e V i e w S t a t e " > < C o l u m n > 4 < / C o l u m n > < L a y e d O u t > t r u e < / L a y e d O u t > < / a : V a l u e > < / a : K e y V a l u e O f D i a g r a m O b j e c t K e y a n y T y p e z b w N T n L X > < a : K e y V a l u e O f D i a g r a m O b j e c t K e y a n y T y p e z b w N T n L X > < a : K e y > < K e y > C o l u m n s \ F U E N T E < / K e y > < / a : K e y > < a : V a l u e   i : t y p e = " M e a s u r e G r i d N o d e V i e w S t a t e " > < C o l u m n > 5 < / C o l u m n > < L a y e d O u t > t r u e < / L a y e d O u t > < / a : V a l u e > < / a : K e y V a l u e O f D i a g r a m O b j e c t K e y a n y T y p e z b w N T n L X > < a : K e y V a l u e O f D i a g r a m O b j e c t K e y a n y T y p e z b w N T n L X > < a : K e y > < K e y > L i n k s \ & l t ; C o l u m n s \ R e c u e n t o   d e   D E P A R T A M E N T O   P R O V I N C I A         D I S T R I T O & g t ; - & l t ; M e a s u r e s \ D E P A R T A M E N T O   P R O V I N C I A     /     D I S T R I T O & g t ; < / K e y > < / a : K e y > < a : V a l u e   i : t y p e = " M e a s u r e G r i d V i e w S t a t e I D i a g r a m L i n k " / > < / a : K e y V a l u e O f D i a g r a m O b j e c t K e y a n y T y p e z b w N T n L X > < a : K e y V a l u e O f D i a g r a m O b j e c t K e y a n y T y p e z b w N T n L X > < a : K e y > < K e y > L i n k s \ & l t ; C o l u m n s \ R e c u e n t o   d e   D E P A R T A M E N T O   P R O V I N C I A         D I S T R I T O & g t ; - & l t ; M e a s u r e s \ D E P A R T A M E N T O   P R O V I N C I A     /     D I S T R I T O & g t ; \ C O L U M N < / K e y > < / a : K e y > < a : V a l u e   i : t y p e = " M e a s u r e G r i d V i e w S t a t e I D i a g r a m L i n k E n d p o i n t " / > < / a : K e y V a l u e O f D i a g r a m O b j e c t K e y a n y T y p e z b w N T n L X > < a : K e y V a l u e O f D i a g r a m O b j e c t K e y a n y T y p e z b w N T n L X > < a : K e y > < K e y > L i n k s \ & l t ; C o l u m n s \ R e c u e n t o   d e   D E P A R T A M E N T O   P R O V I N C I A         D I S T R I T O & g t ; - & l t ; M e a s u r e s \ D E P A R T A M E N T O   P R O V I N C I A     /     D I S T R I T O & g t ; \ M E A S U R E < / K e y > < / a : K e y > < a : V a l u e   i : t y p e = " M e a s u r e G r i d V i e w S t a t e I D i a g r a m L i n k E n d p o i n t " / > < / a : K e y V a l u e O f D i a g r a m O b j e c t K e y a n y T y p e z b w N T n L X > < / V i e w S t a t e s > < / D i a g r a m M a n a g e r . S e r i a l i z a b l e D i a g r a m > < / A r r a y O f D i a g r a m M a n a g e r . S e r i a l i z a b l e D i a g r a m > ] ] > < / C u s t o m C o n t e n t > < / G e m i n i > 
</file>

<file path=customXml/item15.xml>��< ? x m l   v e r s i o n = " 1 . 0 "   e n c o d i n g = " U T F - 1 6 " ? > < G e m i n i   x m l n s = " h t t p : / / g e m i n i / p i v o t c u s t o m i z a t i o n / T a b l e O r d e r " > < C u s t o m C o n t e n t > < ! [ C D A T A [ T a b l a 1 4 2 4 2 3 2 3 4 7 6 - e 8 1 e f 3 0 0 - 8 a a c - 4 b 3 6 - b 4 a f - 5 b 1 3 b 1 5 f 7 b c 6 , T a b l a 1 6 - c c 3 a 8 5 d a - 7 f 5 6 - 4 3 d 7 - 9 8 f 1 - 0 f 4 3 f 3 3 b 9 6 8 4 , T a b l a 3 7 - 4 8 a c 6 b 4 0 - 0 5 3 d - 4 d a 0 - a 2 6 7 - e 2 2 9 8 7 7 7 e b 5 1 , T a b l a 4 4 - 0 0 3 3 c 9 b 4 - f b c 5 - 4 2 a 9 - 8 f 4 e - 9 2 b 0 2 f a b 1 6 b 5 ] ] > < / C u s t o m C o n t e n t > < / G e m i n i > 
</file>

<file path=customXml/item16.xml>��< ? x m l   v e r s i o n = " 1 . 0 "   e n c o d i n g = " U T F - 1 6 " ? > < G e m i n i   x m l n s = " h t t p : / / g e m i n i / p i v o t c u s t o m i z a t i o n / P o w e r P i v o t V e r s i o n " > < C u s t o m C o n t e n t > < ! [ C D A T A [ 2 0 1 1 . 1 1 0 . 2 8 3 0 . 7 7 ] ] > < / C u s t o m C o n t e n t > < / G e m i n i > 
</file>

<file path=customXml/item17.xml>��< ? x m l   v e r s i o n = " 1 . 0 "   e n c o d i n g = " U T F - 1 6 " ? > < G e m i n i   x m l n s = " h t t p : / / g e m i n i / p i v o t c u s t o m i z a t i o n / I s S a n d b o x E m b e d d e d " > < C u s t o m C o n t e n t > < ! [ C D A T A [ y e s ] ] > < / C u s t o m C o n t e n t > < / G e m i n i > 
</file>

<file path=customXml/item18.xml>��< ? x m l   v e r s i o n = " 1 . 0 "   e n c o d i n g = " U T F - 1 6 " ? > < G e m i n i   x m l n s = " h t t p : / / g e m i n i / p i v o t c u s t o m i z a t i o n / L i n k e d T a b l e s " > < C u s t o m C o n t e n t > < ! [ C D A T A [ < L i n k e d T a b l e s   x m l n s : x s i = " h t t p : / / w w w . w 3 . o r g / 2 0 0 1 / X M L S c h e m a - i n s t a n c e "   x m l n s : x s d = " h t t p : / / w w w . w 3 . o r g / 2 0 0 1 / X M L S c h e m a " > < L i n k e d T a b l e L i s t > < L i n k e d T a b l e I n f o > < E x c e l T a b l e N a m e > T a b l a 1 4 2 4 2 3 2 3 4 7 6 < / E x c e l T a b l e N a m e > < G e m i n i T a b l e I d > T a b l a 1 4 2 4 2 3 2 3 4 7 6 - e 8 1 e f 3 0 0 - 8 a a c - 4 b 3 6 - b 4 a f - 5 b 1 3 b 1 5 f 7 b c 6 < / G e m i n i T a b l e I d > < L i n k e d C o l u m n L i s t   / > < U p d a t e N e e d e d > t r u e < / U p d a t e N e e d e d > < R o w C o u n t > 0 < / R o w C o u n t > < / L i n k e d T a b l e I n f o > < / L i n k e d T a b l e L i s t > < / L i n k e d T a b l e s > ] ] > < / C u s t o m C o n t e n t > < / G e m i n i > 
</file>

<file path=customXml/item19.xml>��< ? x m l   v e r s i o n = " 1 . 0 "   e n c o d i n g = " U T F - 1 6 " ? > < G e m i n i   x m l n s = " h t t p : / / g e m i n i / p i v o t c u s t o m i z a t i o n / L i n k e d T a b l e U p d a t e M o d e " > < C u s t o m C o n t e n t > < ! [ C D A T A [ T r u e ] ] > < / C u s t o m C o n t e n t > < / G e m i n i > 
</file>

<file path=customXml/item2.xml>��< ? x m l   v e r s i o n = " 1 . 0 "   e n c o d i n g = " U T F - 1 6 " ? > < G e m i n i   x m l n s = " h t t p : / / g e m i n i / p i v o t c u s t o m i z a t i o n / S a n d b o x N o n E m p t y " > < C u s t o m C o n t e n t > < ! [ C D A T A [ 1 ] ] > < / C u s t o m C o n t e n t > < / G e m i n i > 
</file>

<file path=customXml/item3.xml>��< ? x m l   v e r s i o n = " 1 . 0 "   e n c o d i n g = " U T F - 1 6 " ? > < G e m i n i   x m l n s = " h t t p : / / g e m i n i / p i v o t c u s t o m i z a t i o n / S h o w I m p l i c i t M e a s u r e s " > < C u s t o m C o n t e n t > < ! [ C D A T A [ F a l s e ] ] > < / C u s t o m C o n t e n t > < / G e m i n i > 
</file>

<file path=customXml/item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 2 0 2 3 - 0 2 - 1 3 T 1 9 : 5 5 : 2 8 . 0 7 6 4 2 8 6 - 0 5 : 0 0 < / L a s t P r o c e s s e d T i m e > < / D a t a M o d e l i n g S a n d b o x . S e r i a l i z e d S a n d b o x E r r o r C a c h e > ] ] > < / C u s t o m C o n t e n t > < / G e m i n i > 
</file>

<file path=customXml/item5.xml>��< ? x m l   v e r s i o n = " 1 . 0 "   e n c o d i n g = " U T F - 1 6 " ? > < G e m i n i   x m l n s = " h t t p : / / g e m i n i / p i v o t c u s t o m i z a t i o n / T a b l e X M L _ T a b l a 1 6 - c c 3 a 8 5 d a - 7 f 5 6 - 4 3 d 7 - 9 8 f 1 - 0 f 4 3 f 3 3 b 9 6 8 4 " > < 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 U B I C A C I � N < / s t r i n g > < / k e y > < v a l u e > < i n t > 1 0 6 < / i n t > < / v a l u e > < / i t e m > < i t e m > < k e y > < s t r i n g > F e c h a < / s t r i n g > < / k e y > < v a l u e > < i n t > 7 2 < / 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 U B I C A C I � N < / s t r i n g > < / k e y > < v a l u e > < i n t > 1 < / i n t > < / v a l u e > < / i t e m > < i t e m > < k e y > < s t r i n g > F e c h a < / s t r i n g > < / k e y > < v a l u e > < i n t > 2 < / i n t > < / v a l u e > < / i t e m > < i t e m > < k e y > < s t r i n g > A F E C T A C I � N < / s t r i n g > < / k e y > < v a l u e > < i n t > 3 < / i n t > < / v a l u e > < / i t e m > < i t e m > < k e y > < s t r i n g > E V E N T O   -   O C U R R E N C I A < / s t r i n g > < / k e y > < v a l u e > < i n t > 4 < / i n t > < / v a l u e > < / i t e m > < i t e m > < k e y > < s t r i n g > E S T A D O < / s t r i n g > < / k e y > < v a l u e > < i n t > 5 < / i n t > < / v a l u e > < / i t e m > < i t e m > < k e y > < s t r i n g > F U E N T E < / s t r i n g > < / k e y > < v a l u e > < i n t > 6 < / 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R e l a t i o n s h i p A u t o D e t e c t i o n E n a b l e d " > < C u s t o m C o n t e n t > < ! [ C D A T A [ T r u e ] ] > < / C u s t o m C o n t e n t > < / G e m i n i > 
</file>

<file path=customXml/item7.xml>��< ? x m l   v e r s i o n = " 1 . 0 "   e n c o d i n g = " U T F - 1 6 " ? > < G e m i n i   x m l n s = " h t t p : / / g e m i n i / p i v o t c u s t o m i z a t i o n / T a b l e C o u n t I n S a n d b o x " > < C u s t o m C o n t e n t > < ! [ C D A T A [ 4 ] ] > < / C u s t o m C o n t e n t > < / G e m i n i > 
</file>

<file path=customXml/item8.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 T a b l a 1 4 2 4 2 3 2 3 4 7 6 - e 8 1 e f 3 0 0 - 8 a a c - 4 b 3 6 - b 4 a f - 5 b 1 3 b 1 5 f 7 b c 6 < / K e y > < V a l u e   x m l n s : a = " h t t p : / / s c h e m a s . d a t a c o n t r a c t . o r g / 2 0 0 4 / 0 7 / M i c r o s o f t . A n a l y s i s S e r v i c e s . C o m m o n " > < a : H a s F o c u s > t r u e < / a : H a s F o c u s > < a : S i z e A t D p i 9 6 > 9 9 < / a : S i z e A t D p i 9 6 > < a : V i s i b l e > t r u e < / a : V i s i b l e > < / V a l u e > < / K e y V a l u e O f s t r i n g S a n d b o x E d i t o r . M e a s u r e G r i d S t a t e S c d E 3 5 R y > < K e y V a l u e O f s t r i n g S a n d b o x E d i t o r . M e a s u r e G r i d S t a t e S c d E 3 5 R y > < K e y > T a b l a 1 6 - c c 3 a 8 5 d a - 7 f 5 6 - 4 3 d 7 - 9 8 f 1 - 0 f 4 3 f 3 3 b 9 6 8 4 < / K e y > < V a l u e   x m l n s : a = " h t t p : / / s c h e m a s . d a t a c o n t r a c t . o r g / 2 0 0 4 / 0 7 / M i c r o s o f t . A n a l y s i s S e r v i c e s . C o m m o n " > < a : H a s F o c u s > t r u e < / a : H a s F o c u s > < a : S i z e A t D p i 9 6 > 9 5 < / a : S i z e A t D p i 9 6 > < a : V i s i b l e > t r u e < / a : V i s i b l e > < / V a l u e > < / K e y V a l u e O f s t r i n g S a n d b o x E d i t o r . M e a s u r e G r i d S t a t e S c d E 3 5 R y > < K e y V a l u e O f s t r i n g S a n d b o x E d i t o r . M e a s u r e G r i d S t a t e S c d E 3 5 R y > < K e y > T a b l a 3 7 - 4 8 a c 6 b 4 0 - 0 5 3 d - 4 d a 0 - a 2 6 7 - e 2 2 9 8 7 7 7 e b 5 1 < / K e y > < V a l u e   x m l n s : a = " h t t p : / / s c h e m a s . d a t a c o n t r a c t . o r g / 2 0 0 4 / 0 7 / M i c r o s o f t . A n a l y s i s S e r v i c e s . C o m m o n " > < a : H a s F o c u s > t r u e < / a : H a s F o c u s > < a : S i z e A t D p i 9 6 > 9 5 < / a : S i z e A t D p i 9 6 > < a : V i s i b l e > t r u e < / a : V i s i b l e > < / V a l u e > < / K e y V a l u e O f s t r i n g S a n d b o x E d i t o r . M e a s u r e G r i d S t a t e S c d E 3 5 R y > < K e y V a l u e O f s t r i n g S a n d b o x E d i t o r . M e a s u r e G r i d S t a t e S c d E 3 5 R y > < K e y > T a b l a 4 4 - 0 0 3 3 c 9 b 4 - f b c 5 - 4 2 a 9 - 8 f 4 e - 9 2 b 0 2 f a b 1 6 b 5 < / K e y > < V a l u e   x m l n s : a = " h t t p : / / s c h e m a s . d a t a c o n t r a c t . o r g / 2 0 0 4 / 0 7 / M i c r o s o f t . A n a l y s i s S e r v i c e s . C o m m o n " > < a : H a s F o c u s > t r u e < / a : H a s F o c u s > < a : S i z e A t D p i 9 6 > 9 5 < / a : S i z e A t D p i 9 6 > < a : V i s i b l e > t r u e < / a : V i s i b l e > < / V a l u e > < / K e y V a l u e O f s t r i n g S a n d b o x E d i t o r . M e a s u r e G r i d S t a t e S c d E 3 5 R y > < / A r r a y O f K e y V a l u e O f s t r i n g S a n d b o x E d i t o r . M e a s u r e G r i d S t a t e S c d E 3 5 R y > ] ] > < / C u s t o m C o n t e n t > < / G e m i n i > 
</file>

<file path=customXml/item9.xml>��< ? x m l   v e r s i o n = " 1 . 0 "   e n c o d i n g = " U T F - 1 6 " ? > < G e m i n i   x m l n s = " h t t p : / / g e m i n i / p i v o t c u s t o m i z a t i o n / T a b l e X M L _ T a b l a 1 4 2 4 2 3 2 3 4 7 6 - e 8 1 e f 3 0 0 - 8 a a c - 4 b 3 6 - b 4 a f - 5 b 1 3 b 1 5 f 7 b c 6 " > < 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 V E R   M A P A < / s t r i n g > < / k e y > < v a l u e > < i n t > 1 0 0 < / i n t > < / v a l u e > < / i t e m > < i t e m > < k e y > < s t r i n g > F E C H A   D E L   E V E N T O < / s t r i n g > < / k e y > < v a l u e > < i n t > 1 5 4 < / i n t > < / v a l u e > < / i t e m > < i t e m > < k e y > < s t r i n g > D E P A R T A M E N T O   P R O V I N C I A     /     D I S T R I T O < / s t r i n g > < / k e y > < v a l u e > < i n t > 2 8 4 < / i n t > < / v a l u e > < / i t e m > < i t e m > < k e y > < s t r i n g > A F E C T A C I � N < / s t r i n g > < / k e y > < v a l u e > < i n t > 1 1 4 < / i n t > < / v a l u e > < / i t e m > < i t e m > < k e y > < s t r i n g > E S T A D O < / s t r i n g > < / k e y > < v a l u e > < i n t > 8 4 < / i n t > < / v a l u e > < / i t e m > < i t e m > < k e y > < s t r i n g > E V E N T O   -   O C U R R E N C I A   /   A C C I O N E S < / s t r i n g > < / k e y > < v a l u e > < i n t > 2 5 3 < / i n t > < / v a l u e > < / i t e m > < i t e m > < k e y > < s t r i n g > M A Q U I N A R I A   ( C a n t i d a d / t i p o ) < / s t r i n g > < / k e y > < v a l u e > < i n t > 2 1 7 < / i n t > < / v a l u e > < / i t e m > < i t e m > < k e y > < s t r i n g > A D M I N I S T R A C I � N   /   F U E N T E < / s t r i n g > < / k e y > < v a l u e > < i n t > 2 0 6 < / i n t > < / v a l u e > < / i t e m > < i t e m > < k e y > < s t r i n g > V E R   F O T O   /   V I D E O < / s t r i n g > < / k e y > < v a l u e > < i n t > 1 4 8 < / i n t > < / v a l u e > < / i t e m > < i t e m > < k e y > < s t r i n g > L A T I T U D < / s t r i n g > < / k e y > < v a l u e > < i n t > 8 6 < / i n t > < / v a l u e > < / i t e m > < i t e m > < k e y > < s t r i n g > L O N G I T U D < / s t r i n g > < / k e y > < v a l u e > < i n t > 1 0 0 < / i n t > < / v a l u e > < / i t e m > < / C o l u m n W i d t h s > < C o l u m n D i s p l a y I n d e x > < i t e m > < k e y > < s t r i n g > N � < / s t r i n g > < / k e y > < v a l u e > < i n t > 0 < / i n t > < / v a l u e > < / i t e m > < i t e m > < k e y > < s t r i n g > V E R   M A P A < / s t r i n g > < / k e y > < v a l u e > < i n t > 1 < / i n t > < / v a l u e > < / i t e m > < i t e m > < k e y > < s t r i n g > F E C H A   D E L   E V E N T O < / s t r i n g > < / k e y > < v a l u e > < i n t > 2 < / i n t > < / v a l u e > < / i t e m > < i t e m > < k e y > < s t r i n g > D E P A R T A M E N T O   P R O V I N C I A     /     D I S T R I T O < / s t r i n g > < / k e y > < v a l u e > < i n t > 3 < / i n t > < / v a l u e > < / i t e m > < i t e m > < k e y > < s t r i n g > A F E C T A C I � N < / s t r i n g > < / k e y > < v a l u e > < i n t > 4 < / i n t > < / v a l u e > < / i t e m > < i t e m > < k e y > < s t r i n g > E S T A D O < / s t r i n g > < / k e y > < v a l u e > < i n t > 5 < / i n t > < / v a l u e > < / i t e m > < i t e m > < k e y > < s t r i n g > E V E N T O   -   O C U R R E N C I A   /   A C C I O N E S < / s t r i n g > < / k e y > < v a l u e > < i n t > 6 < / i n t > < / v a l u e > < / i t e m > < i t e m > < k e y > < s t r i n g > M A Q U I N A R I A   ( C a n t i d a d / t i p o ) < / s t r i n g > < / k e y > < v a l u e > < i n t > 7 < / i n t > < / v a l u e > < / i t e m > < i t e m > < k e y > < s t r i n g > A D M I N I S T R A C I � N   /   F U E N T E < / s t r i n g > < / k e y > < v a l u e > < i n t > 8 < / i n t > < / v a l u e > < / i t e m > < i t e m > < k e y > < s t r i n g > V E R   F O T O   /   V I D E O < / s t r i n g > < / k e y > < v a l u e > < i n t > 9 < / i n t > < / v a l u e > < / i t e m > < i t e m > < k e y > < s t r i n g > L A T I T U D < / s t r i n g > < / k e y > < v a l u e > < i n t > 1 0 < / i n t > < / v a l u e > < / i t e m > < i t e m > < k e y > < s t r i n g > L O N G I T U D < / s t r i n g > < / k e y > < v a l u e > < i n t > 1 1 < / 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B4C28FA2-4938-485F-9D52-B1FFCAD550E2}">
  <ds:schemaRefs/>
</ds:datastoreItem>
</file>

<file path=customXml/itemProps10.xml><?xml version="1.0" encoding="utf-8"?>
<ds:datastoreItem xmlns:ds="http://schemas.openxmlformats.org/officeDocument/2006/customXml" ds:itemID="{AFCC17EF-CF5E-4D30-B67D-6235BF54EF22}">
  <ds:schemaRefs/>
</ds:datastoreItem>
</file>

<file path=customXml/itemProps11.xml><?xml version="1.0" encoding="utf-8"?>
<ds:datastoreItem xmlns:ds="http://schemas.openxmlformats.org/officeDocument/2006/customXml" ds:itemID="{AE82DAE6-89F1-4EC4-8445-2E73E9F21F79}">
  <ds:schemaRefs/>
</ds:datastoreItem>
</file>

<file path=customXml/itemProps12.xml><?xml version="1.0" encoding="utf-8"?>
<ds:datastoreItem xmlns:ds="http://schemas.openxmlformats.org/officeDocument/2006/customXml" ds:itemID="{01826096-6DAC-4512-946B-92569085B7AC}">
  <ds:schemaRefs/>
</ds:datastoreItem>
</file>

<file path=customXml/itemProps13.xml><?xml version="1.0" encoding="utf-8"?>
<ds:datastoreItem xmlns:ds="http://schemas.openxmlformats.org/officeDocument/2006/customXml" ds:itemID="{DAFFD2B6-02E4-4138-B091-F8A8464F1E0C}">
  <ds:schemaRefs/>
</ds:datastoreItem>
</file>

<file path=customXml/itemProps14.xml><?xml version="1.0" encoding="utf-8"?>
<ds:datastoreItem xmlns:ds="http://schemas.openxmlformats.org/officeDocument/2006/customXml" ds:itemID="{28249FC2-C963-4A7F-B9FA-C5FD6B63336D}">
  <ds:schemaRefs/>
</ds:datastoreItem>
</file>

<file path=customXml/itemProps15.xml><?xml version="1.0" encoding="utf-8"?>
<ds:datastoreItem xmlns:ds="http://schemas.openxmlformats.org/officeDocument/2006/customXml" ds:itemID="{89A2FFA1-8A53-4480-8F71-57C7875DFE23}">
  <ds:schemaRefs/>
</ds:datastoreItem>
</file>

<file path=customXml/itemProps16.xml><?xml version="1.0" encoding="utf-8"?>
<ds:datastoreItem xmlns:ds="http://schemas.openxmlformats.org/officeDocument/2006/customXml" ds:itemID="{218715B1-4521-4E8A-BF8B-0FBD9ED46596}">
  <ds:schemaRefs/>
</ds:datastoreItem>
</file>

<file path=customXml/itemProps17.xml><?xml version="1.0" encoding="utf-8"?>
<ds:datastoreItem xmlns:ds="http://schemas.openxmlformats.org/officeDocument/2006/customXml" ds:itemID="{897101B1-B533-42A6-9CF8-E0A2774842EC}">
  <ds:schemaRefs/>
</ds:datastoreItem>
</file>

<file path=customXml/itemProps18.xml><?xml version="1.0" encoding="utf-8"?>
<ds:datastoreItem xmlns:ds="http://schemas.openxmlformats.org/officeDocument/2006/customXml" ds:itemID="{4EF338B6-8AB7-45AA-8780-DD415674FA39}">
  <ds:schemaRefs/>
</ds:datastoreItem>
</file>

<file path=customXml/itemProps19.xml><?xml version="1.0" encoding="utf-8"?>
<ds:datastoreItem xmlns:ds="http://schemas.openxmlformats.org/officeDocument/2006/customXml" ds:itemID="{BF961A73-91DE-46DF-A08D-6F6FEAED216D}">
  <ds:schemaRefs/>
</ds:datastoreItem>
</file>

<file path=customXml/itemProps2.xml><?xml version="1.0" encoding="utf-8"?>
<ds:datastoreItem xmlns:ds="http://schemas.openxmlformats.org/officeDocument/2006/customXml" ds:itemID="{565FAF2F-CDF8-4D9B-9DB1-723A5202FCD9}">
  <ds:schemaRefs/>
</ds:datastoreItem>
</file>

<file path=customXml/itemProps3.xml><?xml version="1.0" encoding="utf-8"?>
<ds:datastoreItem xmlns:ds="http://schemas.openxmlformats.org/officeDocument/2006/customXml" ds:itemID="{69873A09-A0B6-469D-A8AD-6D3DDFCE584C}">
  <ds:schemaRefs/>
</ds:datastoreItem>
</file>

<file path=customXml/itemProps4.xml><?xml version="1.0" encoding="utf-8"?>
<ds:datastoreItem xmlns:ds="http://schemas.openxmlformats.org/officeDocument/2006/customXml" ds:itemID="{47806E59-B666-4E4F-A9EF-515835BDA5CC}">
  <ds:schemaRefs/>
</ds:datastoreItem>
</file>

<file path=customXml/itemProps5.xml><?xml version="1.0" encoding="utf-8"?>
<ds:datastoreItem xmlns:ds="http://schemas.openxmlformats.org/officeDocument/2006/customXml" ds:itemID="{A6C4CC20-07D0-4FAB-90BA-AA3AF71D0C83}">
  <ds:schemaRefs/>
</ds:datastoreItem>
</file>

<file path=customXml/itemProps6.xml><?xml version="1.0" encoding="utf-8"?>
<ds:datastoreItem xmlns:ds="http://schemas.openxmlformats.org/officeDocument/2006/customXml" ds:itemID="{B1D91E2A-9BF8-4484-8D97-AF9F15BA4DCF}">
  <ds:schemaRefs/>
</ds:datastoreItem>
</file>

<file path=customXml/itemProps7.xml><?xml version="1.0" encoding="utf-8"?>
<ds:datastoreItem xmlns:ds="http://schemas.openxmlformats.org/officeDocument/2006/customXml" ds:itemID="{FA6A0B5C-5758-43AB-A084-60139027D6CB}">
  <ds:schemaRefs/>
</ds:datastoreItem>
</file>

<file path=customXml/itemProps8.xml><?xml version="1.0" encoding="utf-8"?>
<ds:datastoreItem xmlns:ds="http://schemas.openxmlformats.org/officeDocument/2006/customXml" ds:itemID="{F6D7CB4A-0242-4934-8079-EA0FFD4F9AEC}">
  <ds:schemaRefs/>
</ds:datastoreItem>
</file>

<file path=customXml/itemProps9.xml><?xml version="1.0" encoding="utf-8"?>
<ds:datastoreItem xmlns:ds="http://schemas.openxmlformats.org/officeDocument/2006/customXml" ds:itemID="{4B388139-D34D-4941-981B-5D321C889B8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Resumen</vt:lpstr>
      <vt:lpstr>Transportes</vt:lpstr>
      <vt:lpstr>Comunicaciones </vt:lpstr>
      <vt:lpstr>Aviación</vt:lpstr>
      <vt:lpstr>Puertos </vt:lpstr>
      <vt:lpstr>Vías Férreas</vt:lpstr>
      <vt:lpstr>'Puertos '!Área_de_impresión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COE_MTC</dc:creator>
  <cp:lastModifiedBy>Servicio COE - MTC</cp:lastModifiedBy>
  <cp:lastPrinted>2025-05-17T23:23:28Z</cp:lastPrinted>
  <dcterms:created xsi:type="dcterms:W3CDTF">2017-03-24T00:49:44Z</dcterms:created>
  <dcterms:modified xsi:type="dcterms:W3CDTF">2025-06-14T12:55:10Z</dcterms:modified>
</cp:coreProperties>
</file>