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MINISTERIO DE ENERGIA Y MINAS - MINEM\MINEM 2025\BEM 2025\4. BEM abril 2025\Consolidado\"/>
    </mc:Choice>
  </mc:AlternateContent>
  <xr:revisionPtr revIDLastSave="0" documentId="8_{8214D700-E62B-4357-9FB7-0B2153D60ACA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CONTENIDO" sheetId="424" r:id="rId1"/>
    <sheet name="1. PRODUCCIÓN METÁLICA" sheetId="1174" r:id="rId2"/>
    <sheet name="2. PRODUCCIÓN EMPRESAS" sheetId="1175" r:id="rId3"/>
    <sheet name="3. PRODUCCIÓN DEPARTAMENTOS " sheetId="1176" r:id="rId4"/>
    <sheet name="4. NO METÁLICA" sheetId="1153" r:id="rId5"/>
    <sheet name="4.1. NO METÁLICA DEPARTAMENTOS" sheetId="1154" r:id="rId6"/>
    <sheet name="4.2. CARBONÍFERA" sheetId="1155" r:id="rId7"/>
    <sheet name="5. MACROECONÓMICAS" sheetId="1156" r:id="rId8"/>
    <sheet name="6. EXPORTACIONES" sheetId="1157" r:id="rId9"/>
    <sheet name="6.1 EXPORTACIONES PART" sheetId="1158" r:id="rId10"/>
    <sheet name="6.2 EXPORT PRODUCTOS" sheetId="1159" r:id="rId11"/>
    <sheet name="7. INVERSIONES" sheetId="1160" r:id="rId12"/>
    <sheet name="8. INVERSIONES TIPO" sheetId="1161" r:id="rId13"/>
    <sheet name="9. INVERSIONES RUBRO" sheetId="1162" r:id="rId14"/>
    <sheet name="10. EMPLEO" sheetId="1163" r:id="rId15"/>
    <sheet name="11. EMPLEO-GÉNERO" sheetId="1164" r:id="rId16"/>
    <sheet name="12. TRANSFERENCIAS" sheetId="1165" r:id="rId17"/>
    <sheet name="13. TRANSFERENCIAS 2 " sheetId="1166" r:id="rId18"/>
    <sheet name="14. CATASTRO ACTIVIDAD" sheetId="1167" r:id="rId19"/>
    <sheet name="14.1 ACTIVIDAD MINERA" sheetId="1169" r:id="rId20"/>
    <sheet name="14.2 ÁREAS RESTRINGIDAS" sheetId="1168" r:id="rId21"/>
    <sheet name="15. RECAUDACIÓN" sheetId="1170" r:id="rId22"/>
    <sheet name="CPIM 2025" sheetId="910" r:id="rId23"/>
    <sheet name="CPEM 2025" sheetId="864" r:id="rId24"/>
  </sheets>
  <definedNames>
    <definedName name="_xlnm._FilterDatabase" localSheetId="14" hidden="1">'10. EMPLEO'!$M$9:$O$18</definedName>
    <definedName name="_xlnm._FilterDatabase" localSheetId="16" hidden="1">'12. TRANSFERENCIAS'!$A$4:$K$4</definedName>
    <definedName name="_xlnm._FilterDatabase" localSheetId="17" hidden="1">'13. TRANSFERENCIAS 2 '!$A$5:$K$5</definedName>
    <definedName name="_xlnm._FilterDatabase" localSheetId="2" hidden="1">'2. PRODUCCIÓN EMPRESAS'!$A$5:$E$106</definedName>
    <definedName name="_xlnm._FilterDatabase" localSheetId="3" hidden="1">'3. PRODUCCIÓN DEPARTAMENTOS '!$A$6:$E$115</definedName>
    <definedName name="_xlnm._FilterDatabase" localSheetId="12" hidden="1">'8. INVERSIONES TIPO'!#REF!</definedName>
    <definedName name="_xlnm._FilterDatabase" localSheetId="23" hidden="1">'CPEM 2025'!$B$4:$J$89</definedName>
    <definedName name="_xlnm.Print_Area" localSheetId="1">'1. PRODUCCIÓN METÁLICA'!$A$1:$O$65</definedName>
    <definedName name="_xlnm.Print_Area" localSheetId="14">'10. EMPLEO'!$A$1:$O$67</definedName>
    <definedName name="_xlnm.Print_Area" localSheetId="15">'11. EMPLEO-GÉNERO'!$A$1:$R$23</definedName>
    <definedName name="_xlnm.Print_Area" localSheetId="16">'12. TRANSFERENCIAS'!$A$1:$M$33</definedName>
    <definedName name="_xlnm.Print_Area" localSheetId="17">'13. TRANSFERENCIAS 2 '!$A$1:$M$87</definedName>
    <definedName name="_xlnm.Print_Area" localSheetId="18">'14. CATASTRO ACTIVIDAD'!$A$1:$O$61</definedName>
    <definedName name="_xlnm.Print_Area" localSheetId="19">'14.1 ACTIVIDAD MINERA'!$A$1:$D$16</definedName>
    <definedName name="_xlnm.Print_Area" localSheetId="20">'14.2 ÁREAS RESTRINGIDAS'!$A$1:$F$29</definedName>
    <definedName name="_xlnm.Print_Area" localSheetId="21">'15. RECAUDACIÓN'!$A$1:$H$56</definedName>
    <definedName name="_xlnm.Print_Area" localSheetId="2">'2. PRODUCCIÓN EMPRESAS'!$A$1:$I$107</definedName>
    <definedName name="_xlnm.Print_Area" localSheetId="3">'3. PRODUCCIÓN DEPARTAMENTOS '!$A$1:$I$116</definedName>
    <definedName name="_xlnm.Print_Area" localSheetId="4">'4. NO METÁLICA'!$A$1:$J$43</definedName>
    <definedName name="_xlnm.Print_Area" localSheetId="5">'4.1. NO METÁLICA DEPARTAMENTOS'!$A$1:$J$123</definedName>
    <definedName name="_xlnm.Print_Area" localSheetId="6">'4.2. CARBONÍFERA'!$A$1:$J$15</definedName>
    <definedName name="_xlnm.Print_Area" localSheetId="7">'5. MACROECONÓMICAS'!$A$1:$K$46</definedName>
    <definedName name="_xlnm.Print_Area" localSheetId="8">'6. EXPORTACIONES'!$A$1:$L$105</definedName>
    <definedName name="_xlnm.Print_Area" localSheetId="9">'6.1 EXPORTACIONES PART'!$A$1:$Q$26</definedName>
    <definedName name="_xlnm.Print_Area" localSheetId="10">'6.2 EXPORT PRODUCTOS'!$A$1:$D$40</definedName>
    <definedName name="_xlnm.Print_Area" localSheetId="11">'7. INVERSIONES'!$A$1:$I$60</definedName>
    <definedName name="_xlnm.Print_Area" localSheetId="12">'8. INVERSIONES TIPO'!$A$1:$I$88</definedName>
    <definedName name="_xlnm.Print_Area" localSheetId="13">'9. INVERSIONES RUBRO'!$A$1:$I$82</definedName>
    <definedName name="_xlnm.Print_Area" localSheetId="0">CONTENIDO!$A$1:$M$58</definedName>
    <definedName name="_xlnm.Print_Area" localSheetId="23">'CPEM 2025'!$A$1:$M$95</definedName>
    <definedName name="_xlnm.Print_Area" localSheetId="22">'CPIM 2025'!$A$1:$J$80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TI_2" localSheetId="1">#REF!</definedName>
    <definedName name="OTI_2" localSheetId="15">#REF!</definedName>
    <definedName name="OTI_2" localSheetId="19">#REF!</definedName>
    <definedName name="OTI_2" localSheetId="21">#REF!</definedName>
    <definedName name="OTI_2" localSheetId="2">#REF!</definedName>
    <definedName name="OTI_2" localSheetId="3">#REF!</definedName>
    <definedName name="OTI_2" localSheetId="7">#REF!</definedName>
    <definedName name="OTI_2" localSheetId="23">#REF!</definedName>
    <definedName name="OTI_2" localSheetId="22">#REF!</definedName>
    <definedName name="OTI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176" l="1"/>
  <c r="D114" i="1176"/>
  <c r="G113" i="1176"/>
  <c r="F113" i="1176"/>
  <c r="H114" i="1176" s="1"/>
  <c r="H113" i="1176" s="1"/>
  <c r="E113" i="1176"/>
  <c r="C113" i="1176"/>
  <c r="D113" i="1176" s="1"/>
  <c r="B113" i="1176"/>
  <c r="G112" i="1176"/>
  <c r="D112" i="1176"/>
  <c r="G111" i="1176"/>
  <c r="D111" i="1176"/>
  <c r="H110" i="1176"/>
  <c r="G110" i="1176"/>
  <c r="D110" i="1176"/>
  <c r="F109" i="1176"/>
  <c r="G109" i="1176" s="1"/>
  <c r="E109" i="1176"/>
  <c r="C109" i="1176"/>
  <c r="D109" i="1176" s="1"/>
  <c r="B109" i="1176"/>
  <c r="G108" i="1176"/>
  <c r="D108" i="1176"/>
  <c r="G107" i="1176"/>
  <c r="D107" i="1176"/>
  <c r="F106" i="1176"/>
  <c r="H108" i="1176" s="1"/>
  <c r="E106" i="1176"/>
  <c r="C106" i="1176"/>
  <c r="D106" i="1176" s="1"/>
  <c r="B106" i="1176"/>
  <c r="H105" i="1176"/>
  <c r="G105" i="1176"/>
  <c r="D105" i="1176"/>
  <c r="G104" i="1176"/>
  <c r="D104" i="1176"/>
  <c r="G103" i="1176"/>
  <c r="D103" i="1176"/>
  <c r="F102" i="1176"/>
  <c r="H104" i="1176" s="1"/>
  <c r="E102" i="1176"/>
  <c r="C102" i="1176"/>
  <c r="D102" i="1176" s="1"/>
  <c r="B102" i="1176"/>
  <c r="G101" i="1176"/>
  <c r="D101" i="1176"/>
  <c r="H100" i="1176"/>
  <c r="H99" i="1176"/>
  <c r="G99" i="1176"/>
  <c r="D99" i="1176"/>
  <c r="G98" i="1176"/>
  <c r="D98" i="1176"/>
  <c r="G97" i="1176"/>
  <c r="D97" i="1176"/>
  <c r="H96" i="1176"/>
  <c r="G96" i="1176"/>
  <c r="D96" i="1176"/>
  <c r="F95" i="1176"/>
  <c r="H98" i="1176" s="1"/>
  <c r="E95" i="1176"/>
  <c r="C95" i="1176"/>
  <c r="B95" i="1176"/>
  <c r="D95" i="1176" s="1"/>
  <c r="H94" i="1176"/>
  <c r="G94" i="1176"/>
  <c r="D94" i="1176"/>
  <c r="G93" i="1176"/>
  <c r="D93" i="1176"/>
  <c r="G92" i="1176"/>
  <c r="D92" i="1176"/>
  <c r="G91" i="1176"/>
  <c r="D91" i="1176"/>
  <c r="H90" i="1176"/>
  <c r="G90" i="1176"/>
  <c r="D90" i="1176"/>
  <c r="H89" i="1176"/>
  <c r="G89" i="1176"/>
  <c r="D89" i="1176"/>
  <c r="H88" i="1176"/>
  <c r="G88" i="1176"/>
  <c r="D88" i="1176"/>
  <c r="F87" i="1176"/>
  <c r="G87" i="1176" s="1"/>
  <c r="E87" i="1176"/>
  <c r="C87" i="1176"/>
  <c r="D87" i="1176" s="1"/>
  <c r="B87" i="1176"/>
  <c r="H86" i="1176"/>
  <c r="H85" i="1176" s="1"/>
  <c r="G86" i="1176"/>
  <c r="D86" i="1176"/>
  <c r="G85" i="1176"/>
  <c r="F85" i="1176"/>
  <c r="E85" i="1176"/>
  <c r="C85" i="1176"/>
  <c r="D85" i="1176" s="1"/>
  <c r="B85" i="1176"/>
  <c r="H84" i="1176"/>
  <c r="G84" i="1176"/>
  <c r="D84" i="1176"/>
  <c r="H83" i="1176"/>
  <c r="F83" i="1176"/>
  <c r="G83" i="1176" s="1"/>
  <c r="E83" i="1176"/>
  <c r="C83" i="1176"/>
  <c r="D83" i="1176" s="1"/>
  <c r="B83" i="1176"/>
  <c r="H82" i="1176"/>
  <c r="G81" i="1176"/>
  <c r="D81" i="1176"/>
  <c r="H80" i="1176"/>
  <c r="G80" i="1176"/>
  <c r="D80" i="1176"/>
  <c r="H79" i="1176"/>
  <c r="G79" i="1176"/>
  <c r="D79" i="1176"/>
  <c r="H78" i="1176"/>
  <c r="G78" i="1176"/>
  <c r="D78" i="1176"/>
  <c r="H77" i="1176"/>
  <c r="G77" i="1176"/>
  <c r="D77" i="1176"/>
  <c r="G76" i="1176"/>
  <c r="D76" i="1176"/>
  <c r="H75" i="1176"/>
  <c r="G75" i="1176"/>
  <c r="D75" i="1176"/>
  <c r="H74" i="1176"/>
  <c r="G74" i="1176"/>
  <c r="D74" i="1176"/>
  <c r="H73" i="1176"/>
  <c r="G73" i="1176"/>
  <c r="D73" i="1176"/>
  <c r="H72" i="1176"/>
  <c r="G72" i="1176"/>
  <c r="D72" i="1176"/>
  <c r="H71" i="1176"/>
  <c r="G71" i="1176"/>
  <c r="D71" i="1176"/>
  <c r="G70" i="1176"/>
  <c r="F70" i="1176"/>
  <c r="H76" i="1176" s="1"/>
  <c r="E70" i="1176"/>
  <c r="C70" i="1176"/>
  <c r="D70" i="1176" s="1"/>
  <c r="B70" i="1176"/>
  <c r="G68" i="1176"/>
  <c r="D68" i="1176"/>
  <c r="G67" i="1176"/>
  <c r="D67" i="1176"/>
  <c r="G66" i="1176"/>
  <c r="D66" i="1176"/>
  <c r="G65" i="1176"/>
  <c r="D65" i="1176"/>
  <c r="G64" i="1176"/>
  <c r="D64" i="1176"/>
  <c r="G63" i="1176"/>
  <c r="D63" i="1176"/>
  <c r="G62" i="1176"/>
  <c r="D62" i="1176"/>
  <c r="G61" i="1176"/>
  <c r="D61" i="1176"/>
  <c r="G60" i="1176"/>
  <c r="D60" i="1176"/>
  <c r="G59" i="1176"/>
  <c r="D59" i="1176"/>
  <c r="G58" i="1176"/>
  <c r="D58" i="1176"/>
  <c r="G57" i="1176"/>
  <c r="D57" i="1176"/>
  <c r="G56" i="1176"/>
  <c r="D56" i="1176"/>
  <c r="G55" i="1176"/>
  <c r="D55" i="1176"/>
  <c r="G54" i="1176"/>
  <c r="D54" i="1176"/>
  <c r="G53" i="1176"/>
  <c r="D53" i="1176"/>
  <c r="F52" i="1176"/>
  <c r="H57" i="1176" s="1"/>
  <c r="E52" i="1176"/>
  <c r="D52" i="1176"/>
  <c r="C52" i="1176"/>
  <c r="B52" i="1176"/>
  <c r="G51" i="1176"/>
  <c r="D51" i="1176"/>
  <c r="G49" i="1176"/>
  <c r="D49" i="1176"/>
  <c r="G48" i="1176"/>
  <c r="D48" i="1176"/>
  <c r="G47" i="1176"/>
  <c r="D47" i="1176"/>
  <c r="G46" i="1176"/>
  <c r="D46" i="1176"/>
  <c r="G45" i="1176"/>
  <c r="D45" i="1176"/>
  <c r="G44" i="1176"/>
  <c r="D44" i="1176"/>
  <c r="G43" i="1176"/>
  <c r="D43" i="1176"/>
  <c r="G42" i="1176"/>
  <c r="D42" i="1176"/>
  <c r="G41" i="1176"/>
  <c r="D41" i="1176"/>
  <c r="G40" i="1176"/>
  <c r="D40" i="1176"/>
  <c r="F39" i="1176"/>
  <c r="H44" i="1176" s="1"/>
  <c r="E39" i="1176"/>
  <c r="C39" i="1176"/>
  <c r="D39" i="1176" s="1"/>
  <c r="B39" i="1176"/>
  <c r="G38" i="1176"/>
  <c r="D38" i="1176"/>
  <c r="H37" i="1176"/>
  <c r="G37" i="1176"/>
  <c r="D37" i="1176"/>
  <c r="G36" i="1176"/>
  <c r="D36" i="1176"/>
  <c r="G35" i="1176"/>
  <c r="H34" i="1176"/>
  <c r="G34" i="1176"/>
  <c r="D34" i="1176"/>
  <c r="H33" i="1176"/>
  <c r="G33" i="1176"/>
  <c r="D33" i="1176"/>
  <c r="G32" i="1176"/>
  <c r="D32" i="1176"/>
  <c r="G31" i="1176"/>
  <c r="D31" i="1176"/>
  <c r="H30" i="1176"/>
  <c r="G30" i="1176"/>
  <c r="D30" i="1176"/>
  <c r="H29" i="1176"/>
  <c r="G29" i="1176"/>
  <c r="D29" i="1176"/>
  <c r="G28" i="1176"/>
  <c r="D28" i="1176"/>
  <c r="H27" i="1176"/>
  <c r="G27" i="1176"/>
  <c r="D27" i="1176"/>
  <c r="H26" i="1176"/>
  <c r="G26" i="1176"/>
  <c r="D26" i="1176"/>
  <c r="H25" i="1176"/>
  <c r="G25" i="1176"/>
  <c r="D25" i="1176"/>
  <c r="G24" i="1176"/>
  <c r="D24" i="1176"/>
  <c r="G23" i="1176"/>
  <c r="D23" i="1176"/>
  <c r="F22" i="1176"/>
  <c r="H32" i="1176" s="1"/>
  <c r="E22" i="1176"/>
  <c r="C22" i="1176"/>
  <c r="D22" i="1176" s="1"/>
  <c r="B22" i="1176"/>
  <c r="H21" i="1176"/>
  <c r="G21" i="1176"/>
  <c r="D21" i="1176"/>
  <c r="H20" i="1176"/>
  <c r="G20" i="1176"/>
  <c r="H19" i="1176"/>
  <c r="G19" i="1176"/>
  <c r="D19" i="1176"/>
  <c r="H18" i="1176"/>
  <c r="G18" i="1176"/>
  <c r="D18" i="1176"/>
  <c r="H17" i="1176"/>
  <c r="G17" i="1176"/>
  <c r="D17" i="1176"/>
  <c r="H16" i="1176"/>
  <c r="G16" i="1176"/>
  <c r="D16" i="1176"/>
  <c r="H15" i="1176"/>
  <c r="G15" i="1176"/>
  <c r="D15" i="1176"/>
  <c r="H14" i="1176"/>
  <c r="G14" i="1176"/>
  <c r="D14" i="1176"/>
  <c r="H13" i="1176"/>
  <c r="G13" i="1176"/>
  <c r="D13" i="1176"/>
  <c r="G12" i="1176"/>
  <c r="D12" i="1176"/>
  <c r="H11" i="1176"/>
  <c r="G11" i="1176"/>
  <c r="D11" i="1176"/>
  <c r="H10" i="1176"/>
  <c r="G10" i="1176"/>
  <c r="D10" i="1176"/>
  <c r="H9" i="1176"/>
  <c r="G9" i="1176"/>
  <c r="D9" i="1176"/>
  <c r="H8" i="1176"/>
  <c r="G8" i="1176"/>
  <c r="D8" i="1176"/>
  <c r="H7" i="1176"/>
  <c r="G7" i="1176"/>
  <c r="D7" i="1176"/>
  <c r="G6" i="1176"/>
  <c r="F6" i="1176"/>
  <c r="H12" i="1176" s="1"/>
  <c r="E6" i="1176"/>
  <c r="C6" i="1176"/>
  <c r="D6" i="1176" s="1"/>
  <c r="B6" i="1176"/>
  <c r="H105" i="1175"/>
  <c r="H104" i="1175" s="1"/>
  <c r="G105" i="1175"/>
  <c r="D105" i="1175"/>
  <c r="F104" i="1175"/>
  <c r="G104" i="1175" s="1"/>
  <c r="E104" i="1175"/>
  <c r="C104" i="1175"/>
  <c r="B104" i="1175"/>
  <c r="D104" i="1175" s="1"/>
  <c r="H103" i="1175"/>
  <c r="G103" i="1175"/>
  <c r="D103" i="1175"/>
  <c r="H102" i="1175"/>
  <c r="G102" i="1175"/>
  <c r="D102" i="1175"/>
  <c r="G101" i="1175"/>
  <c r="D101" i="1175"/>
  <c r="G100" i="1175"/>
  <c r="D100" i="1175"/>
  <c r="F99" i="1175"/>
  <c r="H101" i="1175" s="1"/>
  <c r="E99" i="1175"/>
  <c r="C99" i="1175"/>
  <c r="D99" i="1175" s="1"/>
  <c r="B99" i="1175"/>
  <c r="H98" i="1175"/>
  <c r="G98" i="1175"/>
  <c r="D98" i="1175"/>
  <c r="G97" i="1175"/>
  <c r="D97" i="1175"/>
  <c r="G96" i="1175"/>
  <c r="D96" i="1175"/>
  <c r="F95" i="1175"/>
  <c r="H97" i="1175" s="1"/>
  <c r="E95" i="1175"/>
  <c r="D95" i="1175"/>
  <c r="C95" i="1175"/>
  <c r="B95" i="1175"/>
  <c r="G93" i="1175"/>
  <c r="D93" i="1175"/>
  <c r="G92" i="1175"/>
  <c r="H91" i="1175"/>
  <c r="G91" i="1175"/>
  <c r="G90" i="1175"/>
  <c r="D90" i="1175"/>
  <c r="G89" i="1175"/>
  <c r="D89" i="1175"/>
  <c r="F88" i="1175"/>
  <c r="H90" i="1175" s="1"/>
  <c r="E88" i="1175"/>
  <c r="D88" i="1175"/>
  <c r="C88" i="1175"/>
  <c r="B88" i="1175"/>
  <c r="G86" i="1175"/>
  <c r="H85" i="1175"/>
  <c r="G85" i="1175"/>
  <c r="D85" i="1175"/>
  <c r="H84" i="1175"/>
  <c r="H83" i="1175"/>
  <c r="G83" i="1175"/>
  <c r="D83" i="1175"/>
  <c r="G82" i="1175"/>
  <c r="D82" i="1175"/>
  <c r="G81" i="1175"/>
  <c r="D81" i="1175"/>
  <c r="H80" i="1175"/>
  <c r="G80" i="1175"/>
  <c r="D80" i="1175"/>
  <c r="F79" i="1175"/>
  <c r="H82" i="1175" s="1"/>
  <c r="E79" i="1175"/>
  <c r="C79" i="1175"/>
  <c r="B79" i="1175"/>
  <c r="D79" i="1175" s="1"/>
  <c r="H78" i="1175"/>
  <c r="G78" i="1175"/>
  <c r="D78" i="1175"/>
  <c r="G77" i="1175"/>
  <c r="D77" i="1175"/>
  <c r="G76" i="1175"/>
  <c r="D76" i="1175"/>
  <c r="H75" i="1175"/>
  <c r="G75" i="1175"/>
  <c r="D75" i="1175"/>
  <c r="H74" i="1175"/>
  <c r="G74" i="1175"/>
  <c r="D74" i="1175"/>
  <c r="H73" i="1175"/>
  <c r="G73" i="1175"/>
  <c r="D73" i="1175"/>
  <c r="H72" i="1175"/>
  <c r="G72" i="1175"/>
  <c r="D72" i="1175"/>
  <c r="F71" i="1175"/>
  <c r="G71" i="1175" s="1"/>
  <c r="E71" i="1175"/>
  <c r="C71" i="1175"/>
  <c r="D71" i="1175" s="1"/>
  <c r="B71" i="1175"/>
  <c r="H70" i="1175"/>
  <c r="H69" i="1175" s="1"/>
  <c r="G70" i="1175"/>
  <c r="D70" i="1175"/>
  <c r="G69" i="1175"/>
  <c r="F69" i="1175"/>
  <c r="E69" i="1175"/>
  <c r="C69" i="1175"/>
  <c r="D69" i="1175" s="1"/>
  <c r="B69" i="1175"/>
  <c r="H68" i="1175"/>
  <c r="G68" i="1175"/>
  <c r="D68" i="1175"/>
  <c r="H67" i="1175"/>
  <c r="H66" i="1175" s="1"/>
  <c r="G67" i="1175"/>
  <c r="D67" i="1175"/>
  <c r="F66" i="1175"/>
  <c r="G66" i="1175" s="1"/>
  <c r="E66" i="1175"/>
  <c r="C66" i="1175"/>
  <c r="D66" i="1175" s="1"/>
  <c r="B66" i="1175"/>
  <c r="H65" i="1175"/>
  <c r="G65" i="1175"/>
  <c r="D65" i="1175"/>
  <c r="H64" i="1175"/>
  <c r="G64" i="1175"/>
  <c r="D64" i="1175"/>
  <c r="H63" i="1175"/>
  <c r="G63" i="1175"/>
  <c r="D63" i="1175"/>
  <c r="H62" i="1175"/>
  <c r="G62" i="1175"/>
  <c r="D62" i="1175"/>
  <c r="H61" i="1175"/>
  <c r="G61" i="1175"/>
  <c r="D61" i="1175"/>
  <c r="G60" i="1175"/>
  <c r="D60" i="1175"/>
  <c r="H59" i="1175"/>
  <c r="G59" i="1175"/>
  <c r="D59" i="1175"/>
  <c r="H58" i="1175"/>
  <c r="G58" i="1175"/>
  <c r="D58" i="1175"/>
  <c r="H57" i="1175"/>
  <c r="G57" i="1175"/>
  <c r="D57" i="1175"/>
  <c r="H56" i="1175"/>
  <c r="G56" i="1175"/>
  <c r="D56" i="1175"/>
  <c r="H55" i="1175"/>
  <c r="G55" i="1175"/>
  <c r="D55" i="1175"/>
  <c r="F54" i="1175"/>
  <c r="G54" i="1175" s="1"/>
  <c r="E54" i="1175"/>
  <c r="C54" i="1175"/>
  <c r="D54" i="1175" s="1"/>
  <c r="B54" i="1175"/>
  <c r="H53" i="1175"/>
  <c r="G53" i="1175"/>
  <c r="D53" i="1175"/>
  <c r="H52" i="1175"/>
  <c r="G52" i="1175"/>
  <c r="D52" i="1175"/>
  <c r="H51" i="1175"/>
  <c r="G51" i="1175"/>
  <c r="D51" i="1175"/>
  <c r="H50" i="1175"/>
  <c r="G50" i="1175"/>
  <c r="D50" i="1175"/>
  <c r="H49" i="1175"/>
  <c r="G49" i="1175"/>
  <c r="D49" i="1175"/>
  <c r="G48" i="1175"/>
  <c r="D48" i="1175"/>
  <c r="H47" i="1175"/>
  <c r="G47" i="1175"/>
  <c r="D47" i="1175"/>
  <c r="H46" i="1175"/>
  <c r="G46" i="1175"/>
  <c r="D46" i="1175"/>
  <c r="H45" i="1175"/>
  <c r="G45" i="1175"/>
  <c r="D45" i="1175"/>
  <c r="H44" i="1175"/>
  <c r="G44" i="1175"/>
  <c r="D44" i="1175"/>
  <c r="H43" i="1175"/>
  <c r="G43" i="1175"/>
  <c r="D43" i="1175"/>
  <c r="F42" i="1175"/>
  <c r="G42" i="1175" s="1"/>
  <c r="E42" i="1175"/>
  <c r="C42" i="1175"/>
  <c r="D42" i="1175" s="1"/>
  <c r="B42" i="1175"/>
  <c r="H41" i="1175"/>
  <c r="G41" i="1175"/>
  <c r="D41" i="1175"/>
  <c r="H40" i="1175"/>
  <c r="G40" i="1175"/>
  <c r="D40" i="1175"/>
  <c r="H39" i="1175"/>
  <c r="G39" i="1175"/>
  <c r="D39" i="1175"/>
  <c r="H38" i="1175"/>
  <c r="G38" i="1175"/>
  <c r="D38" i="1175"/>
  <c r="H37" i="1175"/>
  <c r="G37" i="1175"/>
  <c r="D37" i="1175"/>
  <c r="G36" i="1175"/>
  <c r="D36" i="1175"/>
  <c r="H35" i="1175"/>
  <c r="G35" i="1175"/>
  <c r="D35" i="1175"/>
  <c r="H34" i="1175"/>
  <c r="G34" i="1175"/>
  <c r="D34" i="1175"/>
  <c r="H33" i="1175"/>
  <c r="G33" i="1175"/>
  <c r="D33" i="1175"/>
  <c r="H32" i="1175"/>
  <c r="G32" i="1175"/>
  <c r="D32" i="1175"/>
  <c r="H31" i="1175"/>
  <c r="G31" i="1175"/>
  <c r="D31" i="1175"/>
  <c r="F30" i="1175"/>
  <c r="G30" i="1175" s="1"/>
  <c r="E30" i="1175"/>
  <c r="C30" i="1175"/>
  <c r="D30" i="1175" s="1"/>
  <c r="B30" i="1175"/>
  <c r="H29" i="1175"/>
  <c r="G29" i="1175"/>
  <c r="D29" i="1175"/>
  <c r="H28" i="1175"/>
  <c r="G28" i="1175"/>
  <c r="D28" i="1175"/>
  <c r="H27" i="1175"/>
  <c r="G27" i="1175"/>
  <c r="D27" i="1175"/>
  <c r="H26" i="1175"/>
  <c r="G26" i="1175"/>
  <c r="D26" i="1175"/>
  <c r="H25" i="1175"/>
  <c r="G25" i="1175"/>
  <c r="D25" i="1175"/>
  <c r="G24" i="1175"/>
  <c r="D24" i="1175"/>
  <c r="H23" i="1175"/>
  <c r="G23" i="1175"/>
  <c r="D23" i="1175"/>
  <c r="H22" i="1175"/>
  <c r="G22" i="1175"/>
  <c r="D22" i="1175"/>
  <c r="H21" i="1175"/>
  <c r="G21" i="1175"/>
  <c r="D21" i="1175"/>
  <c r="H20" i="1175"/>
  <c r="G20" i="1175"/>
  <c r="D20" i="1175"/>
  <c r="H19" i="1175"/>
  <c r="G19" i="1175"/>
  <c r="D19" i="1175"/>
  <c r="F18" i="1175"/>
  <c r="G18" i="1175" s="1"/>
  <c r="E18" i="1175"/>
  <c r="C18" i="1175"/>
  <c r="D18" i="1175" s="1"/>
  <c r="B18" i="1175"/>
  <c r="H17" i="1175"/>
  <c r="G17" i="1175"/>
  <c r="D17" i="1175"/>
  <c r="H16" i="1175"/>
  <c r="G16" i="1175"/>
  <c r="D16" i="1175"/>
  <c r="H15" i="1175"/>
  <c r="G15" i="1175"/>
  <c r="D15" i="1175"/>
  <c r="H14" i="1175"/>
  <c r="G14" i="1175"/>
  <c r="D14" i="1175"/>
  <c r="H13" i="1175"/>
  <c r="G13" i="1175"/>
  <c r="D13" i="1175"/>
  <c r="G12" i="1175"/>
  <c r="D12" i="1175"/>
  <c r="H11" i="1175"/>
  <c r="G11" i="1175"/>
  <c r="D11" i="1175"/>
  <c r="H10" i="1175"/>
  <c r="G10" i="1175"/>
  <c r="D10" i="1175"/>
  <c r="H9" i="1175"/>
  <c r="G9" i="1175"/>
  <c r="D9" i="1175"/>
  <c r="H8" i="1175"/>
  <c r="G8" i="1175"/>
  <c r="D8" i="1175"/>
  <c r="H7" i="1175"/>
  <c r="G7" i="1175"/>
  <c r="D7" i="1175"/>
  <c r="F6" i="1175"/>
  <c r="G6" i="1175" s="1"/>
  <c r="E6" i="1175"/>
  <c r="C6" i="1175"/>
  <c r="D6" i="1175" s="1"/>
  <c r="B6" i="1175"/>
  <c r="N50" i="1174"/>
  <c r="M50" i="1174"/>
  <c r="L50" i="1174"/>
  <c r="K50" i="1174"/>
  <c r="J50" i="1174"/>
  <c r="I50" i="1174"/>
  <c r="H50" i="1174"/>
  <c r="G50" i="1174"/>
  <c r="F50" i="1174"/>
  <c r="E50" i="1174"/>
  <c r="D50" i="1174"/>
  <c r="C50" i="1174"/>
  <c r="B50" i="1174"/>
  <c r="N45" i="1174"/>
  <c r="M45" i="1174"/>
  <c r="L45" i="1174"/>
  <c r="K45" i="1174"/>
  <c r="J45" i="1174"/>
  <c r="I45" i="1174"/>
  <c r="H45" i="1174"/>
  <c r="G45" i="1174"/>
  <c r="F45" i="1174"/>
  <c r="E45" i="1174"/>
  <c r="D45" i="1174"/>
  <c r="C45" i="1174"/>
  <c r="B45" i="1174"/>
  <c r="N40" i="1174"/>
  <c r="M40" i="1174"/>
  <c r="L40" i="1174"/>
  <c r="K40" i="1174"/>
  <c r="J40" i="1174"/>
  <c r="I40" i="1174"/>
  <c r="H40" i="1174"/>
  <c r="G40" i="1174"/>
  <c r="F40" i="1174"/>
  <c r="E40" i="1174"/>
  <c r="D40" i="1174"/>
  <c r="C40" i="1174"/>
  <c r="B40" i="1174"/>
  <c r="O31" i="1174"/>
  <c r="N31" i="1174"/>
  <c r="M31" i="1174"/>
  <c r="L31" i="1174"/>
  <c r="K31" i="1174"/>
  <c r="J31" i="1174"/>
  <c r="I31" i="1174"/>
  <c r="H31" i="1174"/>
  <c r="G31" i="1174"/>
  <c r="F31" i="1174"/>
  <c r="E31" i="1174"/>
  <c r="D31" i="1174"/>
  <c r="C31" i="1174"/>
  <c r="B31" i="1174"/>
  <c r="O30" i="1174"/>
  <c r="O29" i="1174"/>
  <c r="O28" i="1174"/>
  <c r="O27" i="1174"/>
  <c r="O26" i="1174"/>
  <c r="O25" i="1174"/>
  <c r="O24" i="1174"/>
  <c r="O23" i="1174"/>
  <c r="O22" i="1174"/>
  <c r="O21" i="1174"/>
  <c r="O20" i="1174"/>
  <c r="O19" i="1174"/>
  <c r="O18" i="1174"/>
  <c r="O17" i="1174"/>
  <c r="H6" i="1176" l="1"/>
  <c r="H70" i="1176"/>
  <c r="G39" i="1176"/>
  <c r="H92" i="1175"/>
  <c r="G52" i="1176"/>
  <c r="H65" i="1176"/>
  <c r="H101" i="1176"/>
  <c r="H111" i="1176"/>
  <c r="H109" i="1176" s="1"/>
  <c r="H59" i="1176"/>
  <c r="H86" i="1175"/>
  <c r="H93" i="1175"/>
  <c r="H40" i="1176"/>
  <c r="H66" i="1176"/>
  <c r="G106" i="1176"/>
  <c r="G79" i="1175"/>
  <c r="H28" i="1176"/>
  <c r="H35" i="1176"/>
  <c r="H47" i="1176"/>
  <c r="H53" i="1176"/>
  <c r="G95" i="1176"/>
  <c r="G99" i="1175"/>
  <c r="G22" i="1176"/>
  <c r="H60" i="1176"/>
  <c r="H112" i="1176"/>
  <c r="H46" i="1176"/>
  <c r="H41" i="1176"/>
  <c r="H67" i="1176"/>
  <c r="H36" i="1176"/>
  <c r="H48" i="1176"/>
  <c r="H54" i="1176"/>
  <c r="G102" i="1176"/>
  <c r="H107" i="1176"/>
  <c r="H106" i="1176" s="1"/>
  <c r="G88" i="1175"/>
  <c r="G95" i="1175"/>
  <c r="H100" i="1175"/>
  <c r="H99" i="1175" s="1"/>
  <c r="H23" i="1176"/>
  <c r="H42" i="1176"/>
  <c r="H68" i="1176"/>
  <c r="H81" i="1176"/>
  <c r="H91" i="1176"/>
  <c r="H103" i="1176"/>
  <c r="H102" i="1176" s="1"/>
  <c r="H81" i="1175"/>
  <c r="H79" i="1175" s="1"/>
  <c r="H50" i="1176"/>
  <c r="H97" i="1176"/>
  <c r="H95" i="1176" s="1"/>
  <c r="H12" i="1175"/>
  <c r="H6" i="1175" s="1"/>
  <c r="H24" i="1175"/>
  <c r="H18" i="1175" s="1"/>
  <c r="H36" i="1175"/>
  <c r="H30" i="1175" s="1"/>
  <c r="H48" i="1175"/>
  <c r="H42" i="1175" s="1"/>
  <c r="H60" i="1175"/>
  <c r="H54" i="1175" s="1"/>
  <c r="H76" i="1175"/>
  <c r="H71" i="1175" s="1"/>
  <c r="H24" i="1176"/>
  <c r="H43" i="1176"/>
  <c r="H92" i="1176"/>
  <c r="H89" i="1175"/>
  <c r="H96" i="1175"/>
  <c r="H95" i="1175" s="1"/>
  <c r="H31" i="1176"/>
  <c r="H38" i="1176"/>
  <c r="H56" i="1176"/>
  <c r="H61" i="1176"/>
  <c r="H62" i="1176"/>
  <c r="H51" i="1176"/>
  <c r="H63" i="1176"/>
  <c r="H45" i="1176"/>
  <c r="H58" i="1176"/>
  <c r="H64" i="1176"/>
  <c r="H49" i="1176"/>
  <c r="H55" i="1176"/>
  <c r="H77" i="1175"/>
  <c r="H93" i="1176"/>
  <c r="H87" i="1176" l="1"/>
  <c r="H39" i="1176"/>
  <c r="H52" i="1176"/>
  <c r="H22" i="1176"/>
  <c r="H88" i="1175"/>
  <c r="F39" i="1170" l="1"/>
  <c r="E39" i="1170"/>
  <c r="D39" i="1170"/>
  <c r="C39" i="1170"/>
  <c r="B39" i="1170"/>
  <c r="G38" i="1170"/>
  <c r="G39" i="1170" s="1"/>
  <c r="G37" i="1170"/>
  <c r="E34" i="1170"/>
  <c r="D34" i="1170"/>
  <c r="C34" i="1170"/>
  <c r="B34" i="1170"/>
  <c r="G33" i="1170"/>
  <c r="G34" i="1170" s="1"/>
  <c r="G32" i="1170"/>
  <c r="G29" i="1170"/>
  <c r="E29" i="1170"/>
  <c r="D29" i="1170"/>
  <c r="C29" i="1170"/>
  <c r="B29" i="1170"/>
  <c r="G28" i="1170"/>
  <c r="G27" i="1170"/>
  <c r="G24" i="1170"/>
  <c r="G23" i="1170"/>
  <c r="G22" i="1170"/>
  <c r="G21" i="1170"/>
  <c r="F20" i="1170"/>
  <c r="E20" i="1170"/>
  <c r="D20" i="1170"/>
  <c r="C20" i="1170"/>
  <c r="B20" i="1170"/>
  <c r="G20" i="1170" s="1"/>
  <c r="G19" i="1170"/>
  <c r="G18" i="1170"/>
  <c r="G17" i="1170"/>
  <c r="G16" i="1170"/>
  <c r="G15" i="1170"/>
  <c r="G14" i="1170"/>
  <c r="G13" i="1170"/>
  <c r="G12" i="1170"/>
  <c r="G11" i="1170"/>
  <c r="G10" i="1170"/>
  <c r="G9" i="1170"/>
  <c r="G8" i="1170"/>
  <c r="G7" i="1170"/>
  <c r="G6" i="1170"/>
  <c r="D5" i="1169" l="1"/>
  <c r="D13" i="1169" s="1"/>
  <c r="D6" i="1169"/>
  <c r="D7" i="1169"/>
  <c r="D8" i="1169"/>
  <c r="D9" i="1169"/>
  <c r="D10" i="1169"/>
  <c r="D11" i="1169"/>
  <c r="D12" i="1169"/>
  <c r="A13" i="1169"/>
  <c r="C13" i="1169"/>
  <c r="C23" i="1168" l="1"/>
  <c r="N58" i="1167"/>
  <c r="N57" i="1167"/>
  <c r="N56" i="1167"/>
  <c r="N55" i="1167"/>
  <c r="N54" i="1167"/>
  <c r="N53" i="1167"/>
  <c r="N52" i="1167"/>
  <c r="N51" i="1167"/>
  <c r="N50" i="1167"/>
  <c r="N49" i="1167"/>
  <c r="N48" i="1167"/>
  <c r="N47" i="1167"/>
  <c r="N46" i="1167"/>
  <c r="N45" i="1167"/>
  <c r="N44" i="1167"/>
  <c r="N43" i="1167"/>
  <c r="N42" i="1167"/>
  <c r="N40" i="1167"/>
  <c r="N39" i="1167"/>
  <c r="N38" i="1167"/>
  <c r="N37" i="1167"/>
  <c r="N36" i="1167"/>
  <c r="N35" i="1167"/>
  <c r="N34" i="1167"/>
  <c r="N33" i="1167"/>
  <c r="N32" i="1167"/>
  <c r="N31" i="1167"/>
  <c r="N30" i="1167"/>
  <c r="N29" i="1167"/>
  <c r="N28" i="1167"/>
  <c r="N27" i="1167"/>
  <c r="N26" i="1167"/>
  <c r="N25" i="1167"/>
  <c r="N24" i="1167"/>
  <c r="N22" i="1167"/>
  <c r="N21" i="1167"/>
  <c r="N20" i="1167"/>
  <c r="N19" i="1167"/>
  <c r="N18" i="1167"/>
  <c r="N17" i="1167"/>
  <c r="N16" i="1167"/>
  <c r="N15" i="1167"/>
  <c r="N14" i="1167"/>
  <c r="N13" i="1167"/>
  <c r="N12" i="1167"/>
  <c r="N11" i="1167"/>
  <c r="N10" i="1167"/>
  <c r="N9" i="1167"/>
  <c r="N8" i="1167"/>
  <c r="N7" i="1167"/>
  <c r="N6" i="1167"/>
  <c r="L57" i="1166"/>
  <c r="K57" i="1166"/>
  <c r="J57" i="1166"/>
  <c r="I57" i="1166"/>
  <c r="H57" i="1166"/>
  <c r="G57" i="1166"/>
  <c r="F57" i="1166"/>
  <c r="E57" i="1166"/>
  <c r="D57" i="1166"/>
  <c r="C57" i="1166"/>
  <c r="B57" i="1166"/>
  <c r="L31" i="1166"/>
  <c r="K31" i="1166"/>
  <c r="J31" i="1166"/>
  <c r="L5" i="1166"/>
  <c r="K5" i="1166"/>
  <c r="J5" i="1166"/>
  <c r="I5" i="1166"/>
  <c r="H5" i="1166"/>
  <c r="G5" i="1166"/>
  <c r="F5" i="1166"/>
  <c r="E5" i="1166"/>
  <c r="D5" i="1166"/>
  <c r="C5" i="1166"/>
  <c r="B5" i="1166"/>
  <c r="L31" i="1165"/>
  <c r="K31" i="1165"/>
  <c r="J31" i="1165"/>
  <c r="I31" i="1165"/>
  <c r="H31" i="1165"/>
  <c r="G31" i="1165"/>
  <c r="F31" i="1165"/>
  <c r="E31" i="1165"/>
  <c r="D31" i="1165"/>
  <c r="C31" i="1165"/>
  <c r="B31" i="1165"/>
  <c r="I20" i="1164"/>
  <c r="H20" i="1164"/>
  <c r="G20" i="1164"/>
  <c r="F20" i="1164"/>
  <c r="E20" i="1164"/>
  <c r="D20" i="1164"/>
  <c r="C20" i="1164"/>
  <c r="B20" i="1164"/>
  <c r="Q17" i="1164"/>
  <c r="Q20" i="1164" s="1"/>
  <c r="P17" i="1164"/>
  <c r="P20" i="1164" s="1"/>
  <c r="O17" i="1164"/>
  <c r="O20" i="1164" s="1"/>
  <c r="N17" i="1164"/>
  <c r="N20" i="1164" s="1"/>
  <c r="M17" i="1164"/>
  <c r="L17" i="1164"/>
  <c r="K17" i="1164"/>
  <c r="J17" i="1164"/>
  <c r="I17" i="1164"/>
  <c r="H17" i="1164"/>
  <c r="G17" i="1164"/>
  <c r="F17" i="1164"/>
  <c r="E17" i="1164"/>
  <c r="D17" i="1164"/>
  <c r="C17" i="1164"/>
  <c r="B17" i="1164"/>
  <c r="Q14" i="1164"/>
  <c r="P14" i="1164"/>
  <c r="O14" i="1164"/>
  <c r="N14" i="1164"/>
  <c r="M14" i="1164"/>
  <c r="M20" i="1164" s="1"/>
  <c r="L14" i="1164"/>
  <c r="L20" i="1164" s="1"/>
  <c r="K14" i="1164"/>
  <c r="K20" i="1164" s="1"/>
  <c r="J14" i="1164"/>
  <c r="J20" i="1164" s="1"/>
  <c r="I14" i="1164"/>
  <c r="H14" i="1164"/>
  <c r="G14" i="1164"/>
  <c r="F14" i="1164"/>
  <c r="E14" i="1164"/>
  <c r="D14" i="1164"/>
  <c r="C14" i="1164"/>
  <c r="B14" i="1164"/>
  <c r="Q9" i="1164"/>
  <c r="P9" i="1164"/>
  <c r="O9" i="1164"/>
  <c r="N9" i="1164"/>
  <c r="M9" i="1164"/>
  <c r="L9" i="1164"/>
  <c r="K9" i="1164"/>
  <c r="J9" i="1164"/>
  <c r="I9" i="1164"/>
  <c r="H9" i="1164"/>
  <c r="G9" i="1164"/>
  <c r="F9" i="1164"/>
  <c r="E9" i="1164"/>
  <c r="D9" i="1164"/>
  <c r="C9" i="1164"/>
  <c r="B9" i="1164"/>
  <c r="N64" i="1163"/>
  <c r="N63" i="1163"/>
  <c r="N62" i="1163"/>
  <c r="N61" i="1163"/>
  <c r="N60" i="1163"/>
  <c r="N59" i="1163"/>
  <c r="N58" i="1163"/>
  <c r="N57" i="1163"/>
  <c r="N56" i="1163"/>
  <c r="N55" i="1163"/>
  <c r="N54" i="1163"/>
  <c r="N53" i="1163"/>
  <c r="N52" i="1163"/>
  <c r="N51" i="1163"/>
  <c r="N50" i="1163"/>
  <c r="N49" i="1163"/>
  <c r="N48" i="1163"/>
  <c r="N47" i="1163"/>
  <c r="N46" i="1163"/>
  <c r="N45" i="1163"/>
  <c r="N44" i="1163"/>
  <c r="N43" i="1163"/>
  <c r="N42" i="1163"/>
  <c r="N41" i="1163"/>
  <c r="N40" i="1163"/>
  <c r="N39" i="1163"/>
  <c r="H31" i="1163"/>
  <c r="G31" i="1163"/>
  <c r="C31" i="1163"/>
  <c r="B31" i="1163"/>
  <c r="D30" i="1163"/>
  <c r="D31" i="1163" s="1"/>
  <c r="I29" i="1163"/>
  <c r="D29" i="1163"/>
  <c r="I28" i="1163"/>
  <c r="J28" i="1163" s="1"/>
  <c r="I27" i="1163"/>
  <c r="J27" i="1163" s="1"/>
  <c r="I26" i="1163"/>
  <c r="J26" i="1163" s="1"/>
  <c r="I25" i="1163"/>
  <c r="J25" i="1163" s="1"/>
  <c r="I24" i="1163"/>
  <c r="J24" i="1163" s="1"/>
  <c r="I23" i="1163"/>
  <c r="J23" i="1163" s="1"/>
  <c r="I22" i="1163"/>
  <c r="J22" i="1163" s="1"/>
  <c r="I21" i="1163"/>
  <c r="J21" i="1163" s="1"/>
  <c r="I20" i="1163"/>
  <c r="J20" i="1163" s="1"/>
  <c r="D20" i="1163"/>
  <c r="I19" i="1163"/>
  <c r="J19" i="1163" s="1"/>
  <c r="D19" i="1163"/>
  <c r="I18" i="1163"/>
  <c r="D18" i="1163"/>
  <c r="I17" i="1163"/>
  <c r="D17" i="1163"/>
  <c r="I16" i="1163"/>
  <c r="C16" i="1163"/>
  <c r="B16" i="1163"/>
  <c r="D16" i="1163" s="1"/>
  <c r="I15" i="1163"/>
  <c r="D15" i="1163"/>
  <c r="I14" i="1163"/>
  <c r="J14" i="1163" s="1"/>
  <c r="D14" i="1163"/>
  <c r="I13" i="1163"/>
  <c r="J13" i="1163" s="1"/>
  <c r="D13" i="1163"/>
  <c r="I12" i="1163"/>
  <c r="J12" i="1163" s="1"/>
  <c r="D12" i="1163"/>
  <c r="I11" i="1163"/>
  <c r="J11" i="1163" s="1"/>
  <c r="D11" i="1163"/>
  <c r="I10" i="1163"/>
  <c r="J10" i="1163" s="1"/>
  <c r="D10" i="1163"/>
  <c r="I9" i="1163"/>
  <c r="D9" i="1163"/>
  <c r="I8" i="1163"/>
  <c r="D8" i="1163"/>
  <c r="I7" i="1163"/>
  <c r="I31" i="1163" s="1"/>
  <c r="D7" i="1163"/>
  <c r="I6" i="1163"/>
  <c r="D6" i="1163"/>
  <c r="J6" i="1163" l="1"/>
  <c r="J15" i="1163"/>
  <c r="J29" i="1163"/>
  <c r="J16" i="1163"/>
  <c r="J17" i="1163"/>
  <c r="J8" i="1163"/>
  <c r="J18" i="1163"/>
  <c r="J9" i="1163"/>
  <c r="J7" i="1163"/>
  <c r="J31" i="1163" l="1"/>
  <c r="H78" i="1162" l="1"/>
  <c r="G78" i="1162"/>
  <c r="D78" i="1162"/>
  <c r="G77" i="1162"/>
  <c r="D77" i="1162"/>
  <c r="G76" i="1162"/>
  <c r="G75" i="1162"/>
  <c r="D75" i="1162"/>
  <c r="G74" i="1162"/>
  <c r="D74" i="1162"/>
  <c r="G73" i="1162"/>
  <c r="D73" i="1162"/>
  <c r="G71" i="1162"/>
  <c r="D71" i="1162"/>
  <c r="H70" i="1162"/>
  <c r="G70" i="1162"/>
  <c r="D70" i="1162"/>
  <c r="G69" i="1162"/>
  <c r="D69" i="1162"/>
  <c r="G68" i="1162"/>
  <c r="D68" i="1162"/>
  <c r="F67" i="1162"/>
  <c r="H73" i="1162" s="1"/>
  <c r="E67" i="1162"/>
  <c r="C67" i="1162"/>
  <c r="D67" i="1162" s="1"/>
  <c r="B67" i="1162"/>
  <c r="G66" i="1162"/>
  <c r="D66" i="1162"/>
  <c r="H65" i="1162"/>
  <c r="G65" i="1162"/>
  <c r="D65" i="1162"/>
  <c r="G64" i="1162"/>
  <c r="D64" i="1162"/>
  <c r="G63" i="1162"/>
  <c r="D63" i="1162"/>
  <c r="G62" i="1162"/>
  <c r="D62" i="1162"/>
  <c r="H61" i="1162"/>
  <c r="G61" i="1162"/>
  <c r="D61" i="1162"/>
  <c r="G59" i="1162"/>
  <c r="D59" i="1162"/>
  <c r="H58" i="1162"/>
  <c r="G58" i="1162"/>
  <c r="D58" i="1162"/>
  <c r="G57" i="1162"/>
  <c r="D57" i="1162"/>
  <c r="G56" i="1162"/>
  <c r="D56" i="1162"/>
  <c r="F55" i="1162"/>
  <c r="H60" i="1162" s="1"/>
  <c r="E55" i="1162"/>
  <c r="D55" i="1162"/>
  <c r="C55" i="1162"/>
  <c r="B55" i="1162"/>
  <c r="G54" i="1162"/>
  <c r="D54" i="1162"/>
  <c r="H53" i="1162"/>
  <c r="G53" i="1162"/>
  <c r="D53" i="1162"/>
  <c r="H52" i="1162"/>
  <c r="G52" i="1162"/>
  <c r="D52" i="1162"/>
  <c r="G51" i="1162"/>
  <c r="D51" i="1162"/>
  <c r="G50" i="1162"/>
  <c r="D50" i="1162"/>
  <c r="H49" i="1162"/>
  <c r="G49" i="1162"/>
  <c r="D49" i="1162"/>
  <c r="G48" i="1162"/>
  <c r="G47" i="1162"/>
  <c r="D47" i="1162"/>
  <c r="H46" i="1162"/>
  <c r="G46" i="1162"/>
  <c r="D46" i="1162"/>
  <c r="H45" i="1162"/>
  <c r="G45" i="1162"/>
  <c r="D45" i="1162"/>
  <c r="G44" i="1162"/>
  <c r="D44" i="1162"/>
  <c r="F43" i="1162"/>
  <c r="H48" i="1162" s="1"/>
  <c r="E43" i="1162"/>
  <c r="C43" i="1162"/>
  <c r="C79" i="1162" s="1"/>
  <c r="B43" i="1162"/>
  <c r="G42" i="1162"/>
  <c r="D42" i="1162"/>
  <c r="H41" i="1162"/>
  <c r="G41" i="1162"/>
  <c r="D41" i="1162"/>
  <c r="H40" i="1162"/>
  <c r="G40" i="1162"/>
  <c r="D40" i="1162"/>
  <c r="G39" i="1162"/>
  <c r="D39" i="1162"/>
  <c r="G38" i="1162"/>
  <c r="D38" i="1162"/>
  <c r="G37" i="1162"/>
  <c r="D37" i="1162"/>
  <c r="H36" i="1162"/>
  <c r="G36" i="1162"/>
  <c r="D36" i="1162"/>
  <c r="G35" i="1162"/>
  <c r="D35" i="1162"/>
  <c r="H34" i="1162"/>
  <c r="G34" i="1162"/>
  <c r="D34" i="1162"/>
  <c r="H33" i="1162"/>
  <c r="G33" i="1162"/>
  <c r="D33" i="1162"/>
  <c r="G32" i="1162"/>
  <c r="D32" i="1162"/>
  <c r="F31" i="1162"/>
  <c r="H42" i="1162" s="1"/>
  <c r="E31" i="1162"/>
  <c r="C31" i="1162"/>
  <c r="D31" i="1162" s="1"/>
  <c r="B31" i="1162"/>
  <c r="G30" i="1162"/>
  <c r="D30" i="1162"/>
  <c r="H29" i="1162"/>
  <c r="G29" i="1162"/>
  <c r="D29" i="1162"/>
  <c r="H28" i="1162"/>
  <c r="G28" i="1162"/>
  <c r="D28" i="1162"/>
  <c r="G27" i="1162"/>
  <c r="D27" i="1162"/>
  <c r="G26" i="1162"/>
  <c r="D26" i="1162"/>
  <c r="H25" i="1162"/>
  <c r="G25" i="1162"/>
  <c r="D25" i="1162"/>
  <c r="H24" i="1162"/>
  <c r="G24" i="1162"/>
  <c r="D24" i="1162"/>
  <c r="G23" i="1162"/>
  <c r="D23" i="1162"/>
  <c r="H22" i="1162"/>
  <c r="G22" i="1162"/>
  <c r="D22" i="1162"/>
  <c r="H21" i="1162"/>
  <c r="G21" i="1162"/>
  <c r="D21" i="1162"/>
  <c r="G20" i="1162"/>
  <c r="F19" i="1162"/>
  <c r="H30" i="1162" s="1"/>
  <c r="E19" i="1162"/>
  <c r="C19" i="1162"/>
  <c r="D19" i="1162" s="1"/>
  <c r="B19" i="1162"/>
  <c r="B79" i="1162" s="1"/>
  <c r="G18" i="1162"/>
  <c r="D18" i="1162"/>
  <c r="H17" i="1162"/>
  <c r="G17" i="1162"/>
  <c r="D17" i="1162"/>
  <c r="H16" i="1162"/>
  <c r="G16" i="1162"/>
  <c r="D16" i="1162"/>
  <c r="G15" i="1162"/>
  <c r="D15" i="1162"/>
  <c r="G14" i="1162"/>
  <c r="D14" i="1162"/>
  <c r="H13" i="1162"/>
  <c r="G13" i="1162"/>
  <c r="D13" i="1162"/>
  <c r="H12" i="1162"/>
  <c r="G12" i="1162"/>
  <c r="D12" i="1162"/>
  <c r="G11" i="1162"/>
  <c r="H10" i="1162"/>
  <c r="G10" i="1162"/>
  <c r="D10" i="1162"/>
  <c r="H9" i="1162"/>
  <c r="G9" i="1162"/>
  <c r="D9" i="1162"/>
  <c r="G8" i="1162"/>
  <c r="D8" i="1162"/>
  <c r="F7" i="1162"/>
  <c r="H18" i="1162" s="1"/>
  <c r="E7" i="1162"/>
  <c r="E79" i="1162" s="1"/>
  <c r="C7" i="1162"/>
  <c r="D7" i="1162" s="1"/>
  <c r="B7" i="1162"/>
  <c r="H85" i="1161"/>
  <c r="F85" i="1161"/>
  <c r="G85" i="1161" s="1"/>
  <c r="E85" i="1161"/>
  <c r="C85" i="1161"/>
  <c r="D85" i="1161" s="1"/>
  <c r="B85" i="1161"/>
  <c r="H84" i="1161"/>
  <c r="G84" i="1161"/>
  <c r="D84" i="1161"/>
  <c r="G83" i="1161"/>
  <c r="D83" i="1161"/>
  <c r="G82" i="1161"/>
  <c r="D82" i="1161"/>
  <c r="H81" i="1161"/>
  <c r="G81" i="1161"/>
  <c r="D81" i="1161"/>
  <c r="H80" i="1161"/>
  <c r="G80" i="1161"/>
  <c r="D80" i="1161"/>
  <c r="H79" i="1161"/>
  <c r="G79" i="1161"/>
  <c r="D79" i="1161"/>
  <c r="H78" i="1161"/>
  <c r="G78" i="1161"/>
  <c r="D78" i="1161"/>
  <c r="H77" i="1161"/>
  <c r="G77" i="1161"/>
  <c r="D77" i="1161"/>
  <c r="G76" i="1161"/>
  <c r="D76" i="1161"/>
  <c r="H75" i="1161"/>
  <c r="G75" i="1161"/>
  <c r="D75" i="1161"/>
  <c r="H74" i="1161"/>
  <c r="G74" i="1161"/>
  <c r="D74" i="1161"/>
  <c r="H73" i="1161"/>
  <c r="G73" i="1161"/>
  <c r="D73" i="1161"/>
  <c r="H72" i="1161"/>
  <c r="G72" i="1161"/>
  <c r="D72" i="1161"/>
  <c r="H71" i="1161"/>
  <c r="G71" i="1161"/>
  <c r="D71" i="1161"/>
  <c r="H70" i="1161"/>
  <c r="G70" i="1161"/>
  <c r="D70" i="1161"/>
  <c r="G69" i="1161"/>
  <c r="D69" i="1161"/>
  <c r="H68" i="1161"/>
  <c r="G68" i="1161"/>
  <c r="D68" i="1161"/>
  <c r="H67" i="1161"/>
  <c r="G67" i="1161"/>
  <c r="D67" i="1161"/>
  <c r="G66" i="1161"/>
  <c r="D66" i="1161"/>
  <c r="H65" i="1161"/>
  <c r="G65" i="1161"/>
  <c r="D65" i="1161"/>
  <c r="H64" i="1161"/>
  <c r="G64" i="1161"/>
  <c r="D64" i="1161"/>
  <c r="G63" i="1161"/>
  <c r="D63" i="1161"/>
  <c r="G62" i="1161"/>
  <c r="D62" i="1161"/>
  <c r="H61" i="1161"/>
  <c r="G61" i="1161"/>
  <c r="D61" i="1161"/>
  <c r="H60" i="1161"/>
  <c r="G60" i="1161"/>
  <c r="D60" i="1161"/>
  <c r="H59" i="1161"/>
  <c r="G59" i="1161"/>
  <c r="D59" i="1161"/>
  <c r="H58" i="1161"/>
  <c r="G58" i="1161"/>
  <c r="D58" i="1161"/>
  <c r="H57" i="1161"/>
  <c r="G57" i="1161"/>
  <c r="D57" i="1161"/>
  <c r="G56" i="1161"/>
  <c r="D56" i="1161"/>
  <c r="H55" i="1161"/>
  <c r="G55" i="1161"/>
  <c r="D55" i="1161"/>
  <c r="H54" i="1161"/>
  <c r="G54" i="1161"/>
  <c r="D54" i="1161"/>
  <c r="H53" i="1161"/>
  <c r="G53" i="1161"/>
  <c r="D53" i="1161"/>
  <c r="H52" i="1161"/>
  <c r="G52" i="1161"/>
  <c r="D52" i="1161"/>
  <c r="H51" i="1161"/>
  <c r="G51" i="1161"/>
  <c r="D51" i="1161"/>
  <c r="H50" i="1161"/>
  <c r="G50" i="1161"/>
  <c r="D50" i="1161"/>
  <c r="G49" i="1161"/>
  <c r="D49" i="1161"/>
  <c r="H48" i="1161"/>
  <c r="G48" i="1161"/>
  <c r="D48" i="1161"/>
  <c r="H47" i="1161"/>
  <c r="G47" i="1161"/>
  <c r="D47" i="1161"/>
  <c r="G46" i="1161"/>
  <c r="D46" i="1161"/>
  <c r="H45" i="1161"/>
  <c r="G45" i="1161"/>
  <c r="D45" i="1161"/>
  <c r="H44" i="1161"/>
  <c r="G44" i="1161"/>
  <c r="D44" i="1161"/>
  <c r="G43" i="1161"/>
  <c r="D43" i="1161"/>
  <c r="G42" i="1161"/>
  <c r="D42" i="1161"/>
  <c r="H41" i="1161"/>
  <c r="G41" i="1161"/>
  <c r="D41" i="1161"/>
  <c r="H40" i="1161"/>
  <c r="G40" i="1161"/>
  <c r="D40" i="1161"/>
  <c r="H39" i="1161"/>
  <c r="G39" i="1161"/>
  <c r="D39" i="1161"/>
  <c r="H38" i="1161"/>
  <c r="G38" i="1161"/>
  <c r="D38" i="1161"/>
  <c r="H37" i="1161"/>
  <c r="G37" i="1161"/>
  <c r="D37" i="1161"/>
  <c r="G36" i="1161"/>
  <c r="D36" i="1161"/>
  <c r="H35" i="1161"/>
  <c r="G35" i="1161"/>
  <c r="D35" i="1161"/>
  <c r="H34" i="1161"/>
  <c r="G34" i="1161"/>
  <c r="D34" i="1161"/>
  <c r="F29" i="1161"/>
  <c r="G29" i="1161" s="1"/>
  <c r="E29" i="1161"/>
  <c r="C29" i="1161"/>
  <c r="D29" i="1161" s="1"/>
  <c r="B29" i="1161"/>
  <c r="H28" i="1161"/>
  <c r="G28" i="1161"/>
  <c r="H27" i="1161"/>
  <c r="G27" i="1161"/>
  <c r="G25" i="1161"/>
  <c r="D25" i="1161"/>
  <c r="H24" i="1161"/>
  <c r="D24" i="1161"/>
  <c r="H23" i="1161"/>
  <c r="G23" i="1161"/>
  <c r="D23" i="1161"/>
  <c r="H22" i="1161"/>
  <c r="G22" i="1161"/>
  <c r="D22" i="1161"/>
  <c r="H21" i="1161"/>
  <c r="G21" i="1161"/>
  <c r="D21" i="1161"/>
  <c r="H20" i="1161"/>
  <c r="G20" i="1161"/>
  <c r="D20" i="1161"/>
  <c r="H19" i="1161"/>
  <c r="G19" i="1161"/>
  <c r="D19" i="1161"/>
  <c r="G18" i="1161"/>
  <c r="D18" i="1161"/>
  <c r="H17" i="1161"/>
  <c r="G17" i="1161"/>
  <c r="D17" i="1161"/>
  <c r="H16" i="1161"/>
  <c r="G16" i="1161"/>
  <c r="D16" i="1161"/>
  <c r="G15" i="1161"/>
  <c r="D15" i="1161"/>
  <c r="H14" i="1161"/>
  <c r="G14" i="1161"/>
  <c r="D14" i="1161"/>
  <c r="H13" i="1161"/>
  <c r="G13" i="1161"/>
  <c r="D13" i="1161"/>
  <c r="G12" i="1161"/>
  <c r="D12" i="1161"/>
  <c r="G11" i="1161"/>
  <c r="D11" i="1161"/>
  <c r="H10" i="1161"/>
  <c r="G10" i="1161"/>
  <c r="D10" i="1161"/>
  <c r="H9" i="1161"/>
  <c r="G9" i="1161"/>
  <c r="D9" i="1161"/>
  <c r="H8" i="1161"/>
  <c r="G8" i="1161"/>
  <c r="D8" i="1161"/>
  <c r="H7" i="1161"/>
  <c r="G7" i="1161"/>
  <c r="D7" i="1161"/>
  <c r="H49" i="1160"/>
  <c r="G49" i="1160"/>
  <c r="F49" i="1160"/>
  <c r="E49" i="1160"/>
  <c r="D49" i="1160"/>
  <c r="C49" i="1160"/>
  <c r="B49" i="1160"/>
  <c r="H48" i="1160"/>
  <c r="H47" i="1160"/>
  <c r="G44" i="1160"/>
  <c r="F44" i="1160"/>
  <c r="E44" i="1160"/>
  <c r="D44" i="1160"/>
  <c r="C44" i="1160"/>
  <c r="B44" i="1160"/>
  <c r="H43" i="1160"/>
  <c r="H42" i="1160"/>
  <c r="H44" i="1160" s="1"/>
  <c r="H39" i="1160"/>
  <c r="G39" i="1160"/>
  <c r="F39" i="1160"/>
  <c r="E39" i="1160"/>
  <c r="D39" i="1160"/>
  <c r="C39" i="1160"/>
  <c r="B39" i="1160"/>
  <c r="H38" i="1160"/>
  <c r="H37" i="1160"/>
  <c r="H34" i="1160"/>
  <c r="H33" i="1160"/>
  <c r="H32" i="1160"/>
  <c r="H31" i="1160"/>
  <c r="H30" i="1160"/>
  <c r="I30" i="1160" s="1"/>
  <c r="G30" i="1160"/>
  <c r="F30" i="1160"/>
  <c r="E30" i="1160"/>
  <c r="D30" i="1160"/>
  <c r="C30" i="1160"/>
  <c r="B30" i="1160"/>
  <c r="H29" i="1160"/>
  <c r="I29" i="1160" s="1"/>
  <c r="I28" i="1160"/>
  <c r="H28" i="1160"/>
  <c r="H27" i="1160"/>
  <c r="I27" i="1160" s="1"/>
  <c r="H26" i="1160"/>
  <c r="I26" i="1160" s="1"/>
  <c r="H25" i="1160"/>
  <c r="I25" i="1160" s="1"/>
  <c r="H24" i="1160"/>
  <c r="I24" i="1160" s="1"/>
  <c r="H23" i="1160"/>
  <c r="I23" i="1160" s="1"/>
  <c r="H22" i="1160"/>
  <c r="I22" i="1160" s="1"/>
  <c r="H21" i="1160"/>
  <c r="I21" i="1160" s="1"/>
  <c r="H20" i="1160"/>
  <c r="I20" i="1160" s="1"/>
  <c r="H19" i="1160"/>
  <c r="I19" i="1160" s="1"/>
  <c r="I18" i="1160"/>
  <c r="H18" i="1160"/>
  <c r="H17" i="1160"/>
  <c r="I17" i="1160" s="1"/>
  <c r="H16" i="1160"/>
  <c r="I16" i="1160" s="1"/>
  <c r="H15" i="1160"/>
  <c r="H14" i="1160"/>
  <c r="H13" i="1160"/>
  <c r="H12" i="1160"/>
  <c r="H11" i="1160"/>
  <c r="H10" i="1160"/>
  <c r="H9" i="1160"/>
  <c r="H8" i="1160"/>
  <c r="H7" i="1160"/>
  <c r="H6" i="1160"/>
  <c r="H5" i="1160"/>
  <c r="D79" i="1162" l="1"/>
  <c r="D43" i="1162"/>
  <c r="G67" i="1162"/>
  <c r="G19" i="1162"/>
  <c r="H50" i="1162"/>
  <c r="G7" i="1162"/>
  <c r="H38" i="1162"/>
  <c r="H63" i="1162"/>
  <c r="H76" i="1162"/>
  <c r="H11" i="1161"/>
  <c r="H42" i="1161"/>
  <c r="H62" i="1161"/>
  <c r="H82" i="1161"/>
  <c r="H14" i="1162"/>
  <c r="H18" i="1161"/>
  <c r="H25" i="1161"/>
  <c r="H49" i="1161"/>
  <c r="H69" i="1161"/>
  <c r="H20" i="1162"/>
  <c r="H32" i="1162"/>
  <c r="H31" i="1162" s="1"/>
  <c r="H44" i="1162"/>
  <c r="H51" i="1162"/>
  <c r="H69" i="1162"/>
  <c r="H26" i="1161"/>
  <c r="H36" i="1161"/>
  <c r="H56" i="1161"/>
  <c r="H76" i="1161"/>
  <c r="H27" i="1162"/>
  <c r="H39" i="1162"/>
  <c r="H64" i="1162"/>
  <c r="H77" i="1162"/>
  <c r="H74" i="1162"/>
  <c r="H37" i="1162"/>
  <c r="G55" i="1162"/>
  <c r="H62" i="1162"/>
  <c r="G31" i="1162"/>
  <c r="G43" i="1162"/>
  <c r="H75" i="1162"/>
  <c r="H68" i="1162"/>
  <c r="H67" i="1162" s="1"/>
  <c r="H26" i="1162"/>
  <c r="H56" i="1162"/>
  <c r="H12" i="1161"/>
  <c r="H43" i="1161"/>
  <c r="H63" i="1161"/>
  <c r="H83" i="1161"/>
  <c r="H8" i="1162"/>
  <c r="H15" i="1162"/>
  <c r="H57" i="1162"/>
  <c r="H71" i="1162"/>
  <c r="H66" i="1162"/>
  <c r="H72" i="1162"/>
  <c r="H59" i="1162"/>
  <c r="H23" i="1162"/>
  <c r="H35" i="1162"/>
  <c r="H47" i="1162"/>
  <c r="H54" i="1162"/>
  <c r="F79" i="1162"/>
  <c r="H11" i="1162"/>
  <c r="H15" i="1161"/>
  <c r="H46" i="1161"/>
  <c r="H66" i="1161"/>
  <c r="H29" i="1161" l="1"/>
  <c r="H7" i="1162"/>
  <c r="H19" i="1162"/>
  <c r="H79" i="1162"/>
  <c r="G79" i="1162"/>
  <c r="H55" i="1162"/>
  <c r="H43" i="1162"/>
  <c r="C35" i="1159" l="1"/>
  <c r="C34" i="1159"/>
  <c r="C33" i="1159"/>
  <c r="C32" i="1159"/>
  <c r="C31" i="1159"/>
  <c r="C30" i="1159"/>
  <c r="C29" i="1159"/>
  <c r="C28" i="1159"/>
  <c r="C27" i="1159"/>
  <c r="C26" i="1159"/>
  <c r="B25" i="1159"/>
  <c r="C25" i="1159" s="1"/>
  <c r="B6" i="1159"/>
  <c r="B20" i="1159" s="1"/>
  <c r="N23" i="1158"/>
  <c r="M23" i="1158"/>
  <c r="L23" i="1158"/>
  <c r="K23" i="1158"/>
  <c r="J23" i="1158"/>
  <c r="I23" i="1158"/>
  <c r="H23" i="1158"/>
  <c r="G23" i="1158"/>
  <c r="F23" i="1158"/>
  <c r="E23" i="1158"/>
  <c r="D23" i="1158"/>
  <c r="C23" i="1158"/>
  <c r="B23" i="1158"/>
  <c r="N21" i="1158"/>
  <c r="M21" i="1158"/>
  <c r="L21" i="1158"/>
  <c r="K21" i="1158"/>
  <c r="J21" i="1158"/>
  <c r="I21" i="1158"/>
  <c r="H21" i="1158"/>
  <c r="G21" i="1158"/>
  <c r="F21" i="1158"/>
  <c r="E21" i="1158"/>
  <c r="D21" i="1158"/>
  <c r="C21" i="1158"/>
  <c r="B21" i="1158"/>
  <c r="O18" i="1158"/>
  <c r="P18" i="1158" s="1"/>
  <c r="O17" i="1158"/>
  <c r="P17" i="1158" s="1"/>
  <c r="O16" i="1158"/>
  <c r="P16" i="1158" s="1"/>
  <c r="O15" i="1158"/>
  <c r="O14" i="1158"/>
  <c r="O13" i="1158"/>
  <c r="O12" i="1158"/>
  <c r="O11" i="1158"/>
  <c r="O10" i="1158"/>
  <c r="O9" i="1158"/>
  <c r="O8" i="1158"/>
  <c r="O7" i="1158"/>
  <c r="O6" i="1158"/>
  <c r="O21" i="1158" s="1"/>
  <c r="I86" i="1157"/>
  <c r="H86" i="1157"/>
  <c r="G86" i="1157"/>
  <c r="F86" i="1157"/>
  <c r="E86" i="1157"/>
  <c r="D86" i="1157"/>
  <c r="C86" i="1157"/>
  <c r="B86" i="1157"/>
  <c r="I80" i="1157"/>
  <c r="H80" i="1157"/>
  <c r="G80" i="1157"/>
  <c r="F80" i="1157"/>
  <c r="E80" i="1157"/>
  <c r="D80" i="1157"/>
  <c r="C80" i="1157"/>
  <c r="B80" i="1157"/>
  <c r="I75" i="1157"/>
  <c r="H75" i="1157"/>
  <c r="G75" i="1157"/>
  <c r="F75" i="1157"/>
  <c r="E75" i="1157"/>
  <c r="D75" i="1157"/>
  <c r="C75" i="1157"/>
  <c r="B75" i="1157"/>
  <c r="I67" i="1157"/>
  <c r="H67" i="1157"/>
  <c r="G67" i="1157"/>
  <c r="F67" i="1157"/>
  <c r="E67" i="1157"/>
  <c r="D67" i="1157"/>
  <c r="C67" i="1157"/>
  <c r="B67" i="1157"/>
  <c r="J34" i="1157"/>
  <c r="I34" i="1157"/>
  <c r="H34" i="1157"/>
  <c r="G34" i="1157"/>
  <c r="F34" i="1157"/>
  <c r="E34" i="1157"/>
  <c r="D34" i="1157"/>
  <c r="C34" i="1157"/>
  <c r="B34" i="1157"/>
  <c r="K33" i="1157"/>
  <c r="K32" i="1157"/>
  <c r="J29" i="1157"/>
  <c r="I29" i="1157"/>
  <c r="H29" i="1157"/>
  <c r="G29" i="1157"/>
  <c r="F29" i="1157"/>
  <c r="E29" i="1157"/>
  <c r="D29" i="1157"/>
  <c r="C29" i="1157"/>
  <c r="B29" i="1157"/>
  <c r="K28" i="1157"/>
  <c r="K29" i="1157" s="1"/>
  <c r="K27" i="1157"/>
  <c r="J24" i="1157"/>
  <c r="I24" i="1157"/>
  <c r="H24" i="1157"/>
  <c r="G24" i="1157"/>
  <c r="F24" i="1157"/>
  <c r="E24" i="1157"/>
  <c r="D24" i="1157"/>
  <c r="C24" i="1157"/>
  <c r="B24" i="1157"/>
  <c r="K23" i="1157"/>
  <c r="K24" i="1157" s="1"/>
  <c r="K22" i="1157"/>
  <c r="K19" i="1157"/>
  <c r="K18" i="1157"/>
  <c r="K17" i="1157"/>
  <c r="K16" i="1157" s="1"/>
  <c r="J16" i="1157"/>
  <c r="I16" i="1157"/>
  <c r="H16" i="1157"/>
  <c r="G16" i="1157"/>
  <c r="F16" i="1157"/>
  <c r="E16" i="1157"/>
  <c r="D16" i="1157"/>
  <c r="C16" i="1157"/>
  <c r="B16" i="1157"/>
  <c r="K15" i="1157"/>
  <c r="K14" i="1157"/>
  <c r="K13" i="1157"/>
  <c r="K12" i="1157"/>
  <c r="K11" i="1157"/>
  <c r="K10" i="1157"/>
  <c r="K9" i="1157"/>
  <c r="K8" i="1157"/>
  <c r="K7" i="1157"/>
  <c r="K6" i="1157"/>
  <c r="K34" i="1157" l="1"/>
  <c r="C9" i="1159"/>
  <c r="C8" i="1159"/>
  <c r="C15" i="1159"/>
  <c r="C14" i="1159"/>
  <c r="C13" i="1159"/>
  <c r="C10" i="1159"/>
  <c r="C16" i="1159"/>
  <c r="C12" i="1159"/>
  <c r="C11" i="1159"/>
  <c r="C18" i="1159"/>
  <c r="P7" i="1158"/>
  <c r="P8" i="1158"/>
  <c r="P9" i="1158"/>
  <c r="P10" i="1158"/>
  <c r="P11" i="1158"/>
  <c r="P12" i="1158"/>
  <c r="P13" i="1158"/>
  <c r="P14" i="1158"/>
  <c r="P15" i="1158"/>
  <c r="C6" i="1159"/>
  <c r="C20" i="1159" s="1"/>
  <c r="P6" i="1158"/>
  <c r="O23" i="1158"/>
  <c r="P23" i="1158" s="1"/>
  <c r="P21" i="1158" l="1"/>
  <c r="I12" i="1155" l="1"/>
  <c r="I11" i="1155" s="1"/>
  <c r="H12" i="1155"/>
  <c r="D12" i="1155"/>
  <c r="G11" i="1155"/>
  <c r="H11" i="1155" s="1"/>
  <c r="F11" i="1155"/>
  <c r="C11" i="1155"/>
  <c r="D11" i="1155" s="1"/>
  <c r="B11" i="1155"/>
  <c r="I10" i="1155"/>
  <c r="H10" i="1155"/>
  <c r="D10" i="1155"/>
  <c r="I9" i="1155"/>
  <c r="H9" i="1155"/>
  <c r="D9" i="1155"/>
  <c r="I8" i="1155"/>
  <c r="H8" i="1155"/>
  <c r="D8" i="1155"/>
  <c r="I7" i="1155"/>
  <c r="I6" i="1155" s="1"/>
  <c r="H7" i="1155"/>
  <c r="D7" i="1155"/>
  <c r="G6" i="1155"/>
  <c r="H6" i="1155" s="1"/>
  <c r="F6" i="1155"/>
  <c r="C6" i="1155"/>
  <c r="D6" i="1155" s="1"/>
  <c r="B6" i="1155"/>
  <c r="G120" i="1154"/>
  <c r="F120" i="1154"/>
  <c r="C120" i="1154"/>
  <c r="B120" i="1154"/>
  <c r="G117" i="1154"/>
  <c r="F117" i="1154"/>
  <c r="C117" i="1154"/>
  <c r="B117" i="1154"/>
  <c r="I116" i="1154"/>
  <c r="H116" i="1154"/>
  <c r="D116" i="1154"/>
  <c r="I115" i="1154"/>
  <c r="G115" i="1154"/>
  <c r="H115" i="1154" s="1"/>
  <c r="F115" i="1154"/>
  <c r="C115" i="1154"/>
  <c r="D115" i="1154" s="1"/>
  <c r="B115" i="1154"/>
  <c r="H114" i="1154"/>
  <c r="G113" i="1154"/>
  <c r="I114" i="1154" s="1"/>
  <c r="I113" i="1154" s="1"/>
  <c r="F113" i="1154"/>
  <c r="C113" i="1154"/>
  <c r="B113" i="1154"/>
  <c r="I112" i="1154"/>
  <c r="I111" i="1154"/>
  <c r="G111" i="1154"/>
  <c r="F111" i="1154"/>
  <c r="C111" i="1154"/>
  <c r="B111" i="1154"/>
  <c r="H109" i="1154"/>
  <c r="D109" i="1154"/>
  <c r="G108" i="1154"/>
  <c r="I109" i="1154" s="1"/>
  <c r="I108" i="1154" s="1"/>
  <c r="F108" i="1154"/>
  <c r="C108" i="1154"/>
  <c r="B108" i="1154"/>
  <c r="I107" i="1154"/>
  <c r="I106" i="1154" s="1"/>
  <c r="H107" i="1154"/>
  <c r="D107" i="1154"/>
  <c r="G106" i="1154"/>
  <c r="H106" i="1154" s="1"/>
  <c r="F106" i="1154"/>
  <c r="C106" i="1154"/>
  <c r="D106" i="1154" s="1"/>
  <c r="B106" i="1154"/>
  <c r="H105" i="1154"/>
  <c r="D105" i="1154"/>
  <c r="G104" i="1154"/>
  <c r="I105" i="1154" s="1"/>
  <c r="I104" i="1154" s="1"/>
  <c r="F104" i="1154"/>
  <c r="C104" i="1154"/>
  <c r="B104" i="1154"/>
  <c r="H103" i="1154"/>
  <c r="D103" i="1154"/>
  <c r="G102" i="1154"/>
  <c r="H102" i="1154" s="1"/>
  <c r="F102" i="1154"/>
  <c r="D102" i="1154"/>
  <c r="C102" i="1154"/>
  <c r="B102" i="1154"/>
  <c r="H100" i="1154"/>
  <c r="D100" i="1154"/>
  <c r="G99" i="1154"/>
  <c r="I100" i="1154" s="1"/>
  <c r="I99" i="1154" s="1"/>
  <c r="F99" i="1154"/>
  <c r="C99" i="1154"/>
  <c r="B99" i="1154"/>
  <c r="H97" i="1154"/>
  <c r="D97" i="1154"/>
  <c r="G96" i="1154"/>
  <c r="I97" i="1154" s="1"/>
  <c r="I96" i="1154" s="1"/>
  <c r="F96" i="1154"/>
  <c r="C96" i="1154"/>
  <c r="D96" i="1154" s="1"/>
  <c r="B96" i="1154"/>
  <c r="G93" i="1154"/>
  <c r="I94" i="1154" s="1"/>
  <c r="I93" i="1154" s="1"/>
  <c r="F93" i="1154"/>
  <c r="C93" i="1154"/>
  <c r="B93" i="1154"/>
  <c r="H92" i="1154"/>
  <c r="D92" i="1154"/>
  <c r="I91" i="1154"/>
  <c r="H91" i="1154"/>
  <c r="D91" i="1154"/>
  <c r="I90" i="1154"/>
  <c r="I89" i="1154"/>
  <c r="H89" i="1154"/>
  <c r="G89" i="1154"/>
  <c r="I92" i="1154" s="1"/>
  <c r="F89" i="1154"/>
  <c r="C89" i="1154"/>
  <c r="B89" i="1154"/>
  <c r="H88" i="1154"/>
  <c r="D88" i="1154"/>
  <c r="G87" i="1154"/>
  <c r="I88" i="1154" s="1"/>
  <c r="I87" i="1154" s="1"/>
  <c r="F87" i="1154"/>
  <c r="C87" i="1154"/>
  <c r="D87" i="1154" s="1"/>
  <c r="B87" i="1154"/>
  <c r="I86" i="1154"/>
  <c r="H86" i="1154"/>
  <c r="D86" i="1154"/>
  <c r="I85" i="1154"/>
  <c r="H85" i="1154"/>
  <c r="D85" i="1154"/>
  <c r="I84" i="1154"/>
  <c r="H84" i="1154"/>
  <c r="D84" i="1154"/>
  <c r="I83" i="1154"/>
  <c r="I82" i="1154" s="1"/>
  <c r="H83" i="1154"/>
  <c r="D83" i="1154"/>
  <c r="G82" i="1154"/>
  <c r="H82" i="1154" s="1"/>
  <c r="F82" i="1154"/>
  <c r="C82" i="1154"/>
  <c r="D82" i="1154" s="1"/>
  <c r="B82" i="1154"/>
  <c r="I81" i="1154"/>
  <c r="H81" i="1154"/>
  <c r="I80" i="1154"/>
  <c r="H80" i="1154"/>
  <c r="H79" i="1154"/>
  <c r="G78" i="1154"/>
  <c r="I79" i="1154" s="1"/>
  <c r="I78" i="1154" s="1"/>
  <c r="F78" i="1154"/>
  <c r="C78" i="1154"/>
  <c r="B78" i="1154"/>
  <c r="H77" i="1154"/>
  <c r="D77" i="1154"/>
  <c r="H76" i="1154"/>
  <c r="D76" i="1154"/>
  <c r="H75" i="1154"/>
  <c r="D75" i="1154"/>
  <c r="I74" i="1154"/>
  <c r="H74" i="1154"/>
  <c r="D74" i="1154"/>
  <c r="I73" i="1154"/>
  <c r="H73" i="1154"/>
  <c r="G72" i="1154"/>
  <c r="F72" i="1154"/>
  <c r="D72" i="1154"/>
  <c r="C72" i="1154"/>
  <c r="B72" i="1154"/>
  <c r="G70" i="1154"/>
  <c r="I71" i="1154" s="1"/>
  <c r="I70" i="1154" s="1"/>
  <c r="F70" i="1154"/>
  <c r="C70" i="1154"/>
  <c r="B70" i="1154"/>
  <c r="H69" i="1154"/>
  <c r="D69" i="1154"/>
  <c r="I68" i="1154"/>
  <c r="H68" i="1154"/>
  <c r="D68" i="1154"/>
  <c r="I67" i="1154"/>
  <c r="H67" i="1154"/>
  <c r="D67" i="1154"/>
  <c r="I66" i="1154"/>
  <c r="H66" i="1154"/>
  <c r="G66" i="1154"/>
  <c r="I69" i="1154" s="1"/>
  <c r="F66" i="1154"/>
  <c r="C66" i="1154"/>
  <c r="D66" i="1154" s="1"/>
  <c r="B66" i="1154"/>
  <c r="D64" i="1154"/>
  <c r="H63" i="1154"/>
  <c r="D63" i="1154"/>
  <c r="G62" i="1154"/>
  <c r="F62" i="1154"/>
  <c r="C62" i="1154"/>
  <c r="D62" i="1154" s="1"/>
  <c r="B62" i="1154"/>
  <c r="I61" i="1154"/>
  <c r="H61" i="1154"/>
  <c r="D61" i="1154"/>
  <c r="H60" i="1154"/>
  <c r="D60" i="1154"/>
  <c r="H59" i="1154"/>
  <c r="D59" i="1154"/>
  <c r="H58" i="1154"/>
  <c r="D58" i="1154"/>
  <c r="H57" i="1154"/>
  <c r="D57" i="1154"/>
  <c r="H56" i="1154"/>
  <c r="D56" i="1154"/>
  <c r="G55" i="1154"/>
  <c r="F55" i="1154"/>
  <c r="D55" i="1154"/>
  <c r="C55" i="1154"/>
  <c r="B55" i="1154"/>
  <c r="H54" i="1154"/>
  <c r="D54" i="1154"/>
  <c r="H53" i="1154"/>
  <c r="D53" i="1154"/>
  <c r="H52" i="1154"/>
  <c r="D52" i="1154"/>
  <c r="H51" i="1154"/>
  <c r="D51" i="1154"/>
  <c r="G50" i="1154"/>
  <c r="F50" i="1154"/>
  <c r="D50" i="1154"/>
  <c r="C50" i="1154"/>
  <c r="B50" i="1154"/>
  <c r="H49" i="1154"/>
  <c r="D49" i="1154"/>
  <c r="G48" i="1154"/>
  <c r="I49" i="1154" s="1"/>
  <c r="I48" i="1154" s="1"/>
  <c r="F48" i="1154"/>
  <c r="C48" i="1154"/>
  <c r="B48" i="1154"/>
  <c r="I47" i="1154"/>
  <c r="H47" i="1154"/>
  <c r="I46" i="1154"/>
  <c r="H46" i="1154"/>
  <c r="D46" i="1154"/>
  <c r="I45" i="1154"/>
  <c r="H45" i="1154"/>
  <c r="D45" i="1154"/>
  <c r="I44" i="1154"/>
  <c r="H44" i="1154"/>
  <c r="D44" i="1154"/>
  <c r="G43" i="1154"/>
  <c r="H43" i="1154" s="1"/>
  <c r="F43" i="1154"/>
  <c r="C43" i="1154"/>
  <c r="B43" i="1154"/>
  <c r="H42" i="1154"/>
  <c r="D42" i="1154"/>
  <c r="G40" i="1154"/>
  <c r="I42" i="1154" s="1"/>
  <c r="F40" i="1154"/>
  <c r="C40" i="1154"/>
  <c r="B40" i="1154"/>
  <c r="H39" i="1154"/>
  <c r="D39" i="1154"/>
  <c r="H38" i="1154"/>
  <c r="H37" i="1154"/>
  <c r="H36" i="1154"/>
  <c r="D36" i="1154"/>
  <c r="H35" i="1154"/>
  <c r="D35" i="1154"/>
  <c r="H34" i="1154"/>
  <c r="D34" i="1154"/>
  <c r="G33" i="1154"/>
  <c r="H33" i="1154" s="1"/>
  <c r="F33" i="1154"/>
  <c r="D33" i="1154"/>
  <c r="C33" i="1154"/>
  <c r="B33" i="1154"/>
  <c r="H31" i="1154"/>
  <c r="D31" i="1154"/>
  <c r="H30" i="1154"/>
  <c r="D30" i="1154"/>
  <c r="H29" i="1154"/>
  <c r="D29" i="1154"/>
  <c r="H28" i="1154"/>
  <c r="G28" i="1154"/>
  <c r="F28" i="1154"/>
  <c r="C28" i="1154"/>
  <c r="D28" i="1154" s="1"/>
  <c r="B28" i="1154"/>
  <c r="H27" i="1154"/>
  <c r="D27" i="1154"/>
  <c r="H26" i="1154"/>
  <c r="D26" i="1154"/>
  <c r="H25" i="1154"/>
  <c r="H24" i="1154"/>
  <c r="D24" i="1154"/>
  <c r="H23" i="1154"/>
  <c r="D23" i="1154"/>
  <c r="H22" i="1154"/>
  <c r="D22" i="1154"/>
  <c r="H21" i="1154"/>
  <c r="D21" i="1154"/>
  <c r="G20" i="1154"/>
  <c r="I22" i="1154" s="1"/>
  <c r="F20" i="1154"/>
  <c r="C20" i="1154"/>
  <c r="D20" i="1154" s="1"/>
  <c r="B20" i="1154"/>
  <c r="I19" i="1154"/>
  <c r="H19" i="1154"/>
  <c r="D19" i="1154"/>
  <c r="I18" i="1154"/>
  <c r="H18" i="1154"/>
  <c r="D18" i="1154"/>
  <c r="I17" i="1154"/>
  <c r="H17" i="1154"/>
  <c r="D17" i="1154"/>
  <c r="I16" i="1154"/>
  <c r="H16" i="1154"/>
  <c r="D16" i="1154"/>
  <c r="I15" i="1154"/>
  <c r="H15" i="1154"/>
  <c r="D15" i="1154"/>
  <c r="I14" i="1154"/>
  <c r="G14" i="1154"/>
  <c r="H14" i="1154" s="1"/>
  <c r="F14" i="1154"/>
  <c r="C14" i="1154"/>
  <c r="D14" i="1154" s="1"/>
  <c r="B14" i="1154"/>
  <c r="H13" i="1154"/>
  <c r="D13" i="1154"/>
  <c r="G12" i="1154"/>
  <c r="I13" i="1154" s="1"/>
  <c r="I12" i="1154" s="1"/>
  <c r="F12" i="1154"/>
  <c r="C12" i="1154"/>
  <c r="D12" i="1154" s="1"/>
  <c r="B12" i="1154"/>
  <c r="I11" i="1154"/>
  <c r="H11" i="1154"/>
  <c r="D11" i="1154"/>
  <c r="I10" i="1154"/>
  <c r="H10" i="1154"/>
  <c r="D10" i="1154"/>
  <c r="H9" i="1154"/>
  <c r="D9" i="1154"/>
  <c r="H8" i="1154"/>
  <c r="D8" i="1154"/>
  <c r="I7" i="1154"/>
  <c r="H7" i="1154"/>
  <c r="G6" i="1154"/>
  <c r="F6" i="1154"/>
  <c r="C6" i="1154"/>
  <c r="D6" i="1154" s="1"/>
  <c r="B6" i="1154"/>
  <c r="I40" i="1153"/>
  <c r="H40" i="1153"/>
  <c r="D40" i="1153"/>
  <c r="H39" i="1153"/>
  <c r="D39" i="1153"/>
  <c r="G38" i="1153"/>
  <c r="I39" i="1153" s="1"/>
  <c r="I38" i="1153" s="1"/>
  <c r="F38" i="1153"/>
  <c r="C38" i="1153"/>
  <c r="B38" i="1153"/>
  <c r="I35" i="1153"/>
  <c r="H35" i="1153"/>
  <c r="D35" i="1153"/>
  <c r="I34" i="1153"/>
  <c r="H34" i="1153"/>
  <c r="H32" i="1153"/>
  <c r="D32" i="1153"/>
  <c r="H31" i="1153"/>
  <c r="D31" i="1153"/>
  <c r="H30" i="1153"/>
  <c r="D30" i="1153"/>
  <c r="H29" i="1153"/>
  <c r="D29" i="1153"/>
  <c r="I28" i="1153"/>
  <c r="H28" i="1153"/>
  <c r="D28" i="1153"/>
  <c r="I27" i="1153"/>
  <c r="H27" i="1153"/>
  <c r="D27" i="1153"/>
  <c r="I26" i="1153"/>
  <c r="H26" i="1153"/>
  <c r="H25" i="1153"/>
  <c r="H24" i="1153"/>
  <c r="D24" i="1153"/>
  <c r="H23" i="1153"/>
  <c r="D23" i="1153"/>
  <c r="H22" i="1153"/>
  <c r="H21" i="1153"/>
  <c r="D21" i="1153"/>
  <c r="I20" i="1153"/>
  <c r="H19" i="1153"/>
  <c r="D19" i="1153"/>
  <c r="I18" i="1153"/>
  <c r="H18" i="1153"/>
  <c r="D18" i="1153"/>
  <c r="I17" i="1153"/>
  <c r="H17" i="1153"/>
  <c r="D17" i="1153"/>
  <c r="H16" i="1153"/>
  <c r="D16" i="1153"/>
  <c r="H15" i="1153"/>
  <c r="D15" i="1153"/>
  <c r="H14" i="1153"/>
  <c r="D14" i="1153"/>
  <c r="I12" i="1153"/>
  <c r="H12" i="1153"/>
  <c r="D12" i="1153"/>
  <c r="H11" i="1153"/>
  <c r="D11" i="1153"/>
  <c r="I10" i="1153"/>
  <c r="H10" i="1153"/>
  <c r="D10" i="1153"/>
  <c r="I9" i="1153"/>
  <c r="H9" i="1153"/>
  <c r="D9" i="1153"/>
  <c r="H8" i="1153"/>
  <c r="D8" i="1153"/>
  <c r="H7" i="1153"/>
  <c r="D7" i="1153"/>
  <c r="G6" i="1153"/>
  <c r="I33" i="1153" s="1"/>
  <c r="F6" i="1153"/>
  <c r="C6" i="1153"/>
  <c r="D6" i="1153" s="1"/>
  <c r="B6" i="1153"/>
  <c r="D108" i="1154" l="1"/>
  <c r="I41" i="1154"/>
  <c r="I40" i="1154" s="1"/>
  <c r="I27" i="1154"/>
  <c r="I34" i="1154"/>
  <c r="H96" i="1154"/>
  <c r="I103" i="1154"/>
  <c r="I102" i="1154" s="1"/>
  <c r="D43" i="1154"/>
  <c r="I60" i="1154"/>
  <c r="I59" i="1154"/>
  <c r="I58" i="1154"/>
  <c r="I11" i="1153"/>
  <c r="I19" i="1153"/>
  <c r="I31" i="1154"/>
  <c r="I30" i="1154"/>
  <c r="I29" i="1154"/>
  <c r="I28" i="1154" s="1"/>
  <c r="H55" i="1154"/>
  <c r="D104" i="1154"/>
  <c r="H20" i="1154"/>
  <c r="I35" i="1154"/>
  <c r="I65" i="1154"/>
  <c r="I64" i="1154"/>
  <c r="I63" i="1154"/>
  <c r="I62" i="1154" s="1"/>
  <c r="H62" i="1154"/>
  <c r="I54" i="1154"/>
  <c r="I53" i="1154"/>
  <c r="I52" i="1154"/>
  <c r="I13" i="1153"/>
  <c r="I43" i="1154"/>
  <c r="H50" i="1154"/>
  <c r="I56" i="1154"/>
  <c r="I55" i="1154" s="1"/>
  <c r="D99" i="1154"/>
  <c r="I24" i="1153"/>
  <c r="I38" i="1154"/>
  <c r="I37" i="1154"/>
  <c r="I36" i="1154"/>
  <c r="D48" i="1154"/>
  <c r="I26" i="1154"/>
  <c r="I25" i="1154"/>
  <c r="I24" i="1154"/>
  <c r="D38" i="1153"/>
  <c r="I21" i="1154"/>
  <c r="I31" i="1153"/>
  <c r="I57" i="1154"/>
  <c r="H78" i="1154"/>
  <c r="I39" i="1154"/>
  <c r="I51" i="1154"/>
  <c r="I50" i="1154" s="1"/>
  <c r="I32" i="1153"/>
  <c r="I9" i="1154"/>
  <c r="I8" i="1154"/>
  <c r="I6" i="1154" s="1"/>
  <c r="H12" i="1154"/>
  <c r="I77" i="1154"/>
  <c r="I76" i="1154"/>
  <c r="I75" i="1154"/>
  <c r="I72" i="1154" s="1"/>
  <c r="H6" i="1154"/>
  <c r="H72" i="1154"/>
  <c r="I23" i="1153"/>
  <c r="I8" i="1153"/>
  <c r="I30" i="1153"/>
  <c r="I15" i="1153"/>
  <c r="I22" i="1153"/>
  <c r="I7" i="1153"/>
  <c r="I29" i="1153"/>
  <c r="I14" i="1153"/>
  <c r="I21" i="1153"/>
  <c r="H6" i="1153"/>
  <c r="I23" i="1154"/>
  <c r="I16" i="1153"/>
  <c r="I25" i="1153"/>
  <c r="H113" i="1154"/>
  <c r="H48" i="1154"/>
  <c r="H38" i="1153"/>
  <c r="H87" i="1154"/>
  <c r="H99" i="1154"/>
  <c r="H104" i="1154"/>
  <c r="H108" i="1154"/>
  <c r="H93" i="1154"/>
  <c r="I33" i="1154" l="1"/>
  <c r="I6" i="1153"/>
  <c r="I20" i="1154"/>
  <c r="I74" i="910" l="1"/>
  <c r="L91" i="864" l="1"/>
</calcChain>
</file>

<file path=xl/sharedStrings.xml><?xml version="1.0" encoding="utf-8"?>
<sst xmlns="http://schemas.openxmlformats.org/spreadsheetml/2006/main" count="2483" uniqueCount="933">
  <si>
    <t>TOTAL</t>
  </si>
  <si>
    <t>Cobre</t>
  </si>
  <si>
    <t>Oro</t>
  </si>
  <si>
    <t>Zinc</t>
  </si>
  <si>
    <t>Plata</t>
  </si>
  <si>
    <t>Hierro</t>
  </si>
  <si>
    <t>ETAPA</t>
  </si>
  <si>
    <t>PROYECTO</t>
  </si>
  <si>
    <t>OPERADOR</t>
  </si>
  <si>
    <t>TIPO DE EXPLORACIÓN</t>
  </si>
  <si>
    <t>PRODUCTO PRINCIPAL</t>
  </si>
  <si>
    <t>IGA</t>
  </si>
  <si>
    <t>FECHA DE APROBACIÓN DEL IGA</t>
  </si>
  <si>
    <t>La Libertad</t>
  </si>
  <si>
    <t>Greenfield</t>
  </si>
  <si>
    <t>Pasco</t>
  </si>
  <si>
    <t>Lima</t>
  </si>
  <si>
    <t>2da MEIAsd</t>
  </si>
  <si>
    <t>Amazonas</t>
  </si>
  <si>
    <t>Arequipa</t>
  </si>
  <si>
    <t>Brownfield</t>
  </si>
  <si>
    <t>Minera Yanacocha S.R.L.</t>
  </si>
  <si>
    <t>Cajamarca</t>
  </si>
  <si>
    <t>1era MEIAsd</t>
  </si>
  <si>
    <t>Huánuco</t>
  </si>
  <si>
    <t>Huancavelica</t>
  </si>
  <si>
    <t>Moquegua</t>
  </si>
  <si>
    <t>Ayacucho</t>
  </si>
  <si>
    <t>Junín</t>
  </si>
  <si>
    <t>Vale Exploration Perú S.A.C.</t>
  </si>
  <si>
    <t>Compañía Minera Ares S.A.C.</t>
  </si>
  <si>
    <t>Nexa Resources Perú S.A.A.</t>
  </si>
  <si>
    <t>Áncash</t>
  </si>
  <si>
    <t>Puno</t>
  </si>
  <si>
    <t>Compañía Minera Chungar S.A.C.</t>
  </si>
  <si>
    <t>Camino Resources S.A.C.</t>
  </si>
  <si>
    <t>Apurímac</t>
  </si>
  <si>
    <t>Hudbay Perú S.A.C.</t>
  </si>
  <si>
    <t>Minera Peñoles de Perú S.A.</t>
  </si>
  <si>
    <t>Cusco</t>
  </si>
  <si>
    <t>Minsur S.A.</t>
  </si>
  <si>
    <t>Sumitomo Metal Mining Perú S.A.</t>
  </si>
  <si>
    <t>Chakana Resources S.A.C.</t>
  </si>
  <si>
    <t>Rio Tinto Mining and Exploration S.A.C.</t>
  </si>
  <si>
    <t>Tacna</t>
  </si>
  <si>
    <t>Ica</t>
  </si>
  <si>
    <t>AZULMINA</t>
  </si>
  <si>
    <t>PUCAJIRCA</t>
  </si>
  <si>
    <t>EL CARMEN</t>
  </si>
  <si>
    <t>PUCASALLA</t>
  </si>
  <si>
    <t>CORVINÓN</t>
  </si>
  <si>
    <t>DORITA</t>
  </si>
  <si>
    <t>Sociedad Minera Reliquias S.A.C.</t>
  </si>
  <si>
    <t>GABÁN</t>
  </si>
  <si>
    <t>LA ZANJA</t>
  </si>
  <si>
    <t>Minera La Zanja S.R.L.</t>
  </si>
  <si>
    <t>10ma MEIAsd</t>
  </si>
  <si>
    <t>LEZARD</t>
  </si>
  <si>
    <t>Black Swan Minerals S.A.C.</t>
  </si>
  <si>
    <t>1ra MDIA</t>
  </si>
  <si>
    <t>LOS PERDIDOS II</t>
  </si>
  <si>
    <t>MISCANTHUS</t>
  </si>
  <si>
    <t>SOLEDAD</t>
  </si>
  <si>
    <t>Boletín Estadístico Minero (BEM)</t>
  </si>
  <si>
    <t>Producción metálica</t>
  </si>
  <si>
    <t>Volumen de la producción minera metálica</t>
  </si>
  <si>
    <t>1. PRODUCCIÓN METÁLICA'!A1</t>
  </si>
  <si>
    <t>Producción minera metálica según empresa</t>
  </si>
  <si>
    <t>2. PRODUCCIÓN EMPRESAS'!A1</t>
  </si>
  <si>
    <t>4. NO METÁLICA'!A1</t>
  </si>
  <si>
    <t>4.2. CARBONÍFERA'!A1</t>
  </si>
  <si>
    <t>Principales indicadores macroeconómicos</t>
  </si>
  <si>
    <t>5. MACROECONÓMICAS'!A1</t>
  </si>
  <si>
    <t>Exportaciones</t>
  </si>
  <si>
    <t>Exportaciones metálicas</t>
  </si>
  <si>
    <t>Estructura del valor de las exportaciones peruanas</t>
  </si>
  <si>
    <t>Valor de exportaciones de principales productos mineros</t>
  </si>
  <si>
    <t>6. EXPORTACIONES'!A1</t>
  </si>
  <si>
    <t>6.1 EXPORTACIONES PART'!A1</t>
  </si>
  <si>
    <t>6.2 EXPORT PRODUCTOS'!A1</t>
  </si>
  <si>
    <t>Inversiones</t>
  </si>
  <si>
    <t>Inversiones mineras según empresa</t>
  </si>
  <si>
    <t xml:space="preserve">Inversiones mineras </t>
  </si>
  <si>
    <t>Inversiones mineras según rubro de inversión</t>
  </si>
  <si>
    <t>7. INVERSIONES'!A1</t>
  </si>
  <si>
    <t>8. INVERSIONES TIPO'!A1</t>
  </si>
  <si>
    <t>9. INVERSIONES RUBRO'!A1</t>
  </si>
  <si>
    <t>Empleo</t>
  </si>
  <si>
    <t>Empleo según tipo de empleador</t>
  </si>
  <si>
    <t>10. EMPLEO'!A1</t>
  </si>
  <si>
    <t>Transferencias mineras</t>
  </si>
  <si>
    <t>Transferencias por tipo de recursos (Canon Minero, Regalías Mineras y Derecho de Vigencia y Penalidad)</t>
  </si>
  <si>
    <t>Petitorios, catastro y actividad minera</t>
  </si>
  <si>
    <t>Cantidad de solicitudes de petitorios mineros a nivel nacional</t>
  </si>
  <si>
    <t>Actividad minera</t>
  </si>
  <si>
    <t>Áreas restringidas a la minería</t>
  </si>
  <si>
    <t>Recaudación fiscal del subsector minero</t>
  </si>
  <si>
    <t>ETAPA DE AVANCE</t>
  </si>
  <si>
    <t>Minera Chinalco Perú S.A.</t>
  </si>
  <si>
    <t>San Gabriel</t>
  </si>
  <si>
    <t>Compañía de Minas Buenaventura S.A.A.</t>
  </si>
  <si>
    <t>Romina</t>
  </si>
  <si>
    <t>FACTIBILIDAD</t>
  </si>
  <si>
    <t>Corani</t>
  </si>
  <si>
    <t>Bear Creek Mining S.A.C.</t>
  </si>
  <si>
    <t>INGENIERÍA DE DETALLE</t>
  </si>
  <si>
    <t>Magistral</t>
  </si>
  <si>
    <t>Nexa Resources Perú. S.A.A.</t>
  </si>
  <si>
    <t>Reposición Antamina</t>
  </si>
  <si>
    <t>Compañía Minera Antamina S.A.</t>
  </si>
  <si>
    <t>Yanacocha Sulfuros</t>
  </si>
  <si>
    <t>Zafranal</t>
  </si>
  <si>
    <t>Compañía Minera Zafranal S.A.C.</t>
  </si>
  <si>
    <t>Ampliación Ilo</t>
  </si>
  <si>
    <t>CONCEPTUAL</t>
  </si>
  <si>
    <t>Los Chancas</t>
  </si>
  <si>
    <t>PRE-FACTIBILIDAD</t>
  </si>
  <si>
    <t>Trapiche</t>
  </si>
  <si>
    <t>El Molle Verde S.A.C.</t>
  </si>
  <si>
    <t>Michiquillay</t>
  </si>
  <si>
    <t>P.D.</t>
  </si>
  <si>
    <t>Ampliación Bayóvar</t>
  </si>
  <si>
    <t>Compañía Minera Miski Mayo S.R.L.</t>
  </si>
  <si>
    <t>Piura</t>
  </si>
  <si>
    <t>Ampliación Cuajone</t>
  </si>
  <si>
    <t>Ampliación Pachapaqui</t>
  </si>
  <si>
    <t>ICM Pachapaqui S.A.C.</t>
  </si>
  <si>
    <t>Antilla</t>
  </si>
  <si>
    <t>Panoro Apurímac S.A.</t>
  </si>
  <si>
    <t>Ariana Operaciones Mineras S.A.C.</t>
  </si>
  <si>
    <t>Ayawilca</t>
  </si>
  <si>
    <t>Tinka Resources S.A.C.</t>
  </si>
  <si>
    <t>Cañariaco</t>
  </si>
  <si>
    <t>Cañariaco Copper Perú S.A.</t>
  </si>
  <si>
    <t>Lambayeque</t>
  </si>
  <si>
    <t>Cañón Florida</t>
  </si>
  <si>
    <t>Minera Las Bambas S.A.</t>
  </si>
  <si>
    <t>Conga</t>
  </si>
  <si>
    <t>Cotabambas</t>
  </si>
  <si>
    <t>Don Javier</t>
  </si>
  <si>
    <t xml:space="preserve">Junefield Group S.A. </t>
  </si>
  <si>
    <t>El Galeno</t>
  </si>
  <si>
    <t>Lumina Copper S.A.C.</t>
  </si>
  <si>
    <t>Haquira</t>
  </si>
  <si>
    <t>Minera Antares Perú S.A.C.</t>
  </si>
  <si>
    <t>Hierro Apurímac</t>
  </si>
  <si>
    <t>Apurímac Ferrum S.A.C.</t>
  </si>
  <si>
    <t>Hilarión</t>
  </si>
  <si>
    <t>Integración Coroccohuayco</t>
  </si>
  <si>
    <t>Compañía Minera Antapaccay S.A.</t>
  </si>
  <si>
    <t>La Arena II</t>
  </si>
  <si>
    <t>La Arena S.A.</t>
  </si>
  <si>
    <t>La Granja</t>
  </si>
  <si>
    <t>Los Calatos</t>
  </si>
  <si>
    <t>Minera Hampton Perú S.A.C</t>
  </si>
  <si>
    <t>Ollachea</t>
  </si>
  <si>
    <t>Minera Kuri Kullu S.A.</t>
  </si>
  <si>
    <t>Pampa de Pongo</t>
  </si>
  <si>
    <t>Jinzhao Mining Perú S.A.</t>
  </si>
  <si>
    <t>Planta de Cobre Río Seco</t>
  </si>
  <si>
    <t>Procesadora Industrial Río Seco S.A.</t>
  </si>
  <si>
    <t>Pukaqaqa</t>
  </si>
  <si>
    <t>Quechua</t>
  </si>
  <si>
    <t>Compañía Minera Quechua S.A.</t>
  </si>
  <si>
    <t>Reposición Inmaculada</t>
  </si>
  <si>
    <t xml:space="preserve">Compañía Minera Ares S.A.C </t>
  </si>
  <si>
    <t>Reposición Raura</t>
  </si>
  <si>
    <t>Compañía Minera Raura S.A.</t>
  </si>
  <si>
    <t>Reposición Tantahuatay</t>
  </si>
  <si>
    <t xml:space="preserve"> Compañía Minera Coimolache S.A.</t>
  </si>
  <si>
    <t>Río Blanco</t>
  </si>
  <si>
    <t>Rio Blanco Copper S.A.</t>
  </si>
  <si>
    <t>San Luis</t>
  </si>
  <si>
    <t>Reliant Ventures S.A.C.</t>
  </si>
  <si>
    <t>Tía María</t>
  </si>
  <si>
    <t>PROYECTOS</t>
  </si>
  <si>
    <t>Empleo según género y tipo de empleador</t>
  </si>
  <si>
    <t>11. EMPLEO-GÉNERO'!A1</t>
  </si>
  <si>
    <t>12. TRANSFERENCIAS'!A1</t>
  </si>
  <si>
    <t>13. TRANSFERENCIAS 2'!A1</t>
  </si>
  <si>
    <t>14. CATASTRO ACTIVIDAD'!A1</t>
  </si>
  <si>
    <t>14.1 ACTIVIDAD MINERA'!A1</t>
  </si>
  <si>
    <t>14.2 ÁREAS RESTRINGIDAS'!A1</t>
  </si>
  <si>
    <t>15. RECAUDACIÓN'!A1</t>
  </si>
  <si>
    <t>DEPARTAMENTO</t>
  </si>
  <si>
    <t>INVERSIÓN GLOBAL 
(US$ MILLONES)</t>
  </si>
  <si>
    <t>FTA</t>
  </si>
  <si>
    <t>PAMPA ESPERANZA</t>
  </si>
  <si>
    <t>CHASKA</t>
  </si>
  <si>
    <t>PICHA</t>
  </si>
  <si>
    <t>TAMBOMAYO</t>
  </si>
  <si>
    <t>UMAMI</t>
  </si>
  <si>
    <t>Teck Perú S.A.</t>
  </si>
  <si>
    <t>ALPAMARCA</t>
  </si>
  <si>
    <t>Nexa Resources Atacocha S.A.A.</t>
  </si>
  <si>
    <t>BERENGUELA</t>
  </si>
  <si>
    <t>CONDORILLO</t>
  </si>
  <si>
    <t>HUARANGAYOC</t>
  </si>
  <si>
    <t>MARA</t>
  </si>
  <si>
    <t>MÓNICA LOURDES</t>
  </si>
  <si>
    <t>OASIS</t>
  </si>
  <si>
    <t>PATACANCHA</t>
  </si>
  <si>
    <t>QUELCAYA</t>
  </si>
  <si>
    <t>Litio</t>
  </si>
  <si>
    <t>QUICAY II</t>
  </si>
  <si>
    <t>SARA</t>
  </si>
  <si>
    <t>SILVIA</t>
  </si>
  <si>
    <t>SUMAC WAYRA</t>
  </si>
  <si>
    <t>USICAYOS</t>
  </si>
  <si>
    <t>PERIODO</t>
  </si>
  <si>
    <t>Ene.</t>
  </si>
  <si>
    <t>Feb.</t>
  </si>
  <si>
    <t>3. PRODUCCIÓN DEPARTAMENTOS'!A1</t>
  </si>
  <si>
    <t>4.1. NO METÁLICA DEPARTAMENTOS'!A1</t>
  </si>
  <si>
    <t>Producción minera metálica según departamento</t>
  </si>
  <si>
    <t>Inversiones mineras según departamento</t>
  </si>
  <si>
    <t>Empleo según departamento</t>
  </si>
  <si>
    <t>Transferencias de recursos mineros generados por la minería</t>
  </si>
  <si>
    <t>Ampliación Toromocho (Fase II)</t>
  </si>
  <si>
    <t>Fosfatos</t>
  </si>
  <si>
    <t>Ariana</t>
  </si>
  <si>
    <t>Fecha de inicio pendiente de determinación por factores asociados a decisiones empresariales, asuntos sociales, entre otros.</t>
  </si>
  <si>
    <t>LOS CHAPITOS</t>
  </si>
  <si>
    <t>Macusani Yellowcake S.A.C.</t>
  </si>
  <si>
    <t>Tabla 15</t>
  </si>
  <si>
    <t>RECAUDACIÓN FISCAL DEL SUBSECTOR MINERO* (Millones de soles)</t>
  </si>
  <si>
    <t>Regalías Mineras</t>
  </si>
  <si>
    <t>Regalías Mineras 
Ley Nº 29788</t>
  </si>
  <si>
    <t>Gravamen Especial 
a la Minería</t>
  </si>
  <si>
    <t>TOTAL 
RECAUDADO</t>
  </si>
  <si>
    <t>EVOLUCIÓN ANUAL DE LA RECAUDACIÓN FISCAL DEL SUBSECTOR MINERO
(Millones de soles)</t>
  </si>
  <si>
    <t>% DEL PERÚ</t>
  </si>
  <si>
    <t>EXPLORACIÓN</t>
  </si>
  <si>
    <t>Tabla 05</t>
  </si>
  <si>
    <t>PRINCIPALES INDICADORES MACROECONÓMICOS</t>
  </si>
  <si>
    <t xml:space="preserve">PBI   </t>
  </si>
  <si>
    <t>INFLACIÓN</t>
  </si>
  <si>
    <t>TIPO DE CAMBIO *</t>
  </si>
  <si>
    <t>EXPORTACIONES</t>
  </si>
  <si>
    <t>EXPORT. MIN.**</t>
  </si>
  <si>
    <t>IMPORTACIONES</t>
  </si>
  <si>
    <t>BALANZA COMERCIAL</t>
  </si>
  <si>
    <t>Var.% anual</t>
  </si>
  <si>
    <t>Soles por US$</t>
  </si>
  <si>
    <t>Millones US$</t>
  </si>
  <si>
    <t>* Promedio del tipo de cambio interbancario. 
** Incluye valor de exportaciones metálicas y no metálicas.  
Nd: No disponible a la fecha.
Fuente: BCRP, Cuadros Estadísticos Mensuales. Elaborado por el Ministerio de Energía y Minas. 
Información disponible a la fecha de elaboración de este boletín.</t>
  </si>
  <si>
    <t>+</t>
  </si>
  <si>
    <t>-</t>
  </si>
  <si>
    <t>JUNÍN</t>
  </si>
  <si>
    <t>LIMA</t>
  </si>
  <si>
    <t>AREQUIPA</t>
  </si>
  <si>
    <t>CAJAMARCA</t>
  </si>
  <si>
    <t>OTROS</t>
  </si>
  <si>
    <t>PIURA</t>
  </si>
  <si>
    <t>MOQUEGUA</t>
  </si>
  <si>
    <t>CALLAO</t>
  </si>
  <si>
    <t>ICA</t>
  </si>
  <si>
    <t>LORETO</t>
  </si>
  <si>
    <t>LAMBAYEQUE</t>
  </si>
  <si>
    <t>TACNA</t>
  </si>
  <si>
    <t>ÁNCASH</t>
  </si>
  <si>
    <t>PUNO</t>
  </si>
  <si>
    <t>SAN MARTÍN</t>
  </si>
  <si>
    <t>LA LIBERTAD</t>
  </si>
  <si>
    <t>AYACUCHO</t>
  </si>
  <si>
    <t>AMAZONAS</t>
  </si>
  <si>
    <t>HUÁNUCO</t>
  </si>
  <si>
    <t>HUANCAVELICA</t>
  </si>
  <si>
    <t>CUSCO</t>
  </si>
  <si>
    <t>PASCO</t>
  </si>
  <si>
    <t>HIERRO</t>
  </si>
  <si>
    <t>Var%</t>
  </si>
  <si>
    <t>Plomo</t>
  </si>
  <si>
    <t>Estaño</t>
  </si>
  <si>
    <t>Enero</t>
  </si>
  <si>
    <t>Var. %</t>
  </si>
  <si>
    <t>VARIACIÓN RESPECTO AL MES ANTERIOR</t>
  </si>
  <si>
    <t>Part. %</t>
  </si>
  <si>
    <t>SOCIEDAD MINERA CERRO VERDE S.A.A.</t>
  </si>
  <si>
    <t>COMPAÑIA MINERA ANTAMINA S.A.</t>
  </si>
  <si>
    <t>SOUTHERN PERU COPPER CORPORATION SUCURSAL DEL PERU</t>
  </si>
  <si>
    <t>ANGLO AMERICAN QUELLAVECO S.A.</t>
  </si>
  <si>
    <t>MINERA LAS BAMBAS S.A.</t>
  </si>
  <si>
    <t>MINERA CHINALCO PERU S.A.</t>
  </si>
  <si>
    <t>COMPAÑIA MINERA ANTAPACCAY S.A.</t>
  </si>
  <si>
    <t>MARCOBRE S.A.C.</t>
  </si>
  <si>
    <t>HUDBAY PERU S.A.C.</t>
  </si>
  <si>
    <t>SOCIEDAD MINERA EL BROCAL S.A.A.</t>
  </si>
  <si>
    <t>MINERA YANACOCHA S.R.L.</t>
  </si>
  <si>
    <t>COMPAÑIA MINERA PODEROSA S.A.</t>
  </si>
  <si>
    <t>CONSORCIO MINERO HORIZONTE S.R.L.</t>
  </si>
  <si>
    <t>MINERA AURIFERA RETAMAS S.A.</t>
  </si>
  <si>
    <t>SHAHUINDO S.A.C.</t>
  </si>
  <si>
    <t>COMPAÑIA MINERA ARES S.A.C.</t>
  </si>
  <si>
    <t>COMPAÑIA DE MINAS BUENAVENTURA S.A.A.</t>
  </si>
  <si>
    <t>VOLCAN COMPAÑIA MINERA S.A.A.</t>
  </si>
  <si>
    <t>NEXA RESOURCES PERU S.A.A.</t>
  </si>
  <si>
    <t>NEXA RESOURCES EL PORVENIR S.A.C.</t>
  </si>
  <si>
    <t>COMPAÑIA MINERA CHUNGAR S.A.C.</t>
  </si>
  <si>
    <t>MINERA SHOUXIN PERU S.A.</t>
  </si>
  <si>
    <t>CATALINA HUANCA SOCIEDAD MINERA S.A.C.</t>
  </si>
  <si>
    <t>COMPAÑIA MINERA KOLPA S.A.</t>
  </si>
  <si>
    <t>PAN AMERICAN SILVER HUARON S.A.</t>
  </si>
  <si>
    <t>COMPAÑIA MINERA LINCUNA S.A.</t>
  </si>
  <si>
    <t>NEXA RESOURCES ATACOCHA S.A.A.</t>
  </si>
  <si>
    <t>SHOUGANG HIERRO PERU S.A.A.</t>
  </si>
  <si>
    <t>MINSUR S.A.</t>
  </si>
  <si>
    <t>APURÍMAC</t>
  </si>
  <si>
    <t>MADRE DE DIOS</t>
  </si>
  <si>
    <t>INVERSIONES MINERAS (US$)</t>
  </si>
  <si>
    <t>PLANTA BENEFICIO</t>
  </si>
  <si>
    <t>EQUIPAMIENTO MINERO</t>
  </si>
  <si>
    <t>INFRAESTRUCTURA</t>
  </si>
  <si>
    <t>DESARROLLO Y PREPARACIÓN</t>
  </si>
  <si>
    <t>EVOLUCIÓN ANUAL DE LAS INVERSIONES MINERAS
(US$ MILLONES)</t>
  </si>
  <si>
    <t>SEGÚN DEPARTAMENTO</t>
  </si>
  <si>
    <t>SEGÚN EMPRESA</t>
  </si>
  <si>
    <t>EMPRESA</t>
  </si>
  <si>
    <t>JINZHAO MINING PERU S.A.</t>
  </si>
  <si>
    <t>COMPAÑIA MINERA CONDESTABLE S.A.</t>
  </si>
  <si>
    <t>COMPAÑIA MINERA RAURA S.A.</t>
  </si>
  <si>
    <t>EMPRESA MINERA LOS QUENUALES S.A.</t>
  </si>
  <si>
    <t>SOCIEDAD MINERA CORONA S.A.</t>
  </si>
  <si>
    <t>S.M.R.L. SANTA BARBARA DE TRUJILLO</t>
  </si>
  <si>
    <t>SUMMA GOLD CORPORATION S.A.C.</t>
  </si>
  <si>
    <t>COMPAÑIA MINERA ZAFRANAL S.A.C.</t>
  </si>
  <si>
    <t>Total</t>
  </si>
  <si>
    <t>SEGÚN RUBRO DE INVERSIÓN</t>
  </si>
  <si>
    <t>RUBRO / EMPRESA</t>
  </si>
  <si>
    <t>Tabla 14</t>
  </si>
  <si>
    <t>PETITORIOS, CATASTRO Y ACTIVIDAD MINERA</t>
  </si>
  <si>
    <t>CANTIDAD DE SOLICITUDES DE PETITORIOS MINEROS A NIVEL NACIONAL*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</si>
  <si>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</si>
  <si>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</si>
  <si>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</si>
  <si>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</si>
  <si>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</si>
  <si>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</si>
  <si>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</si>
  <si>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</si>
  <si>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</si>
  <si>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</si>
  <si>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</si>
  <si>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</si>
  <si>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</si>
  <si>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SOLICITUDES DE PETITORIOS MINEROS A NIVEL NACIONAL *</t>
  </si>
  <si>
    <t>TÍTULOS DE CONCESIONES OTORGADAS POR INGEMMET *</t>
  </si>
  <si>
    <t>TÍTULOS DE CONCESIONES OTORGADAS POR INGEMMET (HECTÁREAS)*</t>
  </si>
  <si>
    <t>Tabla 14.2</t>
  </si>
  <si>
    <t>N°</t>
  </si>
  <si>
    <t>TIPO DE ÁREA RESTRINGIDA</t>
  </si>
  <si>
    <t>HECTÁREAS</t>
  </si>
  <si>
    <t>SITIO RAMSAR (humedales de importancia internacional)</t>
  </si>
  <si>
    <t>RESERVA TERRITORIAL</t>
  </si>
  <si>
    <t>ZONA URBANA</t>
  </si>
  <si>
    <t>PUERTO Y/O AEROPUERTO</t>
  </si>
  <si>
    <t>RED VIAL NACIONAL</t>
  </si>
  <si>
    <t>PAISAJE CULTURAL</t>
  </si>
  <si>
    <t>ZONA DE RIESGO NO MITIGABLE (alto riesgo de habitabilidad - ley 30556)</t>
  </si>
  <si>
    <t>****</t>
  </si>
  <si>
    <t>Territorio Perú (Has según IGN)</t>
  </si>
  <si>
    <t>Tabla 10</t>
  </si>
  <si>
    <t>EMPLEO DIRECTO EN MINERÍA</t>
  </si>
  <si>
    <t>SEGÚN TIPO DE EMPLEADOR (PROMEDIO)</t>
  </si>
  <si>
    <t>COMPAÑÍA</t>
  </si>
  <si>
    <t>CONTRATISTAS</t>
  </si>
  <si>
    <t xml:space="preserve">ACCIDENTES MORTALES EN EL SECTOR MINERO
</t>
  </si>
  <si>
    <t xml:space="preserve">AÑO         </t>
  </si>
  <si>
    <t>ENE.</t>
  </si>
  <si>
    <t>FEB.</t>
  </si>
  <si>
    <t>MAR.</t>
  </si>
  <si>
    <t>ABR.</t>
  </si>
  <si>
    <t>MAY.</t>
  </si>
  <si>
    <t>JUN.</t>
  </si>
  <si>
    <t>JUL.</t>
  </si>
  <si>
    <t>AGO.</t>
  </si>
  <si>
    <t>SEP</t>
  </si>
  <si>
    <t>Tabla 11</t>
  </si>
  <si>
    <t>SEGÚN GÉNERO</t>
  </si>
  <si>
    <t>Género</t>
  </si>
  <si>
    <t>Varones</t>
  </si>
  <si>
    <t xml:space="preserve">Mujeres </t>
  </si>
  <si>
    <t>Total trabajadores</t>
  </si>
  <si>
    <t>SEGÚN GÉNERO Y TIPO DE EMPLEADOR</t>
  </si>
  <si>
    <t>Empleador/Género</t>
  </si>
  <si>
    <t>Compañía</t>
  </si>
  <si>
    <t>Contratista</t>
  </si>
  <si>
    <t xml:space="preserve">Varones </t>
  </si>
  <si>
    <t>Extracción minera no metálica y carbonífera</t>
  </si>
  <si>
    <t>Extracción minera no metálica según departamento</t>
  </si>
  <si>
    <t>Extracción minera carbonífera según departamento</t>
  </si>
  <si>
    <t>INGRESOS TRIBUTARIOS</t>
  </si>
  <si>
    <t>INGRESOS NO TRIBUTARIOS</t>
  </si>
  <si>
    <t>Minería Metálica</t>
  </si>
  <si>
    <t>Minería No Metálica</t>
  </si>
  <si>
    <t>VARONES</t>
  </si>
  <si>
    <t>MUJERES</t>
  </si>
  <si>
    <t>TOTAL TRABAJADORES</t>
  </si>
  <si>
    <t>Extracción no metálica</t>
  </si>
  <si>
    <t>(*) Información disponible a la fecha de elaboración de este boletín</t>
  </si>
  <si>
    <t>EMPRESA ADMINISTRADORA CERRO S.A.C.</t>
  </si>
  <si>
    <t>MINERA LA GRANJA S.A.C.</t>
  </si>
  <si>
    <t xml:space="preserve">(*) Información disponible a la fecha de elaboración de este boletín. </t>
  </si>
  <si>
    <t>INICIO / FIN DE EJECUCIÓN</t>
  </si>
  <si>
    <t>PUESTA EN MARCHA OPERATIVA</t>
  </si>
  <si>
    <t>2022 / 2025</t>
  </si>
  <si>
    <t>EJECUCIÓN</t>
  </si>
  <si>
    <t>2023 / 2042</t>
  </si>
  <si>
    <t>2024 / 2029</t>
  </si>
  <si>
    <t>Ampliación Huancapetí</t>
  </si>
  <si>
    <t>Compañía Minera Lincuna S.A.</t>
  </si>
  <si>
    <t>2025 / 2028</t>
  </si>
  <si>
    <t>2025 / 2033</t>
  </si>
  <si>
    <t>Coimolache Sulfuros</t>
  </si>
  <si>
    <t xml:space="preserve">Cobre </t>
  </si>
  <si>
    <t>Mina Justa Subterránea</t>
  </si>
  <si>
    <t>Marcobre S.A.C.</t>
  </si>
  <si>
    <t>Ampliación Huachocolpa</t>
  </si>
  <si>
    <t xml:space="preserve">Compañía Minera Kolpa S.A. </t>
  </si>
  <si>
    <t>Antilla Copper S.A.</t>
  </si>
  <si>
    <t>EJECUCIÓN*</t>
  </si>
  <si>
    <t>Minera La Granja S.A.C.</t>
  </si>
  <si>
    <t>Reposición Colquijirca</t>
  </si>
  <si>
    <t>Sociedad Minera El Brocal S.A.A.</t>
  </si>
  <si>
    <t>Reposición Ferrobamba</t>
  </si>
  <si>
    <t>COTIZACIONES DE LOS PRINCIPALES METALES</t>
  </si>
  <si>
    <t xml:space="preserve">COBRE </t>
  </si>
  <si>
    <t xml:space="preserve">ORO </t>
  </si>
  <si>
    <t xml:space="preserve">ZINC </t>
  </si>
  <si>
    <t xml:space="preserve">PLATA </t>
  </si>
  <si>
    <t xml:space="preserve">PLOMO </t>
  </si>
  <si>
    <t xml:space="preserve">ESTAÑO </t>
  </si>
  <si>
    <t xml:space="preserve">MOLIBDENO </t>
  </si>
  <si>
    <t>MANGANESO**</t>
  </si>
  <si>
    <t>Ctvs.US$/lb</t>
  </si>
  <si>
    <t>US$/oz tr</t>
  </si>
  <si>
    <t>US$/TM*</t>
  </si>
  <si>
    <t>US$/lb</t>
  </si>
  <si>
    <t>LME</t>
  </si>
  <si>
    <t>LBMA</t>
  </si>
  <si>
    <t>London Fix</t>
  </si>
  <si>
    <t>S&amp;P</t>
  </si>
  <si>
    <t>* Tonelada métrica seca.
**Precio del compuesto Mn32%-Fe20%.
Nd: No disponible a la fecha.
Fuente: Bolsa de Metales de Londres, Standard &amp; Poor's Capital IQ. Elaborado por el Ministerio de Energía y Minas. 
Información disponible a la fecha de elaboración de este boletín.</t>
  </si>
  <si>
    <t>INVERSIÓN CAPEX
US$ MILLONES</t>
  </si>
  <si>
    <t>P.D.: Por definir</t>
  </si>
  <si>
    <t>Cabe señalar que este documento recopila la información pública más actualizada disponible sobre la evolución de los proyectos listados. En algunos casos, a falta de referencias públicas y oficiales, la información se basa en estimaciones de los autores y no compromete en ningún sentido a las compañías titulares de dichos proyectos.</t>
  </si>
  <si>
    <t>EJECUCIÓN: Etapa en la que se encuentran los proyectos que ya iniciaron o están por iniciar la ejecución de las inversiones principales para el desarrollo del Proyecto Minero, después de obtener los permisos y/o autorizaciones necesarias.</t>
  </si>
  <si>
    <t>* El proyecto Ariana del titular Ariana Operaciones Mineras S.A.C. se encuentra en la etapa de ejecución suspendida.</t>
  </si>
  <si>
    <t>PBI MINERO METÁLICO</t>
  </si>
  <si>
    <t>Nd</t>
  </si>
  <si>
    <t>EL MOLLE VERDE S.A.C.</t>
  </si>
  <si>
    <t>ANTAPATA</t>
  </si>
  <si>
    <t>DIA</t>
  </si>
  <si>
    <t>ATALAYA</t>
  </si>
  <si>
    <t>Compañía Minera Santa Luisa S.A.</t>
  </si>
  <si>
    <t>4ta MEIAsd</t>
  </si>
  <si>
    <t>Aftermath Silver Peru S.A.C.</t>
  </si>
  <si>
    <t>C.P.S. Nº 1</t>
  </si>
  <si>
    <t>Shougang Hierro Perú S.A.A.</t>
  </si>
  <si>
    <t>EIAsd</t>
  </si>
  <si>
    <t>EL PADRINO</t>
  </si>
  <si>
    <t>MARÍA REYNA</t>
  </si>
  <si>
    <t>PINAYA</t>
  </si>
  <si>
    <t>Kaizen Discovery Perú S.A.C.</t>
  </si>
  <si>
    <t>QANQAWA</t>
  </si>
  <si>
    <t>QOYA - CHULLO</t>
  </si>
  <si>
    <t>BHP World Exploration Inc. Sucursal del Perú</t>
  </si>
  <si>
    <t>QUELLOPUNTA</t>
  </si>
  <si>
    <t>ROMINA 2</t>
  </si>
  <si>
    <t>AZULCCACCA</t>
  </si>
  <si>
    <t>BORDEBAMBA</t>
  </si>
  <si>
    <t>ESPERANZA</t>
  </si>
  <si>
    <t>Amaru Resources S.A.C.</t>
  </si>
  <si>
    <t>HUATANA</t>
  </si>
  <si>
    <t>TASSA</t>
  </si>
  <si>
    <t>WILLAY</t>
  </si>
  <si>
    <t>ACHATAYHUA</t>
  </si>
  <si>
    <t>Achatayhua Metals Perú S.A.C.</t>
  </si>
  <si>
    <t>ANTARUMI</t>
  </si>
  <si>
    <t>1ra MEIAsd</t>
  </si>
  <si>
    <t>Winshear de Perú S.A.C.</t>
  </si>
  <si>
    <t>Pampa Esperanza Resources S.A.C.</t>
  </si>
  <si>
    <t>SALLAHUE NORTE</t>
  </si>
  <si>
    <t>Palamina S.A.C</t>
  </si>
  <si>
    <t>Tabla 12</t>
  </si>
  <si>
    <t>TRANSFERENCIA DE RECURSOS (CANON MINERO, REGALÍAS MINERAS Y DERECHO DE VIGENCIA Y PENALIDAD) 
GENERADOS POR LA MINERÍA  (Soles)*</t>
  </si>
  <si>
    <t>DEPARTAMENTOS</t>
  </si>
  <si>
    <t xml:space="preserve">  ÁNCASH</t>
  </si>
  <si>
    <t xml:space="preserve">  AREQUIPA</t>
  </si>
  <si>
    <t xml:space="preserve">  ICA</t>
  </si>
  <si>
    <t xml:space="preserve">  TACNA</t>
  </si>
  <si>
    <t xml:space="preserve">  CUSCO</t>
  </si>
  <si>
    <t xml:space="preserve">  MOQUEGUA</t>
  </si>
  <si>
    <t xml:space="preserve">  LA LIBERTAD</t>
  </si>
  <si>
    <t xml:space="preserve">  APURÍMAC</t>
  </si>
  <si>
    <t xml:space="preserve">  CAJAMARCA</t>
  </si>
  <si>
    <t xml:space="preserve">  JUNÍN</t>
  </si>
  <si>
    <t xml:space="preserve">  PUNO</t>
  </si>
  <si>
    <t xml:space="preserve">  LIMA</t>
  </si>
  <si>
    <t xml:space="preserve">  AYACUCHO</t>
  </si>
  <si>
    <t xml:space="preserve">  PASCO</t>
  </si>
  <si>
    <t xml:space="preserve">  PIURA</t>
  </si>
  <si>
    <t xml:space="preserve">  HUANCAVELICA</t>
  </si>
  <si>
    <t xml:space="preserve">  MADRE DE DIOS</t>
  </si>
  <si>
    <t xml:space="preserve">  SAN MARTÍN</t>
  </si>
  <si>
    <t xml:space="preserve">  HUÁNUCO</t>
  </si>
  <si>
    <t xml:space="preserve">  LAMBAYEQUE</t>
  </si>
  <si>
    <t xml:space="preserve">  AMAZONAS</t>
  </si>
  <si>
    <t xml:space="preserve">  LORETO</t>
  </si>
  <si>
    <t xml:space="preserve">  TUMBES</t>
  </si>
  <si>
    <t xml:space="preserve">  UCAYALI</t>
  </si>
  <si>
    <t xml:space="preserve">  CALLAO</t>
  </si>
  <si>
    <t>Tabla 13</t>
  </si>
  <si>
    <t>TRANSFERENCIA DE RECURSOS (CANON MINERO, REGALÍAS MINERAS Y DERECHO DE VIGENCIA Y PENALIDAD) 
GENERADOS POR LA MINERÍA (Soles)*</t>
  </si>
  <si>
    <t>CANON MINERO***</t>
  </si>
  <si>
    <t>DERECHO DE VIGENCIA Y PENALIDAD</t>
  </si>
  <si>
    <t>*** Incluye Canon Regional para Cajamarca y adelanto del Canon Minero que se aprobó en la Cuarta Disposición Complementaria Final del Decreto Legislativo N° 1441, del Sistema Nacional de Tesorería.</t>
  </si>
  <si>
    <t>**** Incluye Regalías Contractuales Mineras.</t>
  </si>
  <si>
    <t>REGALÍAS MINERAS****</t>
  </si>
  <si>
    <t>PROYECTO ESPECIAL - HIDRAULICOS</t>
  </si>
  <si>
    <t xml:space="preserve"> </t>
  </si>
  <si>
    <t>COMPAÑIA MINERA MISKI MAYO S.R.L.</t>
  </si>
  <si>
    <t>PART. %</t>
  </si>
  <si>
    <t>TSI</t>
  </si>
  <si>
    <t>Tabla 07</t>
  </si>
  <si>
    <t>Tabla 08</t>
  </si>
  <si>
    <t>Tabla 09</t>
  </si>
  <si>
    <t>MINERA YANAQUIHUA S.A.C.</t>
  </si>
  <si>
    <t>Fuente: Instituto Geológico Minero y Metalúrgico (INGEMMET)</t>
  </si>
  <si>
    <t>SOBREANDES S.A.C.</t>
  </si>
  <si>
    <t>EMPLEO SEGÚN GÉNERO Y TIPO DE EMPLEADOR</t>
  </si>
  <si>
    <t>COMPAÑIA MINERA SAN IGNACIO DE MOROCOCHA S.A.A.</t>
  </si>
  <si>
    <t>UCAYALI</t>
  </si>
  <si>
    <t>Tabla 04</t>
  </si>
  <si>
    <t>EXTRACCIÓN MINERA NO METÁLICA Y CARBONÍFERA*</t>
  </si>
  <si>
    <t>RECURSO EXTRAÍDO</t>
  </si>
  <si>
    <t>VAR. %</t>
  </si>
  <si>
    <t>NO METÁLICO (TM)</t>
  </si>
  <si>
    <t>CALIZA / DOLOMITA</t>
  </si>
  <si>
    <t>FOSFATOS</t>
  </si>
  <si>
    <t>HORMIGÓN</t>
  </si>
  <si>
    <t>ARENA (GRUESA/FINA)</t>
  </si>
  <si>
    <t>CALCITA</t>
  </si>
  <si>
    <t>PIEDRA (CONSTRUCCIÓN)</t>
  </si>
  <si>
    <t>PUZOLANA</t>
  </si>
  <si>
    <t>SAL</t>
  </si>
  <si>
    <t>ARCILLAS</t>
  </si>
  <si>
    <t>CONCHUELAS</t>
  </si>
  <si>
    <t>ANDALUCITA</t>
  </si>
  <si>
    <t>TRAVERTINO</t>
  </si>
  <si>
    <t>SÍLICE</t>
  </si>
  <si>
    <t>YESO</t>
  </si>
  <si>
    <t>DIATOMITAS</t>
  </si>
  <si>
    <t>GRANITO</t>
  </si>
  <si>
    <t>BENTONITA</t>
  </si>
  <si>
    <t>PIROFILITA</t>
  </si>
  <si>
    <t>ARENISCA / CUARCITA</t>
  </si>
  <si>
    <t>ANDESITA</t>
  </si>
  <si>
    <t>CAOLÍN</t>
  </si>
  <si>
    <t>DOLOMITA</t>
  </si>
  <si>
    <t>BARITINA</t>
  </si>
  <si>
    <t>TALCO</t>
  </si>
  <si>
    <t>FELDESPATOS</t>
  </si>
  <si>
    <t>PIEDRA LAJA</t>
  </si>
  <si>
    <t>GRANODIORITA ORNAMENTAL</t>
  </si>
  <si>
    <t>SULFATOS</t>
  </si>
  <si>
    <t>ÓNIX</t>
  </si>
  <si>
    <t>CARBONÍFERA  (TM)</t>
  </si>
  <si>
    <t>CARBÓN ANTRACITA</t>
  </si>
  <si>
    <t>CARBÓN BITUMINOSO</t>
  </si>
  <si>
    <t>(*) Información preliminar</t>
  </si>
  <si>
    <t>Tabla 4.1</t>
  </si>
  <si>
    <t>EXTRACCIÓN MINERA NO METÁLICA SEGÚN DEPARTAMENTO*</t>
  </si>
  <si>
    <t xml:space="preserve">RECURSO EXTRAÍDO / DEPARTAMENTO </t>
  </si>
  <si>
    <t>VAR %</t>
  </si>
  <si>
    <t>CALIZA / DOLOMITA (TM)</t>
  </si>
  <si>
    <t>FOSFATOS (TM)</t>
  </si>
  <si>
    <t>HORMIGÓN (TM)</t>
  </si>
  <si>
    <t>ARENA (GRUESA/FINA) (TM)</t>
  </si>
  <si>
    <t>CALCITA (TM)</t>
  </si>
  <si>
    <t>PUZOLANA (TM)</t>
  </si>
  <si>
    <t>SAL (TM)</t>
  </si>
  <si>
    <t>ARCILLAS (TM)</t>
  </si>
  <si>
    <t>CONCHUELAS (TM)</t>
  </si>
  <si>
    <t>ANDALUCITA (TM)</t>
  </si>
  <si>
    <t>TRAVERTINO (TM)</t>
  </si>
  <si>
    <t>SÍLICE (TM)</t>
  </si>
  <si>
    <t>YESO (TM)</t>
  </si>
  <si>
    <t>DIATOMITAS (TM)</t>
  </si>
  <si>
    <t>GRANITO (TM)</t>
  </si>
  <si>
    <t>BENTONITA (TM)</t>
  </si>
  <si>
    <t>PIROFILITA (TM)</t>
  </si>
  <si>
    <t>ARENISCA / CUARCITA (TM)</t>
  </si>
  <si>
    <t>ANDESITA (TM)</t>
  </si>
  <si>
    <t>CAOLÍN (TM)</t>
  </si>
  <si>
    <t>DOLOMITA (TM)</t>
  </si>
  <si>
    <t>BARITINA (TM)</t>
  </si>
  <si>
    <t>TALCO (TM)</t>
  </si>
  <si>
    <t>FELDESPATOS (TM)</t>
  </si>
  <si>
    <t>PIEDRA LAJA  (TM)</t>
  </si>
  <si>
    <t>GRANODIORITA ORNAMENTAL (TM)</t>
  </si>
  <si>
    <t>SULFATOS (TM)</t>
  </si>
  <si>
    <t>ÓNIX (TM)</t>
  </si>
  <si>
    <t>Tabla 4.2</t>
  </si>
  <si>
    <t>EXTRACCIÓN MINERA DE CARBÓN SEGÚN DEPARTAMENTO*</t>
  </si>
  <si>
    <t>RECURSO EXTRAÍDO / DEPARTAMENTO</t>
  </si>
  <si>
    <t xml:space="preserve"> (*) Información preliminar</t>
  </si>
  <si>
    <t>2025*</t>
  </si>
  <si>
    <t>2025**</t>
  </si>
  <si>
    <t>PALTARUMI S.A.C.</t>
  </si>
  <si>
    <t>NORCOBRE S.A.C.</t>
  </si>
  <si>
    <t>MINERA CASTOR S.A.C.</t>
  </si>
  <si>
    <t>COMPAÑIA MINERA ARGENTUM S.A.</t>
  </si>
  <si>
    <t>Tabla 14.1</t>
  </si>
  <si>
    <t>CANTIDAD</t>
  </si>
  <si>
    <t>SITUACIÓN</t>
  </si>
  <si>
    <t>HECTÁREAS(**)</t>
  </si>
  <si>
    <t>EXPLOTACIÓN</t>
  </si>
  <si>
    <t>BENEFICIO</t>
  </si>
  <si>
    <t>CATEO Y PROSPECCIÓN</t>
  </si>
  <si>
    <t>PREPARACIÓN Y DESARROLLO*</t>
  </si>
  <si>
    <t>CIERRE PROGRESIVO*</t>
  </si>
  <si>
    <t>CIERRE FINAL*</t>
  </si>
  <si>
    <t>CIERRE POST-CIERRE (DEFINITIVO)</t>
  </si>
  <si>
    <t xml:space="preserve"> Información disponible a la fecha de elaboración de este boletín.
(*) Mediante R.D. N°0043-2020-MINEM/DGM, se reemplazó la situación "Construcción" al nombre de "Preparación y Desarrollo", asimismo se añadieron las situaciones "Cierre Final" y "Cierre Progresivo". De esta manera, las situaciones reportadas se encuentran alineadas a la Ley General de Minería y los procedimientos de autorizaciones mineras de la Dirección General de Minería.
(**) Hectáreas otorgadas totales destinadas a las unidades mineras que se encuentran en alguna de las situaciones descritas en el presente cuadro.</t>
  </si>
  <si>
    <t>COQUINA</t>
  </si>
  <si>
    <t>COQUINA (TM)</t>
  </si>
  <si>
    <t>CONCESIONES y/o UNIDADES ECONÓMICAS ADMINISTRATIVAS (UEAs) EN ACTIVIDAD</t>
  </si>
  <si>
    <t>Feb. 2025</t>
  </si>
  <si>
    <t>FECHA DE CONCLUSIÓN DE LA CONSULTA PRELIMINAR</t>
  </si>
  <si>
    <t>FECHA DE AUTORIZACIÓN DEL INICIO DE ACTIVIDADES DE EXPLORACIÓN</t>
  </si>
  <si>
    <t>PERÚ: CARTERA DE PROYECTOS DE EXPLORACIÓN MINERA, EDICIÓN 2025</t>
  </si>
  <si>
    <t>INSTRUMENTO DE GESTIÓN AMBIENTAL</t>
  </si>
  <si>
    <t>ACCOPATA</t>
  </si>
  <si>
    <t>En evaluación</t>
  </si>
  <si>
    <t>ANTILLA</t>
  </si>
  <si>
    <t>ANY CENTRO</t>
  </si>
  <si>
    <t>Ayor S.A.C.</t>
  </si>
  <si>
    <t>ANY ESTE</t>
  </si>
  <si>
    <t>AYAWILCA</t>
  </si>
  <si>
    <t>MEIAsd</t>
  </si>
  <si>
    <t>CAÑARIACO</t>
  </si>
  <si>
    <t>Cañariaco Copper Perú S.A.C</t>
  </si>
  <si>
    <t>CHANCHO AL PALO</t>
  </si>
  <si>
    <t>Westminster Perú S.A.C.</t>
  </si>
  <si>
    <t>COBREORCO</t>
  </si>
  <si>
    <t>COTABAMBAS</t>
  </si>
  <si>
    <t>Panoro Apurimac S.A.</t>
  </si>
  <si>
    <t>3ra MEIAsd</t>
  </si>
  <si>
    <t>EL GALENO</t>
  </si>
  <si>
    <t>6ta MEIAsd</t>
  </si>
  <si>
    <t>HAQUIRA</t>
  </si>
  <si>
    <t>HUARON</t>
  </si>
  <si>
    <t>Pan American Silver Huaron S.A.</t>
  </si>
  <si>
    <t>ISIBILLA</t>
  </si>
  <si>
    <t>Macusani Uranium S.A.C.</t>
  </si>
  <si>
    <t>Uranio</t>
  </si>
  <si>
    <t>KOLPA</t>
  </si>
  <si>
    <t>Compañía Minera Kolpa S.A.</t>
  </si>
  <si>
    <t>LACSHA</t>
  </si>
  <si>
    <t>Zafiro Mining S.A.C.</t>
  </si>
  <si>
    <t>LAS BAMBAS</t>
  </si>
  <si>
    <t>MARCOBRE</t>
  </si>
  <si>
    <t>8va MEIAsd</t>
  </si>
  <si>
    <t>NEAR MINE</t>
  </si>
  <si>
    <t>Consorcio Minero Horizonte S.R.L.</t>
  </si>
  <si>
    <t>Kiwanda S.A.C.</t>
  </si>
  <si>
    <t>PÓRFIDO</t>
  </si>
  <si>
    <t>Anama-Valeria S.A.C.</t>
  </si>
  <si>
    <t>PUCAMAYO SUR</t>
  </si>
  <si>
    <t>Ferroaluminios Perú Nº 4 S.A.C.</t>
  </si>
  <si>
    <t>QUENAMARI</t>
  </si>
  <si>
    <t>QUILLA</t>
  </si>
  <si>
    <t>SAN GABRIEL</t>
  </si>
  <si>
    <t>Nexa Resources El Porvenir S.A.C.</t>
  </si>
  <si>
    <t>TINA</t>
  </si>
  <si>
    <t>MFTA</t>
  </si>
  <si>
    <t>CONSULTA PRELIMINAR</t>
  </si>
  <si>
    <t>ANKA</t>
  </si>
  <si>
    <t>ASUMAN FE</t>
  </si>
  <si>
    <t>Total Genius Iron Mining S.A.C.</t>
  </si>
  <si>
    <t>ATOLLADERO HASRET FE</t>
  </si>
  <si>
    <t>DAYLETTE</t>
  </si>
  <si>
    <t>Minera Anaconda Perú S.A.</t>
  </si>
  <si>
    <t>HUARO</t>
  </si>
  <si>
    <t>Minera Cuculi S.A.C.</t>
  </si>
  <si>
    <t>YANANTA</t>
  </si>
  <si>
    <t>Perú Fortescue S.A.C.</t>
  </si>
  <si>
    <t>AUTORIZACIÓN DE EXPLORACIÓN</t>
  </si>
  <si>
    <t>Sobreandes S.A.C.</t>
  </si>
  <si>
    <t>CABALLITO</t>
  </si>
  <si>
    <t>LA COLORADA</t>
  </si>
  <si>
    <t>LA ESTRELLA</t>
  </si>
  <si>
    <t>Cappex Exploraciones S.A.C.</t>
  </si>
  <si>
    <t>Corporación Minera Centauro S.A.C.</t>
  </si>
  <si>
    <t>Darwin Perú S.A.C.</t>
  </si>
  <si>
    <t>TOTAL ( 84 proyectos)</t>
  </si>
  <si>
    <t>Fecha de consulta: 25 de febrero de 2025.</t>
  </si>
  <si>
    <t>Elaborado por la Dirección General de Promoción y Sostenibilidad Minera.</t>
  </si>
  <si>
    <t>Febrero</t>
  </si>
  <si>
    <t>Cartera de Proyectos de Exploración Minera, edición 2025</t>
  </si>
  <si>
    <t>CPEM 2025'!A1</t>
  </si>
  <si>
    <t>EXPORTACIONES METÁLICAS</t>
  </si>
  <si>
    <t>VALOR DE LAS EXPORTACIONES METÁLICAS (US$ MILLONES)</t>
  </si>
  <si>
    <t>COBRE</t>
  </si>
  <si>
    <t>ORO</t>
  </si>
  <si>
    <t>ZINC</t>
  </si>
  <si>
    <t>PLATA</t>
  </si>
  <si>
    <t>PLOMO</t>
  </si>
  <si>
    <t>ESTAÑO</t>
  </si>
  <si>
    <t>MOLIBDENO</t>
  </si>
  <si>
    <t xml:space="preserve">VARIACIÓN RESPECTO AL MES ANTERIOR* EN MILLONES DE US$ </t>
  </si>
  <si>
    <t>EVOLUCIÓN DE LAS EXPORTACIONES MINERAS METÁLICAS / US$ MILLONES</t>
  </si>
  <si>
    <t>VOLUMEN DE LAS EXPORTACIONES METÁLICAS</t>
  </si>
  <si>
    <t>(Miles toneladas)</t>
  </si>
  <si>
    <t>(Miles oz tr)</t>
  </si>
  <si>
    <t>(Millones oz tr)</t>
  </si>
  <si>
    <t>(Millones toneladas)</t>
  </si>
  <si>
    <t xml:space="preserve">VARIACIÓN RESPECTO AL MES ANTERIOR * VOLUMEN </t>
  </si>
  <si>
    <t>VARIACIÓN INTERANUAL DE LAS EXPORTACIONES MINERAS METÁLICAS (VOLUMEN (*))/ VAR%</t>
  </si>
  <si>
    <t>Tabla 6.1</t>
  </si>
  <si>
    <t>ESTRUCTURA DEL VALOR DE LAS EXPORTACIONES PERUANAS (MILLONES DE US$)</t>
  </si>
  <si>
    <t>RUBRO</t>
  </si>
  <si>
    <t>Part%</t>
  </si>
  <si>
    <t>Ene</t>
  </si>
  <si>
    <t>Mineros Metálicos</t>
  </si>
  <si>
    <t>Petróleo y gas natural</t>
  </si>
  <si>
    <t>Pesqueros (Export. Trad.)</t>
  </si>
  <si>
    <t>Agrícolas</t>
  </si>
  <si>
    <t>Agropecuarios</t>
  </si>
  <si>
    <t>Pesqueros (Export. No Trad.)</t>
  </si>
  <si>
    <t>Textiles</t>
  </si>
  <si>
    <t>Maderas y papeles</t>
  </si>
  <si>
    <t>Químicos</t>
  </si>
  <si>
    <t>Minerales no metálicos</t>
  </si>
  <si>
    <t>Sidero-metalúrgicos y joyería</t>
  </si>
  <si>
    <t>Metal-mecánicos</t>
  </si>
  <si>
    <t>Otros</t>
  </si>
  <si>
    <t>TOTAL EXPORTACIONES</t>
  </si>
  <si>
    <t>TOTAL EXPORTACIONES MINERAS</t>
  </si>
  <si>
    <t>Tabla 6.2</t>
  </si>
  <si>
    <t>VALOR DE EXPORTACIONES DE PRINCIPALES PRODUCTOS MINEROS (Millones de US$)</t>
  </si>
  <si>
    <t>Productos Metálicos</t>
  </si>
  <si>
    <t>Molibdeno</t>
  </si>
  <si>
    <t>PARTICIPACIÓN DE PRODUCTOS MINEROS EN EL VALOR DE EXPORTACIONES NACIONALES (Millones de US$)</t>
  </si>
  <si>
    <t>TOTAL PROD. MINEROS</t>
  </si>
  <si>
    <t>Minerales No Metálicos</t>
  </si>
  <si>
    <t>TOTAL EXPORTACIONES NACIONALES</t>
  </si>
  <si>
    <t>Tabla 06</t>
  </si>
  <si>
    <t>Tabla 01</t>
  </si>
  <si>
    <t>VOLUMEN DE LA PRODUCCIÓN MINERA METÁLICA</t>
  </si>
  <si>
    <t>ORO*</t>
  </si>
  <si>
    <t>ARSÉNICO</t>
  </si>
  <si>
    <t>BISMUTO</t>
  </si>
  <si>
    <t>CADMIO</t>
  </si>
  <si>
    <t>MANGANESO</t>
  </si>
  <si>
    <t>MAGNESIO</t>
  </si>
  <si>
    <t>TMF</t>
  </si>
  <si>
    <t>g finos</t>
  </si>
  <si>
    <t>kg finos</t>
  </si>
  <si>
    <t>N/D</t>
  </si>
  <si>
    <t>EVOLUCIÓN ANUAL DE LA PRODUCCIÓN DE COBRE
(MILES DE TMF)</t>
  </si>
  <si>
    <t>Tabla 02</t>
  </si>
  <si>
    <t>PRODUCCIÓN MINERA METÁLICA SEGÚN EMPRESA</t>
  </si>
  <si>
    <t>PRODUCTO / EMPRESA</t>
  </si>
  <si>
    <t>COBRE (TMF)</t>
  </si>
  <si>
    <t>SOCIEDAD MINERA CERRO VERDE S.A.A.*</t>
  </si>
  <si>
    <t>MARCOBRE S.A.C.*</t>
  </si>
  <si>
    <t>ORO** (g finos)</t>
  </si>
  <si>
    <t>MINERA BOROO MISQUICHILCA S.A.</t>
  </si>
  <si>
    <t>MINERA VETA DORADA S.A.C.</t>
  </si>
  <si>
    <t>ZINC (TMF)</t>
  </si>
  <si>
    <t>PLATA (kg finos)</t>
  </si>
  <si>
    <t>PLOMO (TMF)</t>
  </si>
  <si>
    <t>MINERA BATEAS S.A.C.</t>
  </si>
  <si>
    <t>HIERRO (TMF)</t>
  </si>
  <si>
    <t>ESTAÑO (TMF)</t>
  </si>
  <si>
    <t>MOLIBDENO (TMF)</t>
  </si>
  <si>
    <t>ARSÉNICO (TMF)</t>
  </si>
  <si>
    <t>GLORE PERU S.A.C</t>
  </si>
  <si>
    <t>SOCIEDAD MINERA ANDEREAL S.A.C.</t>
  </si>
  <si>
    <t>EL PACIFICO DORADO S.A.C.</t>
  </si>
  <si>
    <t>BISMUTO (TMF)</t>
  </si>
  <si>
    <t>CADMIO (TMF)</t>
  </si>
  <si>
    <t>MANGANESO (TMF)</t>
  </si>
  <si>
    <t>MAGNESIO (TMF)</t>
  </si>
  <si>
    <t>Tabla 03</t>
  </si>
  <si>
    <t>PRODUCCIÓN MINERA METÁLICA SEGÚN DEPARTAMENTO</t>
  </si>
  <si>
    <t>PRODUCTO / DEPARTAMENTO</t>
  </si>
  <si>
    <t>COBRE / TMF</t>
  </si>
  <si>
    <t>ORO* / G FINOS</t>
  </si>
  <si>
    <t>ZINC / TMF</t>
  </si>
  <si>
    <t>PLATA / KG FINOS</t>
  </si>
  <si>
    <t>PLOMO / TMF</t>
  </si>
  <si>
    <t>HIERRO / TMF</t>
  </si>
  <si>
    <t>ESTAÑO / TMF</t>
  </si>
  <si>
    <t>MOLIBDENO / TMF</t>
  </si>
  <si>
    <t>ARSÉNICO / TMF</t>
  </si>
  <si>
    <t>BISMUTO / TMF</t>
  </si>
  <si>
    <t>CADMIO / TMF</t>
  </si>
  <si>
    <t>MANGANESO / TMF</t>
  </si>
  <si>
    <t>MAGNESIO / TMF</t>
  </si>
  <si>
    <t>Mar.</t>
  </si>
  <si>
    <t>Marzo</t>
  </si>
  <si>
    <t>Mar. 2024</t>
  </si>
  <si>
    <t>Mar. 2025</t>
  </si>
  <si>
    <t>Ene-Mar 2024</t>
  </si>
  <si>
    <t>Ene-Mar 2025</t>
  </si>
  <si>
    <t>CORI PUNO S.R.L.</t>
  </si>
  <si>
    <t>2023 / 2025</t>
  </si>
  <si>
    <t>2024 / 2026</t>
  </si>
  <si>
    <t>Reposición San Rafael</t>
  </si>
  <si>
    <t>2025 / 2030</t>
  </si>
  <si>
    <t>Compañía Minera Coimolache S.A.</t>
  </si>
  <si>
    <t>2025 / 2036</t>
  </si>
  <si>
    <t>2025 / 2027</t>
  </si>
  <si>
    <t>Southern Perú Copper Corporation</t>
  </si>
  <si>
    <t>2025 / 2029</t>
  </si>
  <si>
    <t>2026 / 2032</t>
  </si>
  <si>
    <t>Ampliación Huarón</t>
  </si>
  <si>
    <t>Pan American Silver Huarón S.A.C.</t>
  </si>
  <si>
    <t>2026 / 2053</t>
  </si>
  <si>
    <t>Optimización Cerro Verde</t>
  </si>
  <si>
    <t>Sociedad Minera Cerro Verde S.A.A.</t>
  </si>
  <si>
    <t>2026 / P.D.</t>
  </si>
  <si>
    <t>2027 / 2028</t>
  </si>
  <si>
    <t>2027 / 2029</t>
  </si>
  <si>
    <t>2027 / 2031</t>
  </si>
  <si>
    <t>2029 / 2034</t>
  </si>
  <si>
    <t>Ampliación Cobriza</t>
  </si>
  <si>
    <t>Operadores Concentrados Peruanos S.A.C.</t>
  </si>
  <si>
    <t>Ampliación Contonga</t>
  </si>
  <si>
    <t>Norcobre S.A.C.</t>
  </si>
  <si>
    <t>Ampliación Esperanza</t>
  </si>
  <si>
    <t>Compañía Minera Caraveli S.A.C.</t>
  </si>
  <si>
    <t>Ampliación Quellaveco</t>
  </si>
  <si>
    <t>Anglo American Quellaveco S.A.</t>
  </si>
  <si>
    <t>Ampliación Recuperada</t>
  </si>
  <si>
    <t>Recuperada S.A.C.</t>
  </si>
  <si>
    <t>Ampliación Shougang</t>
  </si>
  <si>
    <t>Shougang Hierro Peru S.A.A.</t>
  </si>
  <si>
    <t>Ampliación Yauricocha</t>
  </si>
  <si>
    <t>Sociedad Minera Corona S.A.</t>
  </si>
  <si>
    <t>Katy</t>
  </si>
  <si>
    <t>Cultinor S.A.C.</t>
  </si>
  <si>
    <t>Optimización Cajamarquilla</t>
  </si>
  <si>
    <t>Nexa Resources Cajamarquilla S.A.</t>
  </si>
  <si>
    <t>Optimización Constancia</t>
  </si>
  <si>
    <t>Optimización Julcani</t>
  </si>
  <si>
    <t>Optimización Pallancata</t>
  </si>
  <si>
    <t>Optimización Pucamarca</t>
  </si>
  <si>
    <t>Olympic Precious Metals Ltd.</t>
  </si>
  <si>
    <t>Reaprovechamiento Quiruvilca</t>
  </si>
  <si>
    <t>Atom Enviromental II S.A.C.</t>
  </si>
  <si>
    <t>Reposición Cerro de Pasco</t>
  </si>
  <si>
    <t>Empresa Administradora Cerro S.A.C.</t>
  </si>
  <si>
    <t>Reposición Shahuindo</t>
  </si>
  <si>
    <t>Shahuindo S.A.C.</t>
  </si>
  <si>
    <t>PERÚ: CARTERA DE PROYECTOS DE INVERSIÓN MINERA, EDICIÓN 2025</t>
  </si>
  <si>
    <t>Cartera de Proyectos de Inversión Minera, edición 2025</t>
  </si>
  <si>
    <t>CPIM 2025'!A1</t>
  </si>
  <si>
    <t>GOLD FIELDS LA CIMA S.A.</t>
  </si>
  <si>
    <t>CMC CRITICAL MINERALS CORPORATION S.A.C.</t>
  </si>
  <si>
    <t>Feb</t>
  </si>
  <si>
    <t>Según ESTAMIN Abril 2025</t>
  </si>
  <si>
    <t>Edición Nº 04 - 2025</t>
  </si>
  <si>
    <t>ABRIL</t>
  </si>
  <si>
    <t>ENERO - ABRIL</t>
  </si>
  <si>
    <t>PIZARRA</t>
  </si>
  <si>
    <t>Fuente: Dirección de Gestión Minera, DGM / Fecha de consulta: 26 de mayo de 2025.
Elaboración: Dirección General de Promoción y Sostenibilidad Minera, DGPSM.</t>
  </si>
  <si>
    <t>PIZARRA (TM)</t>
  </si>
  <si>
    <t>Fuente: Dirección de Gestión Minera, DGM / Fecha de consulta: 26 de mayo de 2025.
Elaboración: Dirección General de Promoción y Sostenibilidad Minera, DGPSM.                                                                                                                                 
 (*) Información preliminar</t>
  </si>
  <si>
    <t>Abr.</t>
  </si>
  <si>
    <t>2025 
(Ene - Mar)</t>
  </si>
  <si>
    <t>VARIACIÓN INTERANUAL * EN MILLONES DE US$ / MARZO</t>
  </si>
  <si>
    <t>VARIACIÓN INTERANUAL ACUMULADA* EN MILLONES DE US$ / ENERO-MARZO</t>
  </si>
  <si>
    <t>VARIACIÓN INTERANUAL * VOLUMEN /MARZO</t>
  </si>
  <si>
    <t>VARIACIÓN INTERANUAL ACUMULADA * VOLUMEN / ENERO-MARZO</t>
  </si>
  <si>
    <t>Fuente: BCRP, Cuadros Estadísticos Mensuales. Elaborado por el Ministerio de Energía y Minas
Fecha de consulta: 29 de mayo de 2025.
* El cuadro contiene datos publicados por el Banco Central de Reserva del Perú. Los volúmenes para cada mineral se especifican a continuación:
. COBRE: Se considera las partidas arancelarias que corresponden a “Minerales de cobre y sus concentrados” y “Cátodos y secciones de cátodos de cobre refinado”.
. ORO: Se considera “Minerales de oro y sus concentrados”, así como “Refinados de oro”. Incluye estimación de exportaciones de oro no registradas por Aduanas.
. ZINC: Se considera “Minerales de zinc y sus concentrados” y “Zinc refinado”.
. HIERRO: Se considera “Hierro pellets” y “Hierro lodos y tortas”.
. PLATA: Se considera plata refinada y la partida “plata y sus concentrados”.
El volumen es calculado en base a la información que envía Aduanas en kg y se transforman a la unidades de referencia (es decir, de kilos a onzas troy, o de kilos a toneladas). En el caso del cobre y otros metales, en los que se considera concentrados, los volúmenes se ajustan por una ley promedio. Información disponible a la fecha de elaboración de este boletín.</t>
  </si>
  <si>
    <t>Mar</t>
  </si>
  <si>
    <t>Fuente: BCRP, Cuadros Estadísticos Mensuales. Elaborado por el Ministerio de Energía y Minas.
Fecha de consulta: 29 de mayo de 2025.</t>
  </si>
  <si>
    <t>Fuente: BCRP, Cuadros Estadísticos Mensuales. Elaborado por el Ministerio de Energía y Minas
Fecha de consulta: 29 de mayo de 2025.</t>
  </si>
  <si>
    <t>2025
(ene-abr)</t>
  </si>
  <si>
    <t>Abril</t>
  </si>
  <si>
    <t>VARIACIÓN INTERANUAL / ABRIL</t>
  </si>
  <si>
    <t>Abr. 2024</t>
  </si>
  <si>
    <t>Abr. 2025</t>
  </si>
  <si>
    <t>VARIACIÓN INTERANUAL ACUMULADA / ENERO-ABRIL</t>
  </si>
  <si>
    <t>Ene-Abr 2024</t>
  </si>
  <si>
    <t>Ene-Abr 2025</t>
  </si>
  <si>
    <t>Fuente: Dirección General de Minería, DGM - Ministerio de Energía y Minas.
Elaboración: Dirección General de Promoción y Sostenibilidad Minera, DGPSM.
- Información proporcionada por los Titulares Mineros a través del ESTAMIN.
- Las cifras han sido ajustadas a lo reportado por los Titulares Mineros al 26 de mayo de 2025.</t>
  </si>
  <si>
    <t>MINERA SOTRAMI S.A.</t>
  </si>
  <si>
    <t>OTROS (2024: 254 titulares mineros, 2025: 221 titulares mineros)</t>
  </si>
  <si>
    <t>OTROS (2024: 70 titulares mineros, 2025: 66 titulares mineros)</t>
  </si>
  <si>
    <t>OTROS (2024: 112 titulares mineros, 2025: 97 titulares mineros)</t>
  </si>
  <si>
    <t>OTROS (2024: 170 titulares mineros, 2025: 149 titulares mineros)</t>
  </si>
  <si>
    <t>OTROS (2024: 127 titulares mineros, 2025: 113 titulares mineros)</t>
  </si>
  <si>
    <t>OTROS (2024: 123 titulares mineros, 2025: 106 titulares mineros)</t>
  </si>
  <si>
    <t>OTROS (2024: 97 titulares mineros, 2025: 90 titulares mineros)</t>
  </si>
  <si>
    <t>SEGÚN DEPARTAMENTO Y GÉNERO - ABRIL 2025</t>
  </si>
  <si>
    <t>Variación Interanual - Abril</t>
  </si>
  <si>
    <t>Fuente: Dirección General de Minería - Ministerio de Energía y Minas.
- 2015-2019:  Información proporcionada por los Titulares Mineros a través de la Declaración Anual Consolidada (DAC).
- 2020-2025:  Información proporcionada por los Titulares Mineros a través del Declaración Estadística Mensual (ESTAMIN).
* Las cifras han sido ajustadas a lo reportado por los Titulares Mineros al 26 de mayo de 2025.</t>
  </si>
  <si>
    <t>Fuente: Dirección General de Minería - Ministerio de Energía y Minas.
 *Las cifras han sido ajustadas a lo reportado por los Titulares Mineros al 27 de mayo de 2025.</t>
  </si>
  <si>
    <t>Fuente: Dirección General de Minería - Ministerio de Energía y Minas.
Información proporcionada por los Titulares Mineros a través del Declaración Estadística Mensual (ESTAMIN).
* Las cifras han sido ajustadas a lo reportado por los Titulares Mineros al 26 de mayo de 2025.</t>
  </si>
  <si>
    <t xml:space="preserve">*Se considera las transferencias a los gobiernos locales, regionales y nacionales (universidades públicas).
Fuente: MEF - Portal de Transparencia Económica, Instituto Geológico Minero y Metalúrgico (INGEMMET). Elaborado por el Ministerio de Energía y Minas. 
** Fecha de consulta: 09 de mayo de 2025
   Canon Minero - Adelanto enero 2025
   Regalías Mineras - Datos a abril 2025 
   Derecho de Vigencia y Penalidad - Datos a marzo 2025 </t>
  </si>
  <si>
    <t xml:space="preserve">*Se considera las transferencias a los gobiernos locales, regionales y nacionales (universidades públicas).
Fuente: MEF - Portal de Transparencia Económica, Instituto Geológico Minero y Metalúrgico (INGEMMET). Elaborado por el Ministerio de Energía y Minas. 
** Fecha de consulta: 09 de mayo de 2025
   Canon Minero - Adelanto enero 2025
   Regalías Mineras - Datos a abril 2025 
   Derecho de Vigencia y Penalidad - Datos a marzo 2025    
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</si>
  <si>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Fuente: Instituto Geológico Minero y Metalúrgico (INGEMMET) /  Fecha de consulta: 09 de mayo de 2025.</t>
  </si>
  <si>
    <t>ÁREAS RESTRINGIDAS A LA MINERÍA - ABRIL 2025</t>
  </si>
  <si>
    <t>AREA NATURAL - USO INDIRECTO</t>
  </si>
  <si>
    <t>CLASIFICACION DIVERSA (gasoductos, oleoductos,  otros)</t>
  </si>
  <si>
    <t xml:space="preserve">CONCESION FORESTAL </t>
  </si>
  <si>
    <t>ECOSISTEMAS FRAGILES</t>
  </si>
  <si>
    <t>AREA DE DEFENSA NACIONAL</t>
  </si>
  <si>
    <t>RESERVA INDIGENA</t>
  </si>
  <si>
    <t>ZONA ARQUEOLOGICA</t>
  </si>
  <si>
    <t xml:space="preserve">AREA DE NO ADMISION DE PETITORIOS </t>
  </si>
  <si>
    <t>AREA DE NO ADMISION DE PETITORIOS INGEMMET</t>
  </si>
  <si>
    <t>SITIO HISTORICO DE BATALLA</t>
  </si>
  <si>
    <t>Fuente:  Declaración Estadística Mensual (ESTAMIN) - Ministerio de Energía y Minas.   /    Fecha de consulta: 30 de mayo de 2025.</t>
  </si>
  <si>
    <r>
      <t>ACTIVIDAD MINERA - ABRIL</t>
    </r>
    <r>
      <rPr>
        <b/>
        <sz val="12"/>
        <rFont val="Calibri"/>
        <family val="2"/>
      </rPr>
      <t xml:space="preserve"> 2025</t>
    </r>
  </si>
  <si>
    <t>2025 
(ene-abr)</t>
  </si>
  <si>
    <t>VARIACIÓN INTERANUAL ACUMULADA / ENERO - ABRIL</t>
  </si>
  <si>
    <t>Fuente: SUNAT, Nota Tributaria. Elaborado por Ministerio de Energía y Minas.
Fecha de consulta: 19 de mayo de 2025.
* Incluye Ingresos Tributarios y No Tributarios mineros recaudados por SUNAT.</t>
  </si>
  <si>
    <t>2025
(Ene-Abr)</t>
  </si>
  <si>
    <t>Fuente:  Dirección de Gestión Minera, DGM/  Fecha de consulta: 26 de mayo de 2025.
Elaboración: Dirección General de Promoción y Sostenibilidad Minera, DGPSM.
(*) Información preliminar. Incluye producción aurífera estimada de mineros artesanales de Madre de Dios, Puno, Piura y Arequipa.
N/D: Información no disponible</t>
  </si>
  <si>
    <t>Fuente:  Dirección de Gestión Minera, DGM/  Fecha de consulta: 26 de mayo de 2025.
Elaboración: Dirección General de Promoción y Sostenibilidad Minera, DGPSM.
(*) Información preliminar. Incluye producción aurífera estimada de mineros artesanales de Madre de Dios, Puno, Piura y Arequipa.</t>
  </si>
  <si>
    <t>OTROS (2024: 47 titulares mineros, 2025: 43 titulares mineros)</t>
  </si>
  <si>
    <t>OTROS (2024: 229 titulares mineros, 2025: 238 titulares mineros)</t>
  </si>
  <si>
    <t>OTROS (2024: 29 titulares mineros, 2025: 29 titulares mineros)</t>
  </si>
  <si>
    <t>OTROS (2024: 79 titulares mineros, 2025: 78 titulares mineros)</t>
  </si>
  <si>
    <t>OTROS (2024: 28 titulares mineros, 2025: 30 titulares mineros)</t>
  </si>
  <si>
    <t>Fuente:  Dirección de Gestión Minera, DGM/  Fecha de consulta: 26 de mayo de 2025.
Elaboración: Dirección de Promoción y Sostenibilidad Minera, DGPSM.
(*)Incluye producción cuprífera por proceso de flotación (TMF), lixiviación y electro-obtención (TM). 
(**) Información preliminar. Incluye producción aurífera estimada de mineros artesanales de Madre de Dios, Puno, Piura y Arequipa.</t>
  </si>
  <si>
    <t>Fuente:  Dirección de Gestión Minera, DGM/  Fecha de consulta: 26 de mayo de 2025.
Elaboración: Dirección de Promoción y Sostenibilidad Minera, DGPSM.
(*) Información preliminar. Incluye producción aurífera estimada de mineros artesanales de Madre de Dios, Puno, Piura y Arequipa.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</si>
</sst>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%"/>
    <numFmt numFmtId="167" formatCode="_-* #,##0.00\ _€_-;\-* #,##0.00\ _€_-;_-* &quot;-&quot;??\ _€_-;_-@_-"/>
    <numFmt numFmtId="168" formatCode="#,##0.0"/>
    <numFmt numFmtId="169" formatCode="_-* #,##0.00\ _P_t_s_-;\-* #,##0.00\ _P_t_s_-;_-* &quot;-&quot;??\ _P_t_s_-;_-@_-"/>
    <numFmt numFmtId="170" formatCode="_-* #,##0_-;\-* #,##0_-;_-* &quot;-&quot;??_-;_-@_-"/>
    <numFmt numFmtId="171" formatCode="_ * #,##0.0_ ;_ * \-#,##0.0_ ;_ * &quot;-&quot;??_ ;_ @_ "/>
    <numFmt numFmtId="172" formatCode="_-* #,##0.0_-;\-* #,##0.0_-;_-* &quot;-&quot;??_-;_-@_-"/>
    <numFmt numFmtId="173" formatCode="#,##0.0,,"/>
    <numFmt numFmtId="174" formatCode="_ * #,##0.0000_ ;_ * \-#,##0.0000_ ;_ * &quot;-&quot;??_ ;_ @_ "/>
    <numFmt numFmtId="175" formatCode="_ * #,##0_ ;_ * \-#,##0_ ;_ * &quot;-&quot;??_ ;_ @_ "/>
    <numFmt numFmtId="176" formatCode="0.000%"/>
    <numFmt numFmtId="177" formatCode="0.0000%"/>
    <numFmt numFmtId="178" formatCode="#,##0_ ;\-#,##0\ "/>
    <numFmt numFmtId="179" formatCode="0.000"/>
    <numFmt numFmtId="180" formatCode="#,##0;[Red]#,##0"/>
    <numFmt numFmtId="181" formatCode="[$-1010409]###,##0"/>
    <numFmt numFmtId="182" formatCode="0.00000%"/>
    <numFmt numFmtId="183" formatCode="_-* #,##0.00_-;\-* #,##0.00_-;_-* &quot;-&quot;??_-;_-@"/>
    <numFmt numFmtId="184" formatCode="0.0"/>
    <numFmt numFmtId="185" formatCode="_-* #,##0.000_-;\-* #,##0.000_-;_-* &quot;-&quot;??_-;_-@_-"/>
    <numFmt numFmtId="186" formatCode="_ * #,##0.000_ ;_ * \-#,##0.000_ ;_ * &quot;-&quot;??_ ;_ @_ 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18"/>
      <name val="Century Gothic"/>
      <family val="2"/>
    </font>
    <font>
      <sz val="14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rgb="FF00519E"/>
      <name val="Century Gothic"/>
      <family val="2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 Light"/>
      <family val="2"/>
      <scheme val="major"/>
    </font>
    <font>
      <b/>
      <sz val="11"/>
      <color rgb="FF00B050"/>
      <name val="Calibri Light"/>
      <family val="2"/>
      <scheme val="major"/>
    </font>
    <font>
      <sz val="11"/>
      <color rgb="FF00B050"/>
      <name val="Calibri Light"/>
      <family val="2"/>
      <scheme val="major"/>
    </font>
    <font>
      <b/>
      <sz val="11"/>
      <color theme="5" tint="-0.249977111117893"/>
      <name val="Calibri Light"/>
      <family val="2"/>
      <scheme val="major"/>
    </font>
    <font>
      <sz val="11"/>
      <color theme="5" tint="-0.249977111117893"/>
      <name val="Calibri Light"/>
      <family val="2"/>
      <scheme val="major"/>
    </font>
    <font>
      <b/>
      <sz val="11"/>
      <color rgb="FF305496"/>
      <name val="Calibri Light"/>
      <family val="2"/>
      <scheme val="major"/>
    </font>
    <font>
      <sz val="11"/>
      <color rgb="FF305496"/>
      <name val="Calibri Light"/>
      <family val="2"/>
      <scheme val="major"/>
    </font>
    <font>
      <b/>
      <sz val="22"/>
      <color theme="3" tint="-0.499984740745262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22"/>
      <color rgb="FF002060"/>
      <name val="Calibri Light"/>
      <family val="2"/>
      <scheme val="major"/>
    </font>
    <font>
      <b/>
      <sz val="10"/>
      <color indexed="8"/>
      <name val="Calibri"/>
      <family val="2"/>
    </font>
    <font>
      <sz val="10"/>
      <color rgb="FFFFFFFF"/>
      <name val="Calibri"/>
      <family val="2"/>
    </font>
    <font>
      <i/>
      <sz val="10"/>
      <color rgb="FF000000"/>
      <name val="Calibri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</font>
    <font>
      <sz val="12"/>
      <name val="Calibri"/>
      <family val="2"/>
    </font>
    <font>
      <i/>
      <sz val="10"/>
      <color theme="1"/>
      <name val="Calibri"/>
      <family val="2"/>
    </font>
    <font>
      <b/>
      <sz val="16"/>
      <color rgb="FF00000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8"/>
      <color rgb="FF4D5156"/>
      <name val="Arial"/>
      <family val="2"/>
    </font>
    <font>
      <i/>
      <sz val="10"/>
      <name val="Calibri"/>
      <family val="2"/>
    </font>
    <font>
      <sz val="16"/>
      <color rgb="FF000000"/>
      <name val="Calibri"/>
      <family val="2"/>
    </font>
    <font>
      <b/>
      <sz val="10"/>
      <color rgb="FFFFFF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u/>
      <sz val="11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entury Gothic"/>
      <family val="2"/>
    </font>
    <font>
      <sz val="10"/>
      <name val="Arial"/>
      <family val="2"/>
    </font>
    <font>
      <sz val="9"/>
      <color theme="0" tint="-0.34998626667073579"/>
      <name val="Calibri"/>
      <family val="2"/>
      <scheme val="minor"/>
    </font>
    <font>
      <b/>
      <sz val="12"/>
      <name val="Calibri"/>
      <family val="2"/>
    </font>
    <font>
      <sz val="9"/>
      <color rgb="FFFF0000"/>
      <name val="Calibri"/>
      <family val="2"/>
      <scheme val="minor"/>
    </font>
    <font>
      <b/>
      <sz val="11"/>
      <color rgb="FF305496"/>
      <name val="Calibri Light"/>
      <family val="1"/>
      <scheme val="major"/>
    </font>
    <font>
      <sz val="11"/>
      <color rgb="FFC00000"/>
      <name val="Calibri Light"/>
      <family val="2"/>
      <scheme val="major"/>
    </font>
    <font>
      <b/>
      <sz val="11"/>
      <color rgb="FF963634"/>
      <name val="Calibri Light"/>
      <family val="2"/>
      <scheme val="major"/>
    </font>
    <font>
      <sz val="11"/>
      <color rgb="FF963634"/>
      <name val="Calibri Light"/>
      <family val="2"/>
      <scheme val="major"/>
    </font>
    <font>
      <b/>
      <sz val="11"/>
      <color theme="5" tint="-0.249977111117893"/>
      <name val="Calibri Light"/>
      <family val="1"/>
      <scheme val="major"/>
    </font>
    <font>
      <b/>
      <sz val="11"/>
      <color rgb="FF00B050"/>
      <name val="Calibri Light"/>
      <family val="1"/>
      <scheme val="major"/>
    </font>
    <font>
      <sz val="7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3A560"/>
        <bgColor indexed="64"/>
      </patternFill>
    </fill>
    <fill>
      <patternFill patternType="solid">
        <fgColor rgb="FF0081B0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rgb="FFC00000"/>
      </patternFill>
    </fill>
    <fill>
      <patternFill patternType="solid">
        <fgColor theme="0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D9D9D9"/>
        <bgColor rgb="FFFFFFFF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/>
      <right/>
      <top/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rgb="FF5B9BD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534A51"/>
      </top>
      <bottom/>
      <diagonal/>
    </border>
    <border>
      <left/>
      <right/>
      <top style="thick">
        <color rgb="FF534A51"/>
      </top>
      <bottom style="thin">
        <color rgb="FF534A51"/>
      </bottom>
      <diagonal/>
    </border>
    <border>
      <left/>
      <right/>
      <top style="thin">
        <color rgb="FF534A51"/>
      </top>
      <bottom style="thin">
        <color rgb="FF534A51"/>
      </bottom>
      <diagonal/>
    </border>
    <border>
      <left/>
      <right/>
      <top/>
      <bottom style="thick">
        <color rgb="FF534A51"/>
      </bottom>
      <diagonal/>
    </border>
    <border>
      <left/>
      <right/>
      <top style="thick">
        <color rgb="FF534A51"/>
      </top>
      <bottom style="thick">
        <color rgb="FF534A5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534A51"/>
      </bottom>
      <diagonal/>
    </border>
    <border>
      <left/>
      <right/>
      <top style="thin">
        <color rgb="FF534A51"/>
      </top>
      <bottom style="thin">
        <color indexed="64"/>
      </bottom>
      <diagonal/>
    </border>
    <border>
      <left/>
      <right/>
      <top style="thin">
        <color rgb="FF534A51"/>
      </top>
      <bottom/>
      <diagonal/>
    </border>
    <border>
      <left/>
      <right/>
      <top style="thin">
        <color indexed="64"/>
      </top>
      <bottom style="thin">
        <color rgb="FF534A51"/>
      </bottom>
      <diagonal/>
    </border>
    <border>
      <left/>
      <right/>
      <top style="thin">
        <color rgb="FF534A5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5B9BD5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3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6" fillId="2" borderId="0">
      <alignment horizontal="left"/>
    </xf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  <xf numFmtId="0" fontId="19" fillId="0" borderId="0"/>
    <xf numFmtId="0" fontId="1" fillId="0" borderId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7" fillId="0" borderId="0" applyBorder="0"/>
    <xf numFmtId="0" fontId="5" fillId="0" borderId="0" applyBorder="0"/>
    <xf numFmtId="43" fontId="1" fillId="0" borderId="0" applyFont="0" applyFill="0" applyBorder="0" applyAlignment="0" applyProtection="0"/>
  </cellStyleXfs>
  <cellXfs count="1098">
    <xf numFmtId="0" fontId="0" fillId="0" borderId="0" xfId="0"/>
    <xf numFmtId="0" fontId="0" fillId="2" borderId="0" xfId="0" applyFill="1"/>
    <xf numFmtId="0" fontId="6" fillId="2" borderId="0" xfId="9" applyAlignment="1">
      <alignment horizontal="center"/>
    </xf>
    <xf numFmtId="0" fontId="6" fillId="2" borderId="0" xfId="9">
      <alignment horizontal="left"/>
    </xf>
    <xf numFmtId="0" fontId="0" fillId="0" borderId="0" xfId="0" applyAlignment="1">
      <alignment vertical="center"/>
    </xf>
    <xf numFmtId="0" fontId="2" fillId="0" borderId="0" xfId="5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66" fontId="4" fillId="2" borderId="0" xfId="1" applyNumberFormat="1" applyFont="1" applyFill="1"/>
    <xf numFmtId="10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4" fillId="2" borderId="0" xfId="0" applyFont="1" applyFill="1"/>
    <xf numFmtId="49" fontId="15" fillId="2" borderId="0" xfId="23" applyNumberFormat="1" applyFont="1" applyFill="1" applyAlignment="1">
      <alignment horizontal="left" vertical="center"/>
    </xf>
    <xf numFmtId="49" fontId="11" fillId="2" borderId="0" xfId="23" applyNumberFormat="1" applyFont="1" applyFill="1" applyAlignment="1">
      <alignment vertical="center"/>
    </xf>
    <xf numFmtId="49" fontId="12" fillId="2" borderId="0" xfId="23" applyNumberFormat="1" applyFont="1" applyFill="1" applyAlignment="1">
      <alignment vertical="center"/>
    </xf>
    <xf numFmtId="0" fontId="16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70" fontId="4" fillId="2" borderId="0" xfId="19" applyNumberFormat="1" applyFont="1" applyFill="1"/>
    <xf numFmtId="0" fontId="17" fillId="4" borderId="0" xfId="5" applyFont="1" applyFill="1" applyAlignment="1">
      <alignment horizontal="left"/>
    </xf>
    <xf numFmtId="0" fontId="21" fillId="4" borderId="0" xfId="5" applyFont="1" applyFill="1" applyAlignment="1">
      <alignment horizontal="center"/>
    </xf>
    <xf numFmtId="0" fontId="2" fillId="4" borderId="0" xfId="5" applyFill="1"/>
    <xf numFmtId="0" fontId="18" fillId="4" borderId="0" xfId="5" applyFont="1" applyFill="1" applyAlignment="1">
      <alignment horizontal="left"/>
    </xf>
    <xf numFmtId="0" fontId="22" fillId="0" borderId="0" xfId="0" applyFont="1"/>
    <xf numFmtId="0" fontId="14" fillId="0" borderId="0" xfId="0" applyFont="1"/>
    <xf numFmtId="0" fontId="23" fillId="0" borderId="0" xfId="26" applyFont="1" applyAlignment="1">
      <alignment vertical="center"/>
    </xf>
    <xf numFmtId="14" fontId="23" fillId="0" borderId="0" xfId="26" applyNumberFormat="1" applyFont="1" applyAlignment="1">
      <alignment vertical="center"/>
    </xf>
    <xf numFmtId="0" fontId="23" fillId="0" borderId="0" xfId="26" applyFont="1" applyAlignment="1">
      <alignment horizontal="center" vertical="center"/>
    </xf>
    <xf numFmtId="14" fontId="23" fillId="0" borderId="0" xfId="26" applyNumberFormat="1" applyFont="1" applyAlignment="1">
      <alignment horizontal="center" vertical="center"/>
    </xf>
    <xf numFmtId="0" fontId="24" fillId="2" borderId="0" xfId="26" applyFont="1" applyFill="1" applyAlignment="1">
      <alignment horizontal="left" vertical="center"/>
    </xf>
    <xf numFmtId="0" fontId="25" fillId="2" borderId="0" xfId="26" applyFont="1" applyFill="1" applyAlignment="1">
      <alignment horizontal="left" vertical="center"/>
    </xf>
    <xf numFmtId="3" fontId="25" fillId="2" borderId="0" xfId="26" applyNumberFormat="1" applyFont="1" applyFill="1" applyAlignment="1">
      <alignment horizontal="center" vertical="center"/>
    </xf>
    <xf numFmtId="0" fontId="25" fillId="2" borderId="0" xfId="26" applyFont="1" applyFill="1" applyAlignment="1">
      <alignment horizontal="center" vertical="center"/>
    </xf>
    <xf numFmtId="14" fontId="25" fillId="2" borderId="0" xfId="26" applyNumberFormat="1" applyFont="1" applyFill="1" applyAlignment="1">
      <alignment horizontal="center" vertical="center"/>
    </xf>
    <xf numFmtId="168" fontId="25" fillId="2" borderId="0" xfId="26" applyNumberFormat="1" applyFont="1" applyFill="1" applyAlignment="1">
      <alignment horizontal="center" vertical="center"/>
    </xf>
    <xf numFmtId="0" fontId="23" fillId="2" borderId="0" xfId="26" applyFont="1" applyFill="1" applyAlignment="1">
      <alignment vertical="center"/>
    </xf>
    <xf numFmtId="14" fontId="23" fillId="2" borderId="0" xfId="26" applyNumberFormat="1" applyFont="1" applyFill="1" applyAlignment="1">
      <alignment vertical="center"/>
    </xf>
    <xf numFmtId="0" fontId="29" fillId="0" borderId="0" xfId="26" applyFont="1" applyAlignment="1">
      <alignment horizontal="center" vertical="center"/>
    </xf>
    <xf numFmtId="14" fontId="29" fillId="0" borderId="0" xfId="26" applyNumberFormat="1" applyFont="1" applyAlignment="1">
      <alignment horizontal="center" vertical="center"/>
    </xf>
    <xf numFmtId="168" fontId="29" fillId="0" borderId="0" xfId="26" applyNumberFormat="1" applyFont="1" applyAlignment="1">
      <alignment horizontal="center" vertical="center"/>
    </xf>
    <xf numFmtId="0" fontId="21" fillId="4" borderId="0" xfId="5" applyFont="1" applyFill="1" applyAlignment="1">
      <alignment horizontal="left"/>
    </xf>
    <xf numFmtId="171" fontId="21" fillId="0" borderId="0" xfId="5" applyNumberFormat="1" applyFont="1" applyAlignment="1">
      <alignment horizontal="center"/>
    </xf>
    <xf numFmtId="171" fontId="21" fillId="4" borderId="0" xfId="5" applyNumberFormat="1" applyFont="1" applyFill="1" applyAlignment="1">
      <alignment horizontal="center"/>
    </xf>
    <xf numFmtId="171" fontId="21" fillId="4" borderId="0" xfId="5" applyNumberFormat="1" applyFont="1" applyFill="1" applyAlignment="1">
      <alignment horizontal="center" vertical="center"/>
    </xf>
    <xf numFmtId="165" fontId="2" fillId="4" borderId="0" xfId="5" applyNumberFormat="1" applyFill="1"/>
    <xf numFmtId="173" fontId="36" fillId="2" borderId="0" xfId="20" applyNumberFormat="1" applyFont="1" applyFill="1" applyAlignment="1">
      <alignment horizontal="right"/>
    </xf>
    <xf numFmtId="171" fontId="21" fillId="4" borderId="0" xfId="5" applyNumberFormat="1" applyFont="1" applyFill="1" applyAlignment="1">
      <alignment vertical="center"/>
    </xf>
    <xf numFmtId="0" fontId="2" fillId="4" borderId="0" xfId="5" applyFill="1" applyAlignment="1">
      <alignment horizontal="left"/>
    </xf>
    <xf numFmtId="165" fontId="2" fillId="4" borderId="0" xfId="5" applyNumberFormat="1" applyFill="1" applyAlignment="1">
      <alignment horizontal="center"/>
    </xf>
    <xf numFmtId="0" fontId="33" fillId="0" borderId="0" xfId="0" applyFont="1" applyAlignment="1">
      <alignment vertical="center" wrapText="1"/>
    </xf>
    <xf numFmtId="173" fontId="36" fillId="2" borderId="0" xfId="19" applyNumberFormat="1" applyFont="1" applyFill="1" applyAlignment="1">
      <alignment horizontal="right"/>
    </xf>
    <xf numFmtId="43" fontId="2" fillId="2" borderId="0" xfId="19" applyFont="1" applyFill="1" applyAlignment="1">
      <alignment horizontal="center"/>
    </xf>
    <xf numFmtId="0" fontId="2" fillId="9" borderId="0" xfId="5" applyFill="1" applyAlignment="1">
      <alignment horizontal="center"/>
    </xf>
    <xf numFmtId="0" fontId="2" fillId="4" borderId="0" xfId="5" applyFill="1" applyAlignment="1">
      <alignment horizontal="center"/>
    </xf>
    <xf numFmtId="0" fontId="2" fillId="9" borderId="0" xfId="5" applyFill="1" applyAlignment="1">
      <alignment vertical="center"/>
    </xf>
    <xf numFmtId="0" fontId="2" fillId="2" borderId="0" xfId="5" applyFill="1" applyAlignment="1">
      <alignment horizontal="center"/>
    </xf>
    <xf numFmtId="0" fontId="17" fillId="4" borderId="0" xfId="2" applyFont="1" applyFill="1"/>
    <xf numFmtId="0" fontId="41" fillId="2" borderId="0" xfId="0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  <xf numFmtId="0" fontId="43" fillId="10" borderId="0" xfId="0" applyFont="1" applyFill="1" applyAlignment="1">
      <alignment horizontal="left"/>
    </xf>
    <xf numFmtId="0" fontId="43" fillId="10" borderId="0" xfId="0" applyFont="1" applyFill="1" applyAlignment="1">
      <alignment horizontal="center"/>
    </xf>
    <xf numFmtId="0" fontId="44" fillId="2" borderId="4" xfId="0" applyFont="1" applyFill="1" applyBorder="1" applyAlignment="1">
      <alignment horizontal="left"/>
    </xf>
    <xf numFmtId="0" fontId="44" fillId="2" borderId="4" xfId="0" applyFont="1" applyFill="1" applyBorder="1" applyAlignment="1">
      <alignment horizontal="center"/>
    </xf>
    <xf numFmtId="10" fontId="4" fillId="2" borderId="0" xfId="1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/>
    <xf numFmtId="0" fontId="20" fillId="11" borderId="1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left" indent="1"/>
    </xf>
    <xf numFmtId="3" fontId="4" fillId="2" borderId="0" xfId="0" applyNumberFormat="1" applyFont="1" applyFill="1"/>
    <xf numFmtId="10" fontId="4" fillId="0" borderId="0" xfId="0" applyNumberFormat="1" applyFont="1" applyAlignment="1">
      <alignment horizontal="center"/>
    </xf>
    <xf numFmtId="10" fontId="4" fillId="2" borderId="0" xfId="1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9" applyFont="1">
      <alignment horizontal="left"/>
    </xf>
    <xf numFmtId="0" fontId="16" fillId="2" borderId="0" xfId="9" applyFont="1">
      <alignment horizontal="left"/>
    </xf>
    <xf numFmtId="175" fontId="0" fillId="0" borderId="0" xfId="0" applyNumberFormat="1"/>
    <xf numFmtId="0" fontId="46" fillId="2" borderId="0" xfId="0" applyFont="1" applyFill="1" applyAlignment="1">
      <alignment horizontal="left"/>
    </xf>
    <xf numFmtId="0" fontId="43" fillId="10" borderId="0" xfId="0" applyFont="1" applyFill="1" applyAlignment="1">
      <alignment horizontal="left" vertical="center"/>
    </xf>
    <xf numFmtId="0" fontId="43" fillId="10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indent="1"/>
    </xf>
    <xf numFmtId="170" fontId="4" fillId="2" borderId="0" xfId="19" applyNumberFormat="1" applyFont="1" applyFill="1" applyAlignment="1">
      <alignment horizontal="center" vertical="center"/>
    </xf>
    <xf numFmtId="3" fontId="0" fillId="2" borderId="0" xfId="0" applyNumberFormat="1" applyFill="1"/>
    <xf numFmtId="172" fontId="43" fillId="10" borderId="0" xfId="19" applyNumberFormat="1" applyFont="1" applyFill="1" applyAlignment="1">
      <alignment horizontal="center" vertical="center"/>
    </xf>
    <xf numFmtId="0" fontId="4" fillId="0" borderId="0" xfId="0" applyFont="1" applyAlignment="1">
      <alignment horizontal="left" indent="1"/>
    </xf>
    <xf numFmtId="172" fontId="4" fillId="0" borderId="0" xfId="19" applyNumberFormat="1" applyFont="1" applyFill="1" applyAlignment="1">
      <alignment horizontal="center"/>
    </xf>
    <xf numFmtId="172" fontId="4" fillId="2" borderId="0" xfId="19" applyNumberFormat="1" applyFont="1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/>
    </xf>
    <xf numFmtId="166" fontId="20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/>
    </xf>
    <xf numFmtId="166" fontId="20" fillId="0" borderId="0" xfId="0" applyNumberFormat="1" applyFont="1" applyAlignment="1">
      <alignment horizontal="right" vertical="center"/>
    </xf>
    <xf numFmtId="14" fontId="0" fillId="2" borderId="0" xfId="0" applyNumberFormat="1" applyFill="1" applyAlignment="1">
      <alignment horizontal="left"/>
    </xf>
    <xf numFmtId="0" fontId="16" fillId="10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68" fontId="4" fillId="2" borderId="0" xfId="0" applyNumberFormat="1" applyFont="1" applyFill="1" applyAlignment="1">
      <alignment horizontal="center"/>
    </xf>
    <xf numFmtId="172" fontId="4" fillId="2" borderId="0" xfId="0" applyNumberFormat="1" applyFont="1" applyFill="1" applyAlignment="1">
      <alignment horizontal="center"/>
    </xf>
    <xf numFmtId="43" fontId="4" fillId="2" borderId="0" xfId="19" applyFont="1" applyFill="1" applyAlignment="1">
      <alignment horizontal="center"/>
    </xf>
    <xf numFmtId="0" fontId="20" fillId="0" borderId="1" xfId="0" applyFont="1" applyBorder="1" applyAlignment="1">
      <alignment horizontal="left" indent="1"/>
    </xf>
    <xf numFmtId="0" fontId="20" fillId="0" borderId="0" xfId="0" applyFont="1" applyAlignment="1">
      <alignment horizontal="left" indent="1"/>
    </xf>
    <xf numFmtId="10" fontId="20" fillId="0" borderId="0" xfId="0" applyNumberFormat="1" applyFont="1" applyAlignment="1">
      <alignment horizontal="center"/>
    </xf>
    <xf numFmtId="0" fontId="20" fillId="2" borderId="1" xfId="0" applyFont="1" applyFill="1" applyBorder="1" applyAlignment="1">
      <alignment horizontal="left" indent="1"/>
    </xf>
    <xf numFmtId="166" fontId="20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41" fillId="2" borderId="0" xfId="0" applyFont="1" applyFill="1"/>
    <xf numFmtId="0" fontId="43" fillId="13" borderId="0" xfId="9" applyFont="1" applyFill="1" applyAlignment="1">
      <alignment horizontal="left" vertical="center"/>
    </xf>
    <xf numFmtId="0" fontId="43" fillId="13" borderId="0" xfId="9" applyFont="1" applyFill="1" applyAlignment="1">
      <alignment horizontal="center" vertical="center"/>
    </xf>
    <xf numFmtId="0" fontId="6" fillId="2" borderId="0" xfId="9" applyAlignment="1">
      <alignment horizontal="left" vertical="center"/>
    </xf>
    <xf numFmtId="0" fontId="47" fillId="13" borderId="0" xfId="9" applyFont="1" applyFill="1">
      <alignment horizontal="left"/>
    </xf>
    <xf numFmtId="0" fontId="47" fillId="13" borderId="0" xfId="9" applyFont="1" applyFill="1" applyAlignment="1">
      <alignment horizontal="center"/>
    </xf>
    <xf numFmtId="0" fontId="47" fillId="13" borderId="0" xfId="9" applyFont="1" applyFill="1" applyAlignment="1">
      <alignment horizontal="center" vertical="center"/>
    </xf>
    <xf numFmtId="3" fontId="4" fillId="8" borderId="0" xfId="9" applyNumberFormat="1" applyFont="1" applyFill="1">
      <alignment horizontal="left"/>
    </xf>
    <xf numFmtId="3" fontId="4" fillId="8" borderId="0" xfId="9" applyNumberFormat="1" applyFont="1" applyFill="1" applyAlignment="1">
      <alignment horizontal="right"/>
    </xf>
    <xf numFmtId="178" fontId="4" fillId="8" borderId="0" xfId="4" applyNumberFormat="1" applyFont="1" applyFill="1" applyBorder="1" applyAlignment="1">
      <alignment horizontal="right"/>
    </xf>
    <xf numFmtId="178" fontId="4" fillId="8" borderId="11" xfId="4" applyNumberFormat="1" applyFont="1" applyFill="1" applyBorder="1" applyAlignment="1">
      <alignment horizontal="center"/>
    </xf>
    <xf numFmtId="166" fontId="4" fillId="8" borderId="0" xfId="1" applyNumberFormat="1" applyFont="1" applyFill="1" applyBorder="1" applyAlignment="1">
      <alignment horizontal="center"/>
    </xf>
    <xf numFmtId="43" fontId="6" fillId="2" borderId="0" xfId="19" applyFont="1" applyFill="1" applyAlignment="1">
      <alignment horizontal="left"/>
    </xf>
    <xf numFmtId="43" fontId="6" fillId="2" borderId="0" xfId="9" applyNumberFormat="1">
      <alignment horizontal="left"/>
    </xf>
    <xf numFmtId="3" fontId="4" fillId="2" borderId="0" xfId="9" applyNumberFormat="1" applyFont="1">
      <alignment horizontal="left"/>
    </xf>
    <xf numFmtId="3" fontId="4" fillId="2" borderId="0" xfId="9" applyNumberFormat="1" applyFont="1" applyAlignment="1">
      <alignment horizontal="right"/>
    </xf>
    <xf numFmtId="178" fontId="4" fillId="2" borderId="0" xfId="4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center"/>
    </xf>
    <xf numFmtId="0" fontId="5" fillId="0" borderId="0" xfId="8"/>
    <xf numFmtId="178" fontId="4" fillId="0" borderId="0" xfId="4" applyNumberFormat="1" applyFont="1" applyFill="1" applyBorder="1" applyAlignment="1">
      <alignment horizontal="right"/>
    </xf>
    <xf numFmtId="0" fontId="6" fillId="0" borderId="0" xfId="9" applyFill="1">
      <alignment horizontal="left"/>
    </xf>
    <xf numFmtId="10" fontId="6" fillId="0" borderId="0" xfId="1" applyNumberFormat="1" applyFont="1" applyFill="1" applyBorder="1" applyAlignment="1">
      <alignment horizontal="center"/>
    </xf>
    <xf numFmtId="3" fontId="4" fillId="2" borderId="0" xfId="9" applyNumberFormat="1" applyFont="1" applyAlignment="1">
      <alignment horizontal="center"/>
    </xf>
    <xf numFmtId="0" fontId="4" fillId="2" borderId="0" xfId="9" applyFont="1" applyAlignment="1">
      <alignment horizontal="center"/>
    </xf>
    <xf numFmtId="178" fontId="4" fillId="2" borderId="0" xfId="4" applyNumberFormat="1" applyFont="1" applyFill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166" fontId="4" fillId="2" borderId="0" xfId="1" applyNumberFormat="1" applyFont="1" applyFill="1" applyAlignment="1">
      <alignment horizontal="center"/>
    </xf>
    <xf numFmtId="3" fontId="20" fillId="2" borderId="1" xfId="9" applyNumberFormat="1" applyFont="1" applyBorder="1">
      <alignment horizontal="left"/>
    </xf>
    <xf numFmtId="3" fontId="20" fillId="2" borderId="1" xfId="9" applyNumberFormat="1" applyFont="1" applyBorder="1" applyAlignment="1">
      <alignment horizontal="right"/>
    </xf>
    <xf numFmtId="166" fontId="20" fillId="2" borderId="1" xfId="1" applyNumberFormat="1" applyFont="1" applyFill="1" applyBorder="1" applyAlignment="1">
      <alignment horizontal="center"/>
    </xf>
    <xf numFmtId="3" fontId="44" fillId="2" borderId="0" xfId="9" applyNumberFormat="1" applyFont="1">
      <alignment horizontal="left"/>
    </xf>
    <xf numFmtId="3" fontId="20" fillId="2" borderId="0" xfId="9" applyNumberFormat="1" applyFont="1" applyAlignment="1">
      <alignment horizontal="right"/>
    </xf>
    <xf numFmtId="3" fontId="20" fillId="2" borderId="0" xfId="9" applyNumberFormat="1" applyFont="1" applyAlignment="1">
      <alignment horizontal="center"/>
    </xf>
    <xf numFmtId="0" fontId="4" fillId="2" borderId="0" xfId="9" applyFont="1">
      <alignment horizontal="left"/>
    </xf>
    <xf numFmtId="166" fontId="6" fillId="2" borderId="0" xfId="9" applyNumberFormat="1">
      <alignment horizontal="left"/>
    </xf>
    <xf numFmtId="3" fontId="20" fillId="2" borderId="1" xfId="9" applyNumberFormat="1" applyFont="1" applyBorder="1" applyAlignment="1">
      <alignment horizontal="left" vertical="center" wrapText="1"/>
    </xf>
    <xf numFmtId="3" fontId="20" fillId="2" borderId="1" xfId="9" applyNumberFormat="1" applyFont="1" applyBorder="1" applyAlignment="1">
      <alignment horizontal="right" vertical="center"/>
    </xf>
    <xf numFmtId="0" fontId="4" fillId="2" borderId="1" xfId="9" applyFont="1" applyBorder="1">
      <alignment horizontal="left"/>
    </xf>
    <xf numFmtId="170" fontId="0" fillId="0" borderId="0" xfId="19" applyNumberFormat="1" applyFont="1" applyFill="1" applyBorder="1" applyAlignment="1">
      <alignment vertical="center"/>
    </xf>
    <xf numFmtId="170" fontId="0" fillId="0" borderId="0" xfId="19" applyNumberFormat="1" applyFont="1"/>
    <xf numFmtId="43" fontId="0" fillId="0" borderId="0" xfId="19" applyFont="1"/>
    <xf numFmtId="0" fontId="43" fillId="10" borderId="0" xfId="9" applyFont="1" applyFill="1" applyAlignment="1">
      <alignment horizontal="left" vertical="center"/>
    </xf>
    <xf numFmtId="17" fontId="43" fillId="10" borderId="0" xfId="9" applyNumberFormat="1" applyFont="1" applyFill="1" applyAlignment="1">
      <alignment horizontal="center" vertical="center"/>
    </xf>
    <xf numFmtId="0" fontId="43" fillId="10" borderId="0" xfId="9" applyFont="1" applyFill="1" applyAlignment="1">
      <alignment horizontal="center" vertical="center"/>
    </xf>
    <xf numFmtId="0" fontId="44" fillId="2" borderId="0" xfId="9" applyFont="1">
      <alignment horizontal="left"/>
    </xf>
    <xf numFmtId="0" fontId="43" fillId="2" borderId="0" xfId="9" applyFont="1" applyAlignment="1">
      <alignment horizontal="center"/>
    </xf>
    <xf numFmtId="0" fontId="20" fillId="2" borderId="0" xfId="9" applyFont="1">
      <alignment horizontal="left"/>
    </xf>
    <xf numFmtId="166" fontId="20" fillId="2" borderId="15" xfId="1" applyNumberFormat="1" applyFont="1" applyFill="1" applyBorder="1" applyAlignment="1">
      <alignment horizontal="center"/>
    </xf>
    <xf numFmtId="166" fontId="4" fillId="2" borderId="15" xfId="9" applyNumberFormat="1" applyFont="1" applyBorder="1" applyAlignment="1">
      <alignment horizontal="center"/>
    </xf>
    <xf numFmtId="178" fontId="4" fillId="2" borderId="16" xfId="4" applyNumberFormat="1" applyFont="1" applyFill="1" applyBorder="1" applyAlignment="1">
      <alignment horizontal="center"/>
    </xf>
    <xf numFmtId="166" fontId="4" fillId="2" borderId="17" xfId="1" applyNumberFormat="1" applyFont="1" applyFill="1" applyBorder="1" applyAlignment="1">
      <alignment horizontal="center"/>
    </xf>
    <xf numFmtId="178" fontId="4" fillId="2" borderId="18" xfId="4" applyNumberFormat="1" applyFont="1" applyFill="1" applyBorder="1" applyAlignment="1">
      <alignment horizontal="center"/>
    </xf>
    <xf numFmtId="3" fontId="20" fillId="2" borderId="0" xfId="9" applyNumberFormat="1" applyFont="1">
      <alignment horizontal="left"/>
    </xf>
    <xf numFmtId="3" fontId="41" fillId="0" borderId="20" xfId="9" applyNumberFormat="1" applyFont="1" applyFill="1" applyBorder="1" applyAlignment="1">
      <alignment horizontal="center"/>
    </xf>
    <xf numFmtId="166" fontId="20" fillId="2" borderId="20" xfId="1" applyNumberFormat="1" applyFont="1" applyFill="1" applyBorder="1" applyAlignment="1">
      <alignment horizontal="center"/>
    </xf>
    <xf numFmtId="3" fontId="20" fillId="2" borderId="1" xfId="9" applyNumberFormat="1" applyFont="1" applyBorder="1" applyAlignment="1">
      <alignment horizontal="center"/>
    </xf>
    <xf numFmtId="3" fontId="48" fillId="2" borderId="0" xfId="9" applyNumberFormat="1" applyFont="1">
      <alignment horizontal="left"/>
    </xf>
    <xf numFmtId="3" fontId="48" fillId="2" borderId="0" xfId="9" applyNumberFormat="1" applyFont="1" applyAlignment="1">
      <alignment horizontal="center"/>
    </xf>
    <xf numFmtId="43" fontId="48" fillId="2" borderId="0" xfId="19" applyFont="1" applyFill="1" applyBorder="1" applyAlignment="1">
      <alignment horizontal="center"/>
    </xf>
    <xf numFmtId="0" fontId="20" fillId="2" borderId="0" xfId="9" applyFont="1" applyAlignment="1">
      <alignment horizontal="center"/>
    </xf>
    <xf numFmtId="178" fontId="20" fillId="11" borderId="21" xfId="9" applyNumberFormat="1" applyFont="1" applyFill="1" applyBorder="1" applyAlignment="1">
      <alignment horizontal="center"/>
    </xf>
    <xf numFmtId="166" fontId="20" fillId="11" borderId="22" xfId="1" applyNumberFormat="1" applyFont="1" applyFill="1" applyBorder="1" applyAlignment="1">
      <alignment horizontal="center"/>
    </xf>
    <xf numFmtId="166" fontId="4" fillId="2" borderId="23" xfId="1" applyNumberFormat="1" applyFont="1" applyFill="1" applyBorder="1" applyAlignment="1">
      <alignment horizontal="center"/>
    </xf>
    <xf numFmtId="10" fontId="0" fillId="0" borderId="0" xfId="0" applyNumberFormat="1"/>
    <xf numFmtId="166" fontId="4" fillId="2" borderId="24" xfId="1" applyNumberFormat="1" applyFont="1" applyFill="1" applyBorder="1" applyAlignment="1">
      <alignment horizontal="center"/>
    </xf>
    <xf numFmtId="0" fontId="45" fillId="0" borderId="0" xfId="0" applyFont="1" applyAlignment="1">
      <alignment wrapText="1"/>
    </xf>
    <xf numFmtId="0" fontId="45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166" fontId="20" fillId="8" borderId="31" xfId="1" applyNumberFormat="1" applyFont="1" applyFill="1" applyBorder="1" applyAlignment="1">
      <alignment horizontal="right" vertical="center"/>
    </xf>
    <xf numFmtId="175" fontId="4" fillId="2" borderId="16" xfId="4" applyNumberFormat="1" applyFont="1" applyFill="1" applyBorder="1" applyAlignment="1">
      <alignment horizontal="center" vertical="center"/>
    </xf>
    <xf numFmtId="175" fontId="4" fillId="2" borderId="0" xfId="4" applyNumberFormat="1" applyFont="1" applyFill="1" applyBorder="1" applyAlignment="1">
      <alignment horizontal="center" vertical="center"/>
    </xf>
    <xf numFmtId="166" fontId="4" fillId="2" borderId="23" xfId="1" applyNumberFormat="1" applyFont="1" applyFill="1" applyBorder="1" applyAlignment="1">
      <alignment horizontal="center" vertical="center"/>
    </xf>
    <xf numFmtId="166" fontId="4" fillId="2" borderId="23" xfId="1" applyNumberFormat="1" applyFont="1" applyFill="1" applyBorder="1" applyAlignment="1">
      <alignment horizontal="right" vertical="center"/>
    </xf>
    <xf numFmtId="175" fontId="3" fillId="2" borderId="16" xfId="4" applyNumberFormat="1" applyFont="1" applyFill="1" applyBorder="1" applyAlignment="1">
      <alignment horizontal="center" vertical="center"/>
    </xf>
    <xf numFmtId="166" fontId="3" fillId="2" borderId="23" xfId="1" applyNumberFormat="1" applyFont="1" applyFill="1" applyBorder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34" fillId="10" borderId="0" xfId="0" applyFont="1" applyFill="1" applyAlignment="1">
      <alignment horizontal="center" vertical="center" wrapText="1"/>
    </xf>
    <xf numFmtId="175" fontId="49" fillId="2" borderId="0" xfId="4" applyNumberFormat="1" applyFont="1" applyFill="1"/>
    <xf numFmtId="0" fontId="20" fillId="8" borderId="0" xfId="0" applyFont="1" applyFill="1" applyAlignment="1">
      <alignment horizontal="left" vertical="center" wrapText="1"/>
    </xf>
    <xf numFmtId="3" fontId="20" fillId="8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2" fontId="4" fillId="2" borderId="0" xfId="9" applyNumberFormat="1" applyFont="1" applyAlignment="1">
      <alignment horizontal="left" indent="1"/>
    </xf>
    <xf numFmtId="1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20" fillId="8" borderId="1" xfId="0" applyFont="1" applyFill="1" applyBorder="1" applyAlignment="1">
      <alignment horizontal="left"/>
    </xf>
    <xf numFmtId="166" fontId="20" fillId="8" borderId="1" xfId="0" applyNumberFormat="1" applyFont="1" applyFill="1" applyBorder="1"/>
    <xf numFmtId="3" fontId="3" fillId="2" borderId="0" xfId="9" applyNumberFormat="1" applyFont="1" applyAlignment="1">
      <alignment horizontal="right" vertical="center"/>
    </xf>
    <xf numFmtId="0" fontId="4" fillId="2" borderId="1" xfId="0" applyFont="1" applyFill="1" applyBorder="1"/>
    <xf numFmtId="0" fontId="41" fillId="2" borderId="0" xfId="0" applyFont="1" applyFill="1" applyAlignment="1">
      <alignment horizontal="left" vertical="center"/>
    </xf>
    <xf numFmtId="166" fontId="4" fillId="2" borderId="0" xfId="1" applyNumberFormat="1" applyFont="1" applyFill="1" applyAlignment="1">
      <alignment vertical="center"/>
    </xf>
    <xf numFmtId="0" fontId="46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4" fillId="0" borderId="0" xfId="9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3" fillId="10" borderId="21" xfId="9" applyFont="1" applyFill="1" applyBorder="1" applyAlignment="1">
      <alignment horizontal="left" vertical="center"/>
    </xf>
    <xf numFmtId="0" fontId="43" fillId="10" borderId="21" xfId="4" applyNumberFormat="1" applyFont="1" applyFill="1" applyBorder="1" applyAlignment="1">
      <alignment horizontal="center" vertical="center"/>
    </xf>
    <xf numFmtId="0" fontId="43" fillId="10" borderId="29" xfId="4" applyNumberFormat="1" applyFont="1" applyFill="1" applyBorder="1" applyAlignment="1">
      <alignment horizontal="center" vertical="center"/>
    </xf>
    <xf numFmtId="166" fontId="43" fillId="10" borderId="29" xfId="1" applyNumberFormat="1" applyFont="1" applyFill="1" applyBorder="1" applyAlignment="1">
      <alignment horizontal="center" vertical="center"/>
    </xf>
    <xf numFmtId="175" fontId="3" fillId="2" borderId="0" xfId="4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17" xfId="1" applyNumberFormat="1" applyFont="1" applyFill="1" applyBorder="1" applyAlignment="1">
      <alignment horizontal="right" vertical="center"/>
    </xf>
    <xf numFmtId="175" fontId="4" fillId="2" borderId="0" xfId="4" applyNumberFormat="1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70" fontId="4" fillId="2" borderId="16" xfId="19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1" fillId="12" borderId="28" xfId="0" applyFont="1" applyFill="1" applyBorder="1" applyAlignment="1">
      <alignment vertical="center" wrapText="1"/>
    </xf>
    <xf numFmtId="170" fontId="20" fillId="12" borderId="27" xfId="19" applyNumberFormat="1" applyFont="1" applyFill="1" applyBorder="1" applyAlignment="1">
      <alignment horizontal="center" vertical="center"/>
    </xf>
    <xf numFmtId="170" fontId="20" fillId="12" borderId="28" xfId="19" applyNumberFormat="1" applyFont="1" applyFill="1" applyBorder="1" applyAlignment="1">
      <alignment horizontal="center" vertical="center"/>
    </xf>
    <xf numFmtId="166" fontId="20" fillId="12" borderId="34" xfId="1" applyNumberFormat="1" applyFont="1" applyFill="1" applyBorder="1" applyAlignment="1">
      <alignment horizontal="right" vertical="center"/>
    </xf>
    <xf numFmtId="175" fontId="4" fillId="2" borderId="0" xfId="4" applyNumberFormat="1" applyFont="1" applyFill="1"/>
    <xf numFmtId="166" fontId="43" fillId="10" borderId="22" xfId="1" applyNumberFormat="1" applyFont="1" applyFill="1" applyBorder="1" applyAlignment="1">
      <alignment horizontal="center" vertical="center"/>
    </xf>
    <xf numFmtId="175" fontId="20" fillId="8" borderId="30" xfId="4" applyNumberFormat="1" applyFont="1" applyFill="1" applyBorder="1" applyAlignment="1">
      <alignment horizontal="right"/>
    </xf>
    <xf numFmtId="175" fontId="4" fillId="2" borderId="16" xfId="4" applyNumberFormat="1" applyFont="1" applyFill="1" applyBorder="1" applyAlignment="1">
      <alignment horizontal="right"/>
    </xf>
    <xf numFmtId="175" fontId="4" fillId="2" borderId="0" xfId="4" applyNumberFormat="1" applyFont="1" applyFill="1" applyBorder="1" applyAlignment="1">
      <alignment horizontal="right"/>
    </xf>
    <xf numFmtId="166" fontId="4" fillId="2" borderId="17" xfId="1" applyNumberFormat="1" applyFont="1" applyFill="1" applyBorder="1" applyAlignment="1">
      <alignment horizontal="right" vertical="center"/>
    </xf>
    <xf numFmtId="175" fontId="20" fillId="8" borderId="1" xfId="4" applyNumberFormat="1" applyFont="1" applyFill="1" applyBorder="1" applyAlignment="1">
      <alignment horizontal="right"/>
    </xf>
    <xf numFmtId="166" fontId="20" fillId="8" borderId="33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42" fillId="2" borderId="0" xfId="0" applyFont="1" applyFill="1"/>
    <xf numFmtId="0" fontId="43" fillId="10" borderId="0" xfId="0" applyFont="1" applyFill="1" applyAlignment="1">
      <alignment horizontal="right"/>
    </xf>
    <xf numFmtId="0" fontId="41" fillId="8" borderId="21" xfId="0" applyFont="1" applyFill="1" applyBorder="1" applyAlignment="1">
      <alignment horizontal="left"/>
    </xf>
    <xf numFmtId="0" fontId="41" fillId="8" borderId="29" xfId="0" applyFont="1" applyFill="1" applyBorder="1" applyAlignment="1">
      <alignment horizontal="right"/>
    </xf>
    <xf numFmtId="0" fontId="41" fillId="8" borderId="22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75" fontId="3" fillId="2" borderId="0" xfId="18" applyNumberFormat="1" applyFont="1" applyFill="1" applyAlignment="1">
      <alignment horizontal="right"/>
    </xf>
    <xf numFmtId="0" fontId="41" fillId="8" borderId="21" xfId="0" applyFont="1" applyFill="1" applyBorder="1"/>
    <xf numFmtId="0" fontId="3" fillId="8" borderId="29" xfId="0" applyFont="1" applyFill="1" applyBorder="1" applyAlignment="1">
      <alignment horizontal="right"/>
    </xf>
    <xf numFmtId="0" fontId="3" fillId="8" borderId="22" xfId="0" applyFont="1" applyFill="1" applyBorder="1" applyAlignment="1">
      <alignment horizontal="right"/>
    </xf>
    <xf numFmtId="178" fontId="3" fillId="2" borderId="0" xfId="18" applyNumberFormat="1" applyFont="1" applyFill="1" applyAlignment="1">
      <alignment horizontal="right"/>
    </xf>
    <xf numFmtId="178" fontId="3" fillId="0" borderId="0" xfId="18" applyNumberFormat="1" applyFont="1" applyFill="1" applyAlignment="1">
      <alignment horizontal="right"/>
    </xf>
    <xf numFmtId="175" fontId="3" fillId="0" borderId="0" xfId="18" applyNumberFormat="1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5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8" fillId="4" borderId="0" xfId="17" applyFont="1" applyFill="1"/>
    <xf numFmtId="0" fontId="18" fillId="4" borderId="0" xfId="17" applyFont="1" applyFill="1" applyAlignment="1">
      <alignment horizontal="left"/>
    </xf>
    <xf numFmtId="0" fontId="17" fillId="4" borderId="0" xfId="17" applyFont="1" applyFill="1" applyAlignment="1">
      <alignment horizontal="left"/>
    </xf>
    <xf numFmtId="0" fontId="53" fillId="15" borderId="36" xfId="0" applyFont="1" applyFill="1" applyBorder="1" applyAlignment="1">
      <alignment horizontal="center" vertical="center"/>
    </xf>
    <xf numFmtId="179" fontId="53" fillId="15" borderId="6" xfId="0" applyNumberFormat="1" applyFont="1" applyFill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/>
    </xf>
    <xf numFmtId="0" fontId="38" fillId="16" borderId="37" xfId="0" applyFont="1" applyFill="1" applyBorder="1" applyAlignment="1">
      <alignment horizontal="left" vertical="center"/>
    </xf>
    <xf numFmtId="179" fontId="38" fillId="8" borderId="6" xfId="4" applyNumberFormat="1" applyFont="1" applyFill="1" applyBorder="1" applyAlignment="1">
      <alignment horizontal="center" vertical="center"/>
    </xf>
    <xf numFmtId="1" fontId="22" fillId="0" borderId="0" xfId="1" applyNumberFormat="1" applyFont="1"/>
    <xf numFmtId="3" fontId="22" fillId="0" borderId="0" xfId="0" applyNumberFormat="1" applyFont="1"/>
    <xf numFmtId="0" fontId="53" fillId="0" borderId="6" xfId="0" applyFont="1" applyBorder="1" applyAlignment="1">
      <alignment horizontal="center" vertical="center"/>
    </xf>
    <xf numFmtId="0" fontId="38" fillId="16" borderId="13" xfId="0" applyFont="1" applyFill="1" applyBorder="1" applyAlignment="1">
      <alignment horizontal="left" vertical="center"/>
    </xf>
    <xf numFmtId="0" fontId="38" fillId="16" borderId="5" xfId="0" applyFont="1" applyFill="1" applyBorder="1" applyAlignment="1">
      <alignment horizontal="left" vertical="center"/>
    </xf>
    <xf numFmtId="0" fontId="53" fillId="16" borderId="5" xfId="0" applyFont="1" applyFill="1" applyBorder="1" applyAlignment="1">
      <alignment horizontal="left" vertical="center"/>
    </xf>
    <xf numFmtId="0" fontId="38" fillId="16" borderId="5" xfId="0" applyFont="1" applyFill="1" applyBorder="1" applyAlignment="1">
      <alignment horizontal="left" vertical="center" wrapText="1"/>
    </xf>
    <xf numFmtId="3" fontId="54" fillId="0" borderId="0" xfId="0" applyNumberFormat="1" applyFont="1" applyAlignment="1">
      <alignment horizontal="center"/>
    </xf>
    <xf numFmtId="3" fontId="38" fillId="16" borderId="6" xfId="4" applyNumberFormat="1" applyFont="1" applyFill="1" applyBorder="1" applyAlignment="1">
      <alignment horizontal="center" vertical="center"/>
    </xf>
    <xf numFmtId="175" fontId="38" fillId="16" borderId="6" xfId="4" applyNumberFormat="1" applyFont="1" applyFill="1" applyBorder="1" applyAlignment="1">
      <alignment horizontal="center" vertical="center"/>
    </xf>
    <xf numFmtId="171" fontId="38" fillId="8" borderId="6" xfId="4" applyNumberFormat="1" applyFont="1" applyFill="1" applyBorder="1" applyAlignment="1">
      <alignment horizontal="center" vertical="center"/>
    </xf>
    <xf numFmtId="3" fontId="39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/>
    </xf>
    <xf numFmtId="0" fontId="50" fillId="2" borderId="0" xfId="0" applyFont="1" applyFill="1"/>
    <xf numFmtId="0" fontId="20" fillId="2" borderId="0" xfId="0" applyFont="1" applyFill="1" applyAlignment="1">
      <alignment horizontal="left" vertical="center" wrapText="1"/>
    </xf>
    <xf numFmtId="175" fontId="4" fillId="2" borderId="0" xfId="4" applyNumberFormat="1" applyFont="1" applyFill="1" applyBorder="1"/>
    <xf numFmtId="0" fontId="43" fillId="10" borderId="0" xfId="0" applyFont="1" applyFill="1" applyAlignment="1">
      <alignment horizontal="center" vertical="center" wrapText="1"/>
    </xf>
    <xf numFmtId="170" fontId="0" fillId="0" borderId="0" xfId="0" applyNumberFormat="1"/>
    <xf numFmtId="166" fontId="4" fillId="2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0" fillId="2" borderId="0" xfId="1" applyNumberFormat="1" applyFont="1" applyFill="1" applyBorder="1"/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vertical="center" wrapText="1"/>
    </xf>
    <xf numFmtId="170" fontId="0" fillId="2" borderId="0" xfId="19" applyNumberFormat="1" applyFont="1" applyFill="1" applyBorder="1"/>
    <xf numFmtId="10" fontId="4" fillId="2" borderId="0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3" fontId="20" fillId="2" borderId="1" xfId="0" applyNumberFormat="1" applyFont="1" applyFill="1" applyBorder="1"/>
    <xf numFmtId="180" fontId="20" fillId="2" borderId="1" xfId="0" applyNumberFormat="1" applyFont="1" applyFill="1" applyBorder="1"/>
    <xf numFmtId="166" fontId="20" fillId="2" borderId="1" xfId="1" applyNumberFormat="1" applyFont="1" applyFill="1" applyBorder="1" applyAlignment="1">
      <alignment horizontal="right"/>
    </xf>
    <xf numFmtId="10" fontId="4" fillId="2" borderId="0" xfId="1" applyNumberFormat="1" applyFont="1" applyFill="1" applyBorder="1"/>
    <xf numFmtId="170" fontId="43" fillId="10" borderId="0" xfId="19" applyNumberFormat="1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top" wrapText="1"/>
    </xf>
    <xf numFmtId="1" fontId="3" fillId="2" borderId="0" xfId="19" applyNumberFormat="1" applyFont="1" applyFill="1" applyAlignment="1">
      <alignment horizontal="center" vertical="center" wrapText="1"/>
    </xf>
    <xf numFmtId="1" fontId="4" fillId="2" borderId="0" xfId="19" applyNumberFormat="1" applyFont="1" applyFill="1" applyAlignment="1">
      <alignment horizontal="center" vertical="center"/>
    </xf>
    <xf numFmtId="1" fontId="20" fillId="2" borderId="0" xfId="19" applyNumberFormat="1" applyFont="1" applyFill="1" applyAlignment="1">
      <alignment horizontal="center" vertical="center"/>
    </xf>
    <xf numFmtId="181" fontId="4" fillId="2" borderId="0" xfId="0" applyNumberFormat="1" applyFont="1" applyFill="1"/>
    <xf numFmtId="0" fontId="41" fillId="2" borderId="1" xfId="0" applyFont="1" applyFill="1" applyBorder="1" applyAlignment="1">
      <alignment horizontal="center" vertical="top" wrapText="1"/>
    </xf>
    <xf numFmtId="1" fontId="41" fillId="2" borderId="1" xfId="19" applyNumberFormat="1" applyFont="1" applyFill="1" applyBorder="1" applyAlignment="1">
      <alignment horizontal="center" vertical="center" wrapText="1"/>
    </xf>
    <xf numFmtId="0" fontId="43" fillId="10" borderId="0" xfId="0" applyFont="1" applyFill="1" applyAlignment="1">
      <alignment horizontal="left" vertical="center" wrapText="1"/>
    </xf>
    <xf numFmtId="17" fontId="40" fillId="17" borderId="0" xfId="2" applyNumberFormat="1" applyFont="1" applyFill="1" applyAlignment="1">
      <alignment horizontal="center"/>
    </xf>
    <xf numFmtId="3" fontId="20" fillId="0" borderId="0" xfId="0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center" vertical="center"/>
    </xf>
    <xf numFmtId="0" fontId="17" fillId="4" borderId="0" xfId="2" applyFont="1" applyFill="1" applyAlignment="1">
      <alignment horizontal="left" indent="1"/>
    </xf>
    <xf numFmtId="0" fontId="17" fillId="4" borderId="3" xfId="2" applyFont="1" applyFill="1" applyBorder="1"/>
    <xf numFmtId="3" fontId="20" fillId="0" borderId="1" xfId="0" applyNumberFormat="1" applyFont="1" applyBorder="1" applyAlignment="1">
      <alignment horizontal="center" vertical="center"/>
    </xf>
    <xf numFmtId="3" fontId="17" fillId="4" borderId="0" xfId="2" applyNumberFormat="1" applyFont="1" applyFill="1" applyAlignment="1">
      <alignment horizontal="center"/>
    </xf>
    <xf numFmtId="0" fontId="21" fillId="4" borderId="0" xfId="2" applyFont="1" applyFill="1" applyAlignment="1">
      <alignment horizontal="left" indent="3"/>
    </xf>
    <xf numFmtId="3" fontId="21" fillId="4" borderId="0" xfId="2" applyNumberFormat="1" applyFont="1" applyFill="1" applyAlignment="1">
      <alignment horizontal="center"/>
    </xf>
    <xf numFmtId="0" fontId="21" fillId="0" borderId="0" xfId="2" applyFont="1" applyAlignment="1">
      <alignment horizontal="left" indent="3"/>
    </xf>
    <xf numFmtId="3" fontId="21" fillId="0" borderId="0" xfId="2" applyNumberFormat="1" applyFont="1" applyAlignment="1">
      <alignment horizontal="center"/>
    </xf>
    <xf numFmtId="0" fontId="17" fillId="0" borderId="0" xfId="2" applyFont="1" applyAlignment="1">
      <alignment horizontal="left" indent="1"/>
    </xf>
    <xf numFmtId="3" fontId="17" fillId="0" borderId="0" xfId="2" applyNumberFormat="1" applyFont="1" applyAlignment="1">
      <alignment horizontal="center"/>
    </xf>
    <xf numFmtId="3" fontId="17" fillId="4" borderId="3" xfId="2" applyNumberFormat="1" applyFont="1" applyFill="1" applyBorder="1" applyAlignment="1">
      <alignment horizontal="center"/>
    </xf>
    <xf numFmtId="0" fontId="40" fillId="7" borderId="6" xfId="5" applyFont="1" applyFill="1" applyBorder="1" applyAlignment="1">
      <alignment vertical="center"/>
    </xf>
    <xf numFmtId="0" fontId="34" fillId="7" borderId="12" xfId="5" applyFont="1" applyFill="1" applyBorder="1" applyAlignment="1">
      <alignment horizontal="center" vertical="center" wrapText="1"/>
    </xf>
    <xf numFmtId="0" fontId="34" fillId="7" borderId="13" xfId="5" applyFont="1" applyFill="1" applyBorder="1" applyAlignment="1">
      <alignment horizontal="center" vertical="center" wrapText="1"/>
    </xf>
    <xf numFmtId="0" fontId="34" fillId="7" borderId="12" xfId="5" applyFont="1" applyFill="1" applyBorder="1" applyAlignment="1">
      <alignment horizontal="center" vertical="center"/>
    </xf>
    <xf numFmtId="0" fontId="34" fillId="7" borderId="1" xfId="5" applyFont="1" applyFill="1" applyBorder="1" applyAlignment="1">
      <alignment horizontal="center" vertical="center" wrapText="1"/>
    </xf>
    <xf numFmtId="0" fontId="21" fillId="0" borderId="39" xfId="5" applyFont="1" applyBorder="1" applyAlignment="1">
      <alignment horizontal="left"/>
    </xf>
    <xf numFmtId="171" fontId="21" fillId="0" borderId="7" xfId="5" applyNumberFormat="1" applyFont="1" applyBorder="1" applyAlignment="1">
      <alignment horizontal="right"/>
    </xf>
    <xf numFmtId="171" fontId="21" fillId="0" borderId="8" xfId="5" applyNumberFormat="1" applyFont="1" applyBorder="1" applyAlignment="1">
      <alignment horizontal="right"/>
    </xf>
    <xf numFmtId="171" fontId="21" fillId="0" borderId="7" xfId="5" applyNumberFormat="1" applyFont="1" applyBorder="1" applyAlignment="1">
      <alignment horizontal="center"/>
    </xf>
    <xf numFmtId="171" fontId="21" fillId="0" borderId="8" xfId="5" applyNumberFormat="1" applyFont="1" applyBorder="1" applyAlignment="1">
      <alignment horizontal="center"/>
    </xf>
    <xf numFmtId="0" fontId="21" fillId="4" borderId="39" xfId="5" applyFont="1" applyFill="1" applyBorder="1" applyAlignment="1">
      <alignment horizontal="left"/>
    </xf>
    <xf numFmtId="171" fontId="21" fillId="4" borderId="7" xfId="5" applyNumberFormat="1" applyFont="1" applyFill="1" applyBorder="1" applyAlignment="1">
      <alignment horizontal="right"/>
    </xf>
    <xf numFmtId="171" fontId="21" fillId="4" borderId="8" xfId="5" applyNumberFormat="1" applyFont="1" applyFill="1" applyBorder="1" applyAlignment="1">
      <alignment horizontal="right"/>
    </xf>
    <xf numFmtId="171" fontId="21" fillId="4" borderId="7" xfId="5" applyNumberFormat="1" applyFont="1" applyFill="1" applyBorder="1" applyAlignment="1">
      <alignment horizontal="center"/>
    </xf>
    <xf numFmtId="171" fontId="21" fillId="4" borderId="8" xfId="5" applyNumberFormat="1" applyFont="1" applyFill="1" applyBorder="1" applyAlignment="1">
      <alignment horizontal="center"/>
    </xf>
    <xf numFmtId="171" fontId="21" fillId="4" borderId="7" xfId="5" applyNumberFormat="1" applyFont="1" applyFill="1" applyBorder="1" applyAlignment="1">
      <alignment horizontal="center" vertical="center"/>
    </xf>
    <xf numFmtId="171" fontId="21" fillId="4" borderId="8" xfId="5" applyNumberFormat="1" applyFont="1" applyFill="1" applyBorder="1" applyAlignment="1">
      <alignment horizontal="center" vertical="center"/>
    </xf>
    <xf numFmtId="171" fontId="21" fillId="4" borderId="7" xfId="19" applyNumberFormat="1" applyFont="1" applyFill="1" applyBorder="1" applyAlignment="1">
      <alignment horizontal="right"/>
    </xf>
    <xf numFmtId="171" fontId="21" fillId="4" borderId="8" xfId="19" applyNumberFormat="1" applyFont="1" applyFill="1" applyBorder="1" applyAlignment="1">
      <alignment horizontal="right"/>
    </xf>
    <xf numFmtId="171" fontId="21" fillId="4" borderId="39" xfId="5" applyNumberFormat="1" applyFont="1" applyFill="1" applyBorder="1" applyAlignment="1">
      <alignment horizontal="center" vertical="center"/>
    </xf>
    <xf numFmtId="0" fontId="3" fillId="0" borderId="17" xfId="9" applyFont="1" applyFill="1" applyBorder="1" applyAlignment="1">
      <alignment horizontal="left" indent="1"/>
    </xf>
    <xf numFmtId="166" fontId="20" fillId="2" borderId="5" xfId="1" applyNumberFormat="1" applyFont="1" applyFill="1" applyBorder="1" applyAlignment="1">
      <alignment horizontal="center" vertical="center"/>
    </xf>
    <xf numFmtId="0" fontId="17" fillId="4" borderId="0" xfId="7" applyFont="1" applyFill="1"/>
    <xf numFmtId="0" fontId="21" fillId="4" borderId="0" xfId="7" applyFont="1" applyFill="1" applyAlignment="1">
      <alignment horizontal="center"/>
    </xf>
    <xf numFmtId="0" fontId="21" fillId="0" borderId="0" xfId="7" applyFont="1" applyAlignment="1">
      <alignment horizontal="center"/>
    </xf>
    <xf numFmtId="0" fontId="56" fillId="0" borderId="0" xfId="7" applyFont="1" applyAlignment="1">
      <alignment horizontal="center"/>
    </xf>
    <xf numFmtId="0" fontId="40" fillId="7" borderId="14" xfId="7" applyFont="1" applyFill="1" applyBorder="1" applyAlignment="1">
      <alignment horizontal="center"/>
    </xf>
    <xf numFmtId="0" fontId="40" fillId="7" borderId="25" xfId="7" applyFont="1" applyFill="1" applyBorder="1" applyAlignment="1">
      <alignment horizontal="center"/>
    </xf>
    <xf numFmtId="0" fontId="40" fillId="7" borderId="26" xfId="7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21" fillId="4" borderId="18" xfId="7" applyFont="1" applyFill="1" applyBorder="1" applyAlignment="1">
      <alignment horizontal="center"/>
    </xf>
    <xf numFmtId="0" fontId="21" fillId="4" borderId="4" xfId="7" applyFont="1" applyFill="1" applyBorder="1" applyAlignment="1">
      <alignment horizontal="center"/>
    </xf>
    <xf numFmtId="0" fontId="21" fillId="4" borderId="14" xfId="7" applyFont="1" applyFill="1" applyBorder="1" applyAlignment="1">
      <alignment horizontal="left"/>
    </xf>
    <xf numFmtId="3" fontId="21" fillId="4" borderId="25" xfId="7" applyNumberFormat="1" applyFont="1" applyFill="1" applyBorder="1" applyAlignment="1">
      <alignment horizontal="center" vertical="center"/>
    </xf>
    <xf numFmtId="0" fontId="21" fillId="4" borderId="16" xfId="7" applyFont="1" applyFill="1" applyBorder="1" applyAlignment="1">
      <alignment horizontal="left"/>
    </xf>
    <xf numFmtId="3" fontId="21" fillId="4" borderId="0" xfId="7" applyNumberFormat="1" applyFont="1" applyFill="1" applyAlignment="1">
      <alignment horizontal="center" vertical="center"/>
    </xf>
    <xf numFmtId="3" fontId="57" fillId="0" borderId="0" xfId="7" applyNumberFormat="1" applyFont="1" applyAlignment="1">
      <alignment horizontal="center" vertical="center"/>
    </xf>
    <xf numFmtId="43" fontId="4" fillId="2" borderId="0" xfId="19" applyFont="1" applyFill="1"/>
    <xf numFmtId="3" fontId="21" fillId="0" borderId="0" xfId="7" applyNumberFormat="1" applyFont="1" applyAlignment="1">
      <alignment horizontal="center" vertical="center"/>
    </xf>
    <xf numFmtId="3" fontId="21" fillId="0" borderId="23" xfId="7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3" fontId="57" fillId="4" borderId="0" xfId="7" applyNumberFormat="1" applyFont="1" applyFill="1" applyAlignment="1">
      <alignment horizontal="center" vertical="center"/>
    </xf>
    <xf numFmtId="170" fontId="4" fillId="2" borderId="0" xfId="19" applyNumberFormat="1" applyFont="1" applyFill="1" applyAlignment="1">
      <alignment vertical="center"/>
    </xf>
    <xf numFmtId="2" fontId="21" fillId="4" borderId="16" xfId="7" applyNumberFormat="1" applyFont="1" applyFill="1" applyBorder="1" applyAlignment="1">
      <alignment horizontal="left"/>
    </xf>
    <xf numFmtId="43" fontId="4" fillId="2" borderId="0" xfId="19" applyFont="1" applyFill="1" applyAlignment="1">
      <alignment vertical="center"/>
    </xf>
    <xf numFmtId="0" fontId="21" fillId="4" borderId="16" xfId="7" applyFont="1" applyFill="1" applyBorder="1" applyAlignment="1">
      <alignment horizontal="left" vertical="center"/>
    </xf>
    <xf numFmtId="3" fontId="39" fillId="4" borderId="0" xfId="7" applyNumberFormat="1" applyFont="1" applyFill="1" applyAlignment="1">
      <alignment horizontal="center" vertical="center"/>
    </xf>
    <xf numFmtId="3" fontId="21" fillId="4" borderId="4" xfId="7" applyNumberFormat="1" applyFont="1" applyFill="1" applyBorder="1" applyAlignment="1">
      <alignment horizontal="center" vertical="center"/>
    </xf>
    <xf numFmtId="3" fontId="16" fillId="2" borderId="0" xfId="0" applyNumberFormat="1" applyFont="1" applyFill="1"/>
    <xf numFmtId="0" fontId="17" fillId="4" borderId="16" xfId="7" applyFont="1" applyFill="1" applyBorder="1" applyAlignment="1">
      <alignment horizontal="left" vertical="center"/>
    </xf>
    <xf numFmtId="3" fontId="3" fillId="2" borderId="0" xfId="9" applyNumberFormat="1" applyFont="1" applyAlignment="1">
      <alignment horizontal="center" vertical="center"/>
    </xf>
    <xf numFmtId="0" fontId="49" fillId="0" borderId="0" xfId="0" applyFont="1"/>
    <xf numFmtId="0" fontId="4" fillId="2" borderId="2" xfId="0" applyFont="1" applyFill="1" applyBorder="1"/>
    <xf numFmtId="175" fontId="4" fillId="2" borderId="0" xfId="4" applyNumberFormat="1" applyFont="1" applyFill="1" applyAlignment="1">
      <alignment horizontal="center" vertical="center"/>
    </xf>
    <xf numFmtId="175" fontId="44" fillId="2" borderId="0" xfId="4" applyNumberFormat="1" applyFont="1" applyFill="1" applyAlignment="1">
      <alignment horizontal="center" vertical="center"/>
    </xf>
    <xf numFmtId="10" fontId="44" fillId="2" borderId="0" xfId="1" applyNumberFormat="1" applyFont="1" applyFill="1" applyAlignment="1">
      <alignment horizontal="center" vertical="center"/>
    </xf>
    <xf numFmtId="0" fontId="4" fillId="2" borderId="0" xfId="9" applyFont="1" applyAlignment="1">
      <alignment horizontal="left" vertical="center"/>
    </xf>
    <xf numFmtId="0" fontId="43" fillId="10" borderId="15" xfId="9" applyFont="1" applyFill="1" applyBorder="1" applyAlignment="1">
      <alignment horizontal="left" vertical="center"/>
    </xf>
    <xf numFmtId="0" fontId="43" fillId="10" borderId="25" xfId="4" applyNumberFormat="1" applyFont="1" applyFill="1" applyBorder="1" applyAlignment="1">
      <alignment horizontal="center" vertical="center"/>
    </xf>
    <xf numFmtId="10" fontId="43" fillId="10" borderId="25" xfId="1" applyNumberFormat="1" applyFont="1" applyFill="1" applyBorder="1" applyAlignment="1">
      <alignment horizontal="center" vertical="center"/>
    </xf>
    <xf numFmtId="175" fontId="20" fillId="8" borderId="35" xfId="4" applyNumberFormat="1" applyFont="1" applyFill="1" applyBorder="1" applyAlignment="1">
      <alignment horizontal="left" vertical="center"/>
    </xf>
    <xf numFmtId="175" fontId="20" fillId="8" borderId="1" xfId="4" applyNumberFormat="1" applyFont="1" applyFill="1" applyBorder="1" applyAlignment="1">
      <alignment horizontal="center" vertical="center"/>
    </xf>
    <xf numFmtId="166" fontId="20" fillId="8" borderId="1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75" fontId="4" fillId="0" borderId="2" xfId="4" applyNumberFormat="1" applyFont="1" applyFill="1" applyBorder="1" applyAlignment="1">
      <alignment horizontal="center" vertical="center"/>
    </xf>
    <xf numFmtId="175" fontId="4" fillId="0" borderId="0" xfId="4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4" fillId="0" borderId="17" xfId="9" applyFont="1" applyFill="1" applyBorder="1" applyAlignment="1">
      <alignment horizontal="left" vertical="center" indent="1"/>
    </xf>
    <xf numFmtId="0" fontId="20" fillId="8" borderId="35" xfId="9" applyFont="1" applyFill="1" applyBorder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75" fontId="3" fillId="2" borderId="0" xfId="4" applyNumberFormat="1" applyFont="1" applyFill="1" applyAlignment="1">
      <alignment horizontal="center" vertical="center"/>
    </xf>
    <xf numFmtId="0" fontId="43" fillId="10" borderId="14" xfId="9" applyFont="1" applyFill="1" applyBorder="1">
      <alignment horizontal="left"/>
    </xf>
    <xf numFmtId="166" fontId="43" fillId="10" borderId="26" xfId="1" applyNumberFormat="1" applyFont="1" applyFill="1" applyBorder="1" applyAlignment="1">
      <alignment horizontal="center" vertical="center"/>
    </xf>
    <xf numFmtId="10" fontId="43" fillId="14" borderId="42" xfId="1" applyNumberFormat="1" applyFont="1" applyFill="1" applyBorder="1" applyAlignment="1">
      <alignment horizontal="right" vertical="center"/>
    </xf>
    <xf numFmtId="175" fontId="41" fillId="8" borderId="43" xfId="4" applyNumberFormat="1" applyFont="1" applyFill="1" applyBorder="1" applyAlignment="1">
      <alignment horizontal="center" vertical="center"/>
    </xf>
    <xf numFmtId="175" fontId="41" fillId="8" borderId="32" xfId="4" applyNumberFormat="1" applyFont="1" applyFill="1" applyBorder="1" applyAlignment="1">
      <alignment horizontal="center" vertical="center"/>
    </xf>
    <xf numFmtId="166" fontId="41" fillId="8" borderId="44" xfId="1" applyNumberFormat="1" applyFont="1" applyFill="1" applyBorder="1" applyAlignment="1">
      <alignment horizontal="center" vertical="center"/>
    </xf>
    <xf numFmtId="166" fontId="41" fillId="8" borderId="45" xfId="1" applyNumberFormat="1" applyFont="1" applyFill="1" applyBorder="1" applyAlignment="1">
      <alignment horizontal="right" vertical="center"/>
    </xf>
    <xf numFmtId="166" fontId="3" fillId="2" borderId="23" xfId="1" applyNumberFormat="1" applyFont="1" applyFill="1" applyBorder="1" applyAlignment="1">
      <alignment horizontal="center" vertical="center"/>
    </xf>
    <xf numFmtId="166" fontId="3" fillId="2" borderId="46" xfId="1" applyNumberFormat="1" applyFont="1" applyFill="1" applyBorder="1" applyAlignment="1">
      <alignment horizontal="right" vertical="center"/>
    </xf>
    <xf numFmtId="10" fontId="3" fillId="2" borderId="46" xfId="1" applyNumberFormat="1" applyFont="1" applyFill="1" applyBorder="1" applyAlignment="1">
      <alignment horizontal="right" vertical="center"/>
    </xf>
    <xf numFmtId="175" fontId="41" fillId="8" borderId="43" xfId="4" applyNumberFormat="1" applyFont="1" applyFill="1" applyBorder="1" applyAlignment="1">
      <alignment horizontal="left" vertical="center"/>
    </xf>
    <xf numFmtId="175" fontId="41" fillId="8" borderId="32" xfId="4" applyNumberFormat="1" applyFont="1" applyFill="1" applyBorder="1" applyAlignment="1">
      <alignment horizontal="left" vertical="center"/>
    </xf>
    <xf numFmtId="0" fontId="43" fillId="10" borderId="0" xfId="0" applyFont="1" applyFill="1" applyAlignment="1">
      <alignment horizontal="center" vertical="center"/>
    </xf>
    <xf numFmtId="0" fontId="40" fillId="7" borderId="47" xfId="5" applyFont="1" applyFill="1" applyBorder="1" applyAlignment="1">
      <alignment horizontal="center" vertical="center"/>
    </xf>
    <xf numFmtId="176" fontId="3" fillId="2" borderId="17" xfId="1" applyNumberFormat="1" applyFont="1" applyFill="1" applyBorder="1" applyAlignment="1">
      <alignment horizontal="right" vertical="center"/>
    </xf>
    <xf numFmtId="0" fontId="3" fillId="0" borderId="16" xfId="9" applyFont="1" applyFill="1" applyBorder="1" applyAlignment="1">
      <alignment horizontal="left" indent="1"/>
    </xf>
    <xf numFmtId="172" fontId="21" fillId="4" borderId="0" xfId="19" applyNumberFormat="1" applyFont="1" applyFill="1" applyBorder="1" applyAlignment="1">
      <alignment horizontal="right" vertical="center"/>
    </xf>
    <xf numFmtId="174" fontId="21" fillId="4" borderId="0" xfId="5" applyNumberFormat="1" applyFont="1" applyFill="1" applyAlignment="1">
      <alignment vertical="center"/>
    </xf>
    <xf numFmtId="166" fontId="20" fillId="8" borderId="1" xfId="0" applyNumberFormat="1" applyFont="1" applyFill="1" applyBorder="1" applyAlignment="1">
      <alignment horizontal="right"/>
    </xf>
    <xf numFmtId="0" fontId="20" fillId="11" borderId="1" xfId="0" applyFont="1" applyFill="1" applyBorder="1"/>
    <xf numFmtId="166" fontId="20" fillId="8" borderId="1" xfId="0" applyNumberFormat="1" applyFont="1" applyFill="1" applyBorder="1" applyAlignment="1">
      <alignment horizontal="right" vertical="center"/>
    </xf>
    <xf numFmtId="0" fontId="50" fillId="2" borderId="0" xfId="0" applyFont="1" applyFill="1" applyAlignment="1">
      <alignment horizontal="left"/>
    </xf>
    <xf numFmtId="3" fontId="50" fillId="2" borderId="0" xfId="0" applyNumberFormat="1" applyFont="1" applyFill="1" applyAlignment="1">
      <alignment horizontal="center"/>
    </xf>
    <xf numFmtId="10" fontId="50" fillId="2" borderId="0" xfId="0" applyNumberFormat="1" applyFont="1" applyFill="1" applyAlignment="1">
      <alignment horizontal="center"/>
    </xf>
    <xf numFmtId="3" fontId="50" fillId="2" borderId="0" xfId="1" applyNumberFormat="1" applyFont="1" applyFill="1" applyAlignment="1">
      <alignment horizontal="center"/>
    </xf>
    <xf numFmtId="168" fontId="4" fillId="2" borderId="0" xfId="9" applyNumberFormat="1" applyFont="1" applyAlignment="1">
      <alignment horizontal="center"/>
    </xf>
    <xf numFmtId="0" fontId="20" fillId="11" borderId="1" xfId="9" applyFont="1" applyFill="1" applyBorder="1">
      <alignment horizontal="left"/>
    </xf>
    <xf numFmtId="168" fontId="20" fillId="11" borderId="1" xfId="9" applyNumberFormat="1" applyFont="1" applyFill="1" applyBorder="1" applyAlignment="1">
      <alignment horizontal="center"/>
    </xf>
    <xf numFmtId="0" fontId="38" fillId="4" borderId="0" xfId="2" applyFont="1" applyFill="1"/>
    <xf numFmtId="0" fontId="39" fillId="4" borderId="0" xfId="2" applyFont="1" applyFill="1" applyAlignment="1">
      <alignment horizontal="right"/>
    </xf>
    <xf numFmtId="0" fontId="21" fillId="9" borderId="0" xfId="2" applyFont="1" applyFill="1"/>
    <xf numFmtId="0" fontId="2" fillId="2" borderId="0" xfId="2" applyFill="1"/>
    <xf numFmtId="0" fontId="18" fillId="4" borderId="0" xfId="2" applyFont="1" applyFill="1" applyAlignment="1">
      <alignment horizontal="left"/>
    </xf>
    <xf numFmtId="0" fontId="58" fillId="4" borderId="0" xfId="2" applyFont="1" applyFill="1"/>
    <xf numFmtId="3" fontId="21" fillId="4" borderId="0" xfId="2" applyNumberFormat="1" applyFont="1" applyFill="1"/>
    <xf numFmtId="0" fontId="40" fillId="7" borderId="0" xfId="2" applyFont="1" applyFill="1" applyAlignment="1">
      <alignment horizontal="center" wrapText="1"/>
    </xf>
    <xf numFmtId="3" fontId="40" fillId="7" borderId="0" xfId="2" applyNumberFormat="1" applyFont="1" applyFill="1" applyAlignment="1">
      <alignment horizontal="center" wrapText="1"/>
    </xf>
    <xf numFmtId="0" fontId="17" fillId="21" borderId="0" xfId="2" applyFont="1" applyFill="1" applyAlignment="1">
      <alignment horizontal="center" wrapText="1"/>
    </xf>
    <xf numFmtId="3" fontId="17" fillId="21" borderId="0" xfId="2" applyNumberFormat="1" applyFont="1" applyFill="1" applyAlignment="1">
      <alignment horizontal="center" wrapText="1"/>
    </xf>
    <xf numFmtId="10" fontId="17" fillId="21" borderId="0" xfId="2" applyNumberFormat="1" applyFont="1" applyFill="1" applyAlignment="1">
      <alignment horizontal="center" wrapText="1"/>
    </xf>
    <xf numFmtId="3" fontId="2" fillId="2" borderId="0" xfId="2" applyNumberFormat="1" applyFill="1" applyAlignment="1">
      <alignment horizontal="left"/>
    </xf>
    <xf numFmtId="10" fontId="2" fillId="2" borderId="0" xfId="1" applyNumberFormat="1" applyFont="1" applyFill="1" applyAlignment="1">
      <alignment horizontal="left"/>
    </xf>
    <xf numFmtId="3" fontId="21" fillId="2" borderId="0" xfId="2" applyNumberFormat="1" applyFont="1" applyFill="1" applyAlignment="1">
      <alignment horizontal="center" wrapText="1"/>
    </xf>
    <xf numFmtId="0" fontId="9" fillId="0" borderId="0" xfId="22"/>
    <xf numFmtId="0" fontId="21" fillId="2" borderId="0" xfId="2" applyFont="1" applyFill="1" applyAlignment="1">
      <alignment horizontal="center" wrapText="1"/>
    </xf>
    <xf numFmtId="10" fontId="21" fillId="2" borderId="0" xfId="2" applyNumberFormat="1" applyFont="1" applyFill="1" applyAlignment="1">
      <alignment horizontal="center" wrapText="1"/>
    </xf>
    <xf numFmtId="3" fontId="17" fillId="4" borderId="3" xfId="2" applyNumberFormat="1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10" fontId="17" fillId="4" borderId="3" xfId="2" applyNumberFormat="1" applyFont="1" applyFill="1" applyBorder="1" applyAlignment="1">
      <alignment horizontal="center" vertical="center" wrapText="1"/>
    </xf>
    <xf numFmtId="0" fontId="21" fillId="4" borderId="0" xfId="2" applyFont="1" applyFill="1" applyAlignment="1">
      <alignment horizontal="center"/>
    </xf>
    <xf numFmtId="0" fontId="21" fillId="4" borderId="0" xfId="2" applyFont="1" applyFill="1"/>
    <xf numFmtId="170" fontId="61" fillId="4" borderId="0" xfId="19" applyNumberFormat="1" applyFont="1" applyFill="1" applyAlignment="1">
      <alignment horizontal="center" vertical="center"/>
    </xf>
    <xf numFmtId="0" fontId="17" fillId="4" borderId="0" xfId="2" applyFont="1" applyFill="1" applyAlignment="1">
      <alignment horizontal="center"/>
    </xf>
    <xf numFmtId="3" fontId="17" fillId="4" borderId="0" xfId="2" applyNumberFormat="1" applyFont="1" applyFill="1"/>
    <xf numFmtId="0" fontId="35" fillId="0" borderId="0" xfId="2" applyFont="1" applyAlignment="1">
      <alignment horizontal="left"/>
    </xf>
    <xf numFmtId="0" fontId="2" fillId="0" borderId="0" xfId="2"/>
    <xf numFmtId="0" fontId="23" fillId="0" borderId="0" xfId="0" applyFont="1"/>
    <xf numFmtId="0" fontId="62" fillId="6" borderId="0" xfId="0" applyFont="1" applyFill="1" applyAlignment="1">
      <alignment horizontal="center" vertical="center" wrapText="1"/>
    </xf>
    <xf numFmtId="0" fontId="62" fillId="6" borderId="0" xfId="0" applyFont="1" applyFill="1" applyAlignment="1">
      <alignment vertical="center" wrapText="1"/>
    </xf>
    <xf numFmtId="0" fontId="23" fillId="2" borderId="0" xfId="0" applyFont="1" applyFill="1"/>
    <xf numFmtId="0" fontId="62" fillId="2" borderId="48" xfId="0" applyFont="1" applyFill="1" applyBorder="1" applyAlignment="1">
      <alignment horizontal="center" vertical="center" wrapText="1"/>
    </xf>
    <xf numFmtId="0" fontId="62" fillId="2" borderId="48" xfId="0" applyFont="1" applyFill="1" applyBorder="1" applyAlignment="1">
      <alignment vertical="center" wrapText="1"/>
    </xf>
    <xf numFmtId="0" fontId="62" fillId="2" borderId="0" xfId="0" applyFont="1" applyFill="1" applyAlignment="1">
      <alignment horizontal="center" vertical="center" wrapText="1"/>
    </xf>
    <xf numFmtId="0" fontId="63" fillId="20" borderId="49" xfId="0" applyFont="1" applyFill="1" applyBorder="1" applyAlignment="1">
      <alignment horizontal="center" vertical="center"/>
    </xf>
    <xf numFmtId="0" fontId="64" fillId="20" borderId="49" xfId="0" applyFont="1" applyFill="1" applyBorder="1" applyAlignment="1">
      <alignment vertical="center"/>
    </xf>
    <xf numFmtId="0" fontId="63" fillId="20" borderId="49" xfId="0" applyFont="1" applyFill="1" applyBorder="1" applyAlignment="1">
      <alignment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0" fontId="65" fillId="0" borderId="48" xfId="0" applyFont="1" applyBorder="1" applyAlignment="1">
      <alignment horizontal="center" vertical="center" wrapText="1"/>
    </xf>
    <xf numFmtId="0" fontId="66" fillId="0" borderId="48" xfId="0" applyFont="1" applyBorder="1" applyAlignment="1">
      <alignment vertical="center"/>
    </xf>
    <xf numFmtId="0" fontId="65" fillId="0" borderId="48" xfId="0" applyFont="1" applyBorder="1" applyAlignment="1">
      <alignment vertical="center"/>
    </xf>
    <xf numFmtId="0" fontId="65" fillId="0" borderId="48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6" fillId="0" borderId="2" xfId="0" applyFont="1" applyBorder="1" applyAlignment="1">
      <alignment vertical="center"/>
    </xf>
    <xf numFmtId="0" fontId="65" fillId="0" borderId="2" xfId="0" applyFont="1" applyBorder="1" applyAlignment="1">
      <alignment vertical="center"/>
    </xf>
    <xf numFmtId="0" fontId="65" fillId="0" borderId="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5" fillId="0" borderId="54" xfId="0" applyFont="1" applyBorder="1" applyAlignment="1">
      <alignment horizontal="center" vertical="center" wrapText="1"/>
    </xf>
    <xf numFmtId="0" fontId="65" fillId="0" borderId="54" xfId="0" applyFont="1" applyBorder="1" applyAlignment="1">
      <alignment horizontal="center" vertical="center"/>
    </xf>
    <xf numFmtId="0" fontId="66" fillId="0" borderId="54" xfId="0" applyFont="1" applyBorder="1" applyAlignment="1">
      <alignment vertical="center"/>
    </xf>
    <xf numFmtId="0" fontId="65" fillId="0" borderId="54" xfId="0" applyFont="1" applyBorder="1" applyAlignment="1">
      <alignment vertical="center"/>
    </xf>
    <xf numFmtId="0" fontId="65" fillId="0" borderId="50" xfId="0" applyFont="1" applyBorder="1" applyAlignment="1">
      <alignment horizontal="center" vertical="center" wrapText="1"/>
    </xf>
    <xf numFmtId="0" fontId="63" fillId="20" borderId="0" xfId="0" applyFont="1" applyFill="1" applyAlignment="1">
      <alignment vertical="center"/>
    </xf>
    <xf numFmtId="0" fontId="64" fillId="20" borderId="51" xfId="0" applyFont="1" applyFill="1" applyBorder="1" applyAlignment="1">
      <alignment vertical="center"/>
    </xf>
    <xf numFmtId="0" fontId="64" fillId="20" borderId="51" xfId="0" applyFont="1" applyFill="1" applyBorder="1" applyAlignment="1">
      <alignment horizontal="center" vertical="center"/>
    </xf>
    <xf numFmtId="0" fontId="43" fillId="10" borderId="14" xfId="4" applyNumberFormat="1" applyFont="1" applyFill="1" applyBorder="1" applyAlignment="1">
      <alignment horizontal="center" vertical="center"/>
    </xf>
    <xf numFmtId="175" fontId="4" fillId="0" borderId="16" xfId="4" applyNumberFormat="1" applyFont="1" applyFill="1" applyBorder="1" applyAlignment="1">
      <alignment horizontal="center" vertical="center"/>
    </xf>
    <xf numFmtId="0" fontId="41" fillId="8" borderId="43" xfId="9" applyFont="1" applyFill="1" applyBorder="1" applyAlignment="1">
      <alignment horizontal="left" vertical="center"/>
    </xf>
    <xf numFmtId="175" fontId="3" fillId="0" borderId="0" xfId="4" applyNumberFormat="1" applyFont="1" applyFill="1" applyAlignment="1">
      <alignment horizontal="left" vertical="center"/>
    </xf>
    <xf numFmtId="10" fontId="3" fillId="2" borderId="23" xfId="1" applyNumberFormat="1" applyFont="1" applyFill="1" applyBorder="1" applyAlignment="1">
      <alignment horizontal="right" vertical="center"/>
    </xf>
    <xf numFmtId="175" fontId="4" fillId="0" borderId="0" xfId="0" applyNumberFormat="1" applyFont="1"/>
    <xf numFmtId="10" fontId="3" fillId="2" borderId="17" xfId="1" applyNumberFormat="1" applyFont="1" applyFill="1" applyBorder="1" applyAlignment="1">
      <alignment horizontal="right" vertical="center"/>
    </xf>
    <xf numFmtId="172" fontId="21" fillId="4" borderId="0" xfId="19" applyNumberFormat="1" applyFont="1" applyFill="1" applyBorder="1" applyAlignment="1">
      <alignment vertical="center"/>
    </xf>
    <xf numFmtId="0" fontId="68" fillId="5" borderId="0" xfId="26" applyFont="1" applyFill="1" applyAlignment="1">
      <alignment horizontal="center" vertical="center" wrapText="1"/>
    </xf>
    <xf numFmtId="0" fontId="29" fillId="0" borderId="57" xfId="26" applyFont="1" applyBorder="1" applyAlignment="1">
      <alignment horizontal="center" vertical="center"/>
    </xf>
    <xf numFmtId="3" fontId="29" fillId="0" borderId="57" xfId="26" applyNumberFormat="1" applyFont="1" applyBorder="1" applyAlignment="1">
      <alignment horizontal="center" vertical="center"/>
    </xf>
    <xf numFmtId="14" fontId="29" fillId="0" borderId="57" xfId="26" applyNumberFormat="1" applyFont="1" applyBorder="1" applyAlignment="1">
      <alignment horizontal="center" vertical="center"/>
    </xf>
    <xf numFmtId="168" fontId="29" fillId="0" borderId="57" xfId="26" applyNumberFormat="1" applyFont="1" applyBorder="1" applyAlignment="1">
      <alignment horizontal="center" vertical="center"/>
    </xf>
    <xf numFmtId="0" fontId="29" fillId="0" borderId="58" xfId="26" applyFont="1" applyBorder="1" applyAlignment="1">
      <alignment horizontal="center" vertical="center"/>
    </xf>
    <xf numFmtId="3" fontId="29" fillId="0" borderId="58" xfId="26" applyNumberFormat="1" applyFont="1" applyBorder="1" applyAlignment="1">
      <alignment horizontal="center" vertical="center"/>
    </xf>
    <xf numFmtId="14" fontId="29" fillId="0" borderId="58" xfId="26" applyNumberFormat="1" applyFont="1" applyBorder="1" applyAlignment="1">
      <alignment horizontal="center" vertical="center"/>
    </xf>
    <xf numFmtId="168" fontId="29" fillId="0" borderId="58" xfId="26" applyNumberFormat="1" applyFont="1" applyBorder="1" applyAlignment="1">
      <alignment horizontal="center" vertical="center"/>
    </xf>
    <xf numFmtId="0" fontId="27" fillId="0" borderId="58" xfId="26" applyFont="1" applyBorder="1" applyAlignment="1">
      <alignment horizontal="center" vertical="center"/>
    </xf>
    <xf numFmtId="14" fontId="27" fillId="0" borderId="58" xfId="26" applyNumberFormat="1" applyFont="1" applyBorder="1" applyAlignment="1">
      <alignment horizontal="center" vertical="center"/>
    </xf>
    <xf numFmtId="168" fontId="27" fillId="0" borderId="58" xfId="26" applyNumberFormat="1" applyFont="1" applyBorder="1" applyAlignment="1">
      <alignment horizontal="center" vertical="center"/>
    </xf>
    <xf numFmtId="0" fontId="27" fillId="0" borderId="0" xfId="26" applyFont="1" applyAlignment="1">
      <alignment horizontal="center" vertical="center"/>
    </xf>
    <xf numFmtId="14" fontId="27" fillId="0" borderId="0" xfId="26" applyNumberFormat="1" applyFont="1" applyAlignment="1">
      <alignment horizontal="center" vertical="center"/>
    </xf>
    <xf numFmtId="168" fontId="27" fillId="0" borderId="0" xfId="26" applyNumberFormat="1" applyFont="1" applyAlignment="1">
      <alignment horizontal="center" vertical="center"/>
    </xf>
    <xf numFmtId="0" fontId="27" fillId="2" borderId="58" xfId="26" applyFont="1" applyFill="1" applyBorder="1" applyAlignment="1">
      <alignment horizontal="center" vertical="center"/>
    </xf>
    <xf numFmtId="14" fontId="27" fillId="2" borderId="58" xfId="26" applyNumberFormat="1" applyFont="1" applyFill="1" applyBorder="1" applyAlignment="1">
      <alignment horizontal="center" vertical="center"/>
    </xf>
    <xf numFmtId="168" fontId="27" fillId="2" borderId="58" xfId="26" applyNumberFormat="1" applyFont="1" applyFill="1" applyBorder="1" applyAlignment="1">
      <alignment horizontal="center" vertical="center"/>
    </xf>
    <xf numFmtId="3" fontId="27" fillId="2" borderId="58" xfId="26" applyNumberFormat="1" applyFont="1" applyFill="1" applyBorder="1" applyAlignment="1">
      <alignment horizontal="center" vertical="center"/>
    </xf>
    <xf numFmtId="3" fontId="25" fillId="2" borderId="56" xfId="26" applyNumberFormat="1" applyFont="1" applyFill="1" applyBorder="1" applyAlignment="1">
      <alignment horizontal="center" vertical="center"/>
    </xf>
    <xf numFmtId="0" fontId="25" fillId="2" borderId="56" xfId="26" applyFont="1" applyFill="1" applyBorder="1" applyAlignment="1">
      <alignment horizontal="center" vertical="center"/>
    </xf>
    <xf numFmtId="3" fontId="25" fillId="2" borderId="58" xfId="26" applyNumberFormat="1" applyFont="1" applyFill="1" applyBorder="1" applyAlignment="1">
      <alignment horizontal="center" vertical="center"/>
    </xf>
    <xf numFmtId="0" fontId="25" fillId="2" borderId="58" xfId="26" applyFont="1" applyFill="1" applyBorder="1" applyAlignment="1">
      <alignment horizontal="center" vertical="center"/>
    </xf>
    <xf numFmtId="14" fontId="25" fillId="2" borderId="58" xfId="26" applyNumberFormat="1" applyFont="1" applyFill="1" applyBorder="1" applyAlignment="1">
      <alignment horizontal="center" vertical="center"/>
    </xf>
    <xf numFmtId="168" fontId="25" fillId="2" borderId="58" xfId="26" applyNumberFormat="1" applyFont="1" applyFill="1" applyBorder="1" applyAlignment="1">
      <alignment horizontal="center" vertical="center"/>
    </xf>
    <xf numFmtId="3" fontId="25" fillId="2" borderId="59" xfId="26" applyNumberFormat="1" applyFont="1" applyFill="1" applyBorder="1" applyAlignment="1">
      <alignment horizontal="center" vertical="center"/>
    </xf>
    <xf numFmtId="0" fontId="25" fillId="2" borderId="59" xfId="26" applyFont="1" applyFill="1" applyBorder="1" applyAlignment="1">
      <alignment horizontal="center" vertical="center"/>
    </xf>
    <xf numFmtId="14" fontId="25" fillId="2" borderId="59" xfId="26" applyNumberFormat="1" applyFont="1" applyFill="1" applyBorder="1" applyAlignment="1">
      <alignment horizontal="center" vertical="center"/>
    </xf>
    <xf numFmtId="168" fontId="25" fillId="2" borderId="59" xfId="26" applyNumberFormat="1" applyFont="1" applyFill="1" applyBorder="1" applyAlignment="1">
      <alignment horizontal="center" vertical="center"/>
    </xf>
    <xf numFmtId="168" fontId="31" fillId="2" borderId="60" xfId="26" applyNumberFormat="1" applyFont="1" applyFill="1" applyBorder="1" applyAlignment="1">
      <alignment horizontal="center" vertical="center"/>
    </xf>
    <xf numFmtId="0" fontId="69" fillId="0" borderId="0" xfId="26" applyFont="1" applyAlignment="1">
      <alignment vertical="center"/>
    </xf>
    <xf numFmtId="14" fontId="69" fillId="0" borderId="0" xfId="26" applyNumberFormat="1" applyFont="1" applyAlignment="1">
      <alignment vertical="center"/>
    </xf>
    <xf numFmtId="0" fontId="70" fillId="0" borderId="0" xfId="26" applyFont="1" applyAlignment="1">
      <alignment vertical="center"/>
    </xf>
    <xf numFmtId="168" fontId="23" fillId="0" borderId="0" xfId="26" applyNumberFormat="1" applyFont="1" applyAlignment="1">
      <alignment vertical="center"/>
    </xf>
    <xf numFmtId="0" fontId="71" fillId="2" borderId="0" xfId="24" quotePrefix="1" applyFont="1" applyFill="1"/>
    <xf numFmtId="0" fontId="72" fillId="2" borderId="0" xfId="0" applyFont="1" applyFill="1"/>
    <xf numFmtId="0" fontId="4" fillId="2" borderId="0" xfId="9" applyFont="1" applyAlignment="1">
      <alignment horizontal="right"/>
    </xf>
    <xf numFmtId="0" fontId="43" fillId="10" borderId="0" xfId="9" applyFont="1" applyFill="1" applyAlignment="1"/>
    <xf numFmtId="0" fontId="43" fillId="10" borderId="0" xfId="9" applyFont="1" applyFill="1" applyAlignment="1">
      <alignment horizontal="right"/>
    </xf>
    <xf numFmtId="0" fontId="43" fillId="10" borderId="0" xfId="9" applyFont="1" applyFill="1" applyAlignment="1">
      <alignment horizontal="right" wrapText="1"/>
    </xf>
    <xf numFmtId="0" fontId="4" fillId="0" borderId="0" xfId="9" applyFont="1" applyFill="1" applyAlignment="1"/>
    <xf numFmtId="3" fontId="4" fillId="0" borderId="0" xfId="9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3" fontId="6" fillId="2" borderId="0" xfId="9" applyNumberFormat="1">
      <alignment horizontal="left"/>
    </xf>
    <xf numFmtId="0" fontId="4" fillId="2" borderId="2" xfId="9" applyFont="1" applyBorder="1">
      <alignment horizontal="left"/>
    </xf>
    <xf numFmtId="0" fontId="20" fillId="0" borderId="0" xfId="9" applyFont="1" applyFill="1" applyAlignment="1"/>
    <xf numFmtId="0" fontId="4" fillId="2" borderId="12" xfId="9" applyFont="1" applyBorder="1">
      <alignment horizontal="left"/>
    </xf>
    <xf numFmtId="1" fontId="4" fillId="2" borderId="1" xfId="9" applyNumberFormat="1" applyFont="1" applyBorder="1">
      <alignment horizontal="left"/>
    </xf>
    <xf numFmtId="0" fontId="6" fillId="2" borderId="1" xfId="9" applyBorder="1">
      <alignment horizontal="left"/>
    </xf>
    <xf numFmtId="0" fontId="52" fillId="0" borderId="2" xfId="0" applyFont="1" applyBorder="1" applyAlignment="1">
      <alignment horizontal="left" vertical="top" wrapText="1"/>
    </xf>
    <xf numFmtId="0" fontId="4" fillId="2" borderId="0" xfId="9" applyFont="1" applyAlignment="1"/>
    <xf numFmtId="0" fontId="6" fillId="0" borderId="0" xfId="9" applyFill="1" applyAlignment="1">
      <alignment horizontal="center"/>
    </xf>
    <xf numFmtId="4" fontId="73" fillId="0" borderId="0" xfId="0" applyNumberFormat="1" applyFont="1"/>
    <xf numFmtId="9" fontId="6" fillId="2" borderId="0" xfId="1" applyFont="1" applyFill="1" applyAlignment="1">
      <alignment horizontal="left"/>
    </xf>
    <xf numFmtId="0" fontId="46" fillId="2" borderId="0" xfId="0" applyFont="1" applyFill="1" applyAlignment="1">
      <alignment horizontal="left" wrapText="1"/>
    </xf>
    <xf numFmtId="175" fontId="6" fillId="2" borderId="0" xfId="4" applyNumberFormat="1" applyFont="1" applyFill="1" applyAlignment="1">
      <alignment horizontal="left"/>
    </xf>
    <xf numFmtId="0" fontId="74" fillId="2" borderId="0" xfId="9" applyFont="1">
      <alignment horizontal="left"/>
    </xf>
    <xf numFmtId="4" fontId="8" fillId="0" borderId="0" xfId="0" applyNumberFormat="1" applyFont="1"/>
    <xf numFmtId="0" fontId="20" fillId="8" borderId="21" xfId="9" applyFont="1" applyFill="1" applyBorder="1" applyAlignment="1"/>
    <xf numFmtId="3" fontId="20" fillId="8" borderId="29" xfId="9" applyNumberFormat="1" applyFont="1" applyFill="1" applyBorder="1" applyAlignment="1">
      <alignment horizontal="right"/>
    </xf>
    <xf numFmtId="3" fontId="3" fillId="0" borderId="0" xfId="9" applyNumberFormat="1" applyFont="1" applyFill="1" applyAlignment="1">
      <alignment horizontal="right"/>
    </xf>
    <xf numFmtId="0" fontId="20" fillId="8" borderId="21" xfId="9" applyFont="1" applyFill="1" applyBorder="1">
      <alignment horizontal="left"/>
    </xf>
    <xf numFmtId="3" fontId="20" fillId="8" borderId="29" xfId="9" applyNumberFormat="1" applyFont="1" applyFill="1" applyBorder="1" applyAlignment="1">
      <alignment horizontal="right" vertical="center"/>
    </xf>
    <xf numFmtId="3" fontId="4" fillId="0" borderId="0" xfId="4" applyNumberFormat="1" applyFont="1" applyFill="1" applyAlignment="1">
      <alignment horizontal="right"/>
    </xf>
    <xf numFmtId="4" fontId="75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6" fillId="2" borderId="0" xfId="9" applyNumberFormat="1">
      <alignment horizontal="left"/>
    </xf>
    <xf numFmtId="3" fontId="4" fillId="0" borderId="0" xfId="4" applyNumberFormat="1" applyFont="1" applyFill="1" applyBorder="1" applyAlignment="1">
      <alignment horizontal="right"/>
    </xf>
    <xf numFmtId="3" fontId="4" fillId="2" borderId="0" xfId="4" applyNumberFormat="1" applyFont="1" applyFill="1" applyAlignment="1">
      <alignment horizontal="right"/>
    </xf>
    <xf numFmtId="0" fontId="20" fillId="8" borderId="21" xfId="9" applyFont="1" applyFill="1" applyBorder="1" applyAlignment="1">
      <alignment horizontal="left" wrapText="1"/>
    </xf>
    <xf numFmtId="43" fontId="75" fillId="0" borderId="0" xfId="19" applyFont="1"/>
    <xf numFmtId="0" fontId="45" fillId="2" borderId="0" xfId="9" applyFont="1" applyAlignment="1">
      <alignment vertical="top"/>
    </xf>
    <xf numFmtId="0" fontId="45" fillId="2" borderId="2" xfId="9" applyFont="1" applyBorder="1" applyAlignment="1">
      <alignment horizontal="left" vertical="top"/>
    </xf>
    <xf numFmtId="3" fontId="4" fillId="2" borderId="2" xfId="9" applyNumberFormat="1" applyFont="1" applyBorder="1" applyAlignment="1">
      <alignment horizontal="right"/>
    </xf>
    <xf numFmtId="9" fontId="6" fillId="2" borderId="2" xfId="1" applyFont="1" applyFill="1" applyBorder="1" applyAlignment="1">
      <alignment horizontal="left"/>
    </xf>
    <xf numFmtId="0" fontId="6" fillId="2" borderId="2" xfId="9" applyBorder="1">
      <alignment horizontal="left"/>
    </xf>
    <xf numFmtId="3" fontId="6" fillId="2" borderId="0" xfId="9" applyNumberFormat="1" applyAlignment="1">
      <alignment horizontal="right"/>
    </xf>
    <xf numFmtId="0" fontId="76" fillId="2" borderId="0" xfId="24" quotePrefix="1" applyFont="1" applyFill="1"/>
    <xf numFmtId="3" fontId="41" fillId="2" borderId="14" xfId="9" applyNumberFormat="1" applyFont="1" applyBorder="1" applyAlignment="1">
      <alignment horizontal="center"/>
    </xf>
    <xf numFmtId="0" fontId="4" fillId="2" borderId="14" xfId="9" applyFont="1" applyBorder="1" applyAlignment="1">
      <alignment horizontal="center"/>
    </xf>
    <xf numFmtId="3" fontId="0" fillId="0" borderId="0" xfId="0" applyNumberFormat="1"/>
    <xf numFmtId="3" fontId="4" fillId="2" borderId="0" xfId="4" applyNumberFormat="1" applyFont="1" applyFill="1" applyBorder="1" applyAlignment="1">
      <alignment horizontal="right"/>
    </xf>
    <xf numFmtId="0" fontId="3" fillId="0" borderId="16" xfId="4" applyNumberFormat="1" applyFont="1" applyFill="1" applyBorder="1" applyAlignment="1">
      <alignment horizontal="left" vertical="center"/>
    </xf>
    <xf numFmtId="0" fontId="3" fillId="0" borderId="16" xfId="9" applyFont="1" applyFill="1" applyBorder="1" applyAlignment="1">
      <alignment horizontal="left" vertical="center"/>
    </xf>
    <xf numFmtId="0" fontId="4" fillId="0" borderId="16" xfId="9" applyFont="1" applyFill="1" applyBorder="1" applyAlignment="1">
      <alignment horizontal="left" vertical="center"/>
    </xf>
    <xf numFmtId="175" fontId="4" fillId="0" borderId="0" xfId="4" applyNumberFormat="1" applyFont="1" applyFill="1" applyBorder="1" applyAlignment="1">
      <alignment horizontal="right"/>
    </xf>
    <xf numFmtId="175" fontId="4" fillId="0" borderId="16" xfId="4" applyNumberFormat="1" applyFont="1" applyFill="1" applyBorder="1" applyAlignment="1">
      <alignment horizontal="right"/>
    </xf>
    <xf numFmtId="0" fontId="43" fillId="10" borderId="0" xfId="10" applyNumberFormat="1" applyFont="1" applyFill="1" applyBorder="1" applyAlignment="1">
      <alignment horizontal="center" vertical="center"/>
    </xf>
    <xf numFmtId="175" fontId="3" fillId="0" borderId="0" xfId="10" applyNumberFormat="1" applyFont="1" applyFill="1" applyBorder="1" applyAlignment="1">
      <alignment horizontal="center" vertical="center"/>
    </xf>
    <xf numFmtId="175" fontId="41" fillId="8" borderId="0" xfId="10" applyNumberFormat="1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left" vertical="center" wrapText="1"/>
    </xf>
    <xf numFmtId="0" fontId="41" fillId="2" borderId="0" xfId="12" applyFont="1" applyFill="1"/>
    <xf numFmtId="0" fontId="4" fillId="0" borderId="0" xfId="12" applyFont="1"/>
    <xf numFmtId="0" fontId="42" fillId="2" borderId="0" xfId="12" applyFont="1" applyFill="1" applyAlignment="1">
      <alignment horizontal="left"/>
    </xf>
    <xf numFmtId="0" fontId="4" fillId="0" borderId="0" xfId="12" applyFont="1" applyAlignment="1">
      <alignment horizontal="center"/>
    </xf>
    <xf numFmtId="0" fontId="43" fillId="22" borderId="0" xfId="12" applyFont="1" applyFill="1" applyAlignment="1">
      <alignment horizontal="left"/>
    </xf>
    <xf numFmtId="0" fontId="43" fillId="22" borderId="0" xfId="12" applyFont="1" applyFill="1" applyAlignment="1">
      <alignment horizontal="center" vertical="center" wrapText="1"/>
    </xf>
    <xf numFmtId="0" fontId="43" fillId="22" borderId="8" xfId="12" applyFont="1" applyFill="1" applyBorder="1" applyAlignment="1">
      <alignment horizontal="center" vertical="center" wrapText="1"/>
    </xf>
    <xf numFmtId="0" fontId="20" fillId="12" borderId="0" xfId="12" applyFont="1" applyFill="1" applyAlignment="1">
      <alignment horizontal="left"/>
    </xf>
    <xf numFmtId="175" fontId="20" fillId="12" borderId="7" xfId="12" applyNumberFormat="1" applyFont="1" applyFill="1" applyBorder="1" applyAlignment="1">
      <alignment horizontal="center" vertical="center" wrapText="1"/>
    </xf>
    <xf numFmtId="175" fontId="20" fillId="12" borderId="0" xfId="12" applyNumberFormat="1" applyFont="1" applyFill="1" applyAlignment="1">
      <alignment horizontal="center" vertical="center" wrapText="1"/>
    </xf>
    <xf numFmtId="166" fontId="20" fillId="12" borderId="8" xfId="11" applyNumberFormat="1" applyFont="1" applyFill="1" applyBorder="1" applyAlignment="1">
      <alignment horizontal="center" vertical="center" wrapText="1"/>
    </xf>
    <xf numFmtId="166" fontId="20" fillId="12" borderId="0" xfId="11" applyNumberFormat="1" applyFont="1" applyFill="1" applyAlignment="1">
      <alignment horizontal="center" vertical="center" wrapText="1"/>
    </xf>
    <xf numFmtId="175" fontId="4" fillId="0" borderId="7" xfId="12" applyNumberFormat="1" applyFont="1" applyBorder="1" applyAlignment="1">
      <alignment horizontal="center" vertical="center" wrapText="1"/>
    </xf>
    <xf numFmtId="175" fontId="4" fillId="0" borderId="0" xfId="12" applyNumberFormat="1" applyFont="1" applyAlignment="1">
      <alignment horizontal="center" vertical="center" wrapText="1"/>
    </xf>
    <xf numFmtId="170" fontId="3" fillId="0" borderId="7" xfId="0" applyNumberFormat="1" applyFont="1" applyBorder="1"/>
    <xf numFmtId="166" fontId="4" fillId="0" borderId="0" xfId="11" applyNumberFormat="1" applyFont="1" applyFill="1" applyAlignment="1">
      <alignment horizontal="center" vertical="center" wrapText="1"/>
    </xf>
    <xf numFmtId="0" fontId="4" fillId="0" borderId="8" xfId="12" applyFont="1" applyBorder="1"/>
    <xf numFmtId="0" fontId="4" fillId="23" borderId="0" xfId="12" applyFont="1" applyFill="1"/>
    <xf numFmtId="0" fontId="3" fillId="0" borderId="0" xfId="12" applyFont="1"/>
    <xf numFmtId="175" fontId="3" fillId="0" borderId="7" xfId="12" applyNumberFormat="1" applyFont="1" applyBorder="1" applyAlignment="1">
      <alignment horizontal="center" vertical="center" wrapText="1"/>
    </xf>
    <xf numFmtId="175" fontId="3" fillId="0" borderId="0" xfId="12" applyNumberFormat="1" applyFont="1" applyAlignment="1">
      <alignment horizontal="center" vertical="center" wrapText="1"/>
    </xf>
    <xf numFmtId="166" fontId="3" fillId="0" borderId="8" xfId="11" applyNumberFormat="1" applyFont="1" applyBorder="1" applyAlignment="1">
      <alignment horizontal="center" vertical="center" wrapText="1"/>
    </xf>
    <xf numFmtId="0" fontId="3" fillId="0" borderId="0" xfId="12" applyFont="1" applyAlignment="1">
      <alignment vertical="center"/>
    </xf>
    <xf numFmtId="170" fontId="4" fillId="0" borderId="0" xfId="19" applyNumberFormat="1" applyFont="1"/>
    <xf numFmtId="0" fontId="43" fillId="10" borderId="0" xfId="12" applyFont="1" applyFill="1" applyAlignment="1">
      <alignment horizontal="left" vertical="center" wrapText="1"/>
    </xf>
    <xf numFmtId="0" fontId="43" fillId="10" borderId="7" xfId="12" applyFont="1" applyFill="1" applyBorder="1" applyAlignment="1">
      <alignment horizontal="center" vertical="center" wrapText="1"/>
    </xf>
    <xf numFmtId="0" fontId="43" fillId="10" borderId="0" xfId="12" applyFont="1" applyFill="1" applyAlignment="1">
      <alignment horizontal="center" vertical="center" wrapText="1"/>
    </xf>
    <xf numFmtId="0" fontId="43" fillId="10" borderId="8" xfId="12" applyFont="1" applyFill="1" applyBorder="1" applyAlignment="1">
      <alignment horizontal="center" vertical="center" wrapText="1"/>
    </xf>
    <xf numFmtId="0" fontId="2" fillId="0" borderId="0" xfId="12"/>
    <xf numFmtId="0" fontId="41" fillId="12" borderId="0" xfId="12" applyFont="1" applyFill="1" applyAlignment="1">
      <alignment horizontal="left" vertical="center" wrapText="1"/>
    </xf>
    <xf numFmtId="175" fontId="41" fillId="12" borderId="7" xfId="13" applyNumberFormat="1" applyFont="1" applyFill="1" applyBorder="1" applyAlignment="1">
      <alignment horizontal="center" vertical="center" wrapText="1"/>
    </xf>
    <xf numFmtId="175" fontId="41" fillId="12" borderId="0" xfId="13" applyNumberFormat="1" applyFont="1" applyFill="1" applyBorder="1" applyAlignment="1">
      <alignment horizontal="center" vertical="center" wrapText="1"/>
    </xf>
    <xf numFmtId="166" fontId="41" fillId="12" borderId="8" xfId="11" applyNumberFormat="1" applyFont="1" applyFill="1" applyBorder="1" applyAlignment="1">
      <alignment horizontal="center" vertical="center" wrapText="1"/>
    </xf>
    <xf numFmtId="166" fontId="41" fillId="12" borderId="0" xfId="11" applyNumberFormat="1" applyFont="1" applyFill="1" applyBorder="1" applyAlignment="1">
      <alignment horizontal="center" vertical="center" wrapText="1"/>
    </xf>
    <xf numFmtId="0" fontId="4" fillId="0" borderId="0" xfId="12" applyFont="1" applyAlignment="1">
      <alignment horizontal="left" vertical="center" wrapText="1"/>
    </xf>
    <xf numFmtId="175" fontId="3" fillId="0" borderId="7" xfId="13" applyNumberFormat="1" applyFont="1" applyBorder="1" applyAlignment="1">
      <alignment horizontal="center" vertical="center" wrapText="1"/>
    </xf>
    <xf numFmtId="175" fontId="3" fillId="0" borderId="0" xfId="13" applyNumberFormat="1" applyFont="1" applyBorder="1" applyAlignment="1">
      <alignment horizontal="center" vertical="center" wrapText="1"/>
    </xf>
    <xf numFmtId="166" fontId="3" fillId="0" borderId="0" xfId="11" applyNumberFormat="1" applyFont="1" applyBorder="1" applyAlignment="1">
      <alignment horizontal="center" vertical="center" wrapText="1"/>
    </xf>
    <xf numFmtId="0" fontId="3" fillId="0" borderId="0" xfId="12" applyFont="1" applyAlignment="1">
      <alignment horizontal="left" vertical="center" wrapText="1"/>
    </xf>
    <xf numFmtId="0" fontId="20" fillId="12" borderId="0" xfId="12" applyFont="1" applyFill="1" applyAlignment="1">
      <alignment horizontal="left" vertical="center" wrapText="1"/>
    </xf>
    <xf numFmtId="175" fontId="20" fillId="12" borderId="7" xfId="13" applyNumberFormat="1" applyFont="1" applyFill="1" applyBorder="1" applyAlignment="1">
      <alignment horizontal="center" vertical="center" wrapText="1"/>
    </xf>
    <xf numFmtId="175" fontId="20" fillId="12" borderId="0" xfId="13" applyNumberFormat="1" applyFont="1" applyFill="1" applyBorder="1" applyAlignment="1">
      <alignment horizontal="center" vertical="center" wrapText="1"/>
    </xf>
    <xf numFmtId="166" fontId="20" fillId="12" borderId="0" xfId="11" applyNumberFormat="1" applyFont="1" applyFill="1" applyBorder="1" applyAlignment="1">
      <alignment horizontal="center" vertical="center" wrapText="1"/>
    </xf>
    <xf numFmtId="175" fontId="4" fillId="0" borderId="9" xfId="13" applyNumberFormat="1" applyFont="1" applyBorder="1" applyAlignment="1">
      <alignment horizontal="center" vertical="center" wrapText="1"/>
    </xf>
    <xf numFmtId="175" fontId="4" fillId="0" borderId="2" xfId="13" applyNumberFormat="1" applyFont="1" applyBorder="1" applyAlignment="1">
      <alignment horizontal="center" vertical="center" wrapText="1"/>
    </xf>
    <xf numFmtId="166" fontId="4" fillId="0" borderId="2" xfId="11" applyNumberFormat="1" applyFont="1" applyBorder="1" applyAlignment="1">
      <alignment horizontal="center" vertical="center" wrapText="1"/>
    </xf>
    <xf numFmtId="166" fontId="4" fillId="0" borderId="10" xfId="11" applyNumberFormat="1" applyFont="1" applyBorder="1" applyAlignment="1">
      <alignment horizontal="center" vertical="center" wrapText="1"/>
    </xf>
    <xf numFmtId="0" fontId="2" fillId="0" borderId="0" xfId="12" applyAlignment="1">
      <alignment vertical="center"/>
    </xf>
    <xf numFmtId="0" fontId="3" fillId="2" borderId="2" xfId="9" applyFont="1" applyBorder="1" applyAlignment="1">
      <alignment horizontal="left" vertical="top"/>
    </xf>
    <xf numFmtId="3" fontId="3" fillId="2" borderId="2" xfId="9" applyNumberFormat="1" applyFont="1" applyBorder="1" applyAlignment="1">
      <alignment horizontal="left" vertical="top"/>
    </xf>
    <xf numFmtId="0" fontId="2" fillId="0" borderId="2" xfId="12" applyBorder="1"/>
    <xf numFmtId="3" fontId="4" fillId="2" borderId="0" xfId="4" applyNumberFormat="1" applyFont="1" applyFill="1" applyBorder="1" applyAlignment="1">
      <alignment horizontal="center" vertical="center" wrapText="1"/>
    </xf>
    <xf numFmtId="3" fontId="4" fillId="2" borderId="0" xfId="19" applyNumberFormat="1" applyFont="1" applyFill="1" applyBorder="1" applyAlignment="1">
      <alignment horizontal="center" vertical="center" wrapText="1"/>
    </xf>
    <xf numFmtId="3" fontId="20" fillId="8" borderId="1" xfId="0" applyNumberFormat="1" applyFont="1" applyFill="1" applyBorder="1" applyAlignment="1">
      <alignment horizontal="center" vertical="center" wrapText="1"/>
    </xf>
    <xf numFmtId="3" fontId="20" fillId="8" borderId="1" xfId="19" applyNumberFormat="1" applyFont="1" applyFill="1" applyBorder="1" applyAlignment="1">
      <alignment horizontal="center" vertical="center" wrapText="1"/>
    </xf>
    <xf numFmtId="10" fontId="59" fillId="0" borderId="0" xfId="0" applyNumberFormat="1" applyFont="1"/>
    <xf numFmtId="0" fontId="18" fillId="4" borderId="0" xfId="7" applyFont="1" applyFill="1" applyAlignment="1">
      <alignment horizontal="left" wrapText="1"/>
    </xf>
    <xf numFmtId="0" fontId="21" fillId="0" borderId="0" xfId="7" applyFont="1" applyAlignment="1">
      <alignment horizontal="left" vertical="top" wrapText="1"/>
    </xf>
    <xf numFmtId="175" fontId="0" fillId="0" borderId="0" xfId="19" applyNumberFormat="1" applyFont="1"/>
    <xf numFmtId="0" fontId="0" fillId="0" borderId="0" xfId="0" applyAlignment="1">
      <alignment horizontal="left"/>
    </xf>
    <xf numFmtId="0" fontId="16" fillId="2" borderId="16" xfId="0" applyFont="1" applyFill="1" applyBorder="1"/>
    <xf numFmtId="0" fontId="0" fillId="0" borderId="2" xfId="0" applyBorder="1"/>
    <xf numFmtId="0" fontId="4" fillId="2" borderId="2" xfId="0" applyFont="1" applyFill="1" applyBorder="1" applyAlignment="1">
      <alignment horizontal="left" vertical="center" wrapText="1"/>
    </xf>
    <xf numFmtId="176" fontId="3" fillId="2" borderId="23" xfId="1" applyNumberFormat="1" applyFont="1" applyFill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center"/>
    </xf>
    <xf numFmtId="166" fontId="20" fillId="12" borderId="8" xfId="1" applyNumberFormat="1" applyFont="1" applyFill="1" applyBorder="1" applyAlignment="1">
      <alignment horizontal="center" vertical="center" wrapText="1"/>
    </xf>
    <xf numFmtId="166" fontId="4" fillId="0" borderId="8" xfId="1" applyNumberFormat="1" applyFont="1" applyBorder="1" applyAlignment="1">
      <alignment horizontal="center" vertical="center" wrapText="1"/>
    </xf>
    <xf numFmtId="166" fontId="3" fillId="0" borderId="8" xfId="1" applyNumberFormat="1" applyFont="1" applyBorder="1" applyAlignment="1">
      <alignment horizontal="center" vertical="center" wrapText="1"/>
    </xf>
    <xf numFmtId="166" fontId="4" fillId="0" borderId="0" xfId="11" applyNumberFormat="1" applyFont="1" applyFill="1" applyBorder="1" applyAlignment="1">
      <alignment horizontal="center" vertical="center" wrapText="1"/>
    </xf>
    <xf numFmtId="166" fontId="4" fillId="0" borderId="8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71" fontId="20" fillId="8" borderId="1" xfId="4" applyNumberFormat="1" applyFont="1" applyFill="1" applyBorder="1" applyAlignment="1">
      <alignment horizontal="center" vertical="center"/>
    </xf>
    <xf numFmtId="171" fontId="20" fillId="8" borderId="5" xfId="4" applyNumberFormat="1" applyFont="1" applyFill="1" applyBorder="1" applyAlignment="1">
      <alignment horizontal="center" vertical="center"/>
    </xf>
    <xf numFmtId="171" fontId="41" fillId="8" borderId="43" xfId="4" applyNumberFormat="1" applyFont="1" applyFill="1" applyBorder="1" applyAlignment="1">
      <alignment horizontal="left" vertical="center"/>
    </xf>
    <xf numFmtId="171" fontId="41" fillId="8" borderId="32" xfId="4" applyNumberFormat="1" applyFont="1" applyFill="1" applyBorder="1" applyAlignment="1">
      <alignment horizontal="left" vertical="center"/>
    </xf>
    <xf numFmtId="166" fontId="0" fillId="0" borderId="0" xfId="1" applyNumberFormat="1" applyFont="1"/>
    <xf numFmtId="3" fontId="6" fillId="0" borderId="0" xfId="9" applyNumberFormat="1" applyFill="1">
      <alignment horizontal="left"/>
    </xf>
    <xf numFmtId="0" fontId="4" fillId="0" borderId="0" xfId="9" applyFont="1" applyFill="1">
      <alignment horizontal="left"/>
    </xf>
    <xf numFmtId="43" fontId="75" fillId="0" borderId="0" xfId="19" applyFont="1" applyFill="1"/>
    <xf numFmtId="0" fontId="74" fillId="0" borderId="0" xfId="9" applyFont="1" applyFill="1">
      <alignment horizontal="left"/>
    </xf>
    <xf numFmtId="0" fontId="3" fillId="0" borderId="8" xfId="12" applyFont="1" applyBorder="1"/>
    <xf numFmtId="3" fontId="41" fillId="16" borderId="37" xfId="31" applyNumberFormat="1" applyFont="1" applyFill="1" applyBorder="1" applyAlignment="1">
      <alignment horizontal="center" vertical="center"/>
    </xf>
    <xf numFmtId="3" fontId="41" fillId="16" borderId="37" xfId="31" applyNumberFormat="1" applyFont="1" applyFill="1" applyBorder="1" applyAlignment="1">
      <alignment horizontal="right" vertical="center"/>
    </xf>
    <xf numFmtId="3" fontId="20" fillId="2" borderId="37" xfId="31" applyNumberFormat="1" applyFont="1" applyFill="1" applyBorder="1" applyAlignment="1">
      <alignment horizontal="center" vertical="center"/>
    </xf>
    <xf numFmtId="3" fontId="20" fillId="16" borderId="37" xfId="31" applyNumberFormat="1" applyFont="1" applyFill="1" applyBorder="1" applyAlignment="1">
      <alignment horizontal="right" vertical="center"/>
    </xf>
    <xf numFmtId="3" fontId="41" fillId="16" borderId="6" xfId="31" applyNumberFormat="1" applyFont="1" applyFill="1" applyBorder="1" applyAlignment="1">
      <alignment horizontal="right" vertical="center"/>
    </xf>
    <xf numFmtId="3" fontId="20" fillId="16" borderId="37" xfId="31" applyNumberFormat="1" applyFont="1" applyFill="1" applyBorder="1" applyAlignment="1">
      <alignment horizontal="center" vertical="center"/>
    </xf>
    <xf numFmtId="3" fontId="41" fillId="2" borderId="37" xfId="31" applyNumberFormat="1" applyFont="1" applyFill="1" applyBorder="1" applyAlignment="1">
      <alignment horizontal="right" vertical="center"/>
    </xf>
    <xf numFmtId="3" fontId="41" fillId="16" borderId="6" xfId="31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1" fillId="0" borderId="0" xfId="2" applyFont="1" applyAlignment="1">
      <alignment horizontal="center" wrapText="1"/>
    </xf>
    <xf numFmtId="3" fontId="21" fillId="0" borderId="0" xfId="2" applyNumberFormat="1" applyFont="1" applyAlignment="1">
      <alignment horizontal="center" wrapText="1"/>
    </xf>
    <xf numFmtId="10" fontId="21" fillId="0" borderId="0" xfId="2" applyNumberFormat="1" applyFont="1" applyAlignment="1">
      <alignment horizontal="center" wrapText="1"/>
    </xf>
    <xf numFmtId="170" fontId="4" fillId="0" borderId="0" xfId="0" applyNumberFormat="1" applyFont="1"/>
    <xf numFmtId="0" fontId="41" fillId="2" borderId="5" xfId="0" applyFont="1" applyFill="1" applyBorder="1" applyAlignment="1">
      <alignment horizontal="center" vertical="top" wrapText="1"/>
    </xf>
    <xf numFmtId="1" fontId="41" fillId="2" borderId="5" xfId="19" applyNumberFormat="1" applyFont="1" applyFill="1" applyBorder="1" applyAlignment="1">
      <alignment horizontal="center" vertical="center" wrapText="1"/>
    </xf>
    <xf numFmtId="166" fontId="0" fillId="2" borderId="0" xfId="1" applyNumberFormat="1" applyFont="1" applyFill="1"/>
    <xf numFmtId="166" fontId="78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>
      <alignment horizontal="left"/>
    </xf>
    <xf numFmtId="0" fontId="74" fillId="2" borderId="2" xfId="9" applyFont="1" applyBorder="1">
      <alignment horizontal="left"/>
    </xf>
    <xf numFmtId="0" fontId="52" fillId="0" borderId="0" xfId="0" applyFont="1" applyAlignment="1">
      <alignment horizontal="left" vertical="top" wrapText="1"/>
    </xf>
    <xf numFmtId="170" fontId="3" fillId="2" borderId="0" xfId="19" applyNumberFormat="1" applyFont="1" applyFill="1" applyAlignment="1">
      <alignment horizontal="right"/>
    </xf>
    <xf numFmtId="170" fontId="3" fillId="0" borderId="0" xfId="19" applyNumberFormat="1" applyFont="1" applyFill="1" applyAlignment="1">
      <alignment horizontal="right"/>
    </xf>
    <xf numFmtId="0" fontId="20" fillId="8" borderId="36" xfId="0" applyFont="1" applyFill="1" applyBorder="1" applyAlignment="1">
      <alignment horizontal="left" vertical="center" wrapText="1"/>
    </xf>
    <xf numFmtId="171" fontId="17" fillId="24" borderId="12" xfId="19" applyNumberFormat="1" applyFont="1" applyFill="1" applyBorder="1" applyAlignment="1">
      <alignment horizontal="right" vertical="center"/>
    </xf>
    <xf numFmtId="171" fontId="17" fillId="24" borderId="13" xfId="19" applyNumberFormat="1" applyFont="1" applyFill="1" applyBorder="1" applyAlignment="1">
      <alignment horizontal="right" vertical="center"/>
    </xf>
    <xf numFmtId="171" fontId="17" fillId="24" borderId="12" xfId="5" applyNumberFormat="1" applyFont="1" applyFill="1" applyBorder="1" applyAlignment="1">
      <alignment horizontal="center" vertical="center"/>
    </xf>
    <xf numFmtId="171" fontId="17" fillId="24" borderId="1" xfId="5" applyNumberFormat="1" applyFont="1" applyFill="1" applyBorder="1" applyAlignment="1">
      <alignment horizontal="center" vertical="center"/>
    </xf>
    <xf numFmtId="171" fontId="17" fillId="24" borderId="6" xfId="5" applyNumberFormat="1" applyFont="1" applyFill="1" applyBorder="1" applyAlignment="1">
      <alignment horizontal="center" vertical="center"/>
    </xf>
    <xf numFmtId="173" fontId="36" fillId="2" borderId="0" xfId="20" applyNumberFormat="1" applyFont="1" applyFill="1" applyAlignment="1">
      <alignment horizontal="right" vertical="center"/>
    </xf>
    <xf numFmtId="0" fontId="2" fillId="0" borderId="0" xfId="5" applyAlignment="1">
      <alignment vertical="center"/>
    </xf>
    <xf numFmtId="175" fontId="4" fillId="0" borderId="1" xfId="4" applyNumberFormat="1" applyFont="1" applyFill="1" applyBorder="1" applyAlignment="1">
      <alignment horizontal="center" vertical="center"/>
    </xf>
    <xf numFmtId="175" fontId="3" fillId="0" borderId="0" xfId="4" applyNumberFormat="1" applyFont="1" applyFill="1" applyBorder="1" applyAlignment="1">
      <alignment horizontal="center" vertical="center"/>
    </xf>
    <xf numFmtId="175" fontId="4" fillId="0" borderId="5" xfId="4" applyNumberFormat="1" applyFont="1" applyFill="1" applyBorder="1" applyAlignment="1">
      <alignment horizontal="center" vertical="center"/>
    </xf>
    <xf numFmtId="171" fontId="4" fillId="0" borderId="0" xfId="4" applyNumberFormat="1" applyFont="1" applyFill="1" applyBorder="1" applyAlignment="1">
      <alignment horizontal="center" vertical="center"/>
    </xf>
    <xf numFmtId="0" fontId="4" fillId="0" borderId="19" xfId="9" applyFont="1" applyFill="1" applyBorder="1" applyAlignment="1">
      <alignment horizontal="left" vertical="center" indent="1"/>
    </xf>
    <xf numFmtId="171" fontId="4" fillId="0" borderId="28" xfId="4" applyNumberFormat="1" applyFont="1" applyFill="1" applyBorder="1" applyAlignment="1">
      <alignment horizontal="center" vertical="center"/>
    </xf>
    <xf numFmtId="175" fontId="3" fillId="0" borderId="16" xfId="4" applyNumberFormat="1" applyFont="1" applyFill="1" applyBorder="1" applyAlignment="1">
      <alignment horizontal="center" vertical="center"/>
    </xf>
    <xf numFmtId="175" fontId="3" fillId="0" borderId="0" xfId="4" applyNumberFormat="1" applyFont="1" applyFill="1" applyAlignment="1">
      <alignment horizontal="center" vertical="center"/>
    </xf>
    <xf numFmtId="0" fontId="3" fillId="0" borderId="16" xfId="4" applyNumberFormat="1" applyFont="1" applyFill="1" applyBorder="1" applyAlignment="1">
      <alignment horizontal="left" indent="1"/>
    </xf>
    <xf numFmtId="175" fontId="3" fillId="0" borderId="16" xfId="4" applyNumberFormat="1" applyFont="1" applyFill="1" applyBorder="1" applyAlignment="1">
      <alignment horizontal="left" vertical="center"/>
    </xf>
    <xf numFmtId="175" fontId="3" fillId="0" borderId="16" xfId="4" applyNumberFormat="1" applyFont="1" applyFill="1" applyBorder="1" applyAlignment="1">
      <alignment horizontal="right" vertical="center"/>
    </xf>
    <xf numFmtId="171" fontId="3" fillId="0" borderId="16" xfId="4" applyNumberFormat="1" applyFont="1" applyFill="1" applyBorder="1" applyAlignment="1">
      <alignment horizontal="left" vertical="center"/>
    </xf>
    <xf numFmtId="171" fontId="3" fillId="0" borderId="0" xfId="4" applyNumberFormat="1" applyFont="1" applyFill="1" applyAlignment="1">
      <alignment horizontal="left" vertical="center"/>
    </xf>
    <xf numFmtId="0" fontId="3" fillId="0" borderId="18" xfId="9" applyFont="1" applyFill="1" applyBorder="1" applyAlignment="1">
      <alignment horizontal="left" indent="1"/>
    </xf>
    <xf numFmtId="175" fontId="3" fillId="0" borderId="18" xfId="4" applyNumberFormat="1" applyFont="1" applyFill="1" applyBorder="1" applyAlignment="1">
      <alignment horizontal="left" vertical="center"/>
    </xf>
    <xf numFmtId="175" fontId="3" fillId="0" borderId="4" xfId="4" applyNumberFormat="1" applyFont="1" applyFill="1" applyBorder="1" applyAlignment="1">
      <alignment horizontal="left" vertical="center"/>
    </xf>
    <xf numFmtId="0" fontId="4" fillId="0" borderId="16" xfId="9" applyFont="1" applyFill="1" applyBorder="1" applyAlignment="1">
      <alignment horizontal="left" vertical="center" indent="1"/>
    </xf>
    <xf numFmtId="175" fontId="4" fillId="0" borderId="41" xfId="4" applyNumberFormat="1" applyFont="1" applyFill="1" applyBorder="1" applyAlignment="1">
      <alignment horizontal="center" vertical="center"/>
    </xf>
    <xf numFmtId="171" fontId="4" fillId="0" borderId="16" xfId="4" applyNumberFormat="1" applyFont="1" applyFill="1" applyBorder="1" applyAlignment="1">
      <alignment horizontal="center" vertical="center"/>
    </xf>
    <xf numFmtId="0" fontId="43" fillId="10" borderId="22" xfId="9" applyFont="1" applyFill="1" applyBorder="1" applyAlignment="1">
      <alignment horizontal="left" vertical="center"/>
    </xf>
    <xf numFmtId="170" fontId="4" fillId="2" borderId="0" xfId="19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166" fontId="20" fillId="12" borderId="28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167" fontId="0" fillId="2" borderId="0" xfId="0" applyNumberFormat="1" applyFill="1" applyAlignment="1">
      <alignment horizontal="right"/>
    </xf>
    <xf numFmtId="166" fontId="0" fillId="2" borderId="0" xfId="1" applyNumberFormat="1" applyFont="1" applyFill="1" applyAlignment="1">
      <alignment horizontal="right"/>
    </xf>
    <xf numFmtId="175" fontId="0" fillId="2" borderId="0" xfId="0" applyNumberFormat="1" applyFill="1" applyAlignment="1">
      <alignment horizontal="right"/>
    </xf>
    <xf numFmtId="0" fontId="43" fillId="10" borderId="43" xfId="9" applyFont="1" applyFill="1" applyBorder="1">
      <alignment horizontal="left"/>
    </xf>
    <xf numFmtId="175" fontId="20" fillId="8" borderId="40" xfId="4" applyNumberFormat="1" applyFont="1" applyFill="1" applyBorder="1" applyAlignment="1">
      <alignment horizontal="left"/>
    </xf>
    <xf numFmtId="0" fontId="4" fillId="2" borderId="16" xfId="9" applyFont="1" applyBorder="1" applyAlignment="1">
      <alignment horizontal="left" indent="1"/>
    </xf>
    <xf numFmtId="175" fontId="20" fillId="8" borderId="30" xfId="4" applyNumberFormat="1" applyFont="1" applyFill="1" applyBorder="1" applyAlignment="1">
      <alignment horizontal="left"/>
    </xf>
    <xf numFmtId="0" fontId="4" fillId="0" borderId="16" xfId="9" applyFont="1" applyFill="1" applyBorder="1" applyAlignment="1">
      <alignment horizontal="left" indent="1"/>
    </xf>
    <xf numFmtId="175" fontId="20" fillId="8" borderId="27" xfId="4" applyNumberFormat="1" applyFont="1" applyFill="1" applyBorder="1" applyAlignment="1">
      <alignment horizontal="left"/>
    </xf>
    <xf numFmtId="175" fontId="20" fillId="8" borderId="27" xfId="4" applyNumberFormat="1" applyFont="1" applyFill="1" applyBorder="1" applyAlignment="1">
      <alignment horizontal="right"/>
    </xf>
    <xf numFmtId="175" fontId="20" fillId="8" borderId="28" xfId="4" applyNumberFormat="1" applyFont="1" applyFill="1" applyBorder="1" applyAlignment="1">
      <alignment horizontal="right"/>
    </xf>
    <xf numFmtId="175" fontId="0" fillId="2" borderId="0" xfId="0" applyNumberFormat="1" applyFill="1"/>
    <xf numFmtId="176" fontId="21" fillId="2" borderId="0" xfId="2" applyNumberFormat="1" applyFont="1" applyFill="1" applyAlignment="1">
      <alignment horizontal="center" wrapText="1"/>
    </xf>
    <xf numFmtId="43" fontId="4" fillId="0" borderId="0" xfId="19" applyFont="1" applyFill="1" applyBorder="1" applyAlignment="1">
      <alignment horizontal="center" vertical="center"/>
    </xf>
    <xf numFmtId="0" fontId="3" fillId="2" borderId="16" xfId="9" applyFont="1" applyBorder="1" applyAlignment="1">
      <alignment horizontal="left" indent="1"/>
    </xf>
    <xf numFmtId="175" fontId="3" fillId="2" borderId="16" xfId="4" applyNumberFormat="1" applyFont="1" applyFill="1" applyBorder="1" applyAlignment="1">
      <alignment horizontal="left" vertical="center"/>
    </xf>
    <xf numFmtId="175" fontId="3" fillId="2" borderId="0" xfId="4" applyNumberFormat="1" applyFont="1" applyFill="1" applyAlignment="1">
      <alignment horizontal="left" vertical="center"/>
    </xf>
    <xf numFmtId="175" fontId="3" fillId="2" borderId="0" xfId="4" applyNumberFormat="1" applyFont="1" applyFill="1" applyAlignment="1">
      <alignment horizontal="right" vertical="center"/>
    </xf>
    <xf numFmtId="3" fontId="39" fillId="2" borderId="0" xfId="7" applyNumberFormat="1" applyFont="1" applyFill="1" applyAlignment="1">
      <alignment horizontal="center" vertical="center"/>
    </xf>
    <xf numFmtId="3" fontId="39" fillId="9" borderId="0" xfId="7" applyNumberFormat="1" applyFont="1" applyFill="1" applyAlignment="1">
      <alignment horizontal="center" vertical="center"/>
    </xf>
    <xf numFmtId="0" fontId="4" fillId="2" borderId="17" xfId="9" applyFont="1" applyBorder="1" applyAlignment="1">
      <alignment horizontal="left" vertical="center" indent="1"/>
    </xf>
    <xf numFmtId="0" fontId="41" fillId="2" borderId="0" xfId="8" applyFont="1" applyFill="1"/>
    <xf numFmtId="0" fontId="41" fillId="2" borderId="0" xfId="8" applyFont="1" applyFill="1" applyAlignment="1">
      <alignment horizontal="right"/>
    </xf>
    <xf numFmtId="0" fontId="41" fillId="2" borderId="0" xfId="8" applyFont="1" applyFill="1" applyAlignment="1">
      <alignment horizontal="center" vertical="center"/>
    </xf>
    <xf numFmtId="0" fontId="41" fillId="2" borderId="0" xfId="8" applyFont="1" applyFill="1" applyAlignment="1">
      <alignment horizontal="center"/>
    </xf>
    <xf numFmtId="3" fontId="3" fillId="2" borderId="0" xfId="9" applyNumberFormat="1" applyFont="1" applyAlignment="1">
      <alignment horizontal="right"/>
    </xf>
    <xf numFmtId="3" fontId="3" fillId="2" borderId="0" xfId="9" applyNumberFormat="1" applyFont="1" applyAlignment="1">
      <alignment horizontal="center"/>
    </xf>
    <xf numFmtId="0" fontId="3" fillId="0" borderId="0" xfId="8" applyFont="1"/>
    <xf numFmtId="0" fontId="42" fillId="2" borderId="0" xfId="8" applyFont="1" applyFill="1" applyAlignment="1">
      <alignment horizontal="left"/>
    </xf>
    <xf numFmtId="170" fontId="3" fillId="0" borderId="0" xfId="19" applyNumberFormat="1" applyFont="1" applyAlignment="1">
      <alignment horizontal="center" vertical="center"/>
    </xf>
    <xf numFmtId="170" fontId="3" fillId="0" borderId="0" xfId="19" applyNumberFormat="1" applyFont="1"/>
    <xf numFmtId="0" fontId="3" fillId="2" borderId="0" xfId="9" applyFont="1" applyAlignment="1">
      <alignment horizontal="right"/>
    </xf>
    <xf numFmtId="0" fontId="3" fillId="2" borderId="0" xfId="9" applyFont="1" applyAlignment="1">
      <alignment horizontal="center" vertical="center"/>
    </xf>
    <xf numFmtId="0" fontId="3" fillId="2" borderId="0" xfId="9" applyFont="1" applyAlignment="1">
      <alignment horizontal="center"/>
    </xf>
    <xf numFmtId="3" fontId="41" fillId="0" borderId="0" xfId="9" applyNumberFormat="1" applyFont="1" applyFill="1" applyAlignment="1">
      <alignment horizontal="center" vertical="center"/>
    </xf>
    <xf numFmtId="0" fontId="43" fillId="10" borderId="0" xfId="9" applyFont="1" applyFill="1">
      <alignment horizontal="left"/>
    </xf>
    <xf numFmtId="0" fontId="43" fillId="10" borderId="7" xfId="10" applyNumberFormat="1" applyFont="1" applyFill="1" applyBorder="1" applyAlignment="1">
      <alignment horizontal="center"/>
    </xf>
    <xf numFmtId="10" fontId="43" fillId="10" borderId="8" xfId="11" applyNumberFormat="1" applyFont="1" applyFill="1" applyBorder="1" applyAlignment="1">
      <alignment horizontal="center"/>
    </xf>
    <xf numFmtId="10" fontId="43" fillId="10" borderId="0" xfId="11" applyNumberFormat="1" applyFont="1" applyFill="1" applyAlignment="1">
      <alignment horizontal="center"/>
    </xf>
    <xf numFmtId="10" fontId="43" fillId="10" borderId="0" xfId="11" applyNumberFormat="1" applyFont="1" applyFill="1" applyBorder="1" applyAlignment="1">
      <alignment horizontal="center"/>
    </xf>
    <xf numFmtId="0" fontId="41" fillId="8" borderId="0" xfId="10" applyNumberFormat="1" applyFont="1" applyFill="1"/>
    <xf numFmtId="175" fontId="41" fillId="8" borderId="7" xfId="10" applyNumberFormat="1" applyFont="1" applyFill="1" applyBorder="1" applyAlignment="1">
      <alignment horizontal="right"/>
    </xf>
    <xf numFmtId="175" fontId="41" fillId="8" borderId="0" xfId="10" applyNumberFormat="1" applyFont="1" applyFill="1" applyBorder="1" applyAlignment="1">
      <alignment horizontal="right"/>
    </xf>
    <xf numFmtId="166" fontId="41" fillId="8" borderId="8" xfId="11" applyNumberFormat="1" applyFont="1" applyFill="1" applyBorder="1" applyAlignment="1">
      <alignment horizontal="center"/>
    </xf>
    <xf numFmtId="10" fontId="41" fillId="8" borderId="0" xfId="11" applyNumberFormat="1" applyFont="1" applyFill="1" applyAlignment="1">
      <alignment horizontal="right"/>
    </xf>
    <xf numFmtId="166" fontId="41" fillId="8" borderId="0" xfId="11" applyNumberFormat="1" applyFont="1" applyFill="1" applyBorder="1" applyAlignment="1">
      <alignment horizontal="center"/>
    </xf>
    <xf numFmtId="0" fontId="3" fillId="0" borderId="0" xfId="9" applyFont="1" applyFill="1" applyAlignment="1">
      <alignment horizontal="left" indent="1"/>
    </xf>
    <xf numFmtId="175" fontId="3" fillId="0" borderId="7" xfId="10" applyNumberFormat="1" applyFont="1" applyFill="1" applyBorder="1" applyAlignment="1">
      <alignment horizontal="right"/>
    </xf>
    <xf numFmtId="166" fontId="3" fillId="0" borderId="8" xfId="11" applyNumberFormat="1" applyFont="1" applyFill="1" applyBorder="1" applyAlignment="1">
      <alignment horizontal="center"/>
    </xf>
    <xf numFmtId="10" fontId="3" fillId="0" borderId="0" xfId="11" applyNumberFormat="1" applyFont="1" applyFill="1" applyAlignment="1">
      <alignment horizontal="right"/>
    </xf>
    <xf numFmtId="175" fontId="3" fillId="0" borderId="0" xfId="10" applyNumberFormat="1" applyFont="1" applyFill="1" applyBorder="1" applyAlignment="1">
      <alignment horizontal="right"/>
    </xf>
    <xf numFmtId="166" fontId="3" fillId="0" borderId="0" xfId="11" applyNumberFormat="1" applyFont="1" applyFill="1" applyBorder="1" applyAlignment="1">
      <alignment horizontal="center"/>
    </xf>
    <xf numFmtId="175" fontId="3" fillId="0" borderId="0" xfId="8" applyNumberFormat="1" applyFont="1"/>
    <xf numFmtId="10" fontId="3" fillId="0" borderId="8" xfId="11" applyNumberFormat="1" applyFont="1" applyFill="1" applyBorder="1" applyAlignment="1">
      <alignment horizontal="center"/>
    </xf>
    <xf numFmtId="176" fontId="3" fillId="0" borderId="8" xfId="11" applyNumberFormat="1" applyFont="1" applyFill="1" applyBorder="1" applyAlignment="1">
      <alignment horizontal="center"/>
    </xf>
    <xf numFmtId="177" fontId="3" fillId="0" borderId="8" xfId="11" applyNumberFormat="1" applyFont="1" applyFill="1" applyBorder="1" applyAlignment="1">
      <alignment horizontal="center"/>
    </xf>
    <xf numFmtId="182" fontId="3" fillId="0" borderId="8" xfId="11" applyNumberFormat="1" applyFont="1" applyFill="1" applyBorder="1" applyAlignment="1">
      <alignment horizontal="center"/>
    </xf>
    <xf numFmtId="175" fontId="41" fillId="8" borderId="7" xfId="10" applyNumberFormat="1" applyFont="1" applyFill="1" applyBorder="1" applyAlignment="1">
      <alignment horizontal="center"/>
    </xf>
    <xf numFmtId="10" fontId="41" fillId="8" borderId="0" xfId="11" applyNumberFormat="1" applyFont="1" applyFill="1" applyAlignment="1">
      <alignment horizontal="center"/>
    </xf>
    <xf numFmtId="175" fontId="41" fillId="8" borderId="0" xfId="10" applyNumberFormat="1" applyFont="1" applyFill="1" applyBorder="1" applyAlignment="1">
      <alignment horizontal="center"/>
    </xf>
    <xf numFmtId="0" fontId="3" fillId="0" borderId="0" xfId="10" applyNumberFormat="1" applyFont="1" applyFill="1" applyAlignment="1">
      <alignment horizontal="left" indent="1"/>
    </xf>
    <xf numFmtId="175" fontId="3" fillId="0" borderId="7" xfId="10" applyNumberFormat="1" applyFont="1" applyFill="1" applyBorder="1" applyAlignment="1">
      <alignment horizontal="center"/>
    </xf>
    <xf numFmtId="170" fontId="4" fillId="0" borderId="0" xfId="0" applyNumberFormat="1" applyFont="1" applyAlignment="1">
      <alignment horizontal="center" vertical="center"/>
    </xf>
    <xf numFmtId="10" fontId="3" fillId="0" borderId="0" xfId="11" applyNumberFormat="1" applyFont="1" applyFill="1" applyAlignment="1">
      <alignment horizontal="center"/>
    </xf>
    <xf numFmtId="175" fontId="3" fillId="0" borderId="0" xfId="10" applyNumberFormat="1" applyFont="1" applyFill="1" applyBorder="1" applyAlignment="1">
      <alignment horizontal="center"/>
    </xf>
    <xf numFmtId="175" fontId="3" fillId="0" borderId="9" xfId="10" applyNumberFormat="1" applyFont="1" applyFill="1" applyBorder="1" applyAlignment="1">
      <alignment horizontal="center"/>
    </xf>
    <xf numFmtId="170" fontId="4" fillId="0" borderId="2" xfId="0" applyNumberFormat="1" applyFont="1" applyBorder="1" applyAlignment="1">
      <alignment horizontal="center" vertical="center"/>
    </xf>
    <xf numFmtId="166" fontId="3" fillId="0" borderId="10" xfId="11" applyNumberFormat="1" applyFont="1" applyFill="1" applyBorder="1" applyAlignment="1">
      <alignment horizontal="center"/>
    </xf>
    <xf numFmtId="175" fontId="3" fillId="0" borderId="2" xfId="10" applyNumberFormat="1" applyFont="1" applyFill="1" applyBorder="1" applyAlignment="1">
      <alignment horizontal="center"/>
    </xf>
    <xf numFmtId="166" fontId="3" fillId="0" borderId="2" xfId="11" applyNumberFormat="1" applyFont="1" applyFill="1" applyBorder="1" applyAlignment="1">
      <alignment horizontal="center"/>
    </xf>
    <xf numFmtId="3" fontId="3" fillId="2" borderId="5" xfId="9" applyNumberFormat="1" applyFont="1" applyBorder="1" applyAlignment="1">
      <alignment horizontal="right"/>
    </xf>
    <xf numFmtId="3" fontId="3" fillId="2" borderId="5" xfId="9" applyNumberFormat="1" applyFont="1" applyBorder="1" applyAlignment="1">
      <alignment horizontal="center"/>
    </xf>
    <xf numFmtId="0" fontId="3" fillId="0" borderId="2" xfId="9" applyFont="1" applyFill="1" applyBorder="1" applyAlignment="1">
      <alignment horizontal="right"/>
    </xf>
    <xf numFmtId="0" fontId="3" fillId="0" borderId="2" xfId="9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/>
    </xf>
    <xf numFmtId="3" fontId="3" fillId="0" borderId="2" xfId="9" applyNumberFormat="1" applyFont="1" applyFill="1" applyBorder="1" applyAlignment="1">
      <alignment horizontal="right"/>
    </xf>
    <xf numFmtId="3" fontId="3" fillId="2" borderId="2" xfId="9" applyNumberFormat="1" applyFont="1" applyBorder="1" applyAlignment="1">
      <alignment horizontal="right"/>
    </xf>
    <xf numFmtId="3" fontId="3" fillId="2" borderId="2" xfId="9" applyNumberFormat="1" applyFont="1" applyBorder="1" applyAlignment="1">
      <alignment horizontal="center"/>
    </xf>
    <xf numFmtId="0" fontId="3" fillId="0" borderId="0" xfId="8" applyFont="1" applyAlignment="1">
      <alignment horizontal="center" vertical="center"/>
    </xf>
    <xf numFmtId="0" fontId="41" fillId="0" borderId="0" xfId="12" applyFont="1" applyAlignment="1">
      <alignment horizontal="center"/>
    </xf>
    <xf numFmtId="10" fontId="20" fillId="12" borderId="0" xfId="11" applyNumberFormat="1" applyFont="1" applyFill="1" applyAlignment="1">
      <alignment horizontal="center" vertical="center" wrapText="1"/>
    </xf>
    <xf numFmtId="166" fontId="4" fillId="0" borderId="8" xfId="11" applyNumberFormat="1" applyFont="1" applyBorder="1" applyAlignment="1">
      <alignment horizontal="center" vertical="center" wrapText="1"/>
    </xf>
    <xf numFmtId="175" fontId="4" fillId="0" borderId="0" xfId="11" applyNumberFormat="1" applyFont="1" applyAlignment="1">
      <alignment horizontal="center" vertical="center" wrapText="1"/>
    </xf>
    <xf numFmtId="175" fontId="4" fillId="0" borderId="7" xfId="12" applyNumberFormat="1" applyFont="1" applyBorder="1" applyAlignment="1">
      <alignment vertical="center" wrapText="1"/>
    </xf>
    <xf numFmtId="175" fontId="4" fillId="0" borderId="0" xfId="12" applyNumberFormat="1" applyFont="1" applyAlignment="1">
      <alignment vertical="center" wrapText="1"/>
    </xf>
    <xf numFmtId="10" fontId="4" fillId="0" borderId="8" xfId="1" applyNumberFormat="1" applyFont="1" applyBorder="1" applyAlignment="1">
      <alignment horizontal="center" vertical="center" wrapText="1"/>
    </xf>
    <xf numFmtId="166" fontId="4" fillId="0" borderId="8" xfId="11" applyNumberFormat="1" applyFont="1" applyFill="1" applyBorder="1" applyAlignment="1">
      <alignment horizontal="center" vertical="center" wrapText="1"/>
    </xf>
    <xf numFmtId="10" fontId="3" fillId="0" borderId="0" xfId="11" applyNumberFormat="1" applyFont="1" applyAlignment="1">
      <alignment horizontal="center" vertical="center" wrapText="1"/>
    </xf>
    <xf numFmtId="175" fontId="3" fillId="0" borderId="7" xfId="12" applyNumberFormat="1" applyFont="1" applyBorder="1" applyAlignment="1">
      <alignment horizontal="right" vertical="center" wrapText="1"/>
    </xf>
    <xf numFmtId="10" fontId="3" fillId="0" borderId="0" xfId="11" applyNumberFormat="1" applyFont="1" applyFill="1" applyAlignment="1">
      <alignment horizontal="center" vertical="center" wrapText="1"/>
    </xf>
    <xf numFmtId="10" fontId="4" fillId="0" borderId="0" xfId="11" applyNumberFormat="1" applyFont="1" applyFill="1" applyAlignment="1">
      <alignment horizontal="center" vertical="center" wrapText="1"/>
    </xf>
    <xf numFmtId="175" fontId="3" fillId="0" borderId="0" xfId="12" applyNumberFormat="1" applyFont="1" applyAlignment="1">
      <alignment horizontal="right" vertical="center" wrapText="1"/>
    </xf>
    <xf numFmtId="10" fontId="4" fillId="0" borderId="0" xfId="11" applyNumberFormat="1" applyFont="1" applyAlignment="1">
      <alignment horizontal="center" vertical="center" wrapText="1"/>
    </xf>
    <xf numFmtId="0" fontId="4" fillId="0" borderId="61" xfId="12" applyFont="1" applyBorder="1"/>
    <xf numFmtId="175" fontId="4" fillId="0" borderId="7" xfId="0" applyNumberFormat="1" applyFont="1" applyBorder="1"/>
    <xf numFmtId="10" fontId="4" fillId="0" borderId="0" xfId="11" applyNumberFormat="1" applyFont="1" applyFill="1" applyBorder="1" applyAlignment="1">
      <alignment horizontal="center" vertical="center" wrapText="1"/>
    </xf>
    <xf numFmtId="10" fontId="41" fillId="12" borderId="0" xfId="11" applyNumberFormat="1" applyFont="1" applyFill="1" applyAlignment="1">
      <alignment horizontal="center" vertical="center" wrapText="1"/>
    </xf>
    <xf numFmtId="10" fontId="41" fillId="0" borderId="0" xfId="11" applyNumberFormat="1" applyFont="1" applyAlignment="1">
      <alignment horizontal="center" vertical="center" wrapText="1"/>
    </xf>
    <xf numFmtId="166" fontId="3" fillId="0" borderId="10" xfId="11" applyNumberFormat="1" applyFont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0" fillId="2" borderId="1" xfId="0" applyFill="1" applyBorder="1"/>
    <xf numFmtId="166" fontId="80" fillId="0" borderId="0" xfId="1" applyNumberFormat="1" applyFont="1" applyFill="1" applyAlignment="1">
      <alignment horizontal="left"/>
    </xf>
    <xf numFmtId="171" fontId="17" fillId="24" borderId="13" xfId="5" applyNumberFormat="1" applyFont="1" applyFill="1" applyBorder="1" applyAlignment="1">
      <alignment horizontal="center" vertical="center"/>
    </xf>
    <xf numFmtId="0" fontId="21" fillId="4" borderId="36" xfId="5" applyFont="1" applyFill="1" applyBorder="1" applyAlignment="1">
      <alignment horizontal="left" vertical="center"/>
    </xf>
    <xf numFmtId="172" fontId="21" fillId="4" borderId="37" xfId="19" applyNumberFormat="1" applyFont="1" applyFill="1" applyBorder="1" applyAlignment="1">
      <alignment horizontal="right" vertical="center"/>
    </xf>
    <xf numFmtId="172" fontId="21" fillId="4" borderId="38" xfId="19" applyNumberFormat="1" applyFont="1" applyFill="1" applyBorder="1" applyAlignment="1">
      <alignment horizontal="right" vertical="center"/>
    </xf>
    <xf numFmtId="171" fontId="21" fillId="4" borderId="37" xfId="5" applyNumberFormat="1" applyFont="1" applyFill="1" applyBorder="1" applyAlignment="1">
      <alignment vertical="center"/>
    </xf>
    <xf numFmtId="171" fontId="21" fillId="4" borderId="5" xfId="5" applyNumberFormat="1" applyFont="1" applyFill="1" applyBorder="1" applyAlignment="1">
      <alignment vertical="center"/>
    </xf>
    <xf numFmtId="174" fontId="21" fillId="4" borderId="38" xfId="5" applyNumberFormat="1" applyFont="1" applyFill="1" applyBorder="1" applyAlignment="1">
      <alignment vertical="center"/>
    </xf>
    <xf numFmtId="171" fontId="21" fillId="4" borderId="36" xfId="5" applyNumberFormat="1" applyFont="1" applyFill="1" applyBorder="1" applyAlignment="1">
      <alignment horizontal="center" vertical="center"/>
    </xf>
    <xf numFmtId="0" fontId="21" fillId="4" borderId="62" xfId="5" applyFont="1" applyFill="1" applyBorder="1" applyAlignment="1">
      <alignment horizontal="left" vertical="center"/>
    </xf>
    <xf numFmtId="172" fontId="21" fillId="4" borderId="9" xfId="19" applyNumberFormat="1" applyFont="1" applyFill="1" applyBorder="1" applyAlignment="1">
      <alignment horizontal="right" vertical="center"/>
    </xf>
    <xf numFmtId="172" fontId="21" fillId="4" borderId="10" xfId="19" applyNumberFormat="1" applyFont="1" applyFill="1" applyBorder="1" applyAlignment="1">
      <alignment horizontal="right" vertical="center"/>
    </xf>
    <xf numFmtId="171" fontId="21" fillId="4" borderId="9" xfId="5" applyNumberFormat="1" applyFont="1" applyFill="1" applyBorder="1" applyAlignment="1">
      <alignment vertical="center"/>
    </xf>
    <xf numFmtId="171" fontId="21" fillId="4" borderId="10" xfId="5" applyNumberFormat="1" applyFont="1" applyFill="1" applyBorder="1" applyAlignment="1">
      <alignment vertical="center"/>
    </xf>
    <xf numFmtId="171" fontId="21" fillId="4" borderId="62" xfId="5" applyNumberFormat="1" applyFont="1" applyFill="1" applyBorder="1" applyAlignment="1">
      <alignment horizontal="center" vertical="center"/>
    </xf>
    <xf numFmtId="172" fontId="21" fillId="4" borderId="0" xfId="32" applyNumberFormat="1" applyFont="1" applyFill="1" applyBorder="1" applyAlignment="1">
      <alignment horizontal="right" vertical="center"/>
    </xf>
    <xf numFmtId="170" fontId="2" fillId="9" borderId="0" xfId="32" applyNumberFormat="1" applyFont="1" applyFill="1"/>
    <xf numFmtId="165" fontId="21" fillId="9" borderId="0" xfId="5" applyNumberFormat="1" applyFont="1" applyFill="1" applyAlignment="1">
      <alignment horizontal="center" vertical="center"/>
    </xf>
    <xf numFmtId="183" fontId="2" fillId="4" borderId="0" xfId="5" applyNumberFormat="1" applyFill="1"/>
    <xf numFmtId="166" fontId="2" fillId="4" borderId="0" xfId="1" applyNumberFormat="1" applyFont="1" applyFill="1"/>
    <xf numFmtId="172" fontId="21" fillId="4" borderId="0" xfId="32" applyNumberFormat="1" applyFont="1" applyFill="1" applyBorder="1" applyAlignment="1">
      <alignment vertical="center"/>
    </xf>
    <xf numFmtId="0" fontId="81" fillId="0" borderId="57" xfId="26" applyFont="1" applyBorder="1" applyAlignment="1">
      <alignment horizontal="center" vertical="center"/>
    </xf>
    <xf numFmtId="0" fontId="81" fillId="0" borderId="63" xfId="26" applyFont="1" applyBorder="1" applyAlignment="1">
      <alignment horizontal="center" vertical="center"/>
    </xf>
    <xf numFmtId="0" fontId="29" fillId="0" borderId="63" xfId="26" applyFont="1" applyBorder="1" applyAlignment="1">
      <alignment horizontal="center" vertical="center"/>
    </xf>
    <xf numFmtId="3" fontId="29" fillId="0" borderId="63" xfId="26" applyNumberFormat="1" applyFont="1" applyBorder="1" applyAlignment="1">
      <alignment horizontal="center" vertical="center"/>
    </xf>
    <xf numFmtId="14" fontId="29" fillId="0" borderId="63" xfId="26" applyNumberFormat="1" applyFont="1" applyBorder="1" applyAlignment="1">
      <alignment horizontal="center" vertical="center"/>
    </xf>
    <xf numFmtId="168" fontId="29" fillId="0" borderId="63" xfId="26" applyNumberFormat="1" applyFont="1" applyBorder="1" applyAlignment="1">
      <alignment horizontal="center" vertical="center"/>
    </xf>
    <xf numFmtId="14" fontId="82" fillId="0" borderId="63" xfId="26" applyNumberFormat="1" applyFont="1" applyBorder="1" applyAlignment="1">
      <alignment horizontal="center" vertical="center"/>
    </xf>
    <xf numFmtId="184" fontId="29" fillId="0" borderId="63" xfId="26" applyNumberFormat="1" applyFont="1" applyBorder="1" applyAlignment="1">
      <alignment horizontal="center" vertical="center"/>
    </xf>
    <xf numFmtId="0" fontId="81" fillId="0" borderId="58" xfId="26" applyFont="1" applyBorder="1" applyAlignment="1">
      <alignment horizontal="center" vertical="center"/>
    </xf>
    <xf numFmtId="0" fontId="81" fillId="0" borderId="64" xfId="26" applyFont="1" applyBorder="1" applyAlignment="1">
      <alignment horizontal="center" vertical="center"/>
    </xf>
    <xf numFmtId="0" fontId="29" fillId="0" borderId="64" xfId="26" applyFont="1" applyBorder="1" applyAlignment="1">
      <alignment horizontal="center" vertical="center"/>
    </xf>
    <xf numFmtId="3" fontId="29" fillId="0" borderId="64" xfId="26" applyNumberFormat="1" applyFont="1" applyBorder="1" applyAlignment="1">
      <alignment horizontal="center" vertical="center"/>
    </xf>
    <xf numFmtId="14" fontId="29" fillId="0" borderId="64" xfId="26" applyNumberFormat="1" applyFont="1" applyBorder="1" applyAlignment="1">
      <alignment horizontal="center" vertical="center"/>
    </xf>
    <xf numFmtId="168" fontId="29" fillId="0" borderId="64" xfId="26" applyNumberFormat="1" applyFont="1" applyBorder="1" applyAlignment="1">
      <alignment horizontal="center" vertical="center"/>
    </xf>
    <xf numFmtId="14" fontId="29" fillId="0" borderId="65" xfId="26" applyNumberFormat="1" applyFont="1" applyBorder="1" applyAlignment="1">
      <alignment horizontal="center" vertical="center"/>
    </xf>
    <xf numFmtId="0" fontId="81" fillId="0" borderId="0" xfId="26" applyFont="1" applyAlignment="1">
      <alignment horizontal="center" vertical="center"/>
    </xf>
    <xf numFmtId="0" fontId="26" fillId="0" borderId="57" xfId="26" applyFont="1" applyBorder="1" applyAlignment="1">
      <alignment horizontal="center" vertical="center"/>
    </xf>
    <xf numFmtId="0" fontId="84" fillId="0" borderId="57" xfId="26" applyFont="1" applyBorder="1" applyAlignment="1">
      <alignment horizontal="center" vertical="center"/>
    </xf>
    <xf numFmtId="3" fontId="84" fillId="0" borderId="57" xfId="26" applyNumberFormat="1" applyFont="1" applyBorder="1" applyAlignment="1">
      <alignment horizontal="center" vertical="center"/>
    </xf>
    <xf numFmtId="14" fontId="84" fillId="0" borderId="57" xfId="26" applyNumberFormat="1" applyFont="1" applyBorder="1" applyAlignment="1">
      <alignment horizontal="center" vertical="center"/>
    </xf>
    <xf numFmtId="168" fontId="84" fillId="0" borderId="57" xfId="26" applyNumberFormat="1" applyFont="1" applyBorder="1" applyAlignment="1">
      <alignment horizontal="center" vertical="center"/>
    </xf>
    <xf numFmtId="0" fontId="26" fillId="0" borderId="1" xfId="26" applyFont="1" applyBorder="1" applyAlignment="1">
      <alignment horizontal="center" vertical="center"/>
    </xf>
    <xf numFmtId="0" fontId="27" fillId="0" borderId="1" xfId="26" applyFont="1" applyBorder="1" applyAlignment="1">
      <alignment horizontal="center" vertical="center"/>
    </xf>
    <xf numFmtId="14" fontId="27" fillId="0" borderId="1" xfId="26" applyNumberFormat="1" applyFont="1" applyBorder="1" applyAlignment="1">
      <alignment horizontal="center" vertical="center"/>
    </xf>
    <xf numFmtId="14" fontId="84" fillId="0" borderId="1" xfId="26" applyNumberFormat="1" applyFont="1" applyBorder="1" applyAlignment="1">
      <alignment horizontal="center" vertical="center"/>
    </xf>
    <xf numFmtId="168" fontId="27" fillId="0" borderId="1" xfId="26" applyNumberFormat="1" applyFont="1" applyBorder="1" applyAlignment="1">
      <alignment horizontal="center" vertical="center"/>
    </xf>
    <xf numFmtId="0" fontId="26" fillId="0" borderId="66" xfId="26" applyFont="1" applyBorder="1" applyAlignment="1">
      <alignment horizontal="center" vertical="center"/>
    </xf>
    <xf numFmtId="0" fontId="27" fillId="0" borderId="66" xfId="26" applyFont="1" applyBorder="1" applyAlignment="1">
      <alignment horizontal="center" vertical="center"/>
    </xf>
    <xf numFmtId="14" fontId="27" fillId="0" borderId="66" xfId="26" applyNumberFormat="1" applyFont="1" applyBorder="1" applyAlignment="1">
      <alignment horizontal="center" vertical="center"/>
    </xf>
    <xf numFmtId="14" fontId="84" fillId="0" borderId="66" xfId="26" applyNumberFormat="1" applyFont="1" applyBorder="1" applyAlignment="1">
      <alignment horizontal="center" vertical="center"/>
    </xf>
    <xf numFmtId="168" fontId="27" fillId="0" borderId="66" xfId="26" applyNumberFormat="1" applyFont="1" applyBorder="1" applyAlignment="1">
      <alignment horizontal="center" vertical="center"/>
    </xf>
    <xf numFmtId="0" fontId="26" fillId="0" borderId="0" xfId="26" applyFont="1" applyAlignment="1">
      <alignment horizontal="center" vertical="center"/>
    </xf>
    <xf numFmtId="14" fontId="84" fillId="0" borderId="0" xfId="26" applyNumberFormat="1" applyFont="1" applyAlignment="1">
      <alignment horizontal="center" vertical="center"/>
    </xf>
    <xf numFmtId="0" fontId="26" fillId="0" borderId="58" xfId="26" applyFont="1" applyBorder="1" applyAlignment="1">
      <alignment horizontal="center" vertical="center"/>
    </xf>
    <xf numFmtId="14" fontId="84" fillId="0" borderId="58" xfId="26" applyNumberFormat="1" applyFont="1" applyBorder="1" applyAlignment="1">
      <alignment horizontal="center" vertical="center"/>
    </xf>
    <xf numFmtId="0" fontId="85" fillId="0" borderId="58" xfId="26" applyFont="1" applyBorder="1" applyAlignment="1">
      <alignment horizontal="center" vertical="center"/>
    </xf>
    <xf numFmtId="0" fontId="85" fillId="2" borderId="67" xfId="26" applyFont="1" applyFill="1" applyBorder="1" applyAlignment="1">
      <alignment horizontal="center" vertical="center"/>
    </xf>
    <xf numFmtId="14" fontId="84" fillId="2" borderId="58" xfId="26" applyNumberFormat="1" applyFont="1" applyFill="1" applyBorder="1" applyAlignment="1">
      <alignment horizontal="center" vertical="center"/>
    </xf>
    <xf numFmtId="0" fontId="86" fillId="2" borderId="0" xfId="26" applyFont="1" applyFill="1" applyAlignment="1">
      <alignment horizontal="center" vertical="center"/>
    </xf>
    <xf numFmtId="0" fontId="25" fillId="0" borderId="56" xfId="26" applyFont="1" applyBorder="1" applyAlignment="1">
      <alignment horizontal="center" vertical="center"/>
    </xf>
    <xf numFmtId="14" fontId="25" fillId="0" borderId="56" xfId="26" applyNumberFormat="1" applyFont="1" applyBorder="1" applyAlignment="1">
      <alignment horizontal="center" vertical="center"/>
    </xf>
    <xf numFmtId="168" fontId="25" fillId="0" borderId="56" xfId="26" applyNumberFormat="1" applyFont="1" applyBorder="1" applyAlignment="1">
      <alignment horizontal="center" vertical="center"/>
    </xf>
    <xf numFmtId="0" fontId="86" fillId="2" borderId="58" xfId="26" applyFont="1" applyFill="1" applyBorder="1" applyAlignment="1">
      <alignment horizontal="center" vertical="center"/>
    </xf>
    <xf numFmtId="0" fontId="25" fillId="0" borderId="58" xfId="26" applyFont="1" applyBorder="1" applyAlignment="1">
      <alignment horizontal="center" vertical="center"/>
    </xf>
    <xf numFmtId="3" fontId="25" fillId="0" borderId="58" xfId="26" applyNumberFormat="1" applyFont="1" applyBorder="1" applyAlignment="1">
      <alignment horizontal="center" vertical="center"/>
    </xf>
    <xf numFmtId="14" fontId="25" fillId="0" borderId="58" xfId="26" applyNumberFormat="1" applyFont="1" applyBorder="1" applyAlignment="1">
      <alignment horizontal="center" vertical="center"/>
    </xf>
    <xf numFmtId="168" fontId="25" fillId="0" borderId="58" xfId="26" applyNumberFormat="1" applyFont="1" applyBorder="1" applyAlignment="1">
      <alignment horizontal="center" vertical="center"/>
    </xf>
    <xf numFmtId="0" fontId="86" fillId="2" borderId="59" xfId="26" applyFont="1" applyFill="1" applyBorder="1" applyAlignment="1">
      <alignment horizontal="center" vertical="center"/>
    </xf>
    <xf numFmtId="166" fontId="20" fillId="2" borderId="0" xfId="0" applyNumberFormat="1" applyFont="1" applyFill="1"/>
    <xf numFmtId="0" fontId="21" fillId="26" borderId="0" xfId="0" applyFont="1" applyFill="1" applyAlignment="1">
      <alignment horizontal="left"/>
    </xf>
    <xf numFmtId="3" fontId="21" fillId="26" borderId="0" xfId="0" applyNumberFormat="1" applyFont="1" applyFill="1" applyAlignment="1">
      <alignment horizontal="right"/>
    </xf>
    <xf numFmtId="0" fontId="17" fillId="27" borderId="1" xfId="0" applyFont="1" applyFill="1" applyBorder="1" applyAlignment="1">
      <alignment horizontal="left"/>
    </xf>
    <xf numFmtId="166" fontId="17" fillId="27" borderId="1" xfId="0" applyNumberFormat="1" applyFont="1" applyFill="1" applyBorder="1"/>
    <xf numFmtId="166" fontId="43" fillId="28" borderId="20" xfId="1" applyNumberFormat="1" applyFont="1" applyFill="1" applyBorder="1" applyAlignment="1">
      <alignment horizontal="center" vertical="center"/>
    </xf>
    <xf numFmtId="177" fontId="3" fillId="2" borderId="17" xfId="1" applyNumberFormat="1" applyFont="1" applyFill="1" applyBorder="1" applyAlignment="1">
      <alignment horizontal="right" vertical="center"/>
    </xf>
    <xf numFmtId="0" fontId="20" fillId="12" borderId="27" xfId="4" applyNumberFormat="1" applyFont="1" applyFill="1" applyBorder="1" applyAlignment="1">
      <alignment vertical="center"/>
    </xf>
    <xf numFmtId="175" fontId="20" fillId="12" borderId="27" xfId="4" applyNumberFormat="1" applyFont="1" applyFill="1" applyBorder="1" applyAlignment="1">
      <alignment horizontal="center" vertical="center"/>
    </xf>
    <xf numFmtId="175" fontId="20" fillId="12" borderId="28" xfId="4" applyNumberFormat="1" applyFont="1" applyFill="1" applyBorder="1" applyAlignment="1">
      <alignment horizontal="center" vertical="center"/>
    </xf>
    <xf numFmtId="166" fontId="20" fillId="12" borderId="27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170" fontId="4" fillId="2" borderId="0" xfId="19" applyNumberFormat="1" applyFont="1" applyFill="1" applyBorder="1" applyAlignment="1">
      <alignment horizontal="right" vertical="center"/>
    </xf>
    <xf numFmtId="166" fontId="20" fillId="12" borderId="33" xfId="1" applyNumberFormat="1" applyFont="1" applyFill="1" applyBorder="1" applyAlignment="1">
      <alignment horizontal="center" vertical="center"/>
    </xf>
    <xf numFmtId="3" fontId="43" fillId="13" borderId="26" xfId="9" applyNumberFormat="1" applyFont="1" applyFill="1" applyBorder="1" applyAlignment="1">
      <alignment horizontal="center" vertical="center"/>
    </xf>
    <xf numFmtId="175" fontId="20" fillId="8" borderId="32" xfId="4" applyNumberFormat="1" applyFont="1" applyFill="1" applyBorder="1" applyAlignment="1">
      <alignment horizontal="right"/>
    </xf>
    <xf numFmtId="9" fontId="20" fillId="8" borderId="68" xfId="1" applyFont="1" applyFill="1" applyBorder="1" applyAlignment="1">
      <alignment horizontal="right" vertical="center"/>
    </xf>
    <xf numFmtId="175" fontId="4" fillId="2" borderId="2" xfId="4" applyNumberFormat="1" applyFont="1" applyFill="1" applyBorder="1" applyAlignment="1">
      <alignment horizontal="right"/>
    </xf>
    <xf numFmtId="9" fontId="20" fillId="8" borderId="35" xfId="1" applyFont="1" applyFill="1" applyBorder="1" applyAlignment="1">
      <alignment horizontal="right" vertical="center"/>
    </xf>
    <xf numFmtId="175" fontId="20" fillId="8" borderId="28" xfId="4" applyNumberFormat="1" applyFont="1" applyFill="1" applyBorder="1" applyAlignment="1">
      <alignment horizontal="right" vertical="center"/>
    </xf>
    <xf numFmtId="9" fontId="20" fillId="8" borderId="55" xfId="1" applyFont="1" applyFill="1" applyBorder="1" applyAlignment="1">
      <alignment horizontal="right" vertical="center"/>
    </xf>
    <xf numFmtId="0" fontId="0" fillId="2" borderId="25" xfId="0" applyFill="1" applyBorder="1" applyAlignment="1">
      <alignment horizontal="right"/>
    </xf>
    <xf numFmtId="0" fontId="16" fillId="10" borderId="0" xfId="0" applyFont="1" applyFill="1" applyAlignment="1">
      <alignment horizontal="left" wrapText="1" indent="1"/>
    </xf>
    <xf numFmtId="0" fontId="21" fillId="4" borderId="24" xfId="7" applyFont="1" applyFill="1" applyBorder="1" applyAlignment="1">
      <alignment horizontal="center"/>
    </xf>
    <xf numFmtId="2" fontId="21" fillId="4" borderId="18" xfId="7" applyNumberFormat="1" applyFont="1" applyFill="1" applyBorder="1" applyAlignment="1">
      <alignment horizontal="left"/>
    </xf>
    <xf numFmtId="3" fontId="21" fillId="4" borderId="16" xfId="7" applyNumberFormat="1" applyFont="1" applyFill="1" applyBorder="1" applyAlignment="1">
      <alignment horizontal="left"/>
    </xf>
    <xf numFmtId="3" fontId="21" fillId="4" borderId="40" xfId="7" applyNumberFormat="1" applyFont="1" applyFill="1" applyBorder="1" applyAlignment="1">
      <alignment horizontal="left"/>
    </xf>
    <xf numFmtId="3" fontId="21" fillId="4" borderId="2" xfId="7" applyNumberFormat="1" applyFont="1" applyFill="1" applyBorder="1" applyAlignment="1">
      <alignment horizontal="center" vertical="center"/>
    </xf>
    <xf numFmtId="0" fontId="21" fillId="4" borderId="40" xfId="7" applyFont="1" applyFill="1" applyBorder="1" applyAlignment="1">
      <alignment horizontal="left" vertical="center"/>
    </xf>
    <xf numFmtId="3" fontId="39" fillId="9" borderId="2" xfId="7" applyNumberFormat="1" applyFont="1" applyFill="1" applyBorder="1" applyAlignment="1">
      <alignment horizontal="center" vertical="center"/>
    </xf>
    <xf numFmtId="0" fontId="4" fillId="2" borderId="16" xfId="9" applyFont="1" applyBorder="1">
      <alignment horizontal="left"/>
    </xf>
    <xf numFmtId="10" fontId="17" fillId="4" borderId="0" xfId="7" applyNumberFormat="1" applyFont="1" applyFill="1" applyAlignment="1">
      <alignment horizontal="center" vertical="center"/>
    </xf>
    <xf numFmtId="10" fontId="38" fillId="4" borderId="0" xfId="7" applyNumberFormat="1" applyFont="1" applyFill="1" applyAlignment="1">
      <alignment horizontal="center" vertical="center"/>
    </xf>
    <xf numFmtId="10" fontId="43" fillId="10" borderId="26" xfId="1" applyNumberFormat="1" applyFont="1" applyFill="1" applyBorder="1" applyAlignment="1">
      <alignment horizontal="center" vertical="center"/>
    </xf>
    <xf numFmtId="10" fontId="43" fillId="14" borderId="26" xfId="1" applyNumberFormat="1" applyFont="1" applyFill="1" applyBorder="1" applyAlignment="1">
      <alignment horizontal="right" vertical="center"/>
    </xf>
    <xf numFmtId="175" fontId="20" fillId="8" borderId="30" xfId="4" applyNumberFormat="1" applyFont="1" applyFill="1" applyBorder="1" applyAlignment="1">
      <alignment horizontal="center" vertical="center"/>
    </xf>
    <xf numFmtId="166" fontId="20" fillId="8" borderId="31" xfId="1" applyNumberFormat="1" applyFont="1" applyFill="1" applyBorder="1" applyAlignment="1">
      <alignment horizontal="center" vertical="center"/>
    </xf>
    <xf numFmtId="175" fontId="4" fillId="2" borderId="40" xfId="4" applyNumberFormat="1" applyFont="1" applyFill="1" applyBorder="1" applyAlignment="1">
      <alignment horizontal="center" vertical="center"/>
    </xf>
    <xf numFmtId="175" fontId="4" fillId="0" borderId="40" xfId="4" applyNumberFormat="1" applyFont="1" applyFill="1" applyBorder="1" applyAlignment="1">
      <alignment horizontal="center" vertical="center"/>
    </xf>
    <xf numFmtId="166" fontId="4" fillId="0" borderId="23" xfId="1" applyNumberFormat="1" applyFont="1" applyFill="1" applyBorder="1" applyAlignment="1">
      <alignment horizontal="center" vertical="center"/>
    </xf>
    <xf numFmtId="166" fontId="4" fillId="0" borderId="23" xfId="1" applyNumberFormat="1" applyFont="1" applyFill="1" applyBorder="1" applyAlignment="1">
      <alignment horizontal="right" vertical="center"/>
    </xf>
    <xf numFmtId="175" fontId="4" fillId="0" borderId="16" xfId="4" applyNumberFormat="1" applyFont="1" applyBorder="1" applyAlignment="1">
      <alignment horizontal="center" vertical="center"/>
    </xf>
    <xf numFmtId="175" fontId="4" fillId="0" borderId="0" xfId="4" applyNumberFormat="1" applyFont="1" applyBorder="1" applyAlignment="1">
      <alignment horizontal="center" vertical="center"/>
    </xf>
    <xf numFmtId="175" fontId="4" fillId="2" borderId="30" xfId="4" applyNumberFormat="1" applyFont="1" applyFill="1" applyBorder="1" applyAlignment="1">
      <alignment horizontal="center" vertical="center"/>
    </xf>
    <xf numFmtId="175" fontId="4" fillId="2" borderId="41" xfId="4" applyNumberFormat="1" applyFont="1" applyFill="1" applyBorder="1" applyAlignment="1">
      <alignment horizontal="center" vertical="center"/>
    </xf>
    <xf numFmtId="171" fontId="4" fillId="2" borderId="16" xfId="4" applyNumberFormat="1" applyFont="1" applyFill="1" applyBorder="1" applyAlignment="1">
      <alignment horizontal="center" vertical="center"/>
    </xf>
    <xf numFmtId="171" fontId="4" fillId="2" borderId="0" xfId="4" applyNumberFormat="1" applyFont="1" applyFill="1" applyBorder="1" applyAlignment="1">
      <alignment horizontal="center" vertical="center"/>
    </xf>
    <xf numFmtId="10" fontId="4" fillId="2" borderId="23" xfId="1" applyNumberFormat="1" applyFont="1" applyFill="1" applyBorder="1" applyAlignment="1">
      <alignment horizontal="right" vertical="center"/>
    </xf>
    <xf numFmtId="175" fontId="20" fillId="8" borderId="41" xfId="4" applyNumberFormat="1" applyFont="1" applyFill="1" applyBorder="1" applyAlignment="1">
      <alignment horizontal="center" vertical="center"/>
    </xf>
    <xf numFmtId="175" fontId="20" fillId="8" borderId="5" xfId="4" applyNumberFormat="1" applyFont="1" applyFill="1" applyBorder="1" applyAlignment="1">
      <alignment horizontal="center" vertical="center"/>
    </xf>
    <xf numFmtId="166" fontId="20" fillId="8" borderId="69" xfId="1" applyNumberFormat="1" applyFont="1" applyFill="1" applyBorder="1" applyAlignment="1">
      <alignment horizontal="right" vertical="center"/>
    </xf>
    <xf numFmtId="171" fontId="4" fillId="0" borderId="4" xfId="4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175" fontId="4" fillId="2" borderId="27" xfId="4" applyNumberFormat="1" applyFont="1" applyFill="1" applyBorder="1" applyAlignment="1">
      <alignment horizontal="center" vertical="center"/>
    </xf>
    <xf numFmtId="175" fontId="4" fillId="2" borderId="28" xfId="4" applyNumberFormat="1" applyFont="1" applyFill="1" applyBorder="1" applyAlignment="1">
      <alignment horizontal="center" vertical="center"/>
    </xf>
    <xf numFmtId="166" fontId="4" fillId="2" borderId="24" xfId="1" applyNumberFormat="1" applyFont="1" applyFill="1" applyBorder="1" applyAlignment="1">
      <alignment horizontal="center" vertical="center"/>
    </xf>
    <xf numFmtId="166" fontId="4" fillId="2" borderId="33" xfId="1" applyNumberFormat="1" applyFont="1" applyFill="1" applyBorder="1" applyAlignment="1">
      <alignment horizontal="right" vertical="center"/>
    </xf>
    <xf numFmtId="176" fontId="3" fillId="2" borderId="46" xfId="1" applyNumberFormat="1" applyFont="1" applyFill="1" applyBorder="1" applyAlignment="1">
      <alignment horizontal="right" vertical="center"/>
    </xf>
    <xf numFmtId="171" fontId="3" fillId="2" borderId="16" xfId="4" applyNumberFormat="1" applyFont="1" applyFill="1" applyBorder="1" applyAlignment="1">
      <alignment horizontal="left" vertical="center"/>
    </xf>
    <xf numFmtId="171" fontId="3" fillId="2" borderId="0" xfId="4" applyNumberFormat="1" applyFont="1" applyFill="1" applyAlignment="1">
      <alignment horizontal="left" vertical="center"/>
    </xf>
    <xf numFmtId="175" fontId="3" fillId="2" borderId="18" xfId="4" applyNumberFormat="1" applyFont="1" applyFill="1" applyBorder="1" applyAlignment="1">
      <alignment horizontal="left" vertical="center"/>
    </xf>
    <xf numFmtId="175" fontId="3" fillId="2" borderId="4" xfId="4" applyNumberFormat="1" applyFont="1" applyFill="1" applyBorder="1" applyAlignment="1">
      <alignment horizontal="left" vertical="center"/>
    </xf>
    <xf numFmtId="165" fontId="4" fillId="0" borderId="16" xfId="4" applyFont="1" applyFill="1" applyBorder="1" applyAlignment="1">
      <alignment horizontal="center" vertical="center"/>
    </xf>
    <xf numFmtId="165" fontId="4" fillId="0" borderId="0" xfId="4" applyFont="1" applyFill="1" applyBorder="1" applyAlignment="1">
      <alignment horizontal="center" vertical="center"/>
    </xf>
    <xf numFmtId="0" fontId="67" fillId="0" borderId="0" xfId="0" quotePrefix="1" applyFont="1" applyAlignment="1">
      <alignment horizontal="left" wrapText="1"/>
    </xf>
    <xf numFmtId="0" fontId="67" fillId="0" borderId="0" xfId="0" applyFont="1" applyAlignment="1">
      <alignment horizontal="left"/>
    </xf>
    <xf numFmtId="0" fontId="21" fillId="4" borderId="39" xfId="5" applyFont="1" applyFill="1" applyBorder="1" applyAlignment="1">
      <alignment horizontal="left" vertical="center"/>
    </xf>
    <xf numFmtId="172" fontId="21" fillId="4" borderId="7" xfId="19" applyNumberFormat="1" applyFont="1" applyFill="1" applyBorder="1" applyAlignment="1">
      <alignment horizontal="right" vertical="center"/>
    </xf>
    <xf numFmtId="172" fontId="21" fillId="4" borderId="8" xfId="19" applyNumberFormat="1" applyFont="1" applyFill="1" applyBorder="1" applyAlignment="1">
      <alignment horizontal="right" vertical="center"/>
    </xf>
    <xf numFmtId="171" fontId="21" fillId="4" borderId="7" xfId="5" applyNumberFormat="1" applyFont="1" applyFill="1" applyBorder="1" applyAlignment="1">
      <alignment vertical="center"/>
    </xf>
    <xf numFmtId="171" fontId="21" fillId="4" borderId="8" xfId="5" applyNumberFormat="1" applyFont="1" applyFill="1" applyBorder="1" applyAlignment="1">
      <alignment vertical="center"/>
    </xf>
    <xf numFmtId="0" fontId="65" fillId="0" borderId="71" xfId="0" applyFont="1" applyBorder="1" applyAlignment="1">
      <alignment horizontal="center" vertical="center"/>
    </xf>
    <xf numFmtId="0" fontId="66" fillId="0" borderId="71" xfId="0" applyFont="1" applyBorder="1" applyAlignment="1">
      <alignment vertical="center"/>
    </xf>
    <xf numFmtId="0" fontId="65" fillId="0" borderId="71" xfId="0" applyFont="1" applyBorder="1" applyAlignment="1">
      <alignment vertical="center"/>
    </xf>
    <xf numFmtId="1" fontId="63" fillId="20" borderId="49" xfId="19" applyNumberFormat="1" applyFont="1" applyFill="1" applyBorder="1" applyAlignment="1">
      <alignment horizontal="center" vertical="center"/>
    </xf>
    <xf numFmtId="1" fontId="65" fillId="0" borderId="71" xfId="19" applyNumberFormat="1" applyFont="1" applyBorder="1" applyAlignment="1">
      <alignment horizontal="center" vertical="center"/>
    </xf>
    <xf numFmtId="1" fontId="65" fillId="0" borderId="48" xfId="19" applyNumberFormat="1" applyFont="1" applyBorder="1" applyAlignment="1">
      <alignment horizontal="center" vertical="center"/>
    </xf>
    <xf numFmtId="1" fontId="65" fillId="0" borderId="1" xfId="19" applyNumberFormat="1" applyFont="1" applyBorder="1" applyAlignment="1">
      <alignment horizontal="center" vertical="center"/>
    </xf>
    <xf numFmtId="1" fontId="65" fillId="0" borderId="0" xfId="19" applyNumberFormat="1" applyFont="1" applyAlignment="1">
      <alignment horizontal="center" vertical="center"/>
    </xf>
    <xf numFmtId="1" fontId="65" fillId="0" borderId="2" xfId="19" applyNumberFormat="1" applyFont="1" applyBorder="1" applyAlignment="1">
      <alignment horizontal="center" vertical="center"/>
    </xf>
    <xf numFmtId="1" fontId="65" fillId="0" borderId="54" xfId="19" applyNumberFormat="1" applyFont="1" applyBorder="1" applyAlignment="1">
      <alignment horizontal="center" vertical="center"/>
    </xf>
    <xf numFmtId="0" fontId="65" fillId="0" borderId="71" xfId="0" applyFont="1" applyBorder="1" applyAlignment="1">
      <alignment horizontal="center" vertical="center" wrapText="1"/>
    </xf>
    <xf numFmtId="1" fontId="64" fillId="20" borderId="51" xfId="0" applyNumberFormat="1" applyFont="1" applyFill="1" applyBorder="1" applyAlignment="1">
      <alignment horizontal="center" vertical="center"/>
    </xf>
    <xf numFmtId="0" fontId="67" fillId="0" borderId="0" xfId="0" quotePrefix="1" applyFont="1" applyAlignment="1">
      <alignment horizontal="center" vertical="center" wrapText="1"/>
    </xf>
    <xf numFmtId="0" fontId="67" fillId="0" borderId="0" xfId="0" quotePrefix="1" applyFont="1" applyAlignment="1">
      <alignment horizontal="left" vertical="center"/>
    </xf>
    <xf numFmtId="0" fontId="67" fillId="0" borderId="0" xfId="0" quotePrefix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1" fillId="4" borderId="40" xfId="7" applyFont="1" applyFill="1" applyBorder="1" applyAlignment="1">
      <alignment horizontal="left"/>
    </xf>
    <xf numFmtId="3" fontId="21" fillId="0" borderId="2" xfId="7" applyNumberFormat="1" applyFont="1" applyBorder="1" applyAlignment="1">
      <alignment horizontal="center" vertical="center"/>
    </xf>
    <xf numFmtId="3" fontId="21" fillId="0" borderId="70" xfId="7" applyNumberFormat="1" applyFont="1" applyBorder="1" applyAlignment="1">
      <alignment horizontal="center" vertical="center"/>
    </xf>
    <xf numFmtId="3" fontId="17" fillId="19" borderId="1" xfId="7" applyNumberFormat="1" applyFont="1" applyFill="1" applyBorder="1" applyAlignment="1">
      <alignment horizontal="center" vertical="center"/>
    </xf>
    <xf numFmtId="168" fontId="21" fillId="4" borderId="23" xfId="7" applyNumberFormat="1" applyFont="1" applyFill="1" applyBorder="1" applyAlignment="1">
      <alignment horizontal="center" vertical="center"/>
    </xf>
    <xf numFmtId="168" fontId="21" fillId="4" borderId="24" xfId="7" applyNumberFormat="1" applyFont="1" applyFill="1" applyBorder="1" applyAlignment="1">
      <alignment horizontal="center" vertical="center"/>
    </xf>
    <xf numFmtId="168" fontId="21" fillId="4" borderId="0" xfId="7" applyNumberFormat="1" applyFont="1" applyFill="1" applyAlignment="1">
      <alignment horizontal="center" vertical="center"/>
    </xf>
    <xf numFmtId="0" fontId="17" fillId="29" borderId="30" xfId="7" applyFont="1" applyFill="1" applyBorder="1" applyAlignment="1">
      <alignment horizontal="left"/>
    </xf>
    <xf numFmtId="0" fontId="21" fillId="29" borderId="1" xfId="7" applyFont="1" applyFill="1" applyBorder="1" applyAlignment="1">
      <alignment horizontal="center"/>
    </xf>
    <xf numFmtId="3" fontId="21" fillId="29" borderId="1" xfId="7" applyNumberFormat="1" applyFont="1" applyFill="1" applyBorder="1" applyAlignment="1">
      <alignment horizontal="center"/>
    </xf>
    <xf numFmtId="168" fontId="39" fillId="4" borderId="5" xfId="7" applyNumberFormat="1" applyFont="1" applyFill="1" applyBorder="1" applyAlignment="1">
      <alignment horizontal="center" vertical="center"/>
    </xf>
    <xf numFmtId="168" fontId="21" fillId="4" borderId="2" xfId="7" applyNumberFormat="1" applyFont="1" applyFill="1" applyBorder="1" applyAlignment="1">
      <alignment horizontal="center" vertical="center"/>
    </xf>
    <xf numFmtId="0" fontId="17" fillId="30" borderId="30" xfId="7" applyFont="1" applyFill="1" applyBorder="1" applyAlignment="1">
      <alignment horizontal="left" vertical="center"/>
    </xf>
    <xf numFmtId="166" fontId="38" fillId="30" borderId="1" xfId="7" applyNumberFormat="1" applyFont="1" applyFill="1" applyBorder="1" applyAlignment="1">
      <alignment horizontal="center" vertical="center"/>
    </xf>
    <xf numFmtId="166" fontId="17" fillId="30" borderId="1" xfId="7" applyNumberFormat="1" applyFont="1" applyFill="1" applyBorder="1" applyAlignment="1">
      <alignment horizontal="center" vertical="center"/>
    </xf>
    <xf numFmtId="0" fontId="41" fillId="8" borderId="30" xfId="9" applyFont="1" applyFill="1" applyBorder="1" applyAlignment="1"/>
    <xf numFmtId="168" fontId="3" fillId="2" borderId="0" xfId="9" applyNumberFormat="1" applyFont="1" applyAlignment="1">
      <alignment horizontal="center" vertical="center"/>
    </xf>
    <xf numFmtId="172" fontId="3" fillId="0" borderId="16" xfId="19" applyNumberFormat="1" applyFont="1" applyFill="1" applyBorder="1" applyAlignment="1">
      <alignment horizontal="left" vertical="center"/>
    </xf>
    <xf numFmtId="170" fontId="2" fillId="0" borderId="0" xfId="12" applyNumberFormat="1"/>
    <xf numFmtId="43" fontId="4" fillId="0" borderId="0" xfId="19" applyFont="1" applyFill="1" applyAlignment="1">
      <alignment horizontal="center"/>
    </xf>
    <xf numFmtId="166" fontId="20" fillId="2" borderId="0" xfId="0" applyNumberFormat="1" applyFont="1" applyFill="1" applyAlignment="1">
      <alignment horizontal="right" vertical="center"/>
    </xf>
    <xf numFmtId="172" fontId="4" fillId="0" borderId="0" xfId="29" applyNumberFormat="1" applyFont="1" applyAlignment="1">
      <alignment horizontal="center" vertical="center" wrapText="1"/>
    </xf>
    <xf numFmtId="172" fontId="4" fillId="0" borderId="0" xfId="19" applyNumberFormat="1" applyFont="1" applyAlignment="1">
      <alignment horizontal="center" vertical="center" wrapText="1"/>
    </xf>
    <xf numFmtId="172" fontId="4" fillId="0" borderId="0" xfId="19" applyNumberFormat="1" applyFont="1" applyAlignment="1">
      <alignment horizontal="center"/>
    </xf>
    <xf numFmtId="172" fontId="0" fillId="2" borderId="0" xfId="19" applyNumberFormat="1" applyFont="1" applyFill="1" applyAlignment="1">
      <alignment horizontal="center"/>
    </xf>
    <xf numFmtId="172" fontId="0" fillId="2" borderId="0" xfId="19" applyNumberFormat="1" applyFont="1" applyFill="1"/>
    <xf numFmtId="168" fontId="4" fillId="2" borderId="0" xfId="9" applyNumberFormat="1" applyFont="1" applyAlignment="1">
      <alignment horizontal="right"/>
    </xf>
    <xf numFmtId="9" fontId="20" fillId="2" borderId="1" xfId="1" applyFont="1" applyFill="1" applyBorder="1" applyAlignment="1">
      <alignment horizontal="center"/>
    </xf>
    <xf numFmtId="10" fontId="3" fillId="0" borderId="39" xfId="11" applyNumberFormat="1" applyFont="1" applyFill="1" applyBorder="1" applyAlignment="1">
      <alignment horizontal="center" vertical="center" wrapText="1"/>
    </xf>
    <xf numFmtId="176" fontId="4" fillId="2" borderId="19" xfId="1" applyNumberFormat="1" applyFont="1" applyFill="1" applyBorder="1" applyAlignment="1">
      <alignment horizontal="center"/>
    </xf>
    <xf numFmtId="182" fontId="3" fillId="2" borderId="17" xfId="1" applyNumberFormat="1" applyFont="1" applyFill="1" applyBorder="1" applyAlignment="1">
      <alignment horizontal="right" vertical="center"/>
    </xf>
    <xf numFmtId="10" fontId="4" fillId="2" borderId="17" xfId="1" applyNumberFormat="1" applyFont="1" applyFill="1" applyBorder="1" applyAlignment="1">
      <alignment horizontal="right" vertical="center"/>
    </xf>
    <xf numFmtId="0" fontId="0" fillId="2" borderId="74" xfId="0" applyFill="1" applyBorder="1"/>
    <xf numFmtId="4" fontId="87" fillId="0" borderId="0" xfId="0" applyNumberFormat="1" applyFont="1"/>
    <xf numFmtId="4" fontId="36" fillId="0" borderId="75" xfId="0" applyNumberFormat="1" applyFont="1" applyBorder="1" applyAlignment="1">
      <alignment horizontal="right" vertical="center"/>
    </xf>
    <xf numFmtId="186" fontId="21" fillId="4" borderId="2" xfId="5" applyNumberFormat="1" applyFont="1" applyFill="1" applyBorder="1" applyAlignment="1">
      <alignment vertical="center"/>
    </xf>
    <xf numFmtId="185" fontId="21" fillId="4" borderId="0" xfId="19" applyNumberFormat="1" applyFont="1" applyFill="1" applyBorder="1" applyAlignment="1">
      <alignment vertical="center"/>
    </xf>
    <xf numFmtId="185" fontId="21" fillId="4" borderId="0" xfId="5" applyNumberFormat="1" applyFont="1" applyFill="1" applyAlignment="1">
      <alignment vertical="center"/>
    </xf>
    <xf numFmtId="0" fontId="17" fillId="19" borderId="30" xfId="7" applyFont="1" applyFill="1" applyBorder="1" applyAlignment="1">
      <alignment horizontal="left" wrapText="1"/>
    </xf>
    <xf numFmtId="0" fontId="17" fillId="31" borderId="30" xfId="7" applyFont="1" applyFill="1" applyBorder="1" applyAlignment="1">
      <alignment horizontal="left" vertical="center"/>
    </xf>
    <xf numFmtId="166" fontId="38" fillId="31" borderId="1" xfId="7" applyNumberFormat="1" applyFont="1" applyFill="1" applyBorder="1" applyAlignment="1">
      <alignment horizontal="center" vertical="center"/>
    </xf>
    <xf numFmtId="166" fontId="17" fillId="31" borderId="1" xfId="7" applyNumberFormat="1" applyFont="1" applyFill="1" applyBorder="1" applyAlignment="1">
      <alignment horizontal="center" vertical="center"/>
    </xf>
    <xf numFmtId="10" fontId="4" fillId="0" borderId="23" xfId="1" applyNumberFormat="1" applyFont="1" applyFill="1" applyBorder="1" applyAlignment="1">
      <alignment horizontal="right" vertical="center"/>
    </xf>
    <xf numFmtId="172" fontId="4" fillId="0" borderId="0" xfId="19" applyNumberFormat="1" applyFont="1" applyFill="1" applyBorder="1" applyAlignment="1">
      <alignment horizontal="center" vertical="center"/>
    </xf>
    <xf numFmtId="186" fontId="4" fillId="2" borderId="16" xfId="4" applyNumberFormat="1" applyFont="1" applyFill="1" applyBorder="1" applyAlignment="1">
      <alignment horizontal="center" vertical="center"/>
    </xf>
    <xf numFmtId="186" fontId="4" fillId="2" borderId="0" xfId="4" applyNumberFormat="1" applyFont="1" applyFill="1" applyBorder="1" applyAlignment="1">
      <alignment horizontal="center" vertical="center"/>
    </xf>
    <xf numFmtId="168" fontId="39" fillId="9" borderId="0" xfId="7" applyNumberFormat="1" applyFont="1" applyFill="1" applyAlignment="1">
      <alignment horizontal="center" vertical="center"/>
    </xf>
    <xf numFmtId="168" fontId="21" fillId="9" borderId="2" xfId="7" applyNumberFormat="1" applyFont="1" applyFill="1" applyBorder="1" applyAlignment="1">
      <alignment horizontal="center" vertical="center"/>
    </xf>
    <xf numFmtId="172" fontId="4" fillId="0" borderId="0" xfId="4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top" wrapText="1"/>
    </xf>
    <xf numFmtId="49" fontId="11" fillId="2" borderId="0" xfId="23" applyNumberFormat="1" applyFont="1" applyFill="1" applyAlignment="1">
      <alignment horizontal="center" vertical="center" wrapText="1"/>
    </xf>
    <xf numFmtId="49" fontId="12" fillId="2" borderId="0" xfId="23" applyNumberFormat="1" applyFont="1" applyFill="1" applyAlignment="1">
      <alignment horizontal="center" vertical="center" wrapText="1"/>
    </xf>
    <xf numFmtId="0" fontId="18" fillId="4" borderId="0" xfId="7" applyFont="1" applyFill="1" applyAlignment="1">
      <alignment horizontal="left" wrapText="1"/>
    </xf>
    <xf numFmtId="0" fontId="21" fillId="0" borderId="16" xfId="7" applyFont="1" applyBorder="1" applyAlignment="1">
      <alignment horizontal="left" vertical="top" wrapText="1"/>
    </xf>
    <xf numFmtId="0" fontId="21" fillId="0" borderId="0" xfId="7" applyFont="1" applyAlignment="1">
      <alignment horizontal="left" vertical="top" wrapText="1"/>
    </xf>
    <xf numFmtId="0" fontId="33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3" fillId="13" borderId="21" xfId="9" applyNumberFormat="1" applyFont="1" applyFill="1" applyBorder="1" applyAlignment="1">
      <alignment horizontal="center" vertical="center"/>
    </xf>
    <xf numFmtId="3" fontId="43" fillId="13" borderId="29" xfId="9" applyNumberFormat="1" applyFont="1" applyFill="1" applyBorder="1" applyAlignment="1">
      <alignment horizontal="center" vertical="center"/>
    </xf>
    <xf numFmtId="3" fontId="43" fillId="13" borderId="22" xfId="9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3" fontId="51" fillId="13" borderId="21" xfId="9" applyNumberFormat="1" applyFont="1" applyFill="1" applyBorder="1" applyAlignment="1">
      <alignment horizontal="center" vertical="center"/>
    </xf>
    <xf numFmtId="3" fontId="51" fillId="13" borderId="29" xfId="9" applyNumberFormat="1" applyFont="1" applyFill="1" applyBorder="1" applyAlignment="1">
      <alignment horizontal="center" vertical="center"/>
    </xf>
    <xf numFmtId="3" fontId="51" fillId="13" borderId="22" xfId="9" applyNumberFormat="1" applyFont="1" applyFill="1" applyBorder="1" applyAlignment="1">
      <alignment horizontal="center" vertical="center"/>
    </xf>
    <xf numFmtId="3" fontId="41" fillId="0" borderId="6" xfId="9" applyNumberFormat="1" applyFont="1" applyFill="1" applyBorder="1" applyAlignment="1">
      <alignment horizontal="center" vertical="center"/>
    </xf>
    <xf numFmtId="0" fontId="3" fillId="0" borderId="5" xfId="8" applyFont="1" applyBorder="1" applyAlignment="1">
      <alignment horizontal="left" vertical="center" wrapText="1"/>
    </xf>
    <xf numFmtId="0" fontId="3" fillId="0" borderId="5" xfId="8" applyFont="1" applyBorder="1" applyAlignment="1">
      <alignment horizontal="left" vertical="center"/>
    </xf>
    <xf numFmtId="0" fontId="4" fillId="0" borderId="1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wrapText="1"/>
    </xf>
    <xf numFmtId="0" fontId="45" fillId="0" borderId="73" xfId="0" applyFont="1" applyBorder="1" applyAlignment="1">
      <alignment horizontal="left" vertical="center" wrapText="1"/>
    </xf>
    <xf numFmtId="0" fontId="37" fillId="2" borderId="0" xfId="0" applyFont="1" applyFill="1" applyAlignment="1">
      <alignment horizontal="center"/>
    </xf>
    <xf numFmtId="0" fontId="45" fillId="0" borderId="1" xfId="0" applyFont="1" applyBorder="1" applyAlignment="1">
      <alignment horizontal="left" vertical="center" wrapText="1"/>
    </xf>
    <xf numFmtId="0" fontId="43" fillId="13" borderId="0" xfId="9" applyFont="1" applyFill="1" applyAlignment="1">
      <alignment horizontal="center" vertical="center" wrapText="1"/>
    </xf>
    <xf numFmtId="0" fontId="43" fillId="13" borderId="72" xfId="9" applyFont="1" applyFill="1" applyBorder="1" applyAlignment="1">
      <alignment horizontal="center" vertical="center" wrapText="1"/>
    </xf>
    <xf numFmtId="0" fontId="43" fillId="13" borderId="11" xfId="9" applyFont="1" applyFill="1" applyBorder="1" applyAlignment="1">
      <alignment horizontal="center" vertical="center"/>
    </xf>
    <xf numFmtId="0" fontId="45" fillId="0" borderId="12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45" fillId="0" borderId="0" xfId="0" applyFont="1" applyAlignment="1">
      <alignment horizontal="left" wrapText="1"/>
    </xf>
    <xf numFmtId="0" fontId="20" fillId="11" borderId="1" xfId="0" applyFont="1" applyFill="1" applyBorder="1" applyAlignment="1">
      <alignment horizontal="left"/>
    </xf>
    <xf numFmtId="0" fontId="17" fillId="25" borderId="1" xfId="0" applyFont="1" applyFill="1" applyBorder="1" applyAlignment="1">
      <alignment horizontal="left"/>
    </xf>
    <xf numFmtId="0" fontId="3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51" fillId="13" borderId="14" xfId="9" applyNumberFormat="1" applyFont="1" applyFill="1" applyBorder="1" applyAlignment="1">
      <alignment horizontal="center" vertical="center"/>
    </xf>
    <xf numFmtId="3" fontId="51" fillId="13" borderId="25" xfId="9" applyNumberFormat="1" applyFont="1" applyFill="1" applyBorder="1" applyAlignment="1">
      <alignment horizontal="center" vertical="center"/>
    </xf>
    <xf numFmtId="3" fontId="51" fillId="13" borderId="21" xfId="9" applyNumberFormat="1" applyFont="1" applyFill="1" applyBorder="1" applyAlignment="1">
      <alignment horizontal="center" vertical="center" wrapText="1"/>
    </xf>
    <xf numFmtId="3" fontId="51" fillId="13" borderId="29" xfId="9" applyNumberFormat="1" applyFont="1" applyFill="1" applyBorder="1" applyAlignment="1">
      <alignment horizontal="center" vertical="center" wrapText="1"/>
    </xf>
    <xf numFmtId="3" fontId="51" fillId="13" borderId="22" xfId="9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0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6" fillId="2" borderId="0" xfId="0" applyFont="1" applyFill="1" applyAlignment="1">
      <alignment horizontal="left" vertical="center" wrapText="1"/>
    </xf>
    <xf numFmtId="0" fontId="52" fillId="0" borderId="1" xfId="0" applyFont="1" applyBorder="1" applyAlignment="1">
      <alignment horizontal="left" vertical="top" wrapText="1"/>
    </xf>
    <xf numFmtId="0" fontId="46" fillId="2" borderId="0" xfId="0" applyFont="1" applyFill="1" applyAlignment="1">
      <alignment horizontal="left" wrapText="1"/>
    </xf>
    <xf numFmtId="0" fontId="52" fillId="0" borderId="5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2" fillId="2" borderId="5" xfId="0" applyFont="1" applyFill="1" applyBorder="1" applyAlignment="1">
      <alignment horizontal="left"/>
    </xf>
    <xf numFmtId="0" fontId="60" fillId="4" borderId="52" xfId="2" applyFont="1" applyFill="1" applyBorder="1" applyAlignment="1">
      <alignment horizontal="left" vertical="center"/>
    </xf>
    <xf numFmtId="0" fontId="9" fillId="0" borderId="52" xfId="2" applyFont="1" applyBorder="1" applyAlignment="1">
      <alignment vertical="center"/>
    </xf>
    <xf numFmtId="0" fontId="60" fillId="4" borderId="53" xfId="2" applyFont="1" applyFill="1" applyBorder="1" applyAlignment="1">
      <alignment horizontal="left" vertical="center" wrapText="1"/>
    </xf>
    <xf numFmtId="0" fontId="9" fillId="0" borderId="53" xfId="2" applyFont="1" applyBorder="1" applyAlignment="1">
      <alignment vertical="center"/>
    </xf>
    <xf numFmtId="3" fontId="17" fillId="4" borderId="6" xfId="17" applyNumberFormat="1" applyFont="1" applyFill="1" applyBorder="1" applyAlignment="1">
      <alignment horizontal="right" vertical="center" wrapText="1"/>
    </xf>
    <xf numFmtId="3" fontId="39" fillId="0" borderId="0" xfId="0" applyNumberFormat="1" applyFont="1" applyAlignment="1">
      <alignment horizontal="center"/>
    </xf>
    <xf numFmtId="0" fontId="55" fillId="0" borderId="5" xfId="0" applyFont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35" fillId="0" borderId="3" xfId="5" applyFont="1" applyBorder="1" applyAlignment="1">
      <alignment horizontal="left" vertical="center" wrapText="1"/>
    </xf>
    <xf numFmtId="0" fontId="53" fillId="18" borderId="37" xfId="5" applyFont="1" applyFill="1" applyBorder="1" applyAlignment="1">
      <alignment horizontal="center" vertical="center" wrapText="1"/>
    </xf>
    <xf numFmtId="0" fontId="53" fillId="18" borderId="38" xfId="5" applyFont="1" applyFill="1" applyBorder="1" applyAlignment="1">
      <alignment horizontal="center" vertical="center" wrapText="1"/>
    </xf>
    <xf numFmtId="0" fontId="53" fillId="18" borderId="5" xfId="5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65" fillId="0" borderId="50" xfId="0" applyFont="1" applyBorder="1" applyAlignment="1">
      <alignment horizontal="center" vertical="center" textRotation="90" wrapText="1"/>
    </xf>
    <xf numFmtId="0" fontId="65" fillId="0" borderId="0" xfId="0" applyFont="1" applyAlignment="1">
      <alignment horizontal="center" vertical="center" textRotation="90" wrapText="1"/>
    </xf>
    <xf numFmtId="0" fontId="65" fillId="0" borderId="48" xfId="0" applyFont="1" applyBorder="1" applyAlignment="1">
      <alignment horizontal="center" vertical="center" textRotation="90" wrapText="1"/>
    </xf>
    <xf numFmtId="0" fontId="67" fillId="0" borderId="0" xfId="0" applyFont="1" applyAlignment="1">
      <alignment horizontal="left" vertical="center" wrapText="1"/>
    </xf>
    <xf numFmtId="0" fontId="30" fillId="2" borderId="60" xfId="26" applyFont="1" applyFill="1" applyBorder="1" applyAlignment="1">
      <alignment horizontal="left" vertical="center"/>
    </xf>
    <xf numFmtId="0" fontId="28" fillId="0" borderId="56" xfId="26" applyFont="1" applyBorder="1" applyAlignment="1">
      <alignment horizontal="center" vertical="center" textRotation="90" wrapText="1"/>
    </xf>
    <xf numFmtId="0" fontId="28" fillId="0" borderId="0" xfId="26" applyFont="1" applyAlignment="1">
      <alignment horizontal="center" vertical="center" textRotation="90" wrapText="1"/>
    </xf>
    <xf numFmtId="0" fontId="28" fillId="0" borderId="59" xfId="26" applyFont="1" applyBorder="1" applyAlignment="1">
      <alignment horizontal="center" vertical="center" textRotation="90" wrapText="1"/>
    </xf>
    <xf numFmtId="0" fontId="83" fillId="0" borderId="56" xfId="26" applyFont="1" applyBorder="1" applyAlignment="1">
      <alignment horizontal="center" vertical="center" textRotation="90" wrapText="1"/>
    </xf>
    <xf numFmtId="0" fontId="83" fillId="0" borderId="0" xfId="26" applyFont="1" applyAlignment="1">
      <alignment horizontal="center" vertical="center" textRotation="90" wrapText="1"/>
    </xf>
    <xf numFmtId="0" fontId="83" fillId="0" borderId="59" xfId="26" applyFont="1" applyBorder="1" applyAlignment="1">
      <alignment horizontal="center" vertical="center" textRotation="90" wrapText="1"/>
    </xf>
    <xf numFmtId="0" fontId="24" fillId="0" borderId="56" xfId="27" applyFont="1" applyFill="1" applyBorder="1" applyAlignment="1">
      <alignment horizontal="center" vertical="center" textRotation="90" wrapText="1"/>
    </xf>
    <xf numFmtId="0" fontId="24" fillId="0" borderId="0" xfId="27" applyFont="1" applyFill="1" applyBorder="1" applyAlignment="1">
      <alignment horizontal="center" vertical="center" textRotation="90" wrapText="1"/>
    </xf>
    <xf numFmtId="0" fontId="24" fillId="0" borderId="59" xfId="27" applyFont="1" applyFill="1" applyBorder="1" applyAlignment="1">
      <alignment horizontal="center" vertical="center" textRotation="90" wrapText="1"/>
    </xf>
    <xf numFmtId="0" fontId="32" fillId="0" borderId="0" xfId="26" applyFont="1" applyAlignment="1">
      <alignment horizontal="left" vertical="center"/>
    </xf>
  </cellXfs>
  <cellStyles count="33">
    <cellStyle name="Hipervínculo" xfId="24" builtinId="8"/>
    <cellStyle name="Incorrecto 2" xfId="27" xr:uid="{00000000-0005-0000-0000-000001000000}"/>
    <cellStyle name="Millares" xfId="19" builtinId="3"/>
    <cellStyle name="Millares 2" xfId="20" xr:uid="{00000000-0005-0000-0000-000003000000}"/>
    <cellStyle name="Millares 2 2" xfId="13" xr:uid="{00000000-0005-0000-0000-000004000000}"/>
    <cellStyle name="Millares 2 3" xfId="4" xr:uid="{00000000-0005-0000-0000-000005000000}"/>
    <cellStyle name="Millares 2 3 2" xfId="16" xr:uid="{00000000-0005-0000-0000-000006000000}"/>
    <cellStyle name="Millares 2 4" xfId="28" xr:uid="{00000000-0005-0000-0000-000007000000}"/>
    <cellStyle name="Millares 2 4 2" xfId="29" xr:uid="{23749804-27B3-4828-A63A-B8A7DBE7A4CB}"/>
    <cellStyle name="Millares 5" xfId="32" xr:uid="{AE7382F7-AF86-4223-82F8-82E97027225B}"/>
    <cellStyle name="Millares 7" xfId="6" xr:uid="{00000000-0005-0000-0000-000008000000}"/>
    <cellStyle name="Millares 8" xfId="10" xr:uid="{00000000-0005-0000-0000-000009000000}"/>
    <cellStyle name="Millares 8 2" xfId="18" xr:uid="{00000000-0005-0000-0000-00000A000000}"/>
    <cellStyle name="Millares 8 3" xfId="3" xr:uid="{00000000-0005-0000-0000-00000B000000}"/>
    <cellStyle name="Normal" xfId="0" builtinId="0"/>
    <cellStyle name="Normal 10" xfId="15" xr:uid="{00000000-0005-0000-0000-00000D000000}"/>
    <cellStyle name="Normal 12 2" xfId="14" xr:uid="{00000000-0005-0000-0000-00000E000000}"/>
    <cellStyle name="Normal 2" xfId="25" xr:uid="{00000000-0005-0000-0000-00000F000000}"/>
    <cellStyle name="Normal 2 2" xfId="8" xr:uid="{00000000-0005-0000-0000-000010000000}"/>
    <cellStyle name="Normal 2 2 2" xfId="12" xr:uid="{00000000-0005-0000-0000-000011000000}"/>
    <cellStyle name="Normal 2 7 2" xfId="17" xr:uid="{00000000-0005-0000-0000-000012000000}"/>
    <cellStyle name="Normal 3" xfId="21" xr:uid="{00000000-0005-0000-0000-000013000000}"/>
    <cellStyle name="Normal 3 2" xfId="22" xr:uid="{00000000-0005-0000-0000-000014000000}"/>
    <cellStyle name="Normal 3 2 3" xfId="2" xr:uid="{00000000-0005-0000-0000-000015000000}"/>
    <cellStyle name="Normal 39" xfId="30" xr:uid="{15268BDD-5A79-467E-9F34-7AD10D978169}"/>
    <cellStyle name="Normal 39 2" xfId="31" xr:uid="{E27ADAA8-413C-4DDB-9FA2-345197C35B1D}"/>
    <cellStyle name="Normal 4" xfId="26" xr:uid="{00000000-0005-0000-0000-000016000000}"/>
    <cellStyle name="Normal 4 3" xfId="7" xr:uid="{00000000-0005-0000-0000-000017000000}"/>
    <cellStyle name="Normal 6" xfId="5" xr:uid="{00000000-0005-0000-0000-000018000000}"/>
    <cellStyle name="Normal 65 3 4" xfId="23" xr:uid="{00000000-0005-0000-0000-000019000000}"/>
    <cellStyle name="Porcentaje" xfId="1" builtinId="5"/>
    <cellStyle name="Porcentaje 2" xfId="11" xr:uid="{00000000-0005-0000-0000-00001B000000}"/>
    <cellStyle name="TEXTO NORMAL" xfId="9" xr:uid="{00000000-0005-0000-0000-00001C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none"/>
      </fill>
    </dxf>
  </dxfs>
  <tableStyles count="0" defaultTableStyle="TableStyleMedium2" defaultPivotStyle="PivotStyleLight16"/>
  <colors>
    <mruColors>
      <color rgb="FF93B7FF"/>
      <color rgb="FF002060"/>
      <color rgb="FFFF7575"/>
      <color rgb="FF002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80-4297-BB71-D4A9AB11E578}"/>
              </c:ext>
            </c:extLst>
          </c:dPt>
          <c:dPt>
            <c:idx val="9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02-1C80-4297-BB71-D4A9AB11E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 PRODUCCIÓN METÁLICA'!$A$22:$A$31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
(Ene-Abr)</c:v>
                </c:pt>
              </c:strCache>
            </c:strRef>
          </c:cat>
          <c:val>
            <c:numRef>
              <c:f>'1. PRODUCCIÓN METÁLICA'!$O$22:$O$31</c:f>
              <c:numCache>
                <c:formatCode>#,##0</c:formatCode>
                <c:ptCount val="10"/>
                <c:pt idx="0">
                  <c:v>2352.9595047380653</c:v>
                </c:pt>
                <c:pt idx="1">
                  <c:v>2440.1811105834286</c:v>
                </c:pt>
                <c:pt idx="2">
                  <c:v>2416.8811002070697</c:v>
                </c:pt>
                <c:pt idx="3">
                  <c:v>2437.9253739027731</c:v>
                </c:pt>
                <c:pt idx="4">
                  <c:v>2150.1259121219628</c:v>
                </c:pt>
                <c:pt idx="5">
                  <c:v>2326.0353089323735</c:v>
                </c:pt>
                <c:pt idx="6">
                  <c:v>2445.2708303173977</c:v>
                </c:pt>
                <c:pt idx="7">
                  <c:v>2755.2443167853276</c:v>
                </c:pt>
                <c:pt idx="8">
                  <c:v>2736.1654283083481</c:v>
                </c:pt>
                <c:pt idx="9">
                  <c:v>886.716033907211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80-4297-BB71-D4A9AB11E5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291776"/>
        <c:axId val="173301760"/>
      </c:barChart>
      <c:catAx>
        <c:axId val="17329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PE"/>
          </a:p>
        </c:txPr>
        <c:crossAx val="173301760"/>
        <c:crosses val="autoZero"/>
        <c:auto val="1"/>
        <c:lblAlgn val="ctr"/>
        <c:lblOffset val="100"/>
        <c:noMultiLvlLbl val="0"/>
      </c:catAx>
      <c:valAx>
        <c:axId val="173301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291776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dLbl>
              <c:idx val="4"/>
              <c:layout>
                <c:manualLayout>
                  <c:x val="1.7890771066875985E-3"/>
                  <c:y val="1.3950075572062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49-46A7-B672-7CF0CD6B4E6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'6. EXPORTACIONES'!$B$55:$I$55</c:f>
              <c:strCache>
                <c:ptCount val="8"/>
                <c:pt idx="0">
                  <c:v>COBRE</c:v>
                </c:pt>
                <c:pt idx="1">
                  <c:v>ORO</c:v>
                </c:pt>
                <c:pt idx="2">
                  <c:v>ZINC</c:v>
                </c:pt>
                <c:pt idx="3">
                  <c:v>PLATA</c:v>
                </c:pt>
                <c:pt idx="4">
                  <c:v>PLOMO</c:v>
                </c:pt>
                <c:pt idx="5">
                  <c:v>ESTAÑO</c:v>
                </c:pt>
                <c:pt idx="6">
                  <c:v>HIERRO</c:v>
                </c:pt>
                <c:pt idx="7">
                  <c:v>MOLIBDENO</c:v>
                </c:pt>
              </c:strCache>
            </c:strRef>
          </c:cat>
          <c:val>
            <c:numRef>
              <c:f>'6. EXPORTACIONES'!$B$75:$I$75</c:f>
              <c:numCache>
                <c:formatCode>0.0%</c:formatCode>
                <c:ptCount val="8"/>
                <c:pt idx="0">
                  <c:v>2.7619483504349285E-2</c:v>
                </c:pt>
                <c:pt idx="1">
                  <c:v>0.16941353948758242</c:v>
                </c:pt>
                <c:pt idx="2">
                  <c:v>-6.93556972062217E-2</c:v>
                </c:pt>
                <c:pt idx="3">
                  <c:v>-0.26000198991061529</c:v>
                </c:pt>
                <c:pt idx="4">
                  <c:v>-0.36566727425443757</c:v>
                </c:pt>
                <c:pt idx="5">
                  <c:v>0.36065192938229451</c:v>
                </c:pt>
                <c:pt idx="6">
                  <c:v>-0.1594371541956987</c:v>
                </c:pt>
                <c:pt idx="7">
                  <c:v>1.4616467019926249E-2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9-46A7-B672-7CF0CD6B4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17940080"/>
        <c:axId val="417940640"/>
      </c:barChart>
      <c:catAx>
        <c:axId val="41794008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940640"/>
        <c:crossesAt val="0"/>
        <c:auto val="1"/>
        <c:lblAlgn val="ctr"/>
        <c:lblOffset val="100"/>
        <c:noMultiLvlLbl val="0"/>
      </c:catAx>
      <c:valAx>
        <c:axId val="41794064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94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2060"/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ED2-41FD-8149-F20D7DC3E53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ED2-41FD-8149-F20D7DC3E53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D2-41FD-8149-F20D7DC3E53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ED2-41FD-8149-F20D7DC3E53C}"/>
              </c:ext>
            </c:extLst>
          </c:dPt>
          <c:dLbls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rgbClr val="80808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ED2-41FD-8149-F20D7DC3E53C}"/>
                </c:ext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rgbClr val="80808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ED2-41FD-8149-F20D7DC3E5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EXPORTACIONES'!$A$6:$A$16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 
(Ene - Mar)</c:v>
                </c:pt>
              </c:strCache>
            </c:strRef>
          </c:cat>
          <c:val>
            <c:numRef>
              <c:f>'6. EXPORTACIONES'!$K$6:$K$16</c:f>
              <c:numCache>
                <c:formatCode>_-* #,##0_-;\-* #,##0_-;_-* "-"??_-;_-@_-</c:formatCode>
                <c:ptCount val="11"/>
                <c:pt idx="0">
                  <c:v>18949.83056080811</c:v>
                </c:pt>
                <c:pt idx="1">
                  <c:v>21825.521895734943</c:v>
                </c:pt>
                <c:pt idx="2">
                  <c:v>27564.080812126464</c:v>
                </c:pt>
                <c:pt idx="3">
                  <c:v>28904.416009361157</c:v>
                </c:pt>
                <c:pt idx="4">
                  <c:v>28350.684823899443</c:v>
                </c:pt>
                <c:pt idx="5">
                  <c:v>26123.679105276184</c:v>
                </c:pt>
                <c:pt idx="6">
                  <c:v>39900.752947377376</c:v>
                </c:pt>
                <c:pt idx="7">
                  <c:v>38278.00956854003</c:v>
                </c:pt>
                <c:pt idx="8">
                  <c:v>42397.759463426621</c:v>
                </c:pt>
                <c:pt idx="9">
                  <c:v>47933.74064288965</c:v>
                </c:pt>
                <c:pt idx="10" formatCode="_-* #,##0.0_-;\-* #,##0.0_-;_-* &quot;-&quot;??_-;_-@_-">
                  <c:v>13482.358809670983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D2-41FD-8149-F20D7DC3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42880"/>
        <c:axId val="417943440"/>
      </c:barChart>
      <c:catAx>
        <c:axId val="4179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ln>
                  <a:noFill/>
                </a:ln>
                <a:solidFill>
                  <a:sysClr val="windowText" lastClr="000000"/>
                </a:solidFill>
                <a:effectLst/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943440"/>
        <c:crosses val="autoZero"/>
        <c:auto val="1"/>
        <c:lblAlgn val="ctr"/>
        <c:lblOffset val="100"/>
        <c:tickMarkSkip val="1"/>
        <c:noMultiLvlLbl val="0"/>
      </c:catAx>
      <c:valAx>
        <c:axId val="417943440"/>
        <c:scaling>
          <c:orientation val="minMax"/>
        </c:scaling>
        <c:delete val="0"/>
        <c:axPos val="l"/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942880"/>
        <c:crosses val="autoZero"/>
        <c:crossBetween val="between"/>
        <c:majorUnit val="1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0C2-483B-A89F-8C0544CE7A44}"/>
              </c:ext>
            </c:extLst>
          </c:dPt>
          <c:dPt>
            <c:idx val="9"/>
            <c:invertIfNegative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2-80C2-483B-A89F-8C0544CE7A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INVERSIONES'!$A$21:$A$30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
(ene-abr)</c:v>
                </c:pt>
              </c:strCache>
            </c:strRef>
          </c:cat>
          <c:val>
            <c:numRef>
              <c:f>'7. INVERSIONES'!$I$21:$I$30</c:f>
              <c:numCache>
                <c:formatCode>_ * #,##0_ ;_ * \-#,##0_ ;_ * "-"??_ ;_ @_ </c:formatCode>
                <c:ptCount val="10"/>
                <c:pt idx="0">
                  <c:v>3334.1488452199983</c:v>
                </c:pt>
                <c:pt idx="1">
                  <c:v>3974.7368350199986</c:v>
                </c:pt>
                <c:pt idx="2">
                  <c:v>4954.6334482999991</c:v>
                </c:pt>
                <c:pt idx="3">
                  <c:v>5902.6203698999998</c:v>
                </c:pt>
                <c:pt idx="4">
                  <c:v>4309.1731239999999</c:v>
                </c:pt>
                <c:pt idx="5">
                  <c:v>5155.3422629999995</c:v>
                </c:pt>
                <c:pt idx="6">
                  <c:v>5243.9973179999997</c:v>
                </c:pt>
                <c:pt idx="7">
                  <c:v>4936.0891089999996</c:v>
                </c:pt>
                <c:pt idx="8">
                  <c:v>5001.6604420000003</c:v>
                </c:pt>
                <c:pt idx="9">
                  <c:v>1443.1890490000001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2-483B-A89F-8C0544CE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91776"/>
        <c:axId val="173301760"/>
      </c:barChart>
      <c:catAx>
        <c:axId val="17329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301760"/>
        <c:crosses val="autoZero"/>
        <c:auto val="1"/>
        <c:lblAlgn val="ctr"/>
        <c:lblOffset val="100"/>
        <c:noMultiLvlLbl val="0"/>
      </c:catAx>
      <c:valAx>
        <c:axId val="17330176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17329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906996957844416E-2"/>
          <c:y val="9.8845734179087513E-2"/>
          <c:w val="0.96175575836592786"/>
          <c:h val="0.702527080068683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3B7FF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93B7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8-4B2E-B8AD-5B29776109C3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8-4B2E-B8AD-5B29776109C3}"/>
              </c:ext>
            </c:extLst>
          </c:dPt>
          <c:dLbls>
            <c:dLbl>
              <c:idx val="4"/>
              <c:layout>
                <c:manualLayout>
                  <c:x val="-8.6918730986527588E-3"/>
                  <c:y val="-3.2921802165373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28-4B2E-B8AD-5B29776109C3}"/>
                </c:ext>
              </c:extLst>
            </c:dLbl>
            <c:dLbl>
              <c:idx val="8"/>
              <c:layout>
                <c:manualLayout>
                  <c:x val="4.5433501959589283E-4"/>
                  <c:y val="-3.2407655518803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B2E-B8AD-5B29776109C3}"/>
                </c:ext>
              </c:extLst>
            </c:dLbl>
            <c:dLbl>
              <c:idx val="9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928-4B2E-B8AD-5B29776109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RECAUDACIÓN'!$A$11:$A$20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 
(ene-abr)</c:v>
                </c:pt>
              </c:strCache>
            </c:strRef>
          </c:cat>
          <c:val>
            <c:numRef>
              <c:f>'15. RECAUDACIÓN'!$G$11:$G$20</c:f>
              <c:numCache>
                <c:formatCode>_ * #,##0.0_ ;_ * \-#,##0.0_ ;_ * "-"??_ ;_ @_ </c:formatCode>
                <c:ptCount val="10"/>
                <c:pt idx="0">
                  <c:v>5997.20368478</c:v>
                </c:pt>
                <c:pt idx="1">
                  <c:v>9080.0895316599999</c:v>
                </c:pt>
                <c:pt idx="2">
                  <c:v>12248.277471096666</c:v>
                </c:pt>
                <c:pt idx="3">
                  <c:v>10513.433204446665</c:v>
                </c:pt>
                <c:pt idx="4">
                  <c:v>8016.9140878100006</c:v>
                </c:pt>
                <c:pt idx="5">
                  <c:v>24484.571917260004</c:v>
                </c:pt>
                <c:pt idx="6">
                  <c:v>23585.966682310001</c:v>
                </c:pt>
                <c:pt idx="7">
                  <c:v>16111.600872479999</c:v>
                </c:pt>
                <c:pt idx="8">
                  <c:v>18383.583112369997</c:v>
                </c:pt>
                <c:pt idx="9">
                  <c:v>9379.0291842499992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28-4B2E-B8AD-5B2977610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13296399"/>
        <c:axId val="313285583"/>
      </c:barChart>
      <c:catAx>
        <c:axId val="31329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3285583"/>
        <c:crosses val="autoZero"/>
        <c:auto val="1"/>
        <c:lblAlgn val="ctr"/>
        <c:lblOffset val="100"/>
        <c:noMultiLvlLbl val="0"/>
      </c:catAx>
      <c:valAx>
        <c:axId val="313285583"/>
        <c:scaling>
          <c:orientation val="minMax"/>
          <c:max val="25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329639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CONTENIDO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IDO!A1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CONTENIDO!A1"/><Relationship Id="rId1" Type="http://schemas.openxmlformats.org/officeDocument/2006/relationships/chart" Target="../charts/chart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NTENIDO!A1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565785</xdr:colOff>
      <xdr:row>1</xdr:row>
      <xdr:rowOff>19050</xdr:rowOff>
    </xdr:from>
    <xdr:to>
      <xdr:col>9</xdr:col>
      <xdr:colOff>408829</xdr:colOff>
      <xdr:row>8</xdr:row>
      <xdr:rowOff>9348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5505" y="194310"/>
          <a:ext cx="6131449" cy="121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0</xdr:row>
      <xdr:rowOff>47625</xdr:rowOff>
    </xdr:from>
    <xdr:to>
      <xdr:col>15</xdr:col>
      <xdr:colOff>681429</xdr:colOff>
      <xdr:row>2</xdr:row>
      <xdr:rowOff>108488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095213-8D81-48EB-9312-6CB6700D98BB}"/>
            </a:ext>
          </a:extLst>
        </xdr:cNvPr>
        <xdr:cNvSpPr/>
      </xdr:nvSpPr>
      <xdr:spPr>
        <a:xfrm>
          <a:off x="8391525" y="47625"/>
          <a:ext cx="149105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0</xdr:row>
      <xdr:rowOff>47625</xdr:rowOff>
    </xdr:from>
    <xdr:to>
      <xdr:col>2</xdr:col>
      <xdr:colOff>2729304</xdr:colOff>
      <xdr:row>2</xdr:row>
      <xdr:rowOff>60863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AB4D5-98F4-47FB-89EB-57C513CC80F6}"/>
            </a:ext>
          </a:extLst>
        </xdr:cNvPr>
        <xdr:cNvSpPr/>
      </xdr:nvSpPr>
      <xdr:spPr>
        <a:xfrm>
          <a:off x="5619750" y="47625"/>
          <a:ext cx="149105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95595</xdr:colOff>
      <xdr:row>50</xdr:row>
      <xdr:rowOff>76200</xdr:rowOff>
    </xdr:from>
    <xdr:to>
      <xdr:col>7</xdr:col>
      <xdr:colOff>866774</xdr:colOff>
      <xdr:row>56</xdr:row>
      <xdr:rowOff>152400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71260EC3-C4D2-4F92-B431-F04E67AD6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0</xdr:row>
      <xdr:rowOff>57150</xdr:rowOff>
    </xdr:from>
    <xdr:to>
      <xdr:col>8</xdr:col>
      <xdr:colOff>3810</xdr:colOff>
      <xdr:row>2</xdr:row>
      <xdr:rowOff>66675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A611C-B59A-495A-8714-7D7BAD6FC947}"/>
            </a:ext>
          </a:extLst>
        </xdr:cNvPr>
        <xdr:cNvSpPr/>
      </xdr:nvSpPr>
      <xdr:spPr>
        <a:xfrm>
          <a:off x="5972175" y="57150"/>
          <a:ext cx="1470660" cy="3714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990599</xdr:colOff>
      <xdr:row>0</xdr:row>
      <xdr:rowOff>104775</xdr:rowOff>
    </xdr:from>
    <xdr:to>
      <xdr:col>7</xdr:col>
      <xdr:colOff>746759</xdr:colOff>
      <xdr:row>2</xdr:row>
      <xdr:rowOff>133350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3E6F4-B832-4211-9059-59DEDD9DF514}"/>
            </a:ext>
          </a:extLst>
        </xdr:cNvPr>
        <xdr:cNvSpPr/>
      </xdr:nvSpPr>
      <xdr:spPr>
        <a:xfrm>
          <a:off x="8496299" y="104775"/>
          <a:ext cx="1575435" cy="3905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76200</xdr:rowOff>
    </xdr:from>
    <xdr:to>
      <xdr:col>7</xdr:col>
      <xdr:colOff>499110</xdr:colOff>
      <xdr:row>2</xdr:row>
      <xdr:rowOff>104775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FA2C9-0E01-4BE3-A436-2D75DB0EC3C4}"/>
            </a:ext>
          </a:extLst>
        </xdr:cNvPr>
        <xdr:cNvSpPr/>
      </xdr:nvSpPr>
      <xdr:spPr>
        <a:xfrm>
          <a:off x="7572375" y="76200"/>
          <a:ext cx="1575435" cy="3905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66675</xdr:rowOff>
    </xdr:from>
    <xdr:to>
      <xdr:col>14</xdr:col>
      <xdr:colOff>22860</xdr:colOff>
      <xdr:row>2</xdr:row>
      <xdr:rowOff>95250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2C9D2E-925E-4D04-BC65-CF344DEF5088}"/>
            </a:ext>
          </a:extLst>
        </xdr:cNvPr>
        <xdr:cNvSpPr/>
      </xdr:nvSpPr>
      <xdr:spPr>
        <a:xfrm>
          <a:off x="11210925" y="66675"/>
          <a:ext cx="1575435" cy="3905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438150</xdr:colOff>
      <xdr:row>0</xdr:row>
      <xdr:rowOff>76200</xdr:rowOff>
    </xdr:from>
    <xdr:to>
      <xdr:col>17</xdr:col>
      <xdr:colOff>13335</xdr:colOff>
      <xdr:row>2</xdr:row>
      <xdr:rowOff>104775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CD403-DE32-4B2A-B497-F27F09F6F75E}"/>
            </a:ext>
          </a:extLst>
        </xdr:cNvPr>
        <xdr:cNvSpPr/>
      </xdr:nvSpPr>
      <xdr:spPr>
        <a:xfrm>
          <a:off x="10096500" y="76200"/>
          <a:ext cx="1575435" cy="39052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114300</xdr:rowOff>
    </xdr:from>
    <xdr:to>
      <xdr:col>12</xdr:col>
      <xdr:colOff>5154</xdr:colOff>
      <xdr:row>1</xdr:row>
      <xdr:rowOff>375188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DF0DA-CB22-4426-9C99-204753E89F8B}"/>
            </a:ext>
          </a:extLst>
        </xdr:cNvPr>
        <xdr:cNvSpPr/>
      </xdr:nvSpPr>
      <xdr:spPr>
        <a:xfrm>
          <a:off x="10934700" y="114300"/>
          <a:ext cx="1729179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606701</xdr:colOff>
      <xdr:row>0</xdr:row>
      <xdr:rowOff>116784</xdr:rowOff>
    </xdr:from>
    <xdr:to>
      <xdr:col>12</xdr:col>
      <xdr:colOff>7639</xdr:colOff>
      <xdr:row>1</xdr:row>
      <xdr:rowOff>377672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DFD26-0B87-4D6C-AA80-63C0BE01A786}"/>
            </a:ext>
          </a:extLst>
        </xdr:cNvPr>
        <xdr:cNvSpPr/>
      </xdr:nvSpPr>
      <xdr:spPr>
        <a:xfrm>
          <a:off x="11417576" y="116784"/>
          <a:ext cx="1496438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0</xdr:row>
      <xdr:rowOff>85725</xdr:rowOff>
    </xdr:from>
    <xdr:to>
      <xdr:col>13</xdr:col>
      <xdr:colOff>700479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8A85E-86F0-40C2-9C59-F40A7D834A11}"/>
            </a:ext>
          </a:extLst>
        </xdr:cNvPr>
        <xdr:cNvSpPr/>
      </xdr:nvSpPr>
      <xdr:spPr>
        <a:xfrm>
          <a:off x="8420100" y="85725"/>
          <a:ext cx="1500579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63207</xdr:colOff>
      <xdr:row>55</xdr:row>
      <xdr:rowOff>19050</xdr:rowOff>
    </xdr:from>
    <xdr:to>
      <xdr:col>13</xdr:col>
      <xdr:colOff>542924</xdr:colOff>
      <xdr:row>62</xdr:row>
      <xdr:rowOff>1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11F397A-7B58-42B7-9C1C-F474D7AF9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0</xdr:row>
      <xdr:rowOff>85725</xdr:rowOff>
    </xdr:from>
    <xdr:to>
      <xdr:col>13</xdr:col>
      <xdr:colOff>828562</xdr:colOff>
      <xdr:row>2</xdr:row>
      <xdr:rowOff>76327</xdr:rowOff>
    </xdr:to>
    <xdr:sp macro="" textlink="">
      <xdr:nvSpPr>
        <xdr:cNvPr id="3" name="Rectángulo: esquinas redondeada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243EA8-1C6E-47B3-8CC7-E3AED412B59A}"/>
            </a:ext>
          </a:extLst>
        </xdr:cNvPr>
        <xdr:cNvSpPr/>
      </xdr:nvSpPr>
      <xdr:spPr>
        <a:xfrm>
          <a:off x="10077449" y="85725"/>
          <a:ext cx="1647713" cy="371602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76200</xdr:rowOff>
    </xdr:from>
    <xdr:to>
      <xdr:col>3</xdr:col>
      <xdr:colOff>1691079</xdr:colOff>
      <xdr:row>2</xdr:row>
      <xdr:rowOff>127538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1BD116-20B3-4B94-980C-A9E0059D94AF}"/>
            </a:ext>
          </a:extLst>
        </xdr:cNvPr>
        <xdr:cNvSpPr/>
      </xdr:nvSpPr>
      <xdr:spPr>
        <a:xfrm>
          <a:off x="2914650" y="76200"/>
          <a:ext cx="929079" cy="43233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57150</xdr:rowOff>
    </xdr:from>
    <xdr:to>
      <xdr:col>5</xdr:col>
      <xdr:colOff>14679</xdr:colOff>
      <xdr:row>2</xdr:row>
      <xdr:rowOff>137063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14EAA-D231-4EBE-B8C8-E05F6AEEE1EE}"/>
            </a:ext>
          </a:extLst>
        </xdr:cNvPr>
        <xdr:cNvSpPr/>
      </xdr:nvSpPr>
      <xdr:spPr>
        <a:xfrm>
          <a:off x="4781550" y="57150"/>
          <a:ext cx="1500579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41</xdr:row>
      <xdr:rowOff>22860</xdr:rowOff>
    </xdr:from>
    <xdr:to>
      <xdr:col>6</xdr:col>
      <xdr:colOff>1152525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93D15F-FA89-433F-8EC9-9FB0A71E7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942975</xdr:colOff>
      <xdr:row>0</xdr:row>
      <xdr:rowOff>66675</xdr:rowOff>
    </xdr:from>
    <xdr:to>
      <xdr:col>7</xdr:col>
      <xdr:colOff>14679</xdr:colOff>
      <xdr:row>2</xdr:row>
      <xdr:rowOff>127538</xdr:rowOff>
    </xdr:to>
    <xdr:sp macro="" textlink="">
      <xdr:nvSpPr>
        <xdr:cNvPr id="3" name="Rectángulo: esquinas redondeada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49EC21-EC4E-4719-9844-23E8804126D9}"/>
            </a:ext>
          </a:extLst>
        </xdr:cNvPr>
        <xdr:cNvSpPr/>
      </xdr:nvSpPr>
      <xdr:spPr>
        <a:xfrm>
          <a:off x="7153275" y="66675"/>
          <a:ext cx="166250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1037104</xdr:colOff>
      <xdr:row>1</xdr:row>
      <xdr:rowOff>14568</xdr:rowOff>
    </xdr:from>
    <xdr:to>
      <xdr:col>9</xdr:col>
      <xdr:colOff>14118</xdr:colOff>
      <xdr:row>2</xdr:row>
      <xdr:rowOff>78793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28AFA6-2D3D-4480-A369-9A51EC8D874D}"/>
            </a:ext>
          </a:extLst>
        </xdr:cNvPr>
        <xdr:cNvSpPr/>
      </xdr:nvSpPr>
      <xdr:spPr>
        <a:xfrm>
          <a:off x="10466854" y="205068"/>
          <a:ext cx="1663064" cy="4261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2124075</xdr:colOff>
      <xdr:row>0</xdr:row>
      <xdr:rowOff>142875</xdr:rowOff>
    </xdr:from>
    <xdr:to>
      <xdr:col>12</xdr:col>
      <xdr:colOff>9525</xdr:colOff>
      <xdr:row>2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2C53B-F86D-4437-B7BE-3F0CF9877F7C}"/>
            </a:ext>
          </a:extLst>
        </xdr:cNvPr>
        <xdr:cNvSpPr/>
      </xdr:nvSpPr>
      <xdr:spPr>
        <a:xfrm>
          <a:off x="15630525" y="142875"/>
          <a:ext cx="1647825" cy="4095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66675</xdr:rowOff>
    </xdr:from>
    <xdr:to>
      <xdr:col>7</xdr:col>
      <xdr:colOff>723900</xdr:colOff>
      <xdr:row>2</xdr:row>
      <xdr:rowOff>95377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F8FDC-C361-45B4-9361-DEF12AD3317E}"/>
            </a:ext>
          </a:extLst>
        </xdr:cNvPr>
        <xdr:cNvSpPr/>
      </xdr:nvSpPr>
      <xdr:spPr>
        <a:xfrm>
          <a:off x="8315325" y="66675"/>
          <a:ext cx="1323975" cy="419227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733424</xdr:colOff>
      <xdr:row>0</xdr:row>
      <xdr:rowOff>85726</xdr:rowOff>
    </xdr:from>
    <xdr:to>
      <xdr:col>7</xdr:col>
      <xdr:colOff>609599</xdr:colOff>
      <xdr:row>2</xdr:row>
      <xdr:rowOff>78009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163C8-7239-4F97-936E-69C3E9C1EC10}"/>
            </a:ext>
          </a:extLst>
        </xdr:cNvPr>
        <xdr:cNvSpPr/>
      </xdr:nvSpPr>
      <xdr:spPr>
        <a:xfrm>
          <a:off x="6076949" y="85726"/>
          <a:ext cx="1400175" cy="38280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0</xdr:row>
      <xdr:rowOff>47625</xdr:rowOff>
    </xdr:from>
    <xdr:to>
      <xdr:col>8</xdr:col>
      <xdr:colOff>681429</xdr:colOff>
      <xdr:row>2</xdr:row>
      <xdr:rowOff>108488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B0638F-94D3-457C-9F49-08AB8829654D}"/>
            </a:ext>
          </a:extLst>
        </xdr:cNvPr>
        <xdr:cNvSpPr/>
      </xdr:nvSpPr>
      <xdr:spPr>
        <a:xfrm>
          <a:off x="6477000" y="47625"/>
          <a:ext cx="166250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66675</xdr:rowOff>
    </xdr:from>
    <xdr:to>
      <xdr:col>8</xdr:col>
      <xdr:colOff>490929</xdr:colOff>
      <xdr:row>2</xdr:row>
      <xdr:rowOff>127538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8D6F9-B415-411F-AE12-BDC19825E713}"/>
            </a:ext>
          </a:extLst>
        </xdr:cNvPr>
        <xdr:cNvSpPr/>
      </xdr:nvSpPr>
      <xdr:spPr>
        <a:xfrm>
          <a:off x="6200775" y="66675"/>
          <a:ext cx="166250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66675</xdr:rowOff>
    </xdr:from>
    <xdr:to>
      <xdr:col>8</xdr:col>
      <xdr:colOff>500454</xdr:colOff>
      <xdr:row>2</xdr:row>
      <xdr:rowOff>127538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D0791-6BBF-4C4B-9148-6DF43578AE9B}"/>
            </a:ext>
          </a:extLst>
        </xdr:cNvPr>
        <xdr:cNvSpPr/>
      </xdr:nvSpPr>
      <xdr:spPr>
        <a:xfrm>
          <a:off x="5276850" y="66675"/>
          <a:ext cx="166250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1295400</xdr:colOff>
      <xdr:row>0</xdr:row>
      <xdr:rowOff>57150</xdr:rowOff>
    </xdr:from>
    <xdr:to>
      <xdr:col>10</xdr:col>
      <xdr:colOff>90879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9C5ACC-3FE9-4841-839F-1B606C4B901A}"/>
            </a:ext>
          </a:extLst>
        </xdr:cNvPr>
        <xdr:cNvSpPr/>
      </xdr:nvSpPr>
      <xdr:spPr>
        <a:xfrm>
          <a:off x="9934575" y="57150"/>
          <a:ext cx="149105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483268</xdr:colOff>
      <xdr:row>89</xdr:row>
      <xdr:rowOff>20554</xdr:rowOff>
    </xdr:from>
    <xdr:to>
      <xdr:col>8</xdr:col>
      <xdr:colOff>0</xdr:colOff>
      <xdr:row>103</xdr:row>
      <xdr:rowOff>84722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473D8005-D2BB-4117-B710-FD51686E3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38099</xdr:colOff>
      <xdr:row>38</xdr:row>
      <xdr:rowOff>82617</xdr:rowOff>
    </xdr:from>
    <xdr:to>
      <xdr:col>9</xdr:col>
      <xdr:colOff>66674</xdr:colOff>
      <xdr:row>52</xdr:row>
      <xdr:rowOff>113603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8BEA996-2E04-4355-AF84-F977EA70B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0</xdr:row>
      <xdr:rowOff>85725</xdr:rowOff>
    </xdr:from>
    <xdr:to>
      <xdr:col>10</xdr:col>
      <xdr:colOff>900504</xdr:colOff>
      <xdr:row>2</xdr:row>
      <xdr:rowOff>118013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127E96-53B3-4077-A541-2E8BA2D403EE}"/>
            </a:ext>
          </a:extLst>
        </xdr:cNvPr>
        <xdr:cNvSpPr/>
      </xdr:nvSpPr>
      <xdr:spPr>
        <a:xfrm>
          <a:off x="10448925" y="85725"/>
          <a:ext cx="149105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</sheetPr>
  <dimension ref="A1:Q57"/>
  <sheetViews>
    <sheetView tabSelected="1" view="pageBreakPreview" zoomScaleNormal="100" zoomScaleSheetLayoutView="100" workbookViewId="0"/>
  </sheetViews>
  <sheetFormatPr baseColWidth="10" defaultColWidth="11.42578125" defaultRowHeight="16.5" x14ac:dyDescent="0.3"/>
  <cols>
    <col min="1" max="1" width="5.28515625" style="13" customWidth="1"/>
    <col min="2" max="8" width="11.42578125" style="13"/>
    <col min="9" max="9" width="23" style="13" customWidth="1"/>
    <col min="10" max="11" width="11.42578125" style="514"/>
    <col min="12" max="12" width="11.42578125" style="13"/>
    <col min="13" max="13" width="8.5703125" style="13" customWidth="1"/>
    <col min="14" max="16384" width="11.42578125" style="13"/>
  </cols>
  <sheetData>
    <row r="1" spans="1:17" x14ac:dyDescent="0.3">
      <c r="A1" s="13" t="s">
        <v>520</v>
      </c>
    </row>
    <row r="10" spans="1:17" ht="22.5" customHeight="1" x14ac:dyDescent="0.3">
      <c r="B10" s="1015" t="s">
        <v>63</v>
      </c>
      <c r="C10" s="1015"/>
      <c r="D10" s="1015"/>
      <c r="E10" s="1015"/>
      <c r="F10" s="1015"/>
      <c r="G10" s="1015"/>
      <c r="H10" s="1015"/>
      <c r="I10" s="1015"/>
      <c r="J10" s="1015"/>
      <c r="K10" s="1015"/>
      <c r="L10" s="1015"/>
      <c r="M10" s="15"/>
      <c r="N10" s="15"/>
      <c r="O10" s="15"/>
      <c r="P10" s="15"/>
      <c r="Q10" s="15"/>
    </row>
    <row r="11" spans="1:17" ht="18" customHeight="1" x14ac:dyDescent="0.3">
      <c r="B11" s="1016" t="s">
        <v>864</v>
      </c>
      <c r="C11" s="1016"/>
      <c r="D11" s="1016"/>
      <c r="E11" s="1016"/>
      <c r="F11" s="1016"/>
      <c r="G11" s="1016"/>
      <c r="H11" s="1016"/>
      <c r="I11" s="1016"/>
      <c r="J11" s="1016"/>
      <c r="K11" s="1016"/>
      <c r="L11" s="1016"/>
      <c r="M11" s="16"/>
      <c r="N11" s="16"/>
      <c r="O11" s="16"/>
      <c r="P11" s="16"/>
      <c r="Q11" s="16"/>
    </row>
    <row r="12" spans="1:17" ht="18" customHeight="1" x14ac:dyDescent="0.3">
      <c r="B12" s="1016" t="s">
        <v>865</v>
      </c>
      <c r="C12" s="1016"/>
      <c r="D12" s="1016"/>
      <c r="E12" s="1016"/>
      <c r="F12" s="1016"/>
      <c r="G12" s="1016"/>
      <c r="H12" s="1016"/>
      <c r="I12" s="1016"/>
      <c r="J12" s="1016"/>
      <c r="K12" s="1016"/>
      <c r="L12" s="1016"/>
      <c r="M12" s="16"/>
      <c r="N12" s="16"/>
      <c r="O12" s="16"/>
      <c r="P12" s="16"/>
      <c r="Q12" s="16"/>
    </row>
    <row r="14" spans="1:17" ht="18" x14ac:dyDescent="0.3">
      <c r="B14" s="14" t="s">
        <v>64</v>
      </c>
    </row>
    <row r="15" spans="1:17" x14ac:dyDescent="0.3">
      <c r="B15" s="13" t="s">
        <v>65</v>
      </c>
      <c r="J15" s="513" t="s">
        <v>66</v>
      </c>
    </row>
    <row r="16" spans="1:17" x14ac:dyDescent="0.3">
      <c r="B16" s="13" t="s">
        <v>67</v>
      </c>
      <c r="J16" s="513" t="s">
        <v>68</v>
      </c>
    </row>
    <row r="17" spans="2:10" x14ac:dyDescent="0.3">
      <c r="B17" s="13" t="s">
        <v>214</v>
      </c>
      <c r="I17" s="26"/>
      <c r="J17" s="556" t="s">
        <v>212</v>
      </c>
    </row>
    <row r="19" spans="2:10" ht="18" x14ac:dyDescent="0.3">
      <c r="B19" s="14" t="s">
        <v>398</v>
      </c>
    </row>
    <row r="20" spans="2:10" x14ac:dyDescent="0.3">
      <c r="B20" s="13" t="s">
        <v>388</v>
      </c>
      <c r="J20" s="513" t="s">
        <v>69</v>
      </c>
    </row>
    <row r="21" spans="2:10" x14ac:dyDescent="0.3">
      <c r="B21" s="13" t="s">
        <v>389</v>
      </c>
      <c r="I21" s="26"/>
      <c r="J21" s="513" t="s">
        <v>213</v>
      </c>
    </row>
    <row r="22" spans="2:10" x14ac:dyDescent="0.3">
      <c r="B22" s="13" t="s">
        <v>390</v>
      </c>
      <c r="J22" s="513" t="s">
        <v>70</v>
      </c>
    </row>
    <row r="24" spans="2:10" ht="18" x14ac:dyDescent="0.3">
      <c r="B24" s="14" t="s">
        <v>71</v>
      </c>
      <c r="J24" s="513" t="s">
        <v>72</v>
      </c>
    </row>
    <row r="26" spans="2:10" ht="18" x14ac:dyDescent="0.3">
      <c r="B26" s="14" t="s">
        <v>73</v>
      </c>
    </row>
    <row r="27" spans="2:10" x14ac:dyDescent="0.3">
      <c r="B27" s="13" t="s">
        <v>74</v>
      </c>
      <c r="J27" s="513" t="s">
        <v>77</v>
      </c>
    </row>
    <row r="28" spans="2:10" x14ac:dyDescent="0.3">
      <c r="B28" s="13" t="s">
        <v>75</v>
      </c>
      <c r="J28" s="513" t="s">
        <v>78</v>
      </c>
    </row>
    <row r="29" spans="2:10" x14ac:dyDescent="0.3">
      <c r="B29" s="13" t="s">
        <v>76</v>
      </c>
      <c r="J29" s="513" t="s">
        <v>79</v>
      </c>
    </row>
    <row r="31" spans="2:10" ht="18" x14ac:dyDescent="0.3">
      <c r="B31" s="14" t="s">
        <v>80</v>
      </c>
    </row>
    <row r="32" spans="2:10" x14ac:dyDescent="0.3">
      <c r="B32" s="13" t="s">
        <v>82</v>
      </c>
      <c r="J32" s="513" t="s">
        <v>84</v>
      </c>
    </row>
    <row r="33" spans="2:10" x14ac:dyDescent="0.3">
      <c r="B33" s="13" t="s">
        <v>215</v>
      </c>
      <c r="J33" s="513" t="s">
        <v>85</v>
      </c>
    </row>
    <row r="34" spans="2:10" x14ac:dyDescent="0.3">
      <c r="B34" s="13" t="s">
        <v>81</v>
      </c>
      <c r="J34" s="513" t="s">
        <v>85</v>
      </c>
    </row>
    <row r="35" spans="2:10" x14ac:dyDescent="0.3">
      <c r="B35" s="13" t="s">
        <v>83</v>
      </c>
      <c r="J35" s="513" t="s">
        <v>86</v>
      </c>
    </row>
    <row r="37" spans="2:10" ht="18" x14ac:dyDescent="0.3">
      <c r="B37" s="14" t="s">
        <v>87</v>
      </c>
    </row>
    <row r="38" spans="2:10" x14ac:dyDescent="0.3">
      <c r="B38" s="13" t="s">
        <v>88</v>
      </c>
      <c r="J38" s="513" t="s">
        <v>89</v>
      </c>
    </row>
    <row r="39" spans="2:10" x14ac:dyDescent="0.3">
      <c r="B39" s="13" t="s">
        <v>216</v>
      </c>
      <c r="J39" s="513" t="s">
        <v>89</v>
      </c>
    </row>
    <row r="40" spans="2:10" x14ac:dyDescent="0.3">
      <c r="B40" s="13" t="s">
        <v>176</v>
      </c>
      <c r="J40" s="513" t="s">
        <v>177</v>
      </c>
    </row>
    <row r="42" spans="2:10" ht="18" x14ac:dyDescent="0.3">
      <c r="B42" s="14" t="s">
        <v>90</v>
      </c>
    </row>
    <row r="43" spans="2:10" x14ac:dyDescent="0.3">
      <c r="B43" s="13" t="s">
        <v>217</v>
      </c>
      <c r="J43" s="513" t="s">
        <v>178</v>
      </c>
    </row>
    <row r="44" spans="2:10" ht="36" customHeight="1" x14ac:dyDescent="0.3">
      <c r="B44" s="1014" t="s">
        <v>91</v>
      </c>
      <c r="C44" s="1014"/>
      <c r="D44" s="1014"/>
      <c r="E44" s="1014"/>
      <c r="F44" s="1014"/>
      <c r="G44" s="1014"/>
      <c r="H44" s="1014"/>
      <c r="J44" s="513" t="s">
        <v>179</v>
      </c>
    </row>
    <row r="46" spans="2:10" ht="18" x14ac:dyDescent="0.3">
      <c r="B46" s="14" t="s">
        <v>92</v>
      </c>
    </row>
    <row r="47" spans="2:10" x14ac:dyDescent="0.3">
      <c r="B47" s="13" t="s">
        <v>93</v>
      </c>
      <c r="J47" s="513" t="s">
        <v>180</v>
      </c>
    </row>
    <row r="49" spans="2:10" ht="18" x14ac:dyDescent="0.3">
      <c r="B49" s="14" t="s">
        <v>94</v>
      </c>
      <c r="J49" s="513" t="s">
        <v>181</v>
      </c>
    </row>
    <row r="51" spans="2:10" ht="18" x14ac:dyDescent="0.3">
      <c r="B51" s="14" t="s">
        <v>95</v>
      </c>
      <c r="J51" s="513" t="s">
        <v>182</v>
      </c>
    </row>
    <row r="53" spans="2:10" ht="18" x14ac:dyDescent="0.3">
      <c r="B53" s="14" t="s">
        <v>96</v>
      </c>
      <c r="J53" s="513" t="s">
        <v>183</v>
      </c>
    </row>
    <row r="55" spans="2:10" ht="18" x14ac:dyDescent="0.3">
      <c r="B55" s="14" t="s">
        <v>859</v>
      </c>
      <c r="J55" s="513" t="s">
        <v>860</v>
      </c>
    </row>
    <row r="56" spans="2:10" x14ac:dyDescent="0.3">
      <c r="J56" s="513"/>
    </row>
    <row r="57" spans="2:10" ht="18" x14ac:dyDescent="0.3">
      <c r="B57" s="14" t="s">
        <v>700</v>
      </c>
      <c r="J57" s="513" t="s">
        <v>701</v>
      </c>
    </row>
  </sheetData>
  <mergeCells count="4">
    <mergeCell ref="B44:H44"/>
    <mergeCell ref="B10:L10"/>
    <mergeCell ref="B11:L11"/>
    <mergeCell ref="B12:L12"/>
  </mergeCells>
  <hyperlinks>
    <hyperlink ref="J15" location="'1. PRODUCCIÓN METÁLICA'!A1" display="'1. PRODUCCIÓN METÁLICA'!A1" xr:uid="{00000000-0004-0000-0000-000000000000}"/>
    <hyperlink ref="J16" location="'2. PRODUCCIÓN EMPRESAS'!A1" display="'2. PRODUCCIÓN EMPRESAS'!A1" xr:uid="{00000000-0004-0000-0000-000001000000}"/>
    <hyperlink ref="J20" location="'4. NO METÁLICA'!A1" display="'4. NO METÁLICA'!A1" xr:uid="{00000000-0004-0000-0000-000002000000}"/>
    <hyperlink ref="J22" location="'4.2. CARBONÍFERA'!A1" display="'4.2. CARBONÍFERA'!A1" xr:uid="{00000000-0004-0000-0000-000003000000}"/>
    <hyperlink ref="J27" location="'6. EXPORTACIONES'!A1" display="'6. EXPORTACIONES'!A1" xr:uid="{00000000-0004-0000-0000-000004000000}"/>
    <hyperlink ref="J28" location="'6.1 EXPORTACIONES PART'!A1" display="'6.1 EXPORTACIONES PART'!A1" xr:uid="{00000000-0004-0000-0000-000005000000}"/>
    <hyperlink ref="J29" location="'6.2 EXPORT PRODUCTOS'!A1" display="'6.2 EXPORT PRODUCTOS'!A1" xr:uid="{00000000-0004-0000-0000-000006000000}"/>
    <hyperlink ref="J32" location="'7. INVERSIONES'!A1" display="'7. INVERSIONES'!A1" xr:uid="{00000000-0004-0000-0000-000007000000}"/>
    <hyperlink ref="J33" location="'8. INVERSIONES TIPO'!A1" display="'8. INVERSIONES TIPO'!A1" xr:uid="{00000000-0004-0000-0000-000008000000}"/>
    <hyperlink ref="J34" location="'8. INVERSIONES TIPO'!A1" display="'8. INVERSIONES TIPO'!A1" xr:uid="{00000000-0004-0000-0000-000009000000}"/>
    <hyperlink ref="J35" location="'9. INVERSIONES RUBRO'!A1" display="'9. INVERSIONES RUBRO'!A1" xr:uid="{00000000-0004-0000-0000-00000A000000}"/>
    <hyperlink ref="J38" location="'10. EMPLEO'!A1" display="'10. EMPLEO'!A1" xr:uid="{00000000-0004-0000-0000-00000B000000}"/>
    <hyperlink ref="J39" location="'10. EMPLEO'!A1" display="'10. EMPLEO'!A1" xr:uid="{00000000-0004-0000-0000-00000C000000}"/>
    <hyperlink ref="J24" location="'5. MACROECONÓMICAS'!A1" display="'5. MACROECONÓMICAS'!A1" xr:uid="{00000000-0004-0000-0000-00000D000000}"/>
    <hyperlink ref="J40" location="'11. EMPLEO-GÉNERO'!A1" display="'11. EMPLEO-GÉNERO'!A1" xr:uid="{00000000-0004-0000-0000-00000E000000}"/>
    <hyperlink ref="J44" location="'13. TRANSFERENCIAS 2'!A1" display="'13. TRANSFERENCIAS 2'!A1" xr:uid="{00000000-0004-0000-0000-000010000000}"/>
    <hyperlink ref="J47" location="'14. CATASTRO ACTIVIDAD'!A1" display="'14. CATASTRO ACTIVIDAD'!A1" xr:uid="{00000000-0004-0000-0000-000011000000}"/>
    <hyperlink ref="J49" location="'14.1 ACTIVIDAD MINERA'!A1" display="'14.1 ACTIVIDAD MINERA'!A1" xr:uid="{00000000-0004-0000-0000-000012000000}"/>
    <hyperlink ref="J51" location="'14.2 ÁREAS RESTRINGIDAS'!A1" display="'14.2 ÁREAS RESTRINGIDAS'!A1" xr:uid="{00000000-0004-0000-0000-000013000000}"/>
    <hyperlink ref="J53" location="'15. RECAUDACIÓN'!A1" display="'15. RECAUDACIÓN'!A1" xr:uid="{00000000-0004-0000-0000-000014000000}"/>
    <hyperlink ref="J55" location="'CPIM 2025'!Área_de_impresión" display="CPIM 2025'!A1" xr:uid="{00000000-0004-0000-0000-000015000000}"/>
    <hyperlink ref="J21" location="'4.1. NO METÁLICA DEPARTAMENTOS'!A1" display="'4.1. NO METÁLICA DEPARTAMENTOS'!A1" xr:uid="{00000000-0004-0000-0000-000017000000}"/>
    <hyperlink ref="J17" location="'3. PRODUCCIÓN DEPARTAMENTOS '!A1" display="3. PRODUCCIÓN DEPARTAMENTOS'!A1" xr:uid="{00000000-0004-0000-0000-000018000000}"/>
    <hyperlink ref="J43" location="'12. TRANSFERENCIAS'!A1" display="'12. TRANSFERENCIAS'!A1" xr:uid="{BDEA50F2-3C4C-42AC-ACCE-83210D3AD50A}"/>
    <hyperlink ref="J57" location="'CPEM 2025'!Área_de_impresión" display="CPEM 2025'!A1" xr:uid="{242FEC00-29EF-48E6-9A9A-B86D7D4FA31C}"/>
  </hyperlinks>
  <pageMargins left="0.7" right="0.7" top="0.75" bottom="0.75" header="0.3" footer="0.3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3405-7C27-4923-AC9F-6CE41E7DF9B1}">
  <sheetPr>
    <tabColor rgb="FF002060"/>
    <pageSetUpPr fitToPage="1"/>
  </sheetPr>
  <dimension ref="A1:U50"/>
  <sheetViews>
    <sheetView showGridLines="0" view="pageBreakPreview" zoomScaleNormal="100" zoomScaleSheetLayoutView="100" workbookViewId="0"/>
  </sheetViews>
  <sheetFormatPr baseColWidth="10" defaultColWidth="28.7109375" defaultRowHeight="12" x14ac:dyDescent="0.2"/>
  <cols>
    <col min="1" max="1" width="26.5703125" style="2" customWidth="1"/>
    <col min="2" max="2" width="7.7109375" style="2" customWidth="1"/>
    <col min="3" max="7" width="8" style="2" customWidth="1"/>
    <col min="8" max="14" width="7.7109375" style="2" customWidth="1"/>
    <col min="15" max="15" width="9.7109375" style="2" customWidth="1"/>
    <col min="16" max="16" width="10.28515625" style="2" customWidth="1"/>
    <col min="17" max="17" width="2.42578125" style="3" customWidth="1"/>
    <col min="18" max="18" width="7.7109375" style="3" customWidth="1"/>
    <col min="19" max="19" width="10.5703125" style="3" customWidth="1"/>
    <col min="20" max="20" width="13.7109375" style="3" customWidth="1"/>
    <col min="21" max="247" width="28.7109375" style="3"/>
    <col min="248" max="249" width="0" style="3" hidden="1" customWidth="1"/>
    <col min="250" max="265" width="7.7109375" style="3" customWidth="1"/>
    <col min="266" max="266" width="8.7109375" style="3" customWidth="1"/>
    <col min="267" max="268" width="7.7109375" style="3" customWidth="1"/>
    <col min="269" max="269" width="5.42578125" style="3" customWidth="1"/>
    <col min="270" max="270" width="5.7109375" style="3" customWidth="1"/>
    <col min="271" max="271" width="9.7109375" style="3" customWidth="1"/>
    <col min="272" max="274" width="7.7109375" style="3" customWidth="1"/>
    <col min="275" max="275" width="10.5703125" style="3" customWidth="1"/>
    <col min="276" max="276" width="13.7109375" style="3" customWidth="1"/>
    <col min="277" max="503" width="28.7109375" style="3"/>
    <col min="504" max="505" width="0" style="3" hidden="1" customWidth="1"/>
    <col min="506" max="521" width="7.7109375" style="3" customWidth="1"/>
    <col min="522" max="522" width="8.7109375" style="3" customWidth="1"/>
    <col min="523" max="524" width="7.7109375" style="3" customWidth="1"/>
    <col min="525" max="525" width="5.42578125" style="3" customWidth="1"/>
    <col min="526" max="526" width="5.7109375" style="3" customWidth="1"/>
    <col min="527" max="527" width="9.7109375" style="3" customWidth="1"/>
    <col min="528" max="530" width="7.7109375" style="3" customWidth="1"/>
    <col min="531" max="531" width="10.5703125" style="3" customWidth="1"/>
    <col min="532" max="532" width="13.7109375" style="3" customWidth="1"/>
    <col min="533" max="759" width="28.7109375" style="3"/>
    <col min="760" max="761" width="0" style="3" hidden="1" customWidth="1"/>
    <col min="762" max="777" width="7.7109375" style="3" customWidth="1"/>
    <col min="778" max="778" width="8.7109375" style="3" customWidth="1"/>
    <col min="779" max="780" width="7.7109375" style="3" customWidth="1"/>
    <col min="781" max="781" width="5.42578125" style="3" customWidth="1"/>
    <col min="782" max="782" width="5.7109375" style="3" customWidth="1"/>
    <col min="783" max="783" width="9.7109375" style="3" customWidth="1"/>
    <col min="784" max="786" width="7.7109375" style="3" customWidth="1"/>
    <col min="787" max="787" width="10.5703125" style="3" customWidth="1"/>
    <col min="788" max="788" width="13.7109375" style="3" customWidth="1"/>
    <col min="789" max="1015" width="28.7109375" style="3"/>
    <col min="1016" max="1017" width="0" style="3" hidden="1" customWidth="1"/>
    <col min="1018" max="1033" width="7.7109375" style="3" customWidth="1"/>
    <col min="1034" max="1034" width="8.7109375" style="3" customWidth="1"/>
    <col min="1035" max="1036" width="7.7109375" style="3" customWidth="1"/>
    <col min="1037" max="1037" width="5.42578125" style="3" customWidth="1"/>
    <col min="1038" max="1038" width="5.7109375" style="3" customWidth="1"/>
    <col min="1039" max="1039" width="9.7109375" style="3" customWidth="1"/>
    <col min="1040" max="1042" width="7.7109375" style="3" customWidth="1"/>
    <col min="1043" max="1043" width="10.5703125" style="3" customWidth="1"/>
    <col min="1044" max="1044" width="13.7109375" style="3" customWidth="1"/>
    <col min="1045" max="1271" width="28.7109375" style="3"/>
    <col min="1272" max="1273" width="0" style="3" hidden="1" customWidth="1"/>
    <col min="1274" max="1289" width="7.7109375" style="3" customWidth="1"/>
    <col min="1290" max="1290" width="8.7109375" style="3" customWidth="1"/>
    <col min="1291" max="1292" width="7.7109375" style="3" customWidth="1"/>
    <col min="1293" max="1293" width="5.42578125" style="3" customWidth="1"/>
    <col min="1294" max="1294" width="5.7109375" style="3" customWidth="1"/>
    <col min="1295" max="1295" width="9.7109375" style="3" customWidth="1"/>
    <col min="1296" max="1298" width="7.7109375" style="3" customWidth="1"/>
    <col min="1299" max="1299" width="10.5703125" style="3" customWidth="1"/>
    <col min="1300" max="1300" width="13.7109375" style="3" customWidth="1"/>
    <col min="1301" max="1527" width="28.7109375" style="3"/>
    <col min="1528" max="1529" width="0" style="3" hidden="1" customWidth="1"/>
    <col min="1530" max="1545" width="7.7109375" style="3" customWidth="1"/>
    <col min="1546" max="1546" width="8.7109375" style="3" customWidth="1"/>
    <col min="1547" max="1548" width="7.7109375" style="3" customWidth="1"/>
    <col min="1549" max="1549" width="5.42578125" style="3" customWidth="1"/>
    <col min="1550" max="1550" width="5.7109375" style="3" customWidth="1"/>
    <col min="1551" max="1551" width="9.7109375" style="3" customWidth="1"/>
    <col min="1552" max="1554" width="7.7109375" style="3" customWidth="1"/>
    <col min="1555" max="1555" width="10.5703125" style="3" customWidth="1"/>
    <col min="1556" max="1556" width="13.7109375" style="3" customWidth="1"/>
    <col min="1557" max="1783" width="28.7109375" style="3"/>
    <col min="1784" max="1785" width="0" style="3" hidden="1" customWidth="1"/>
    <col min="1786" max="1801" width="7.7109375" style="3" customWidth="1"/>
    <col min="1802" max="1802" width="8.7109375" style="3" customWidth="1"/>
    <col min="1803" max="1804" width="7.7109375" style="3" customWidth="1"/>
    <col min="1805" max="1805" width="5.42578125" style="3" customWidth="1"/>
    <col min="1806" max="1806" width="5.7109375" style="3" customWidth="1"/>
    <col min="1807" max="1807" width="9.7109375" style="3" customWidth="1"/>
    <col min="1808" max="1810" width="7.7109375" style="3" customWidth="1"/>
    <col min="1811" max="1811" width="10.5703125" style="3" customWidth="1"/>
    <col min="1812" max="1812" width="13.7109375" style="3" customWidth="1"/>
    <col min="1813" max="2039" width="28.7109375" style="3"/>
    <col min="2040" max="2041" width="0" style="3" hidden="1" customWidth="1"/>
    <col min="2042" max="2057" width="7.7109375" style="3" customWidth="1"/>
    <col min="2058" max="2058" width="8.7109375" style="3" customWidth="1"/>
    <col min="2059" max="2060" width="7.7109375" style="3" customWidth="1"/>
    <col min="2061" max="2061" width="5.42578125" style="3" customWidth="1"/>
    <col min="2062" max="2062" width="5.7109375" style="3" customWidth="1"/>
    <col min="2063" max="2063" width="9.7109375" style="3" customWidth="1"/>
    <col min="2064" max="2066" width="7.7109375" style="3" customWidth="1"/>
    <col min="2067" max="2067" width="10.5703125" style="3" customWidth="1"/>
    <col min="2068" max="2068" width="13.7109375" style="3" customWidth="1"/>
    <col min="2069" max="2295" width="28.7109375" style="3"/>
    <col min="2296" max="2297" width="0" style="3" hidden="1" customWidth="1"/>
    <col min="2298" max="2313" width="7.7109375" style="3" customWidth="1"/>
    <col min="2314" max="2314" width="8.7109375" style="3" customWidth="1"/>
    <col min="2315" max="2316" width="7.7109375" style="3" customWidth="1"/>
    <col min="2317" max="2317" width="5.42578125" style="3" customWidth="1"/>
    <col min="2318" max="2318" width="5.7109375" style="3" customWidth="1"/>
    <col min="2319" max="2319" width="9.7109375" style="3" customWidth="1"/>
    <col min="2320" max="2322" width="7.7109375" style="3" customWidth="1"/>
    <col min="2323" max="2323" width="10.5703125" style="3" customWidth="1"/>
    <col min="2324" max="2324" width="13.7109375" style="3" customWidth="1"/>
    <col min="2325" max="2551" width="28.7109375" style="3"/>
    <col min="2552" max="2553" width="0" style="3" hidden="1" customWidth="1"/>
    <col min="2554" max="2569" width="7.7109375" style="3" customWidth="1"/>
    <col min="2570" max="2570" width="8.7109375" style="3" customWidth="1"/>
    <col min="2571" max="2572" width="7.7109375" style="3" customWidth="1"/>
    <col min="2573" max="2573" width="5.42578125" style="3" customWidth="1"/>
    <col min="2574" max="2574" width="5.7109375" style="3" customWidth="1"/>
    <col min="2575" max="2575" width="9.7109375" style="3" customWidth="1"/>
    <col min="2576" max="2578" width="7.7109375" style="3" customWidth="1"/>
    <col min="2579" max="2579" width="10.5703125" style="3" customWidth="1"/>
    <col min="2580" max="2580" width="13.7109375" style="3" customWidth="1"/>
    <col min="2581" max="2807" width="28.7109375" style="3"/>
    <col min="2808" max="2809" width="0" style="3" hidden="1" customWidth="1"/>
    <col min="2810" max="2825" width="7.7109375" style="3" customWidth="1"/>
    <col min="2826" max="2826" width="8.7109375" style="3" customWidth="1"/>
    <col min="2827" max="2828" width="7.7109375" style="3" customWidth="1"/>
    <col min="2829" max="2829" width="5.42578125" style="3" customWidth="1"/>
    <col min="2830" max="2830" width="5.7109375" style="3" customWidth="1"/>
    <col min="2831" max="2831" width="9.7109375" style="3" customWidth="1"/>
    <col min="2832" max="2834" width="7.7109375" style="3" customWidth="1"/>
    <col min="2835" max="2835" width="10.5703125" style="3" customWidth="1"/>
    <col min="2836" max="2836" width="13.7109375" style="3" customWidth="1"/>
    <col min="2837" max="3063" width="28.7109375" style="3"/>
    <col min="3064" max="3065" width="0" style="3" hidden="1" customWidth="1"/>
    <col min="3066" max="3081" width="7.7109375" style="3" customWidth="1"/>
    <col min="3082" max="3082" width="8.7109375" style="3" customWidth="1"/>
    <col min="3083" max="3084" width="7.7109375" style="3" customWidth="1"/>
    <col min="3085" max="3085" width="5.42578125" style="3" customWidth="1"/>
    <col min="3086" max="3086" width="5.7109375" style="3" customWidth="1"/>
    <col min="3087" max="3087" width="9.7109375" style="3" customWidth="1"/>
    <col min="3088" max="3090" width="7.7109375" style="3" customWidth="1"/>
    <col min="3091" max="3091" width="10.5703125" style="3" customWidth="1"/>
    <col min="3092" max="3092" width="13.7109375" style="3" customWidth="1"/>
    <col min="3093" max="3319" width="28.7109375" style="3"/>
    <col min="3320" max="3321" width="0" style="3" hidden="1" customWidth="1"/>
    <col min="3322" max="3337" width="7.7109375" style="3" customWidth="1"/>
    <col min="3338" max="3338" width="8.7109375" style="3" customWidth="1"/>
    <col min="3339" max="3340" width="7.7109375" style="3" customWidth="1"/>
    <col min="3341" max="3341" width="5.42578125" style="3" customWidth="1"/>
    <col min="3342" max="3342" width="5.7109375" style="3" customWidth="1"/>
    <col min="3343" max="3343" width="9.7109375" style="3" customWidth="1"/>
    <col min="3344" max="3346" width="7.7109375" style="3" customWidth="1"/>
    <col min="3347" max="3347" width="10.5703125" style="3" customWidth="1"/>
    <col min="3348" max="3348" width="13.7109375" style="3" customWidth="1"/>
    <col min="3349" max="3575" width="28.7109375" style="3"/>
    <col min="3576" max="3577" width="0" style="3" hidden="1" customWidth="1"/>
    <col min="3578" max="3593" width="7.7109375" style="3" customWidth="1"/>
    <col min="3594" max="3594" width="8.7109375" style="3" customWidth="1"/>
    <col min="3595" max="3596" width="7.7109375" style="3" customWidth="1"/>
    <col min="3597" max="3597" width="5.42578125" style="3" customWidth="1"/>
    <col min="3598" max="3598" width="5.7109375" style="3" customWidth="1"/>
    <col min="3599" max="3599" width="9.7109375" style="3" customWidth="1"/>
    <col min="3600" max="3602" width="7.7109375" style="3" customWidth="1"/>
    <col min="3603" max="3603" width="10.5703125" style="3" customWidth="1"/>
    <col min="3604" max="3604" width="13.7109375" style="3" customWidth="1"/>
    <col min="3605" max="3831" width="28.7109375" style="3"/>
    <col min="3832" max="3833" width="0" style="3" hidden="1" customWidth="1"/>
    <col min="3834" max="3849" width="7.7109375" style="3" customWidth="1"/>
    <col min="3850" max="3850" width="8.7109375" style="3" customWidth="1"/>
    <col min="3851" max="3852" width="7.7109375" style="3" customWidth="1"/>
    <col min="3853" max="3853" width="5.42578125" style="3" customWidth="1"/>
    <col min="3854" max="3854" width="5.7109375" style="3" customWidth="1"/>
    <col min="3855" max="3855" width="9.7109375" style="3" customWidth="1"/>
    <col min="3856" max="3858" width="7.7109375" style="3" customWidth="1"/>
    <col min="3859" max="3859" width="10.5703125" style="3" customWidth="1"/>
    <col min="3860" max="3860" width="13.7109375" style="3" customWidth="1"/>
    <col min="3861" max="4087" width="28.7109375" style="3"/>
    <col min="4088" max="4089" width="0" style="3" hidden="1" customWidth="1"/>
    <col min="4090" max="4105" width="7.7109375" style="3" customWidth="1"/>
    <col min="4106" max="4106" width="8.7109375" style="3" customWidth="1"/>
    <col min="4107" max="4108" width="7.7109375" style="3" customWidth="1"/>
    <col min="4109" max="4109" width="5.42578125" style="3" customWidth="1"/>
    <col min="4110" max="4110" width="5.7109375" style="3" customWidth="1"/>
    <col min="4111" max="4111" width="9.7109375" style="3" customWidth="1"/>
    <col min="4112" max="4114" width="7.7109375" style="3" customWidth="1"/>
    <col min="4115" max="4115" width="10.5703125" style="3" customWidth="1"/>
    <col min="4116" max="4116" width="13.7109375" style="3" customWidth="1"/>
    <col min="4117" max="4343" width="28.7109375" style="3"/>
    <col min="4344" max="4345" width="0" style="3" hidden="1" customWidth="1"/>
    <col min="4346" max="4361" width="7.7109375" style="3" customWidth="1"/>
    <col min="4362" max="4362" width="8.7109375" style="3" customWidth="1"/>
    <col min="4363" max="4364" width="7.7109375" style="3" customWidth="1"/>
    <col min="4365" max="4365" width="5.42578125" style="3" customWidth="1"/>
    <col min="4366" max="4366" width="5.7109375" style="3" customWidth="1"/>
    <col min="4367" max="4367" width="9.7109375" style="3" customWidth="1"/>
    <col min="4368" max="4370" width="7.7109375" style="3" customWidth="1"/>
    <col min="4371" max="4371" width="10.5703125" style="3" customWidth="1"/>
    <col min="4372" max="4372" width="13.7109375" style="3" customWidth="1"/>
    <col min="4373" max="4599" width="28.7109375" style="3"/>
    <col min="4600" max="4601" width="0" style="3" hidden="1" customWidth="1"/>
    <col min="4602" max="4617" width="7.7109375" style="3" customWidth="1"/>
    <col min="4618" max="4618" width="8.7109375" style="3" customWidth="1"/>
    <col min="4619" max="4620" width="7.7109375" style="3" customWidth="1"/>
    <col min="4621" max="4621" width="5.42578125" style="3" customWidth="1"/>
    <col min="4622" max="4622" width="5.7109375" style="3" customWidth="1"/>
    <col min="4623" max="4623" width="9.7109375" style="3" customWidth="1"/>
    <col min="4624" max="4626" width="7.7109375" style="3" customWidth="1"/>
    <col min="4627" max="4627" width="10.5703125" style="3" customWidth="1"/>
    <col min="4628" max="4628" width="13.7109375" style="3" customWidth="1"/>
    <col min="4629" max="4855" width="28.7109375" style="3"/>
    <col min="4856" max="4857" width="0" style="3" hidden="1" customWidth="1"/>
    <col min="4858" max="4873" width="7.7109375" style="3" customWidth="1"/>
    <col min="4874" max="4874" width="8.7109375" style="3" customWidth="1"/>
    <col min="4875" max="4876" width="7.7109375" style="3" customWidth="1"/>
    <col min="4877" max="4877" width="5.42578125" style="3" customWidth="1"/>
    <col min="4878" max="4878" width="5.7109375" style="3" customWidth="1"/>
    <col min="4879" max="4879" width="9.7109375" style="3" customWidth="1"/>
    <col min="4880" max="4882" width="7.7109375" style="3" customWidth="1"/>
    <col min="4883" max="4883" width="10.5703125" style="3" customWidth="1"/>
    <col min="4884" max="4884" width="13.7109375" style="3" customWidth="1"/>
    <col min="4885" max="5111" width="28.7109375" style="3"/>
    <col min="5112" max="5113" width="0" style="3" hidden="1" customWidth="1"/>
    <col min="5114" max="5129" width="7.7109375" style="3" customWidth="1"/>
    <col min="5130" max="5130" width="8.7109375" style="3" customWidth="1"/>
    <col min="5131" max="5132" width="7.7109375" style="3" customWidth="1"/>
    <col min="5133" max="5133" width="5.42578125" style="3" customWidth="1"/>
    <col min="5134" max="5134" width="5.7109375" style="3" customWidth="1"/>
    <col min="5135" max="5135" width="9.7109375" style="3" customWidth="1"/>
    <col min="5136" max="5138" width="7.7109375" style="3" customWidth="1"/>
    <col min="5139" max="5139" width="10.5703125" style="3" customWidth="1"/>
    <col min="5140" max="5140" width="13.7109375" style="3" customWidth="1"/>
    <col min="5141" max="5367" width="28.7109375" style="3"/>
    <col min="5368" max="5369" width="0" style="3" hidden="1" customWidth="1"/>
    <col min="5370" max="5385" width="7.7109375" style="3" customWidth="1"/>
    <col min="5386" max="5386" width="8.7109375" style="3" customWidth="1"/>
    <col min="5387" max="5388" width="7.7109375" style="3" customWidth="1"/>
    <col min="5389" max="5389" width="5.42578125" style="3" customWidth="1"/>
    <col min="5390" max="5390" width="5.7109375" style="3" customWidth="1"/>
    <col min="5391" max="5391" width="9.7109375" style="3" customWidth="1"/>
    <col min="5392" max="5394" width="7.7109375" style="3" customWidth="1"/>
    <col min="5395" max="5395" width="10.5703125" style="3" customWidth="1"/>
    <col min="5396" max="5396" width="13.7109375" style="3" customWidth="1"/>
    <col min="5397" max="5623" width="28.7109375" style="3"/>
    <col min="5624" max="5625" width="0" style="3" hidden="1" customWidth="1"/>
    <col min="5626" max="5641" width="7.7109375" style="3" customWidth="1"/>
    <col min="5642" max="5642" width="8.7109375" style="3" customWidth="1"/>
    <col min="5643" max="5644" width="7.7109375" style="3" customWidth="1"/>
    <col min="5645" max="5645" width="5.42578125" style="3" customWidth="1"/>
    <col min="5646" max="5646" width="5.7109375" style="3" customWidth="1"/>
    <col min="5647" max="5647" width="9.7109375" style="3" customWidth="1"/>
    <col min="5648" max="5650" width="7.7109375" style="3" customWidth="1"/>
    <col min="5651" max="5651" width="10.5703125" style="3" customWidth="1"/>
    <col min="5652" max="5652" width="13.7109375" style="3" customWidth="1"/>
    <col min="5653" max="5879" width="28.7109375" style="3"/>
    <col min="5880" max="5881" width="0" style="3" hidden="1" customWidth="1"/>
    <col min="5882" max="5897" width="7.7109375" style="3" customWidth="1"/>
    <col min="5898" max="5898" width="8.7109375" style="3" customWidth="1"/>
    <col min="5899" max="5900" width="7.7109375" style="3" customWidth="1"/>
    <col min="5901" max="5901" width="5.42578125" style="3" customWidth="1"/>
    <col min="5902" max="5902" width="5.7109375" style="3" customWidth="1"/>
    <col min="5903" max="5903" width="9.7109375" style="3" customWidth="1"/>
    <col min="5904" max="5906" width="7.7109375" style="3" customWidth="1"/>
    <col min="5907" max="5907" width="10.5703125" style="3" customWidth="1"/>
    <col min="5908" max="5908" width="13.7109375" style="3" customWidth="1"/>
    <col min="5909" max="6135" width="28.7109375" style="3"/>
    <col min="6136" max="6137" width="0" style="3" hidden="1" customWidth="1"/>
    <col min="6138" max="6153" width="7.7109375" style="3" customWidth="1"/>
    <col min="6154" max="6154" width="8.7109375" style="3" customWidth="1"/>
    <col min="6155" max="6156" width="7.7109375" style="3" customWidth="1"/>
    <col min="6157" max="6157" width="5.42578125" style="3" customWidth="1"/>
    <col min="6158" max="6158" width="5.7109375" style="3" customWidth="1"/>
    <col min="6159" max="6159" width="9.7109375" style="3" customWidth="1"/>
    <col min="6160" max="6162" width="7.7109375" style="3" customWidth="1"/>
    <col min="6163" max="6163" width="10.5703125" style="3" customWidth="1"/>
    <col min="6164" max="6164" width="13.7109375" style="3" customWidth="1"/>
    <col min="6165" max="6391" width="28.7109375" style="3"/>
    <col min="6392" max="6393" width="0" style="3" hidden="1" customWidth="1"/>
    <col min="6394" max="6409" width="7.7109375" style="3" customWidth="1"/>
    <col min="6410" max="6410" width="8.7109375" style="3" customWidth="1"/>
    <col min="6411" max="6412" width="7.7109375" style="3" customWidth="1"/>
    <col min="6413" max="6413" width="5.42578125" style="3" customWidth="1"/>
    <col min="6414" max="6414" width="5.7109375" style="3" customWidth="1"/>
    <col min="6415" max="6415" width="9.7109375" style="3" customWidth="1"/>
    <col min="6416" max="6418" width="7.7109375" style="3" customWidth="1"/>
    <col min="6419" max="6419" width="10.5703125" style="3" customWidth="1"/>
    <col min="6420" max="6420" width="13.7109375" style="3" customWidth="1"/>
    <col min="6421" max="6647" width="28.7109375" style="3"/>
    <col min="6648" max="6649" width="0" style="3" hidden="1" customWidth="1"/>
    <col min="6650" max="6665" width="7.7109375" style="3" customWidth="1"/>
    <col min="6666" max="6666" width="8.7109375" style="3" customWidth="1"/>
    <col min="6667" max="6668" width="7.7109375" style="3" customWidth="1"/>
    <col min="6669" max="6669" width="5.42578125" style="3" customWidth="1"/>
    <col min="6670" max="6670" width="5.7109375" style="3" customWidth="1"/>
    <col min="6671" max="6671" width="9.7109375" style="3" customWidth="1"/>
    <col min="6672" max="6674" width="7.7109375" style="3" customWidth="1"/>
    <col min="6675" max="6675" width="10.5703125" style="3" customWidth="1"/>
    <col min="6676" max="6676" width="13.7109375" style="3" customWidth="1"/>
    <col min="6677" max="6903" width="28.7109375" style="3"/>
    <col min="6904" max="6905" width="0" style="3" hidden="1" customWidth="1"/>
    <col min="6906" max="6921" width="7.7109375" style="3" customWidth="1"/>
    <col min="6922" max="6922" width="8.7109375" style="3" customWidth="1"/>
    <col min="6923" max="6924" width="7.7109375" style="3" customWidth="1"/>
    <col min="6925" max="6925" width="5.42578125" style="3" customWidth="1"/>
    <col min="6926" max="6926" width="5.7109375" style="3" customWidth="1"/>
    <col min="6927" max="6927" width="9.7109375" style="3" customWidth="1"/>
    <col min="6928" max="6930" width="7.7109375" style="3" customWidth="1"/>
    <col min="6931" max="6931" width="10.5703125" style="3" customWidth="1"/>
    <col min="6932" max="6932" width="13.7109375" style="3" customWidth="1"/>
    <col min="6933" max="7159" width="28.7109375" style="3"/>
    <col min="7160" max="7161" width="0" style="3" hidden="1" customWidth="1"/>
    <col min="7162" max="7177" width="7.7109375" style="3" customWidth="1"/>
    <col min="7178" max="7178" width="8.7109375" style="3" customWidth="1"/>
    <col min="7179" max="7180" width="7.7109375" style="3" customWidth="1"/>
    <col min="7181" max="7181" width="5.42578125" style="3" customWidth="1"/>
    <col min="7182" max="7182" width="5.7109375" style="3" customWidth="1"/>
    <col min="7183" max="7183" width="9.7109375" style="3" customWidth="1"/>
    <col min="7184" max="7186" width="7.7109375" style="3" customWidth="1"/>
    <col min="7187" max="7187" width="10.5703125" style="3" customWidth="1"/>
    <col min="7188" max="7188" width="13.7109375" style="3" customWidth="1"/>
    <col min="7189" max="7415" width="28.7109375" style="3"/>
    <col min="7416" max="7417" width="0" style="3" hidden="1" customWidth="1"/>
    <col min="7418" max="7433" width="7.7109375" style="3" customWidth="1"/>
    <col min="7434" max="7434" width="8.7109375" style="3" customWidth="1"/>
    <col min="7435" max="7436" width="7.7109375" style="3" customWidth="1"/>
    <col min="7437" max="7437" width="5.42578125" style="3" customWidth="1"/>
    <col min="7438" max="7438" width="5.7109375" style="3" customWidth="1"/>
    <col min="7439" max="7439" width="9.7109375" style="3" customWidth="1"/>
    <col min="7440" max="7442" width="7.7109375" style="3" customWidth="1"/>
    <col min="7443" max="7443" width="10.5703125" style="3" customWidth="1"/>
    <col min="7444" max="7444" width="13.7109375" style="3" customWidth="1"/>
    <col min="7445" max="7671" width="28.7109375" style="3"/>
    <col min="7672" max="7673" width="0" style="3" hidden="1" customWidth="1"/>
    <col min="7674" max="7689" width="7.7109375" style="3" customWidth="1"/>
    <col min="7690" max="7690" width="8.7109375" style="3" customWidth="1"/>
    <col min="7691" max="7692" width="7.7109375" style="3" customWidth="1"/>
    <col min="7693" max="7693" width="5.42578125" style="3" customWidth="1"/>
    <col min="7694" max="7694" width="5.7109375" style="3" customWidth="1"/>
    <col min="7695" max="7695" width="9.7109375" style="3" customWidth="1"/>
    <col min="7696" max="7698" width="7.7109375" style="3" customWidth="1"/>
    <col min="7699" max="7699" width="10.5703125" style="3" customWidth="1"/>
    <col min="7700" max="7700" width="13.7109375" style="3" customWidth="1"/>
    <col min="7701" max="7927" width="28.7109375" style="3"/>
    <col min="7928" max="7929" width="0" style="3" hidden="1" customWidth="1"/>
    <col min="7930" max="7945" width="7.7109375" style="3" customWidth="1"/>
    <col min="7946" max="7946" width="8.7109375" style="3" customWidth="1"/>
    <col min="7947" max="7948" width="7.7109375" style="3" customWidth="1"/>
    <col min="7949" max="7949" width="5.42578125" style="3" customWidth="1"/>
    <col min="7950" max="7950" width="5.7109375" style="3" customWidth="1"/>
    <col min="7951" max="7951" width="9.7109375" style="3" customWidth="1"/>
    <col min="7952" max="7954" width="7.7109375" style="3" customWidth="1"/>
    <col min="7955" max="7955" width="10.5703125" style="3" customWidth="1"/>
    <col min="7956" max="7956" width="13.7109375" style="3" customWidth="1"/>
    <col min="7957" max="8183" width="28.7109375" style="3"/>
    <col min="8184" max="8185" width="0" style="3" hidden="1" customWidth="1"/>
    <col min="8186" max="8201" width="7.7109375" style="3" customWidth="1"/>
    <col min="8202" max="8202" width="8.7109375" style="3" customWidth="1"/>
    <col min="8203" max="8204" width="7.7109375" style="3" customWidth="1"/>
    <col min="8205" max="8205" width="5.42578125" style="3" customWidth="1"/>
    <col min="8206" max="8206" width="5.7109375" style="3" customWidth="1"/>
    <col min="8207" max="8207" width="9.7109375" style="3" customWidth="1"/>
    <col min="8208" max="8210" width="7.7109375" style="3" customWidth="1"/>
    <col min="8211" max="8211" width="10.5703125" style="3" customWidth="1"/>
    <col min="8212" max="8212" width="13.7109375" style="3" customWidth="1"/>
    <col min="8213" max="8439" width="28.7109375" style="3"/>
    <col min="8440" max="8441" width="0" style="3" hidden="1" customWidth="1"/>
    <col min="8442" max="8457" width="7.7109375" style="3" customWidth="1"/>
    <col min="8458" max="8458" width="8.7109375" style="3" customWidth="1"/>
    <col min="8459" max="8460" width="7.7109375" style="3" customWidth="1"/>
    <col min="8461" max="8461" width="5.42578125" style="3" customWidth="1"/>
    <col min="8462" max="8462" width="5.7109375" style="3" customWidth="1"/>
    <col min="8463" max="8463" width="9.7109375" style="3" customWidth="1"/>
    <col min="8464" max="8466" width="7.7109375" style="3" customWidth="1"/>
    <col min="8467" max="8467" width="10.5703125" style="3" customWidth="1"/>
    <col min="8468" max="8468" width="13.7109375" style="3" customWidth="1"/>
    <col min="8469" max="8695" width="28.7109375" style="3"/>
    <col min="8696" max="8697" width="0" style="3" hidden="1" customWidth="1"/>
    <col min="8698" max="8713" width="7.7109375" style="3" customWidth="1"/>
    <col min="8714" max="8714" width="8.7109375" style="3" customWidth="1"/>
    <col min="8715" max="8716" width="7.7109375" style="3" customWidth="1"/>
    <col min="8717" max="8717" width="5.42578125" style="3" customWidth="1"/>
    <col min="8718" max="8718" width="5.7109375" style="3" customWidth="1"/>
    <col min="8719" max="8719" width="9.7109375" style="3" customWidth="1"/>
    <col min="8720" max="8722" width="7.7109375" style="3" customWidth="1"/>
    <col min="8723" max="8723" width="10.5703125" style="3" customWidth="1"/>
    <col min="8724" max="8724" width="13.7109375" style="3" customWidth="1"/>
    <col min="8725" max="8951" width="28.7109375" style="3"/>
    <col min="8952" max="8953" width="0" style="3" hidden="1" customWidth="1"/>
    <col min="8954" max="8969" width="7.7109375" style="3" customWidth="1"/>
    <col min="8970" max="8970" width="8.7109375" style="3" customWidth="1"/>
    <col min="8971" max="8972" width="7.7109375" style="3" customWidth="1"/>
    <col min="8973" max="8973" width="5.42578125" style="3" customWidth="1"/>
    <col min="8974" max="8974" width="5.7109375" style="3" customWidth="1"/>
    <col min="8975" max="8975" width="9.7109375" style="3" customWidth="1"/>
    <col min="8976" max="8978" width="7.7109375" style="3" customWidth="1"/>
    <col min="8979" max="8979" width="10.5703125" style="3" customWidth="1"/>
    <col min="8980" max="8980" width="13.7109375" style="3" customWidth="1"/>
    <col min="8981" max="9207" width="28.7109375" style="3"/>
    <col min="9208" max="9209" width="0" style="3" hidden="1" customWidth="1"/>
    <col min="9210" max="9225" width="7.7109375" style="3" customWidth="1"/>
    <col min="9226" max="9226" width="8.7109375" style="3" customWidth="1"/>
    <col min="9227" max="9228" width="7.7109375" style="3" customWidth="1"/>
    <col min="9229" max="9229" width="5.42578125" style="3" customWidth="1"/>
    <col min="9230" max="9230" width="5.7109375" style="3" customWidth="1"/>
    <col min="9231" max="9231" width="9.7109375" style="3" customWidth="1"/>
    <col min="9232" max="9234" width="7.7109375" style="3" customWidth="1"/>
    <col min="9235" max="9235" width="10.5703125" style="3" customWidth="1"/>
    <col min="9236" max="9236" width="13.7109375" style="3" customWidth="1"/>
    <col min="9237" max="9463" width="28.7109375" style="3"/>
    <col min="9464" max="9465" width="0" style="3" hidden="1" customWidth="1"/>
    <col min="9466" max="9481" width="7.7109375" style="3" customWidth="1"/>
    <col min="9482" max="9482" width="8.7109375" style="3" customWidth="1"/>
    <col min="9483" max="9484" width="7.7109375" style="3" customWidth="1"/>
    <col min="9485" max="9485" width="5.42578125" style="3" customWidth="1"/>
    <col min="9486" max="9486" width="5.7109375" style="3" customWidth="1"/>
    <col min="9487" max="9487" width="9.7109375" style="3" customWidth="1"/>
    <col min="9488" max="9490" width="7.7109375" style="3" customWidth="1"/>
    <col min="9491" max="9491" width="10.5703125" style="3" customWidth="1"/>
    <col min="9492" max="9492" width="13.7109375" style="3" customWidth="1"/>
    <col min="9493" max="9719" width="28.7109375" style="3"/>
    <col min="9720" max="9721" width="0" style="3" hidden="1" customWidth="1"/>
    <col min="9722" max="9737" width="7.7109375" style="3" customWidth="1"/>
    <col min="9738" max="9738" width="8.7109375" style="3" customWidth="1"/>
    <col min="9739" max="9740" width="7.7109375" style="3" customWidth="1"/>
    <col min="9741" max="9741" width="5.42578125" style="3" customWidth="1"/>
    <col min="9742" max="9742" width="5.7109375" style="3" customWidth="1"/>
    <col min="9743" max="9743" width="9.7109375" style="3" customWidth="1"/>
    <col min="9744" max="9746" width="7.7109375" style="3" customWidth="1"/>
    <col min="9747" max="9747" width="10.5703125" style="3" customWidth="1"/>
    <col min="9748" max="9748" width="13.7109375" style="3" customWidth="1"/>
    <col min="9749" max="9975" width="28.7109375" style="3"/>
    <col min="9976" max="9977" width="0" style="3" hidden="1" customWidth="1"/>
    <col min="9978" max="9993" width="7.7109375" style="3" customWidth="1"/>
    <col min="9994" max="9994" width="8.7109375" style="3" customWidth="1"/>
    <col min="9995" max="9996" width="7.7109375" style="3" customWidth="1"/>
    <col min="9997" max="9997" width="5.42578125" style="3" customWidth="1"/>
    <col min="9998" max="9998" width="5.7109375" style="3" customWidth="1"/>
    <col min="9999" max="9999" width="9.7109375" style="3" customWidth="1"/>
    <col min="10000" max="10002" width="7.7109375" style="3" customWidth="1"/>
    <col min="10003" max="10003" width="10.5703125" style="3" customWidth="1"/>
    <col min="10004" max="10004" width="13.7109375" style="3" customWidth="1"/>
    <col min="10005" max="10231" width="28.7109375" style="3"/>
    <col min="10232" max="10233" width="0" style="3" hidden="1" customWidth="1"/>
    <col min="10234" max="10249" width="7.7109375" style="3" customWidth="1"/>
    <col min="10250" max="10250" width="8.7109375" style="3" customWidth="1"/>
    <col min="10251" max="10252" width="7.7109375" style="3" customWidth="1"/>
    <col min="10253" max="10253" width="5.42578125" style="3" customWidth="1"/>
    <col min="10254" max="10254" width="5.7109375" style="3" customWidth="1"/>
    <col min="10255" max="10255" width="9.7109375" style="3" customWidth="1"/>
    <col min="10256" max="10258" width="7.7109375" style="3" customWidth="1"/>
    <col min="10259" max="10259" width="10.5703125" style="3" customWidth="1"/>
    <col min="10260" max="10260" width="13.7109375" style="3" customWidth="1"/>
    <col min="10261" max="10487" width="28.7109375" style="3"/>
    <col min="10488" max="10489" width="0" style="3" hidden="1" customWidth="1"/>
    <col min="10490" max="10505" width="7.7109375" style="3" customWidth="1"/>
    <col min="10506" max="10506" width="8.7109375" style="3" customWidth="1"/>
    <col min="10507" max="10508" width="7.7109375" style="3" customWidth="1"/>
    <col min="10509" max="10509" width="5.42578125" style="3" customWidth="1"/>
    <col min="10510" max="10510" width="5.7109375" style="3" customWidth="1"/>
    <col min="10511" max="10511" width="9.7109375" style="3" customWidth="1"/>
    <col min="10512" max="10514" width="7.7109375" style="3" customWidth="1"/>
    <col min="10515" max="10515" width="10.5703125" style="3" customWidth="1"/>
    <col min="10516" max="10516" width="13.7109375" style="3" customWidth="1"/>
    <col min="10517" max="10743" width="28.7109375" style="3"/>
    <col min="10744" max="10745" width="0" style="3" hidden="1" customWidth="1"/>
    <col min="10746" max="10761" width="7.7109375" style="3" customWidth="1"/>
    <col min="10762" max="10762" width="8.7109375" style="3" customWidth="1"/>
    <col min="10763" max="10764" width="7.7109375" style="3" customWidth="1"/>
    <col min="10765" max="10765" width="5.42578125" style="3" customWidth="1"/>
    <col min="10766" max="10766" width="5.7109375" style="3" customWidth="1"/>
    <col min="10767" max="10767" width="9.7109375" style="3" customWidth="1"/>
    <col min="10768" max="10770" width="7.7109375" style="3" customWidth="1"/>
    <col min="10771" max="10771" width="10.5703125" style="3" customWidth="1"/>
    <col min="10772" max="10772" width="13.7109375" style="3" customWidth="1"/>
    <col min="10773" max="10999" width="28.7109375" style="3"/>
    <col min="11000" max="11001" width="0" style="3" hidden="1" customWidth="1"/>
    <col min="11002" max="11017" width="7.7109375" style="3" customWidth="1"/>
    <col min="11018" max="11018" width="8.7109375" style="3" customWidth="1"/>
    <col min="11019" max="11020" width="7.7109375" style="3" customWidth="1"/>
    <col min="11021" max="11021" width="5.42578125" style="3" customWidth="1"/>
    <col min="11022" max="11022" width="5.7109375" style="3" customWidth="1"/>
    <col min="11023" max="11023" width="9.7109375" style="3" customWidth="1"/>
    <col min="11024" max="11026" width="7.7109375" style="3" customWidth="1"/>
    <col min="11027" max="11027" width="10.5703125" style="3" customWidth="1"/>
    <col min="11028" max="11028" width="13.7109375" style="3" customWidth="1"/>
    <col min="11029" max="11255" width="28.7109375" style="3"/>
    <col min="11256" max="11257" width="0" style="3" hidden="1" customWidth="1"/>
    <col min="11258" max="11273" width="7.7109375" style="3" customWidth="1"/>
    <col min="11274" max="11274" width="8.7109375" style="3" customWidth="1"/>
    <col min="11275" max="11276" width="7.7109375" style="3" customWidth="1"/>
    <col min="11277" max="11277" width="5.42578125" style="3" customWidth="1"/>
    <col min="11278" max="11278" width="5.7109375" style="3" customWidth="1"/>
    <col min="11279" max="11279" width="9.7109375" style="3" customWidth="1"/>
    <col min="11280" max="11282" width="7.7109375" style="3" customWidth="1"/>
    <col min="11283" max="11283" width="10.5703125" style="3" customWidth="1"/>
    <col min="11284" max="11284" width="13.7109375" style="3" customWidth="1"/>
    <col min="11285" max="11511" width="28.7109375" style="3"/>
    <col min="11512" max="11513" width="0" style="3" hidden="1" customWidth="1"/>
    <col min="11514" max="11529" width="7.7109375" style="3" customWidth="1"/>
    <col min="11530" max="11530" width="8.7109375" style="3" customWidth="1"/>
    <col min="11531" max="11532" width="7.7109375" style="3" customWidth="1"/>
    <col min="11533" max="11533" width="5.42578125" style="3" customWidth="1"/>
    <col min="11534" max="11534" width="5.7109375" style="3" customWidth="1"/>
    <col min="11535" max="11535" width="9.7109375" style="3" customWidth="1"/>
    <col min="11536" max="11538" width="7.7109375" style="3" customWidth="1"/>
    <col min="11539" max="11539" width="10.5703125" style="3" customWidth="1"/>
    <col min="11540" max="11540" width="13.7109375" style="3" customWidth="1"/>
    <col min="11541" max="11767" width="28.7109375" style="3"/>
    <col min="11768" max="11769" width="0" style="3" hidden="1" customWidth="1"/>
    <col min="11770" max="11785" width="7.7109375" style="3" customWidth="1"/>
    <col min="11786" max="11786" width="8.7109375" style="3" customWidth="1"/>
    <col min="11787" max="11788" width="7.7109375" style="3" customWidth="1"/>
    <col min="11789" max="11789" width="5.42578125" style="3" customWidth="1"/>
    <col min="11790" max="11790" width="5.7109375" style="3" customWidth="1"/>
    <col min="11791" max="11791" width="9.7109375" style="3" customWidth="1"/>
    <col min="11792" max="11794" width="7.7109375" style="3" customWidth="1"/>
    <col min="11795" max="11795" width="10.5703125" style="3" customWidth="1"/>
    <col min="11796" max="11796" width="13.7109375" style="3" customWidth="1"/>
    <col min="11797" max="12023" width="28.7109375" style="3"/>
    <col min="12024" max="12025" width="0" style="3" hidden="1" customWidth="1"/>
    <col min="12026" max="12041" width="7.7109375" style="3" customWidth="1"/>
    <col min="12042" max="12042" width="8.7109375" style="3" customWidth="1"/>
    <col min="12043" max="12044" width="7.7109375" style="3" customWidth="1"/>
    <col min="12045" max="12045" width="5.42578125" style="3" customWidth="1"/>
    <col min="12046" max="12046" width="5.7109375" style="3" customWidth="1"/>
    <col min="12047" max="12047" width="9.7109375" style="3" customWidth="1"/>
    <col min="12048" max="12050" width="7.7109375" style="3" customWidth="1"/>
    <col min="12051" max="12051" width="10.5703125" style="3" customWidth="1"/>
    <col min="12052" max="12052" width="13.7109375" style="3" customWidth="1"/>
    <col min="12053" max="12279" width="28.7109375" style="3"/>
    <col min="12280" max="12281" width="0" style="3" hidden="1" customWidth="1"/>
    <col min="12282" max="12297" width="7.7109375" style="3" customWidth="1"/>
    <col min="12298" max="12298" width="8.7109375" style="3" customWidth="1"/>
    <col min="12299" max="12300" width="7.7109375" style="3" customWidth="1"/>
    <col min="12301" max="12301" width="5.42578125" style="3" customWidth="1"/>
    <col min="12302" max="12302" width="5.7109375" style="3" customWidth="1"/>
    <col min="12303" max="12303" width="9.7109375" style="3" customWidth="1"/>
    <col min="12304" max="12306" width="7.7109375" style="3" customWidth="1"/>
    <col min="12307" max="12307" width="10.5703125" style="3" customWidth="1"/>
    <col min="12308" max="12308" width="13.7109375" style="3" customWidth="1"/>
    <col min="12309" max="12535" width="28.7109375" style="3"/>
    <col min="12536" max="12537" width="0" style="3" hidden="1" customWidth="1"/>
    <col min="12538" max="12553" width="7.7109375" style="3" customWidth="1"/>
    <col min="12554" max="12554" width="8.7109375" style="3" customWidth="1"/>
    <col min="12555" max="12556" width="7.7109375" style="3" customWidth="1"/>
    <col min="12557" max="12557" width="5.42578125" style="3" customWidth="1"/>
    <col min="12558" max="12558" width="5.7109375" style="3" customWidth="1"/>
    <col min="12559" max="12559" width="9.7109375" style="3" customWidth="1"/>
    <col min="12560" max="12562" width="7.7109375" style="3" customWidth="1"/>
    <col min="12563" max="12563" width="10.5703125" style="3" customWidth="1"/>
    <col min="12564" max="12564" width="13.7109375" style="3" customWidth="1"/>
    <col min="12565" max="12791" width="28.7109375" style="3"/>
    <col min="12792" max="12793" width="0" style="3" hidden="1" customWidth="1"/>
    <col min="12794" max="12809" width="7.7109375" style="3" customWidth="1"/>
    <col min="12810" max="12810" width="8.7109375" style="3" customWidth="1"/>
    <col min="12811" max="12812" width="7.7109375" style="3" customWidth="1"/>
    <col min="12813" max="12813" width="5.42578125" style="3" customWidth="1"/>
    <col min="12814" max="12814" width="5.7109375" style="3" customWidth="1"/>
    <col min="12815" max="12815" width="9.7109375" style="3" customWidth="1"/>
    <col min="12816" max="12818" width="7.7109375" style="3" customWidth="1"/>
    <col min="12819" max="12819" width="10.5703125" style="3" customWidth="1"/>
    <col min="12820" max="12820" width="13.7109375" style="3" customWidth="1"/>
    <col min="12821" max="13047" width="28.7109375" style="3"/>
    <col min="13048" max="13049" width="0" style="3" hidden="1" customWidth="1"/>
    <col min="13050" max="13065" width="7.7109375" style="3" customWidth="1"/>
    <col min="13066" max="13066" width="8.7109375" style="3" customWidth="1"/>
    <col min="13067" max="13068" width="7.7109375" style="3" customWidth="1"/>
    <col min="13069" max="13069" width="5.42578125" style="3" customWidth="1"/>
    <col min="13070" max="13070" width="5.7109375" style="3" customWidth="1"/>
    <col min="13071" max="13071" width="9.7109375" style="3" customWidth="1"/>
    <col min="13072" max="13074" width="7.7109375" style="3" customWidth="1"/>
    <col min="13075" max="13075" width="10.5703125" style="3" customWidth="1"/>
    <col min="13076" max="13076" width="13.7109375" style="3" customWidth="1"/>
    <col min="13077" max="13303" width="28.7109375" style="3"/>
    <col min="13304" max="13305" width="0" style="3" hidden="1" customWidth="1"/>
    <col min="13306" max="13321" width="7.7109375" style="3" customWidth="1"/>
    <col min="13322" max="13322" width="8.7109375" style="3" customWidth="1"/>
    <col min="13323" max="13324" width="7.7109375" style="3" customWidth="1"/>
    <col min="13325" max="13325" width="5.42578125" style="3" customWidth="1"/>
    <col min="13326" max="13326" width="5.7109375" style="3" customWidth="1"/>
    <col min="13327" max="13327" width="9.7109375" style="3" customWidth="1"/>
    <col min="13328" max="13330" width="7.7109375" style="3" customWidth="1"/>
    <col min="13331" max="13331" width="10.5703125" style="3" customWidth="1"/>
    <col min="13332" max="13332" width="13.7109375" style="3" customWidth="1"/>
    <col min="13333" max="13559" width="28.7109375" style="3"/>
    <col min="13560" max="13561" width="0" style="3" hidden="1" customWidth="1"/>
    <col min="13562" max="13577" width="7.7109375" style="3" customWidth="1"/>
    <col min="13578" max="13578" width="8.7109375" style="3" customWidth="1"/>
    <col min="13579" max="13580" width="7.7109375" style="3" customWidth="1"/>
    <col min="13581" max="13581" width="5.42578125" style="3" customWidth="1"/>
    <col min="13582" max="13582" width="5.7109375" style="3" customWidth="1"/>
    <col min="13583" max="13583" width="9.7109375" style="3" customWidth="1"/>
    <col min="13584" max="13586" width="7.7109375" style="3" customWidth="1"/>
    <col min="13587" max="13587" width="10.5703125" style="3" customWidth="1"/>
    <col min="13588" max="13588" width="13.7109375" style="3" customWidth="1"/>
    <col min="13589" max="13815" width="28.7109375" style="3"/>
    <col min="13816" max="13817" width="0" style="3" hidden="1" customWidth="1"/>
    <col min="13818" max="13833" width="7.7109375" style="3" customWidth="1"/>
    <col min="13834" max="13834" width="8.7109375" style="3" customWidth="1"/>
    <col min="13835" max="13836" width="7.7109375" style="3" customWidth="1"/>
    <col min="13837" max="13837" width="5.42578125" style="3" customWidth="1"/>
    <col min="13838" max="13838" width="5.7109375" style="3" customWidth="1"/>
    <col min="13839" max="13839" width="9.7109375" style="3" customWidth="1"/>
    <col min="13840" max="13842" width="7.7109375" style="3" customWidth="1"/>
    <col min="13843" max="13843" width="10.5703125" style="3" customWidth="1"/>
    <col min="13844" max="13844" width="13.7109375" style="3" customWidth="1"/>
    <col min="13845" max="14071" width="28.7109375" style="3"/>
    <col min="14072" max="14073" width="0" style="3" hidden="1" customWidth="1"/>
    <col min="14074" max="14089" width="7.7109375" style="3" customWidth="1"/>
    <col min="14090" max="14090" width="8.7109375" style="3" customWidth="1"/>
    <col min="14091" max="14092" width="7.7109375" style="3" customWidth="1"/>
    <col min="14093" max="14093" width="5.42578125" style="3" customWidth="1"/>
    <col min="14094" max="14094" width="5.7109375" style="3" customWidth="1"/>
    <col min="14095" max="14095" width="9.7109375" style="3" customWidth="1"/>
    <col min="14096" max="14098" width="7.7109375" style="3" customWidth="1"/>
    <col min="14099" max="14099" width="10.5703125" style="3" customWidth="1"/>
    <col min="14100" max="14100" width="13.7109375" style="3" customWidth="1"/>
    <col min="14101" max="14327" width="28.7109375" style="3"/>
    <col min="14328" max="14329" width="0" style="3" hidden="1" customWidth="1"/>
    <col min="14330" max="14345" width="7.7109375" style="3" customWidth="1"/>
    <col min="14346" max="14346" width="8.7109375" style="3" customWidth="1"/>
    <col min="14347" max="14348" width="7.7109375" style="3" customWidth="1"/>
    <col min="14349" max="14349" width="5.42578125" style="3" customWidth="1"/>
    <col min="14350" max="14350" width="5.7109375" style="3" customWidth="1"/>
    <col min="14351" max="14351" width="9.7109375" style="3" customWidth="1"/>
    <col min="14352" max="14354" width="7.7109375" style="3" customWidth="1"/>
    <col min="14355" max="14355" width="10.5703125" style="3" customWidth="1"/>
    <col min="14356" max="14356" width="13.7109375" style="3" customWidth="1"/>
    <col min="14357" max="14583" width="28.7109375" style="3"/>
    <col min="14584" max="14585" width="0" style="3" hidden="1" customWidth="1"/>
    <col min="14586" max="14601" width="7.7109375" style="3" customWidth="1"/>
    <col min="14602" max="14602" width="8.7109375" style="3" customWidth="1"/>
    <col min="14603" max="14604" width="7.7109375" style="3" customWidth="1"/>
    <col min="14605" max="14605" width="5.42578125" style="3" customWidth="1"/>
    <col min="14606" max="14606" width="5.7109375" style="3" customWidth="1"/>
    <col min="14607" max="14607" width="9.7109375" style="3" customWidth="1"/>
    <col min="14608" max="14610" width="7.7109375" style="3" customWidth="1"/>
    <col min="14611" max="14611" width="10.5703125" style="3" customWidth="1"/>
    <col min="14612" max="14612" width="13.7109375" style="3" customWidth="1"/>
    <col min="14613" max="14839" width="28.7109375" style="3"/>
    <col min="14840" max="14841" width="0" style="3" hidden="1" customWidth="1"/>
    <col min="14842" max="14857" width="7.7109375" style="3" customWidth="1"/>
    <col min="14858" max="14858" width="8.7109375" style="3" customWidth="1"/>
    <col min="14859" max="14860" width="7.7109375" style="3" customWidth="1"/>
    <col min="14861" max="14861" width="5.42578125" style="3" customWidth="1"/>
    <col min="14862" max="14862" width="5.7109375" style="3" customWidth="1"/>
    <col min="14863" max="14863" width="9.7109375" style="3" customWidth="1"/>
    <col min="14864" max="14866" width="7.7109375" style="3" customWidth="1"/>
    <col min="14867" max="14867" width="10.5703125" style="3" customWidth="1"/>
    <col min="14868" max="14868" width="13.7109375" style="3" customWidth="1"/>
    <col min="14869" max="15095" width="28.7109375" style="3"/>
    <col min="15096" max="15097" width="0" style="3" hidden="1" customWidth="1"/>
    <col min="15098" max="15113" width="7.7109375" style="3" customWidth="1"/>
    <col min="15114" max="15114" width="8.7109375" style="3" customWidth="1"/>
    <col min="15115" max="15116" width="7.7109375" style="3" customWidth="1"/>
    <col min="15117" max="15117" width="5.42578125" style="3" customWidth="1"/>
    <col min="15118" max="15118" width="5.7109375" style="3" customWidth="1"/>
    <col min="15119" max="15119" width="9.7109375" style="3" customWidth="1"/>
    <col min="15120" max="15122" width="7.7109375" style="3" customWidth="1"/>
    <col min="15123" max="15123" width="10.5703125" style="3" customWidth="1"/>
    <col min="15124" max="15124" width="13.7109375" style="3" customWidth="1"/>
    <col min="15125" max="15351" width="28.7109375" style="3"/>
    <col min="15352" max="15353" width="0" style="3" hidden="1" customWidth="1"/>
    <col min="15354" max="15369" width="7.7109375" style="3" customWidth="1"/>
    <col min="15370" max="15370" width="8.7109375" style="3" customWidth="1"/>
    <col min="15371" max="15372" width="7.7109375" style="3" customWidth="1"/>
    <col min="15373" max="15373" width="5.42578125" style="3" customWidth="1"/>
    <col min="15374" max="15374" width="5.7109375" style="3" customWidth="1"/>
    <col min="15375" max="15375" width="9.7109375" style="3" customWidth="1"/>
    <col min="15376" max="15378" width="7.7109375" style="3" customWidth="1"/>
    <col min="15379" max="15379" width="10.5703125" style="3" customWidth="1"/>
    <col min="15380" max="15380" width="13.7109375" style="3" customWidth="1"/>
    <col min="15381" max="15607" width="28.7109375" style="3"/>
    <col min="15608" max="15609" width="0" style="3" hidden="1" customWidth="1"/>
    <col min="15610" max="15625" width="7.7109375" style="3" customWidth="1"/>
    <col min="15626" max="15626" width="8.7109375" style="3" customWidth="1"/>
    <col min="15627" max="15628" width="7.7109375" style="3" customWidth="1"/>
    <col min="15629" max="15629" width="5.42578125" style="3" customWidth="1"/>
    <col min="15630" max="15630" width="5.7109375" style="3" customWidth="1"/>
    <col min="15631" max="15631" width="9.7109375" style="3" customWidth="1"/>
    <col min="15632" max="15634" width="7.7109375" style="3" customWidth="1"/>
    <col min="15635" max="15635" width="10.5703125" style="3" customWidth="1"/>
    <col min="15636" max="15636" width="13.7109375" style="3" customWidth="1"/>
    <col min="15637" max="15863" width="28.7109375" style="3"/>
    <col min="15864" max="15865" width="0" style="3" hidden="1" customWidth="1"/>
    <col min="15866" max="15881" width="7.7109375" style="3" customWidth="1"/>
    <col min="15882" max="15882" width="8.7109375" style="3" customWidth="1"/>
    <col min="15883" max="15884" width="7.7109375" style="3" customWidth="1"/>
    <col min="15885" max="15885" width="5.42578125" style="3" customWidth="1"/>
    <col min="15886" max="15886" width="5.7109375" style="3" customWidth="1"/>
    <col min="15887" max="15887" width="9.7109375" style="3" customWidth="1"/>
    <col min="15888" max="15890" width="7.7109375" style="3" customWidth="1"/>
    <col min="15891" max="15891" width="10.5703125" style="3" customWidth="1"/>
    <col min="15892" max="15892" width="13.7109375" style="3" customWidth="1"/>
    <col min="15893" max="16119" width="28.7109375" style="3"/>
    <col min="16120" max="16121" width="0" style="3" hidden="1" customWidth="1"/>
    <col min="16122" max="16137" width="7.7109375" style="3" customWidth="1"/>
    <col min="16138" max="16138" width="8.7109375" style="3" customWidth="1"/>
    <col min="16139" max="16140" width="7.7109375" style="3" customWidth="1"/>
    <col min="16141" max="16141" width="5.42578125" style="3" customWidth="1"/>
    <col min="16142" max="16142" width="5.7109375" style="3" customWidth="1"/>
    <col min="16143" max="16143" width="9.7109375" style="3" customWidth="1"/>
    <col min="16144" max="16146" width="7.7109375" style="3" customWidth="1"/>
    <col min="16147" max="16147" width="10.5703125" style="3" customWidth="1"/>
    <col min="16148" max="16148" width="13.7109375" style="3" customWidth="1"/>
    <col min="16149" max="16384" width="28.7109375" style="3"/>
  </cols>
  <sheetData>
    <row r="1" spans="1:21" ht="12.75" x14ac:dyDescent="0.2">
      <c r="A1" s="110" t="s">
        <v>720</v>
      </c>
      <c r="P1" s="3"/>
    </row>
    <row r="2" spans="1:21" ht="15.75" x14ac:dyDescent="0.25">
      <c r="A2" s="81" t="s">
        <v>721</v>
      </c>
      <c r="P2" s="3"/>
    </row>
    <row r="3" spans="1:21" x14ac:dyDescent="0.2">
      <c r="P3" s="3"/>
    </row>
    <row r="4" spans="1:21" s="113" customFormat="1" ht="24" customHeight="1" x14ac:dyDescent="0.25">
      <c r="A4" s="111" t="s">
        <v>722</v>
      </c>
      <c r="B4" s="112">
        <v>2015</v>
      </c>
      <c r="C4" s="112">
        <v>2016</v>
      </c>
      <c r="D4" s="112">
        <v>2017</v>
      </c>
      <c r="E4" s="112">
        <v>2018</v>
      </c>
      <c r="F4" s="112">
        <v>2019</v>
      </c>
      <c r="G4" s="112">
        <v>2020</v>
      </c>
      <c r="H4" s="112">
        <v>2021</v>
      </c>
      <c r="I4" s="112">
        <v>2022</v>
      </c>
      <c r="J4" s="112">
        <v>2023</v>
      </c>
      <c r="K4" s="112">
        <v>2024</v>
      </c>
      <c r="L4" s="1040">
        <v>2025</v>
      </c>
      <c r="M4" s="1040"/>
      <c r="N4" s="1041"/>
      <c r="O4" s="1042">
        <v>2025</v>
      </c>
      <c r="P4" s="112" t="s">
        <v>723</v>
      </c>
    </row>
    <row r="5" spans="1:21" ht="12.75" x14ac:dyDescent="0.2">
      <c r="A5" s="114"/>
      <c r="B5" s="115"/>
      <c r="C5" s="115"/>
      <c r="D5" s="115"/>
      <c r="E5" s="115"/>
      <c r="F5" s="115"/>
      <c r="G5" s="115"/>
      <c r="H5" s="112"/>
      <c r="I5" s="112"/>
      <c r="J5" s="112"/>
      <c r="K5" s="112"/>
      <c r="L5" s="116" t="s">
        <v>724</v>
      </c>
      <c r="M5" s="116" t="s">
        <v>863</v>
      </c>
      <c r="N5" s="116" t="s">
        <v>879</v>
      </c>
      <c r="O5" s="1042"/>
      <c r="P5" s="115"/>
    </row>
    <row r="6" spans="1:21" ht="12.75" x14ac:dyDescent="0.2">
      <c r="A6" s="117" t="s">
        <v>725</v>
      </c>
      <c r="B6" s="119">
        <v>18950.140011644278</v>
      </c>
      <c r="C6" s="118">
        <v>21819.079289828671</v>
      </c>
      <c r="D6" s="119">
        <v>27581.607245410378</v>
      </c>
      <c r="E6" s="119">
        <v>28898.657866237922</v>
      </c>
      <c r="F6" s="119">
        <v>28336.207651007782</v>
      </c>
      <c r="G6" s="119">
        <v>26127.691951754798</v>
      </c>
      <c r="H6" s="119">
        <v>39900.752334794633</v>
      </c>
      <c r="I6" s="119">
        <v>38105.893981375455</v>
      </c>
      <c r="J6" s="119">
        <v>42789.545630438341</v>
      </c>
      <c r="K6" s="119">
        <v>47700.534289833719</v>
      </c>
      <c r="L6" s="119">
        <v>4409.7443924696399</v>
      </c>
      <c r="M6" s="119">
        <v>4099.2629999512401</v>
      </c>
      <c r="N6" s="119">
        <v>4973.35141725009</v>
      </c>
      <c r="O6" s="120">
        <f>SUM(L6:N6)</f>
        <v>13482.358809670972</v>
      </c>
      <c r="P6" s="121">
        <f>O6/$O$21</f>
        <v>0.64859311274061127</v>
      </c>
      <c r="R6" s="122"/>
      <c r="S6" s="123"/>
    </row>
    <row r="7" spans="1:21" ht="15" x14ac:dyDescent="0.25">
      <c r="A7" s="124" t="s">
        <v>726</v>
      </c>
      <c r="B7" s="126">
        <v>2302.3120197518469</v>
      </c>
      <c r="C7" s="125">
        <v>2216.6974493786047</v>
      </c>
      <c r="D7" s="126">
        <v>3368.8558075212054</v>
      </c>
      <c r="E7" s="126">
        <v>4038.7122725853042</v>
      </c>
      <c r="F7" s="126">
        <v>2975.0747060300005</v>
      </c>
      <c r="G7" s="126">
        <v>1584.2206256799975</v>
      </c>
      <c r="H7" s="126">
        <v>3710.7444045197822</v>
      </c>
      <c r="I7" s="126">
        <v>5904.7864427747945</v>
      </c>
      <c r="J7" s="126">
        <v>3951.3351864400042</v>
      </c>
      <c r="K7" s="126">
        <v>4001.1016607599986</v>
      </c>
      <c r="L7" s="125">
        <v>318.67994007999999</v>
      </c>
      <c r="M7" s="125">
        <v>379.04420167000001</v>
      </c>
      <c r="N7" s="125">
        <v>327.43690722999997</v>
      </c>
      <c r="O7" s="120">
        <f t="shared" ref="O7:O18" si="0">SUM(L7:N7)</f>
        <v>1025.16104898</v>
      </c>
      <c r="P7" s="127">
        <f>O7/$O$21</f>
        <v>4.9317215570722168E-2</v>
      </c>
      <c r="Q7"/>
      <c r="R7" s="128"/>
      <c r="S7" s="128"/>
    </row>
    <row r="8" spans="1:21" ht="12.75" x14ac:dyDescent="0.2">
      <c r="A8" s="124" t="s">
        <v>727</v>
      </c>
      <c r="B8" s="126">
        <v>1456.9481829951933</v>
      </c>
      <c r="C8" s="125">
        <v>1269.2528803730224</v>
      </c>
      <c r="D8" s="126">
        <v>1788.5044791097578</v>
      </c>
      <c r="E8" s="126">
        <v>1938.0913091995621</v>
      </c>
      <c r="F8" s="126">
        <v>1928.8144254944868</v>
      </c>
      <c r="G8" s="126">
        <v>1542.1219676761218</v>
      </c>
      <c r="H8" s="126">
        <v>2335.2618859167123</v>
      </c>
      <c r="I8" s="126">
        <v>2385.507550827363</v>
      </c>
      <c r="J8" s="126">
        <v>1141.977552892977</v>
      </c>
      <c r="K8" s="126">
        <v>2287.9151621415481</v>
      </c>
      <c r="L8" s="125">
        <v>233.32046650140501</v>
      </c>
      <c r="M8" s="125">
        <v>326.124212311409</v>
      </c>
      <c r="N8" s="125">
        <v>250.68749709140499</v>
      </c>
      <c r="O8" s="120">
        <f t="shared" si="0"/>
        <v>810.13217590421903</v>
      </c>
      <c r="P8" s="127">
        <f t="shared" ref="P8:P17" si="1">O8/$O$21</f>
        <v>3.8972864994820965E-2</v>
      </c>
    </row>
    <row r="9" spans="1:21" ht="12.75" x14ac:dyDescent="0.2">
      <c r="A9" s="124" t="s">
        <v>728</v>
      </c>
      <c r="B9" s="126">
        <v>722.75179937486212</v>
      </c>
      <c r="C9" s="125">
        <v>877.92480076155869</v>
      </c>
      <c r="D9" s="126">
        <v>826.88744974230519</v>
      </c>
      <c r="E9" s="126">
        <v>762.26194432339321</v>
      </c>
      <c r="F9" s="126">
        <v>774.28456059900623</v>
      </c>
      <c r="G9" s="126">
        <v>731.13150255190237</v>
      </c>
      <c r="H9" s="126">
        <v>857.22899843374671</v>
      </c>
      <c r="I9" s="126">
        <v>1354.2156808018956</v>
      </c>
      <c r="J9" s="126">
        <v>969.7588067297479</v>
      </c>
      <c r="K9" s="126">
        <v>1228.6856296710289</v>
      </c>
      <c r="L9" s="125">
        <v>59.958367830154998</v>
      </c>
      <c r="M9" s="125">
        <v>27.8523958252669</v>
      </c>
      <c r="N9" s="125">
        <v>28.031333096327302</v>
      </c>
      <c r="O9" s="120">
        <f t="shared" si="0"/>
        <v>115.8420967517492</v>
      </c>
      <c r="P9" s="127">
        <f>O9/$O$21</f>
        <v>5.5727923562397513E-3</v>
      </c>
    </row>
    <row r="10" spans="1:21" ht="12.75" x14ac:dyDescent="0.2">
      <c r="A10" s="124" t="s">
        <v>729</v>
      </c>
      <c r="B10" s="126">
        <v>4390.5687832700005</v>
      </c>
      <c r="C10" s="125">
        <v>4686.0392679400002</v>
      </c>
      <c r="D10" s="126">
        <v>5103.0639328999996</v>
      </c>
      <c r="E10" s="126">
        <v>5867.3235235600005</v>
      </c>
      <c r="F10" s="126">
        <v>6298.8242</v>
      </c>
      <c r="G10" s="126">
        <v>6735.3891000000012</v>
      </c>
      <c r="H10" s="126">
        <v>7868.0211000000008</v>
      </c>
      <c r="I10" s="126">
        <v>8367.7086999999992</v>
      </c>
      <c r="J10" s="126">
        <v>9180.3272000000015</v>
      </c>
      <c r="K10" s="126">
        <v>11151.416699999998</v>
      </c>
      <c r="L10" s="125">
        <v>1215.8701000000001</v>
      </c>
      <c r="M10" s="125">
        <v>824.16579999999999</v>
      </c>
      <c r="N10" s="125">
        <v>709.49570000000006</v>
      </c>
      <c r="O10" s="120">
        <f t="shared" si="0"/>
        <v>2749.5316000000003</v>
      </c>
      <c r="P10" s="127">
        <f t="shared" si="1"/>
        <v>0.13227116146348833</v>
      </c>
    </row>
    <row r="11" spans="1:21" ht="12.75" x14ac:dyDescent="0.2">
      <c r="A11" s="124" t="s">
        <v>730</v>
      </c>
      <c r="B11" s="126">
        <v>950.66641673000004</v>
      </c>
      <c r="C11" s="125">
        <v>926.43403205999994</v>
      </c>
      <c r="D11" s="129">
        <v>1088.6195671</v>
      </c>
      <c r="E11" s="129">
        <v>1374.83657644</v>
      </c>
      <c r="F11" s="129">
        <v>1614.1054000000001</v>
      </c>
      <c r="G11" s="129">
        <v>1316.1869000000002</v>
      </c>
      <c r="H11" s="126">
        <v>1515.5727999999997</v>
      </c>
      <c r="I11" s="126">
        <v>1639.1869000000002</v>
      </c>
      <c r="J11" s="126">
        <v>1779.4551999999996</v>
      </c>
      <c r="K11" s="126">
        <v>1319.7496000000001</v>
      </c>
      <c r="L11" s="125">
        <v>78.287300000000002</v>
      </c>
      <c r="M11" s="125">
        <v>137.3509</v>
      </c>
      <c r="N11" s="125">
        <v>175.87530000000001</v>
      </c>
      <c r="O11" s="120">
        <f t="shared" si="0"/>
        <v>391.51350000000002</v>
      </c>
      <c r="P11" s="127">
        <f t="shared" si="1"/>
        <v>1.8834460885496073E-2</v>
      </c>
      <c r="S11" s="130"/>
      <c r="T11" s="130"/>
      <c r="U11" s="130"/>
    </row>
    <row r="12" spans="1:21" ht="12.75" x14ac:dyDescent="0.2">
      <c r="A12" s="124" t="s">
        <v>731</v>
      </c>
      <c r="B12" s="126">
        <v>1331.18</v>
      </c>
      <c r="C12" s="125">
        <v>1195.7920000000001</v>
      </c>
      <c r="D12" s="126">
        <v>1272.3398000000002</v>
      </c>
      <c r="E12" s="126">
        <v>1401.9002</v>
      </c>
      <c r="F12" s="126">
        <v>1354.8879000000002</v>
      </c>
      <c r="G12" s="126">
        <v>1006.5378999999998</v>
      </c>
      <c r="H12" s="126">
        <v>1564.9597000000001</v>
      </c>
      <c r="I12" s="126">
        <v>1872.8336999999999</v>
      </c>
      <c r="J12" s="126">
        <v>1600.5019</v>
      </c>
      <c r="K12" s="126">
        <v>1633.6738999999998</v>
      </c>
      <c r="L12" s="125">
        <v>137.77090000000001</v>
      </c>
      <c r="M12" s="125">
        <v>144.07400000000001</v>
      </c>
      <c r="N12" s="125">
        <v>140.55549999999999</v>
      </c>
      <c r="O12" s="120">
        <f t="shared" si="0"/>
        <v>422.40040000000005</v>
      </c>
      <c r="P12" s="127">
        <f t="shared" si="1"/>
        <v>2.0320330746750485E-2</v>
      </c>
      <c r="S12" s="130"/>
      <c r="T12" s="130"/>
      <c r="U12" s="130"/>
    </row>
    <row r="13" spans="1:21" ht="15" x14ac:dyDescent="0.25">
      <c r="A13" s="124" t="s">
        <v>732</v>
      </c>
      <c r="B13" s="126">
        <v>352.98030000000006</v>
      </c>
      <c r="C13" s="125">
        <v>322.35929999999996</v>
      </c>
      <c r="D13" s="126">
        <v>343.81120000000004</v>
      </c>
      <c r="E13" s="126">
        <v>338.97039999999998</v>
      </c>
      <c r="F13" s="126">
        <v>321.73099999999999</v>
      </c>
      <c r="G13" s="126">
        <v>238.73949999999999</v>
      </c>
      <c r="H13" s="126">
        <v>279.96199999999999</v>
      </c>
      <c r="I13" s="126">
        <v>312.62270000000007</v>
      </c>
      <c r="J13" s="126">
        <v>288.11899999999997</v>
      </c>
      <c r="K13" s="126">
        <v>285.65979999999996</v>
      </c>
      <c r="L13" s="991">
        <v>19.820599999999999</v>
      </c>
      <c r="M13" s="991">
        <v>20.092300000000002</v>
      </c>
      <c r="N13" s="991">
        <v>24.299399999999999</v>
      </c>
      <c r="O13" s="120">
        <f t="shared" si="0"/>
        <v>64.212299999999999</v>
      </c>
      <c r="P13" s="127">
        <f t="shared" si="1"/>
        <v>3.0890481495982627E-3</v>
      </c>
      <c r="R13"/>
      <c r="S13" s="130"/>
      <c r="T13" s="130"/>
      <c r="U13" s="130"/>
    </row>
    <row r="14" spans="1:21" ht="12.75" x14ac:dyDescent="0.2">
      <c r="A14" s="124" t="s">
        <v>733</v>
      </c>
      <c r="B14" s="126">
        <v>1405.9457</v>
      </c>
      <c r="C14" s="125">
        <v>1343.8012999999999</v>
      </c>
      <c r="D14" s="126">
        <v>1384.7514000000001</v>
      </c>
      <c r="E14" s="126">
        <v>1562.3111999999999</v>
      </c>
      <c r="F14" s="126">
        <v>1606.7089999999998</v>
      </c>
      <c r="G14" s="126">
        <v>1495.1142999999997</v>
      </c>
      <c r="H14" s="126">
        <v>1904.9823000000001</v>
      </c>
      <c r="I14" s="126">
        <v>2348.0658000000003</v>
      </c>
      <c r="J14" s="126">
        <v>1996.1373999999998</v>
      </c>
      <c r="K14" s="126">
        <v>2190.8256999999999</v>
      </c>
      <c r="L14" s="125">
        <v>207.94290000000001</v>
      </c>
      <c r="M14" s="125">
        <v>175.0369</v>
      </c>
      <c r="N14" s="125">
        <v>218.65620000000001</v>
      </c>
      <c r="O14" s="120">
        <f t="shared" si="0"/>
        <v>601.63599999999997</v>
      </c>
      <c r="P14" s="127">
        <f t="shared" si="1"/>
        <v>2.8942781562593153E-2</v>
      </c>
      <c r="R14" s="128"/>
      <c r="S14" s="130"/>
      <c r="T14" s="130"/>
      <c r="U14" s="130"/>
    </row>
    <row r="15" spans="1:21" ht="12.75" x14ac:dyDescent="0.2">
      <c r="A15" s="117" t="s">
        <v>734</v>
      </c>
      <c r="B15" s="119">
        <v>698.46230000000003</v>
      </c>
      <c r="C15" s="118">
        <v>642.0874</v>
      </c>
      <c r="D15" s="118">
        <v>587.74400000000003</v>
      </c>
      <c r="E15" s="118">
        <v>629.21400000000006</v>
      </c>
      <c r="F15" s="118">
        <v>607.28660000000002</v>
      </c>
      <c r="G15" s="118">
        <v>446.36130000000009</v>
      </c>
      <c r="H15" s="118">
        <v>674.70120000000009</v>
      </c>
      <c r="I15" s="118">
        <v>1093.0475999999999</v>
      </c>
      <c r="J15" s="118">
        <v>1193.7174</v>
      </c>
      <c r="K15" s="118">
        <v>1047.8005000000001</v>
      </c>
      <c r="L15" s="119">
        <v>81.183199999999999</v>
      </c>
      <c r="M15" s="119">
        <v>74.603999999999999</v>
      </c>
      <c r="N15" s="119">
        <v>82.847399999999993</v>
      </c>
      <c r="O15" s="120">
        <f t="shared" si="0"/>
        <v>238.63459999999998</v>
      </c>
      <c r="P15" s="121">
        <f>O15/$O$21</f>
        <v>1.1479946514298999E-2</v>
      </c>
      <c r="R15" s="128"/>
      <c r="S15" s="130"/>
      <c r="T15" s="130"/>
      <c r="U15" s="130"/>
    </row>
    <row r="16" spans="1:21" ht="12.75" x14ac:dyDescent="0.2">
      <c r="A16" s="124" t="s">
        <v>735</v>
      </c>
      <c r="B16" s="125">
        <v>1080.6343999999999</v>
      </c>
      <c r="C16" s="125">
        <v>1085.3510000000001</v>
      </c>
      <c r="D16" s="125">
        <v>1272.5274999999997</v>
      </c>
      <c r="E16" s="125">
        <v>1324.7054000000001</v>
      </c>
      <c r="F16" s="125">
        <v>1309.9999000000003</v>
      </c>
      <c r="G16" s="125">
        <v>926.58539999999994</v>
      </c>
      <c r="H16" s="125">
        <v>1613.0619000000002</v>
      </c>
      <c r="I16" s="125">
        <v>1722.9959000000001</v>
      </c>
      <c r="J16" s="125">
        <v>1552.4005</v>
      </c>
      <c r="K16" s="125">
        <v>1994.3460000000002</v>
      </c>
      <c r="L16" s="125">
        <v>182.11500000000001</v>
      </c>
      <c r="M16" s="125">
        <v>191.83430000000001</v>
      </c>
      <c r="N16" s="125">
        <v>202.64789999999999</v>
      </c>
      <c r="O16" s="120">
        <f t="shared" si="0"/>
        <v>576.59719999999993</v>
      </c>
      <c r="P16" s="127">
        <f t="shared" si="1"/>
        <v>2.7738245067121709E-2</v>
      </c>
      <c r="S16" s="131"/>
      <c r="T16" s="130"/>
      <c r="U16" s="130"/>
    </row>
    <row r="17" spans="1:21" ht="12.75" x14ac:dyDescent="0.2">
      <c r="A17" s="124" t="s">
        <v>736</v>
      </c>
      <c r="B17" s="125">
        <v>533.19579999999996</v>
      </c>
      <c r="C17" s="125">
        <v>450.20920000000001</v>
      </c>
      <c r="D17" s="125">
        <v>520.43029999999999</v>
      </c>
      <c r="E17" s="125">
        <v>590.50449999999989</v>
      </c>
      <c r="F17" s="125">
        <v>567.40030000000002</v>
      </c>
      <c r="G17" s="125">
        <v>460.96669999999995</v>
      </c>
      <c r="H17" s="125">
        <v>554.61720000000003</v>
      </c>
      <c r="I17" s="125">
        <v>648.63929999999993</v>
      </c>
      <c r="J17" s="125">
        <v>712.26750000000004</v>
      </c>
      <c r="K17" s="125">
        <v>730.21160000000009</v>
      </c>
      <c r="L17" s="125">
        <v>111.69970000000001</v>
      </c>
      <c r="M17" s="125">
        <v>53.423499999999997</v>
      </c>
      <c r="N17" s="125">
        <v>58.8855</v>
      </c>
      <c r="O17" s="120">
        <f t="shared" si="0"/>
        <v>224.0087</v>
      </c>
      <c r="P17" s="127">
        <f t="shared" si="1"/>
        <v>1.0776341296432497E-2</v>
      </c>
      <c r="S17" s="130"/>
      <c r="T17" s="130"/>
      <c r="U17" s="130"/>
    </row>
    <row r="18" spans="1:21" ht="12.75" x14ac:dyDescent="0.2">
      <c r="A18" s="124" t="s">
        <v>737</v>
      </c>
      <c r="B18" s="125">
        <v>238.56881153999996</v>
      </c>
      <c r="C18" s="125">
        <v>246.71012199</v>
      </c>
      <c r="D18" s="125">
        <v>282.45076269000003</v>
      </c>
      <c r="E18" s="125">
        <v>338.98661541000001</v>
      </c>
      <c r="F18" s="125">
        <v>285.1291790000007</v>
      </c>
      <c r="G18" s="125">
        <v>214.55395799999962</v>
      </c>
      <c r="H18" s="125">
        <v>334.25265599999898</v>
      </c>
      <c r="I18" s="125">
        <v>411.61083399999961</v>
      </c>
      <c r="J18" s="125">
        <v>362.5632900000009</v>
      </c>
      <c r="K18" s="125">
        <v>344.31359000000054</v>
      </c>
      <c r="L18" s="125">
        <v>30.280794810000451</v>
      </c>
      <c r="M18" s="125">
        <v>27.81399663000008</v>
      </c>
      <c r="N18" s="125">
        <v>26.959687679999899</v>
      </c>
      <c r="O18" s="120">
        <f t="shared" si="0"/>
        <v>85.054479120000437</v>
      </c>
      <c r="P18" s="127">
        <f>O18/$O$21</f>
        <v>4.0916986518265419E-3</v>
      </c>
      <c r="S18" s="130"/>
      <c r="T18" s="130"/>
      <c r="U18" s="130"/>
    </row>
    <row r="19" spans="1:21" ht="12.75" x14ac:dyDescent="0.2">
      <c r="A19" s="124"/>
      <c r="B19" s="133"/>
      <c r="C19" s="134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9"/>
      <c r="P19" s="135"/>
      <c r="S19" s="130"/>
      <c r="T19" s="130"/>
      <c r="U19" s="130"/>
    </row>
    <row r="20" spans="1:21" ht="12.75" x14ac:dyDescent="0.2">
      <c r="A20" s="124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9"/>
      <c r="P20" s="136"/>
      <c r="S20" s="130"/>
      <c r="T20" s="130"/>
      <c r="U20" s="130"/>
    </row>
    <row r="21" spans="1:21" ht="12.75" x14ac:dyDescent="0.2">
      <c r="A21" s="137" t="s">
        <v>738</v>
      </c>
      <c r="B21" s="138">
        <f t="shared" ref="B21:P21" si="2">SUM(B6:B18)</f>
        <v>34414.354525306182</v>
      </c>
      <c r="C21" s="138">
        <f t="shared" si="2"/>
        <v>37081.738042331846</v>
      </c>
      <c r="D21" s="138">
        <f t="shared" si="2"/>
        <v>45421.593444473641</v>
      </c>
      <c r="E21" s="138">
        <f t="shared" si="2"/>
        <v>49066.475807756186</v>
      </c>
      <c r="F21" s="138">
        <f t="shared" si="2"/>
        <v>47980.454822131294</v>
      </c>
      <c r="G21" s="138">
        <f t="shared" si="2"/>
        <v>42825.601105662819</v>
      </c>
      <c r="H21" s="138">
        <f t="shared" si="2"/>
        <v>63114.118479664881</v>
      </c>
      <c r="I21" s="138">
        <f t="shared" si="2"/>
        <v>66167.115089779516</v>
      </c>
      <c r="J21" s="138">
        <f t="shared" si="2"/>
        <v>67518.106566501068</v>
      </c>
      <c r="K21" s="138">
        <f t="shared" si="2"/>
        <v>75916.234132406287</v>
      </c>
      <c r="L21" s="138">
        <f>SUM(L6:L18)</f>
        <v>7086.6736616912012</v>
      </c>
      <c r="M21" s="138">
        <f>SUM(M6:M18)</f>
        <v>6480.6795063879172</v>
      </c>
      <c r="N21" s="138">
        <f>SUM(N6:N18)</f>
        <v>7219.7297423478221</v>
      </c>
      <c r="O21" s="138">
        <f>SUM(O6:O18)</f>
        <v>20787.082910426936</v>
      </c>
      <c r="P21" s="139">
        <f t="shared" si="2"/>
        <v>1.0000000000000002</v>
      </c>
      <c r="S21" s="130"/>
      <c r="T21" s="130"/>
      <c r="U21" s="130"/>
    </row>
    <row r="22" spans="1:21" ht="12.75" x14ac:dyDescent="0.2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  <c r="P22" s="143"/>
      <c r="S22" s="144"/>
    </row>
    <row r="23" spans="1:21" ht="26.25" customHeight="1" x14ac:dyDescent="0.2">
      <c r="A23" s="145" t="s">
        <v>739</v>
      </c>
      <c r="B23" s="146">
        <f>B6+B15</f>
        <v>19648.602311644278</v>
      </c>
      <c r="C23" s="146">
        <f t="shared" ref="C23:M23" si="3">C6+C15</f>
        <v>22461.166689828671</v>
      </c>
      <c r="D23" s="146">
        <f t="shared" si="3"/>
        <v>28169.351245410377</v>
      </c>
      <c r="E23" s="146">
        <f t="shared" si="3"/>
        <v>29527.871866237921</v>
      </c>
      <c r="F23" s="146">
        <f t="shared" si="3"/>
        <v>28943.494251007782</v>
      </c>
      <c r="G23" s="146">
        <f t="shared" si="3"/>
        <v>26574.053251754798</v>
      </c>
      <c r="H23" s="146">
        <f t="shared" si="3"/>
        <v>40575.453534794637</v>
      </c>
      <c r="I23" s="146">
        <f t="shared" si="3"/>
        <v>39198.941581375453</v>
      </c>
      <c r="J23" s="146">
        <f t="shared" si="3"/>
        <v>43983.263030438342</v>
      </c>
      <c r="K23" s="146">
        <f t="shared" si="3"/>
        <v>48748.334789833716</v>
      </c>
      <c r="L23" s="146">
        <f>L6+L15</f>
        <v>4490.9275924696403</v>
      </c>
      <c r="M23" s="146">
        <f t="shared" si="3"/>
        <v>4173.8669999512404</v>
      </c>
      <c r="N23" s="146">
        <f>N6+N15</f>
        <v>5056.1988172500896</v>
      </c>
      <c r="O23" s="146">
        <f>O6+O15</f>
        <v>13720.993409670971</v>
      </c>
      <c r="P23" s="331">
        <f>+O23/O21</f>
        <v>0.66007305925491022</v>
      </c>
    </row>
    <row r="24" spans="1:21" ht="12.75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47"/>
      <c r="P24" s="147"/>
    </row>
    <row r="25" spans="1:21" ht="30" customHeight="1" x14ac:dyDescent="0.2">
      <c r="A25" s="1043" t="s">
        <v>880</v>
      </c>
      <c r="B25" s="1044"/>
      <c r="C25" s="1044"/>
      <c r="D25" s="1044"/>
      <c r="E25" s="1044"/>
      <c r="F25" s="1044"/>
      <c r="G25" s="1044"/>
      <c r="H25" s="1044"/>
      <c r="I25" s="1044"/>
      <c r="J25" s="1044"/>
      <c r="K25" s="1044"/>
      <c r="L25" s="1044"/>
      <c r="M25" s="1044"/>
      <c r="N25" s="1044"/>
      <c r="O25" s="1044"/>
      <c r="P25" s="1044"/>
    </row>
    <row r="26" spans="1:21" ht="8.25" customHeight="1" x14ac:dyDescent="0.2">
      <c r="P26" s="3"/>
    </row>
    <row r="27" spans="1:21" customFormat="1" ht="15" x14ac:dyDescent="0.25"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O27" s="128"/>
      <c r="P27" s="128"/>
      <c r="Q27" s="128"/>
    </row>
    <row r="28" spans="1:21" customFormat="1" ht="15" x14ac:dyDescent="0.25"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48"/>
    </row>
    <row r="29" spans="1:21" customFormat="1" ht="15" x14ac:dyDescent="0.25">
      <c r="L29" s="2"/>
      <c r="M29" s="2"/>
      <c r="N29" s="2"/>
      <c r="O29" s="148"/>
    </row>
    <row r="30" spans="1:21" customFormat="1" ht="15" x14ac:dyDescent="0.2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28"/>
      <c r="M30" s="128"/>
      <c r="N30" s="128"/>
      <c r="O30" s="148"/>
    </row>
    <row r="31" spans="1:21" customFormat="1" ht="15" x14ac:dyDescent="0.25">
      <c r="C31" s="128"/>
      <c r="D31" s="128"/>
      <c r="E31" s="128"/>
      <c r="F31" s="128"/>
      <c r="G31" s="148"/>
      <c r="H31" s="148"/>
      <c r="I31" s="148"/>
      <c r="J31" s="148"/>
      <c r="K31" s="148"/>
      <c r="L31" s="128"/>
      <c r="M31" s="128"/>
      <c r="N31" s="128"/>
      <c r="O31" s="148"/>
    </row>
    <row r="32" spans="1:21" customFormat="1" ht="15" x14ac:dyDescent="0.25">
      <c r="C32" s="128"/>
      <c r="D32" s="128"/>
      <c r="E32" s="128"/>
      <c r="F32" s="128"/>
      <c r="G32" s="148"/>
      <c r="H32" s="148"/>
      <c r="I32" s="148"/>
      <c r="J32" s="148"/>
      <c r="K32" s="148"/>
      <c r="L32" s="128"/>
      <c r="M32" s="128"/>
      <c r="N32" s="128"/>
      <c r="O32" s="148"/>
    </row>
    <row r="33" spans="3:16" customFormat="1" ht="15" x14ac:dyDescent="0.25"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48"/>
    </row>
    <row r="34" spans="3:16" customFormat="1" ht="15" x14ac:dyDescent="0.25"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48"/>
    </row>
    <row r="35" spans="3:16" customFormat="1" ht="15" x14ac:dyDescent="0.25">
      <c r="O35" s="148"/>
    </row>
    <row r="36" spans="3:16" customFormat="1" ht="15" x14ac:dyDescent="0.25">
      <c r="O36" s="148"/>
    </row>
    <row r="37" spans="3:16" customFormat="1" ht="15" x14ac:dyDescent="0.25">
      <c r="O37" s="148"/>
    </row>
    <row r="38" spans="3:16" customFormat="1" ht="15" x14ac:dyDescent="0.25">
      <c r="O38" s="148"/>
    </row>
    <row r="39" spans="3:16" customFormat="1" ht="15" x14ac:dyDescent="0.25">
      <c r="O39" s="148"/>
    </row>
    <row r="40" spans="3:16" customFormat="1" ht="15" x14ac:dyDescent="0.25">
      <c r="O40" s="148"/>
    </row>
    <row r="41" spans="3:16" customFormat="1" ht="15" x14ac:dyDescent="0.25"/>
    <row r="42" spans="3:16" customFormat="1" ht="15" x14ac:dyDescent="0.25"/>
    <row r="43" spans="3:16" customFormat="1" ht="15" x14ac:dyDescent="0.25">
      <c r="O43" s="2"/>
      <c r="P43" s="2"/>
    </row>
    <row r="44" spans="3:16" customFormat="1" ht="15" x14ac:dyDescent="0.25"/>
    <row r="45" spans="3:16" customFormat="1" ht="15" x14ac:dyDescent="0.25"/>
    <row r="46" spans="3:16" customFormat="1" ht="15" x14ac:dyDescent="0.25"/>
    <row r="47" spans="3:16" customFormat="1" ht="15" x14ac:dyDescent="0.25"/>
    <row r="48" spans="3:16" customFormat="1" ht="15" x14ac:dyDescent="0.25"/>
    <row r="49" customFormat="1" ht="15" x14ac:dyDescent="0.25"/>
    <row r="50" customFormat="1" ht="15" x14ac:dyDescent="0.25"/>
  </sheetData>
  <mergeCells count="3">
    <mergeCell ref="L4:N4"/>
    <mergeCell ref="O4:O5"/>
    <mergeCell ref="A25:P25"/>
  </mergeCells>
  <printOptions horizontalCentered="1" verticalCentered="1"/>
  <pageMargins left="0" right="0" top="0" bottom="0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26F6-772A-44EE-BDA6-778074173402}">
  <sheetPr>
    <tabColor rgb="FF002060"/>
  </sheetPr>
  <dimension ref="A1:AB63"/>
  <sheetViews>
    <sheetView showGridLines="0" view="pageBreakPreview" zoomScaleNormal="100" zoomScaleSheetLayoutView="100" workbookViewId="0"/>
  </sheetViews>
  <sheetFormatPr baseColWidth="10" defaultColWidth="11.5703125" defaultRowHeight="15" x14ac:dyDescent="0.25"/>
  <cols>
    <col min="1" max="1" width="47" style="2" customWidth="1"/>
    <col min="2" max="2" width="18.7109375" style="2" customWidth="1"/>
    <col min="3" max="3" width="41.42578125" style="3" customWidth="1"/>
    <col min="4" max="4" width="2.42578125" customWidth="1"/>
    <col min="5" max="5" width="19.7109375" customWidth="1"/>
    <col min="6" max="6" width="6.7109375" customWidth="1"/>
    <col min="7" max="8" width="11.5703125" customWidth="1"/>
    <col min="10" max="10" width="15.5703125" customWidth="1"/>
    <col min="14" max="256" width="11.5703125" style="3"/>
    <col min="257" max="257" width="36.28515625" style="3" customWidth="1"/>
    <col min="258" max="258" width="18.7109375" style="3" customWidth="1"/>
    <col min="259" max="259" width="41.42578125" style="3" customWidth="1"/>
    <col min="260" max="260" width="10.42578125" style="3" bestFit="1" customWidth="1"/>
    <col min="261" max="261" width="19.7109375" style="3" customWidth="1"/>
    <col min="262" max="262" width="6.7109375" style="3" customWidth="1"/>
    <col min="263" max="264" width="11.5703125" style="3" customWidth="1"/>
    <col min="265" max="265" width="11.5703125" style="3"/>
    <col min="266" max="266" width="15.5703125" style="3" customWidth="1"/>
    <col min="267" max="512" width="11.5703125" style="3"/>
    <col min="513" max="513" width="36.28515625" style="3" customWidth="1"/>
    <col min="514" max="514" width="18.7109375" style="3" customWidth="1"/>
    <col min="515" max="515" width="41.42578125" style="3" customWidth="1"/>
    <col min="516" max="516" width="10.42578125" style="3" bestFit="1" customWidth="1"/>
    <col min="517" max="517" width="19.7109375" style="3" customWidth="1"/>
    <col min="518" max="518" width="6.7109375" style="3" customWidth="1"/>
    <col min="519" max="520" width="11.5703125" style="3" customWidth="1"/>
    <col min="521" max="521" width="11.5703125" style="3"/>
    <col min="522" max="522" width="15.5703125" style="3" customWidth="1"/>
    <col min="523" max="768" width="11.5703125" style="3"/>
    <col min="769" max="769" width="36.28515625" style="3" customWidth="1"/>
    <col min="770" max="770" width="18.7109375" style="3" customWidth="1"/>
    <col min="771" max="771" width="41.42578125" style="3" customWidth="1"/>
    <col min="772" max="772" width="10.42578125" style="3" bestFit="1" customWidth="1"/>
    <col min="773" max="773" width="19.7109375" style="3" customWidth="1"/>
    <col min="774" max="774" width="6.7109375" style="3" customWidth="1"/>
    <col min="775" max="776" width="11.5703125" style="3" customWidth="1"/>
    <col min="777" max="777" width="11.5703125" style="3"/>
    <col min="778" max="778" width="15.5703125" style="3" customWidth="1"/>
    <col min="779" max="1024" width="11.5703125" style="3"/>
    <col min="1025" max="1025" width="36.28515625" style="3" customWidth="1"/>
    <col min="1026" max="1026" width="18.7109375" style="3" customWidth="1"/>
    <col min="1027" max="1027" width="41.42578125" style="3" customWidth="1"/>
    <col min="1028" max="1028" width="10.42578125" style="3" bestFit="1" customWidth="1"/>
    <col min="1029" max="1029" width="19.7109375" style="3" customWidth="1"/>
    <col min="1030" max="1030" width="6.7109375" style="3" customWidth="1"/>
    <col min="1031" max="1032" width="11.5703125" style="3" customWidth="1"/>
    <col min="1033" max="1033" width="11.5703125" style="3"/>
    <col min="1034" max="1034" width="15.5703125" style="3" customWidth="1"/>
    <col min="1035" max="1280" width="11.5703125" style="3"/>
    <col min="1281" max="1281" width="36.28515625" style="3" customWidth="1"/>
    <col min="1282" max="1282" width="18.7109375" style="3" customWidth="1"/>
    <col min="1283" max="1283" width="41.42578125" style="3" customWidth="1"/>
    <col min="1284" max="1284" width="10.42578125" style="3" bestFit="1" customWidth="1"/>
    <col min="1285" max="1285" width="19.7109375" style="3" customWidth="1"/>
    <col min="1286" max="1286" width="6.7109375" style="3" customWidth="1"/>
    <col min="1287" max="1288" width="11.5703125" style="3" customWidth="1"/>
    <col min="1289" max="1289" width="11.5703125" style="3"/>
    <col min="1290" max="1290" width="15.5703125" style="3" customWidth="1"/>
    <col min="1291" max="1536" width="11.5703125" style="3"/>
    <col min="1537" max="1537" width="36.28515625" style="3" customWidth="1"/>
    <col min="1538" max="1538" width="18.7109375" style="3" customWidth="1"/>
    <col min="1539" max="1539" width="41.42578125" style="3" customWidth="1"/>
    <col min="1540" max="1540" width="10.42578125" style="3" bestFit="1" customWidth="1"/>
    <col min="1541" max="1541" width="19.7109375" style="3" customWidth="1"/>
    <col min="1542" max="1542" width="6.7109375" style="3" customWidth="1"/>
    <col min="1543" max="1544" width="11.5703125" style="3" customWidth="1"/>
    <col min="1545" max="1545" width="11.5703125" style="3"/>
    <col min="1546" max="1546" width="15.5703125" style="3" customWidth="1"/>
    <col min="1547" max="1792" width="11.5703125" style="3"/>
    <col min="1793" max="1793" width="36.28515625" style="3" customWidth="1"/>
    <col min="1794" max="1794" width="18.7109375" style="3" customWidth="1"/>
    <col min="1795" max="1795" width="41.42578125" style="3" customWidth="1"/>
    <col min="1796" max="1796" width="10.42578125" style="3" bestFit="1" customWidth="1"/>
    <col min="1797" max="1797" width="19.7109375" style="3" customWidth="1"/>
    <col min="1798" max="1798" width="6.7109375" style="3" customWidth="1"/>
    <col min="1799" max="1800" width="11.5703125" style="3" customWidth="1"/>
    <col min="1801" max="1801" width="11.5703125" style="3"/>
    <col min="1802" max="1802" width="15.5703125" style="3" customWidth="1"/>
    <col min="1803" max="2048" width="11.5703125" style="3"/>
    <col min="2049" max="2049" width="36.28515625" style="3" customWidth="1"/>
    <col min="2050" max="2050" width="18.7109375" style="3" customWidth="1"/>
    <col min="2051" max="2051" width="41.42578125" style="3" customWidth="1"/>
    <col min="2052" max="2052" width="10.42578125" style="3" bestFit="1" customWidth="1"/>
    <col min="2053" max="2053" width="19.7109375" style="3" customWidth="1"/>
    <col min="2054" max="2054" width="6.7109375" style="3" customWidth="1"/>
    <col min="2055" max="2056" width="11.5703125" style="3" customWidth="1"/>
    <col min="2057" max="2057" width="11.5703125" style="3"/>
    <col min="2058" max="2058" width="15.5703125" style="3" customWidth="1"/>
    <col min="2059" max="2304" width="11.5703125" style="3"/>
    <col min="2305" max="2305" width="36.28515625" style="3" customWidth="1"/>
    <col min="2306" max="2306" width="18.7109375" style="3" customWidth="1"/>
    <col min="2307" max="2307" width="41.42578125" style="3" customWidth="1"/>
    <col min="2308" max="2308" width="10.42578125" style="3" bestFit="1" customWidth="1"/>
    <col min="2309" max="2309" width="19.7109375" style="3" customWidth="1"/>
    <col min="2310" max="2310" width="6.7109375" style="3" customWidth="1"/>
    <col min="2311" max="2312" width="11.5703125" style="3" customWidth="1"/>
    <col min="2313" max="2313" width="11.5703125" style="3"/>
    <col min="2314" max="2314" width="15.5703125" style="3" customWidth="1"/>
    <col min="2315" max="2560" width="11.5703125" style="3"/>
    <col min="2561" max="2561" width="36.28515625" style="3" customWidth="1"/>
    <col min="2562" max="2562" width="18.7109375" style="3" customWidth="1"/>
    <col min="2563" max="2563" width="41.42578125" style="3" customWidth="1"/>
    <col min="2564" max="2564" width="10.42578125" style="3" bestFit="1" customWidth="1"/>
    <col min="2565" max="2565" width="19.7109375" style="3" customWidth="1"/>
    <col min="2566" max="2566" width="6.7109375" style="3" customWidth="1"/>
    <col min="2567" max="2568" width="11.5703125" style="3" customWidth="1"/>
    <col min="2569" max="2569" width="11.5703125" style="3"/>
    <col min="2570" max="2570" width="15.5703125" style="3" customWidth="1"/>
    <col min="2571" max="2816" width="11.5703125" style="3"/>
    <col min="2817" max="2817" width="36.28515625" style="3" customWidth="1"/>
    <col min="2818" max="2818" width="18.7109375" style="3" customWidth="1"/>
    <col min="2819" max="2819" width="41.42578125" style="3" customWidth="1"/>
    <col min="2820" max="2820" width="10.42578125" style="3" bestFit="1" customWidth="1"/>
    <col min="2821" max="2821" width="19.7109375" style="3" customWidth="1"/>
    <col min="2822" max="2822" width="6.7109375" style="3" customWidth="1"/>
    <col min="2823" max="2824" width="11.5703125" style="3" customWidth="1"/>
    <col min="2825" max="2825" width="11.5703125" style="3"/>
    <col min="2826" max="2826" width="15.5703125" style="3" customWidth="1"/>
    <col min="2827" max="3072" width="11.5703125" style="3"/>
    <col min="3073" max="3073" width="36.28515625" style="3" customWidth="1"/>
    <col min="3074" max="3074" width="18.7109375" style="3" customWidth="1"/>
    <col min="3075" max="3075" width="41.42578125" style="3" customWidth="1"/>
    <col min="3076" max="3076" width="10.42578125" style="3" bestFit="1" customWidth="1"/>
    <col min="3077" max="3077" width="19.7109375" style="3" customWidth="1"/>
    <col min="3078" max="3078" width="6.7109375" style="3" customWidth="1"/>
    <col min="3079" max="3080" width="11.5703125" style="3" customWidth="1"/>
    <col min="3081" max="3081" width="11.5703125" style="3"/>
    <col min="3082" max="3082" width="15.5703125" style="3" customWidth="1"/>
    <col min="3083" max="3328" width="11.5703125" style="3"/>
    <col min="3329" max="3329" width="36.28515625" style="3" customWidth="1"/>
    <col min="3330" max="3330" width="18.7109375" style="3" customWidth="1"/>
    <col min="3331" max="3331" width="41.42578125" style="3" customWidth="1"/>
    <col min="3332" max="3332" width="10.42578125" style="3" bestFit="1" customWidth="1"/>
    <col min="3333" max="3333" width="19.7109375" style="3" customWidth="1"/>
    <col min="3334" max="3334" width="6.7109375" style="3" customWidth="1"/>
    <col min="3335" max="3336" width="11.5703125" style="3" customWidth="1"/>
    <col min="3337" max="3337" width="11.5703125" style="3"/>
    <col min="3338" max="3338" width="15.5703125" style="3" customWidth="1"/>
    <col min="3339" max="3584" width="11.5703125" style="3"/>
    <col min="3585" max="3585" width="36.28515625" style="3" customWidth="1"/>
    <col min="3586" max="3586" width="18.7109375" style="3" customWidth="1"/>
    <col min="3587" max="3587" width="41.42578125" style="3" customWidth="1"/>
    <col min="3588" max="3588" width="10.42578125" style="3" bestFit="1" customWidth="1"/>
    <col min="3589" max="3589" width="19.7109375" style="3" customWidth="1"/>
    <col min="3590" max="3590" width="6.7109375" style="3" customWidth="1"/>
    <col min="3591" max="3592" width="11.5703125" style="3" customWidth="1"/>
    <col min="3593" max="3593" width="11.5703125" style="3"/>
    <col min="3594" max="3594" width="15.5703125" style="3" customWidth="1"/>
    <col min="3595" max="3840" width="11.5703125" style="3"/>
    <col min="3841" max="3841" width="36.28515625" style="3" customWidth="1"/>
    <col min="3842" max="3842" width="18.7109375" style="3" customWidth="1"/>
    <col min="3843" max="3843" width="41.42578125" style="3" customWidth="1"/>
    <col min="3844" max="3844" width="10.42578125" style="3" bestFit="1" customWidth="1"/>
    <col min="3845" max="3845" width="19.7109375" style="3" customWidth="1"/>
    <col min="3846" max="3846" width="6.7109375" style="3" customWidth="1"/>
    <col min="3847" max="3848" width="11.5703125" style="3" customWidth="1"/>
    <col min="3849" max="3849" width="11.5703125" style="3"/>
    <col min="3850" max="3850" width="15.5703125" style="3" customWidth="1"/>
    <col min="3851" max="4096" width="11.5703125" style="3"/>
    <col min="4097" max="4097" width="36.28515625" style="3" customWidth="1"/>
    <col min="4098" max="4098" width="18.7109375" style="3" customWidth="1"/>
    <col min="4099" max="4099" width="41.42578125" style="3" customWidth="1"/>
    <col min="4100" max="4100" width="10.42578125" style="3" bestFit="1" customWidth="1"/>
    <col min="4101" max="4101" width="19.7109375" style="3" customWidth="1"/>
    <col min="4102" max="4102" width="6.7109375" style="3" customWidth="1"/>
    <col min="4103" max="4104" width="11.5703125" style="3" customWidth="1"/>
    <col min="4105" max="4105" width="11.5703125" style="3"/>
    <col min="4106" max="4106" width="15.5703125" style="3" customWidth="1"/>
    <col min="4107" max="4352" width="11.5703125" style="3"/>
    <col min="4353" max="4353" width="36.28515625" style="3" customWidth="1"/>
    <col min="4354" max="4354" width="18.7109375" style="3" customWidth="1"/>
    <col min="4355" max="4355" width="41.42578125" style="3" customWidth="1"/>
    <col min="4356" max="4356" width="10.42578125" style="3" bestFit="1" customWidth="1"/>
    <col min="4357" max="4357" width="19.7109375" style="3" customWidth="1"/>
    <col min="4358" max="4358" width="6.7109375" style="3" customWidth="1"/>
    <col min="4359" max="4360" width="11.5703125" style="3" customWidth="1"/>
    <col min="4361" max="4361" width="11.5703125" style="3"/>
    <col min="4362" max="4362" width="15.5703125" style="3" customWidth="1"/>
    <col min="4363" max="4608" width="11.5703125" style="3"/>
    <col min="4609" max="4609" width="36.28515625" style="3" customWidth="1"/>
    <col min="4610" max="4610" width="18.7109375" style="3" customWidth="1"/>
    <col min="4611" max="4611" width="41.42578125" style="3" customWidth="1"/>
    <col min="4612" max="4612" width="10.42578125" style="3" bestFit="1" customWidth="1"/>
    <col min="4613" max="4613" width="19.7109375" style="3" customWidth="1"/>
    <col min="4614" max="4614" width="6.7109375" style="3" customWidth="1"/>
    <col min="4615" max="4616" width="11.5703125" style="3" customWidth="1"/>
    <col min="4617" max="4617" width="11.5703125" style="3"/>
    <col min="4618" max="4618" width="15.5703125" style="3" customWidth="1"/>
    <col min="4619" max="4864" width="11.5703125" style="3"/>
    <col min="4865" max="4865" width="36.28515625" style="3" customWidth="1"/>
    <col min="4866" max="4866" width="18.7109375" style="3" customWidth="1"/>
    <col min="4867" max="4867" width="41.42578125" style="3" customWidth="1"/>
    <col min="4868" max="4868" width="10.42578125" style="3" bestFit="1" customWidth="1"/>
    <col min="4869" max="4869" width="19.7109375" style="3" customWidth="1"/>
    <col min="4870" max="4870" width="6.7109375" style="3" customWidth="1"/>
    <col min="4871" max="4872" width="11.5703125" style="3" customWidth="1"/>
    <col min="4873" max="4873" width="11.5703125" style="3"/>
    <col min="4874" max="4874" width="15.5703125" style="3" customWidth="1"/>
    <col min="4875" max="5120" width="11.5703125" style="3"/>
    <col min="5121" max="5121" width="36.28515625" style="3" customWidth="1"/>
    <col min="5122" max="5122" width="18.7109375" style="3" customWidth="1"/>
    <col min="5123" max="5123" width="41.42578125" style="3" customWidth="1"/>
    <col min="5124" max="5124" width="10.42578125" style="3" bestFit="1" customWidth="1"/>
    <col min="5125" max="5125" width="19.7109375" style="3" customWidth="1"/>
    <col min="5126" max="5126" width="6.7109375" style="3" customWidth="1"/>
    <col min="5127" max="5128" width="11.5703125" style="3" customWidth="1"/>
    <col min="5129" max="5129" width="11.5703125" style="3"/>
    <col min="5130" max="5130" width="15.5703125" style="3" customWidth="1"/>
    <col min="5131" max="5376" width="11.5703125" style="3"/>
    <col min="5377" max="5377" width="36.28515625" style="3" customWidth="1"/>
    <col min="5378" max="5378" width="18.7109375" style="3" customWidth="1"/>
    <col min="5379" max="5379" width="41.42578125" style="3" customWidth="1"/>
    <col min="5380" max="5380" width="10.42578125" style="3" bestFit="1" customWidth="1"/>
    <col min="5381" max="5381" width="19.7109375" style="3" customWidth="1"/>
    <col min="5382" max="5382" width="6.7109375" style="3" customWidth="1"/>
    <col min="5383" max="5384" width="11.5703125" style="3" customWidth="1"/>
    <col min="5385" max="5385" width="11.5703125" style="3"/>
    <col min="5386" max="5386" width="15.5703125" style="3" customWidth="1"/>
    <col min="5387" max="5632" width="11.5703125" style="3"/>
    <col min="5633" max="5633" width="36.28515625" style="3" customWidth="1"/>
    <col min="5634" max="5634" width="18.7109375" style="3" customWidth="1"/>
    <col min="5635" max="5635" width="41.42578125" style="3" customWidth="1"/>
    <col min="5636" max="5636" width="10.42578125" style="3" bestFit="1" customWidth="1"/>
    <col min="5637" max="5637" width="19.7109375" style="3" customWidth="1"/>
    <col min="5638" max="5638" width="6.7109375" style="3" customWidth="1"/>
    <col min="5639" max="5640" width="11.5703125" style="3" customWidth="1"/>
    <col min="5641" max="5641" width="11.5703125" style="3"/>
    <col min="5642" max="5642" width="15.5703125" style="3" customWidth="1"/>
    <col min="5643" max="5888" width="11.5703125" style="3"/>
    <col min="5889" max="5889" width="36.28515625" style="3" customWidth="1"/>
    <col min="5890" max="5890" width="18.7109375" style="3" customWidth="1"/>
    <col min="5891" max="5891" width="41.42578125" style="3" customWidth="1"/>
    <col min="5892" max="5892" width="10.42578125" style="3" bestFit="1" customWidth="1"/>
    <col min="5893" max="5893" width="19.7109375" style="3" customWidth="1"/>
    <col min="5894" max="5894" width="6.7109375" style="3" customWidth="1"/>
    <col min="5895" max="5896" width="11.5703125" style="3" customWidth="1"/>
    <col min="5897" max="5897" width="11.5703125" style="3"/>
    <col min="5898" max="5898" width="15.5703125" style="3" customWidth="1"/>
    <col min="5899" max="6144" width="11.5703125" style="3"/>
    <col min="6145" max="6145" width="36.28515625" style="3" customWidth="1"/>
    <col min="6146" max="6146" width="18.7109375" style="3" customWidth="1"/>
    <col min="6147" max="6147" width="41.42578125" style="3" customWidth="1"/>
    <col min="6148" max="6148" width="10.42578125" style="3" bestFit="1" customWidth="1"/>
    <col min="6149" max="6149" width="19.7109375" style="3" customWidth="1"/>
    <col min="6150" max="6150" width="6.7109375" style="3" customWidth="1"/>
    <col min="6151" max="6152" width="11.5703125" style="3" customWidth="1"/>
    <col min="6153" max="6153" width="11.5703125" style="3"/>
    <col min="6154" max="6154" width="15.5703125" style="3" customWidth="1"/>
    <col min="6155" max="6400" width="11.5703125" style="3"/>
    <col min="6401" max="6401" width="36.28515625" style="3" customWidth="1"/>
    <col min="6402" max="6402" width="18.7109375" style="3" customWidth="1"/>
    <col min="6403" max="6403" width="41.42578125" style="3" customWidth="1"/>
    <col min="6404" max="6404" width="10.42578125" style="3" bestFit="1" customWidth="1"/>
    <col min="6405" max="6405" width="19.7109375" style="3" customWidth="1"/>
    <col min="6406" max="6406" width="6.7109375" style="3" customWidth="1"/>
    <col min="6407" max="6408" width="11.5703125" style="3" customWidth="1"/>
    <col min="6409" max="6409" width="11.5703125" style="3"/>
    <col min="6410" max="6410" width="15.5703125" style="3" customWidth="1"/>
    <col min="6411" max="6656" width="11.5703125" style="3"/>
    <col min="6657" max="6657" width="36.28515625" style="3" customWidth="1"/>
    <col min="6658" max="6658" width="18.7109375" style="3" customWidth="1"/>
    <col min="6659" max="6659" width="41.42578125" style="3" customWidth="1"/>
    <col min="6660" max="6660" width="10.42578125" style="3" bestFit="1" customWidth="1"/>
    <col min="6661" max="6661" width="19.7109375" style="3" customWidth="1"/>
    <col min="6662" max="6662" width="6.7109375" style="3" customWidth="1"/>
    <col min="6663" max="6664" width="11.5703125" style="3" customWidth="1"/>
    <col min="6665" max="6665" width="11.5703125" style="3"/>
    <col min="6666" max="6666" width="15.5703125" style="3" customWidth="1"/>
    <col min="6667" max="6912" width="11.5703125" style="3"/>
    <col min="6913" max="6913" width="36.28515625" style="3" customWidth="1"/>
    <col min="6914" max="6914" width="18.7109375" style="3" customWidth="1"/>
    <col min="6915" max="6915" width="41.42578125" style="3" customWidth="1"/>
    <col min="6916" max="6916" width="10.42578125" style="3" bestFit="1" customWidth="1"/>
    <col min="6917" max="6917" width="19.7109375" style="3" customWidth="1"/>
    <col min="6918" max="6918" width="6.7109375" style="3" customWidth="1"/>
    <col min="6919" max="6920" width="11.5703125" style="3" customWidth="1"/>
    <col min="6921" max="6921" width="11.5703125" style="3"/>
    <col min="6922" max="6922" width="15.5703125" style="3" customWidth="1"/>
    <col min="6923" max="7168" width="11.5703125" style="3"/>
    <col min="7169" max="7169" width="36.28515625" style="3" customWidth="1"/>
    <col min="7170" max="7170" width="18.7109375" style="3" customWidth="1"/>
    <col min="7171" max="7171" width="41.42578125" style="3" customWidth="1"/>
    <col min="7172" max="7172" width="10.42578125" style="3" bestFit="1" customWidth="1"/>
    <col min="7173" max="7173" width="19.7109375" style="3" customWidth="1"/>
    <col min="7174" max="7174" width="6.7109375" style="3" customWidth="1"/>
    <col min="7175" max="7176" width="11.5703125" style="3" customWidth="1"/>
    <col min="7177" max="7177" width="11.5703125" style="3"/>
    <col min="7178" max="7178" width="15.5703125" style="3" customWidth="1"/>
    <col min="7179" max="7424" width="11.5703125" style="3"/>
    <col min="7425" max="7425" width="36.28515625" style="3" customWidth="1"/>
    <col min="7426" max="7426" width="18.7109375" style="3" customWidth="1"/>
    <col min="7427" max="7427" width="41.42578125" style="3" customWidth="1"/>
    <col min="7428" max="7428" width="10.42578125" style="3" bestFit="1" customWidth="1"/>
    <col min="7429" max="7429" width="19.7109375" style="3" customWidth="1"/>
    <col min="7430" max="7430" width="6.7109375" style="3" customWidth="1"/>
    <col min="7431" max="7432" width="11.5703125" style="3" customWidth="1"/>
    <col min="7433" max="7433" width="11.5703125" style="3"/>
    <col min="7434" max="7434" width="15.5703125" style="3" customWidth="1"/>
    <col min="7435" max="7680" width="11.5703125" style="3"/>
    <col min="7681" max="7681" width="36.28515625" style="3" customWidth="1"/>
    <col min="7682" max="7682" width="18.7109375" style="3" customWidth="1"/>
    <col min="7683" max="7683" width="41.42578125" style="3" customWidth="1"/>
    <col min="7684" max="7684" width="10.42578125" style="3" bestFit="1" customWidth="1"/>
    <col min="7685" max="7685" width="19.7109375" style="3" customWidth="1"/>
    <col min="7686" max="7686" width="6.7109375" style="3" customWidth="1"/>
    <col min="7687" max="7688" width="11.5703125" style="3" customWidth="1"/>
    <col min="7689" max="7689" width="11.5703125" style="3"/>
    <col min="7690" max="7690" width="15.5703125" style="3" customWidth="1"/>
    <col min="7691" max="7936" width="11.5703125" style="3"/>
    <col min="7937" max="7937" width="36.28515625" style="3" customWidth="1"/>
    <col min="7938" max="7938" width="18.7109375" style="3" customWidth="1"/>
    <col min="7939" max="7939" width="41.42578125" style="3" customWidth="1"/>
    <col min="7940" max="7940" width="10.42578125" style="3" bestFit="1" customWidth="1"/>
    <col min="7941" max="7941" width="19.7109375" style="3" customWidth="1"/>
    <col min="7942" max="7942" width="6.7109375" style="3" customWidth="1"/>
    <col min="7943" max="7944" width="11.5703125" style="3" customWidth="1"/>
    <col min="7945" max="7945" width="11.5703125" style="3"/>
    <col min="7946" max="7946" width="15.5703125" style="3" customWidth="1"/>
    <col min="7947" max="8192" width="11.5703125" style="3"/>
    <col min="8193" max="8193" width="36.28515625" style="3" customWidth="1"/>
    <col min="8194" max="8194" width="18.7109375" style="3" customWidth="1"/>
    <col min="8195" max="8195" width="41.42578125" style="3" customWidth="1"/>
    <col min="8196" max="8196" width="10.42578125" style="3" bestFit="1" customWidth="1"/>
    <col min="8197" max="8197" width="19.7109375" style="3" customWidth="1"/>
    <col min="8198" max="8198" width="6.7109375" style="3" customWidth="1"/>
    <col min="8199" max="8200" width="11.5703125" style="3" customWidth="1"/>
    <col min="8201" max="8201" width="11.5703125" style="3"/>
    <col min="8202" max="8202" width="15.5703125" style="3" customWidth="1"/>
    <col min="8203" max="8448" width="11.5703125" style="3"/>
    <col min="8449" max="8449" width="36.28515625" style="3" customWidth="1"/>
    <col min="8450" max="8450" width="18.7109375" style="3" customWidth="1"/>
    <col min="8451" max="8451" width="41.42578125" style="3" customWidth="1"/>
    <col min="8452" max="8452" width="10.42578125" style="3" bestFit="1" customWidth="1"/>
    <col min="8453" max="8453" width="19.7109375" style="3" customWidth="1"/>
    <col min="8454" max="8454" width="6.7109375" style="3" customWidth="1"/>
    <col min="8455" max="8456" width="11.5703125" style="3" customWidth="1"/>
    <col min="8457" max="8457" width="11.5703125" style="3"/>
    <col min="8458" max="8458" width="15.5703125" style="3" customWidth="1"/>
    <col min="8459" max="8704" width="11.5703125" style="3"/>
    <col min="8705" max="8705" width="36.28515625" style="3" customWidth="1"/>
    <col min="8706" max="8706" width="18.7109375" style="3" customWidth="1"/>
    <col min="8707" max="8707" width="41.42578125" style="3" customWidth="1"/>
    <col min="8708" max="8708" width="10.42578125" style="3" bestFit="1" customWidth="1"/>
    <col min="8709" max="8709" width="19.7109375" style="3" customWidth="1"/>
    <col min="8710" max="8710" width="6.7109375" style="3" customWidth="1"/>
    <col min="8711" max="8712" width="11.5703125" style="3" customWidth="1"/>
    <col min="8713" max="8713" width="11.5703125" style="3"/>
    <col min="8714" max="8714" width="15.5703125" style="3" customWidth="1"/>
    <col min="8715" max="8960" width="11.5703125" style="3"/>
    <col min="8961" max="8961" width="36.28515625" style="3" customWidth="1"/>
    <col min="8962" max="8962" width="18.7109375" style="3" customWidth="1"/>
    <col min="8963" max="8963" width="41.42578125" style="3" customWidth="1"/>
    <col min="8964" max="8964" width="10.42578125" style="3" bestFit="1" customWidth="1"/>
    <col min="8965" max="8965" width="19.7109375" style="3" customWidth="1"/>
    <col min="8966" max="8966" width="6.7109375" style="3" customWidth="1"/>
    <col min="8967" max="8968" width="11.5703125" style="3" customWidth="1"/>
    <col min="8969" max="8969" width="11.5703125" style="3"/>
    <col min="8970" max="8970" width="15.5703125" style="3" customWidth="1"/>
    <col min="8971" max="9216" width="11.5703125" style="3"/>
    <col min="9217" max="9217" width="36.28515625" style="3" customWidth="1"/>
    <col min="9218" max="9218" width="18.7109375" style="3" customWidth="1"/>
    <col min="9219" max="9219" width="41.42578125" style="3" customWidth="1"/>
    <col min="9220" max="9220" width="10.42578125" style="3" bestFit="1" customWidth="1"/>
    <col min="9221" max="9221" width="19.7109375" style="3" customWidth="1"/>
    <col min="9222" max="9222" width="6.7109375" style="3" customWidth="1"/>
    <col min="9223" max="9224" width="11.5703125" style="3" customWidth="1"/>
    <col min="9225" max="9225" width="11.5703125" style="3"/>
    <col min="9226" max="9226" width="15.5703125" style="3" customWidth="1"/>
    <col min="9227" max="9472" width="11.5703125" style="3"/>
    <col min="9473" max="9473" width="36.28515625" style="3" customWidth="1"/>
    <col min="9474" max="9474" width="18.7109375" style="3" customWidth="1"/>
    <col min="9475" max="9475" width="41.42578125" style="3" customWidth="1"/>
    <col min="9476" max="9476" width="10.42578125" style="3" bestFit="1" customWidth="1"/>
    <col min="9477" max="9477" width="19.7109375" style="3" customWidth="1"/>
    <col min="9478" max="9478" width="6.7109375" style="3" customWidth="1"/>
    <col min="9479" max="9480" width="11.5703125" style="3" customWidth="1"/>
    <col min="9481" max="9481" width="11.5703125" style="3"/>
    <col min="9482" max="9482" width="15.5703125" style="3" customWidth="1"/>
    <col min="9483" max="9728" width="11.5703125" style="3"/>
    <col min="9729" max="9729" width="36.28515625" style="3" customWidth="1"/>
    <col min="9730" max="9730" width="18.7109375" style="3" customWidth="1"/>
    <col min="9731" max="9731" width="41.42578125" style="3" customWidth="1"/>
    <col min="9732" max="9732" width="10.42578125" style="3" bestFit="1" customWidth="1"/>
    <col min="9733" max="9733" width="19.7109375" style="3" customWidth="1"/>
    <col min="9734" max="9734" width="6.7109375" style="3" customWidth="1"/>
    <col min="9735" max="9736" width="11.5703125" style="3" customWidth="1"/>
    <col min="9737" max="9737" width="11.5703125" style="3"/>
    <col min="9738" max="9738" width="15.5703125" style="3" customWidth="1"/>
    <col min="9739" max="9984" width="11.5703125" style="3"/>
    <col min="9985" max="9985" width="36.28515625" style="3" customWidth="1"/>
    <col min="9986" max="9986" width="18.7109375" style="3" customWidth="1"/>
    <col min="9987" max="9987" width="41.42578125" style="3" customWidth="1"/>
    <col min="9988" max="9988" width="10.42578125" style="3" bestFit="1" customWidth="1"/>
    <col min="9989" max="9989" width="19.7109375" style="3" customWidth="1"/>
    <col min="9990" max="9990" width="6.7109375" style="3" customWidth="1"/>
    <col min="9991" max="9992" width="11.5703125" style="3" customWidth="1"/>
    <col min="9993" max="9993" width="11.5703125" style="3"/>
    <col min="9994" max="9994" width="15.5703125" style="3" customWidth="1"/>
    <col min="9995" max="10240" width="11.5703125" style="3"/>
    <col min="10241" max="10241" width="36.28515625" style="3" customWidth="1"/>
    <col min="10242" max="10242" width="18.7109375" style="3" customWidth="1"/>
    <col min="10243" max="10243" width="41.42578125" style="3" customWidth="1"/>
    <col min="10244" max="10244" width="10.42578125" style="3" bestFit="1" customWidth="1"/>
    <col min="10245" max="10245" width="19.7109375" style="3" customWidth="1"/>
    <col min="10246" max="10246" width="6.7109375" style="3" customWidth="1"/>
    <col min="10247" max="10248" width="11.5703125" style="3" customWidth="1"/>
    <col min="10249" max="10249" width="11.5703125" style="3"/>
    <col min="10250" max="10250" width="15.5703125" style="3" customWidth="1"/>
    <col min="10251" max="10496" width="11.5703125" style="3"/>
    <col min="10497" max="10497" width="36.28515625" style="3" customWidth="1"/>
    <col min="10498" max="10498" width="18.7109375" style="3" customWidth="1"/>
    <col min="10499" max="10499" width="41.42578125" style="3" customWidth="1"/>
    <col min="10500" max="10500" width="10.42578125" style="3" bestFit="1" customWidth="1"/>
    <col min="10501" max="10501" width="19.7109375" style="3" customWidth="1"/>
    <col min="10502" max="10502" width="6.7109375" style="3" customWidth="1"/>
    <col min="10503" max="10504" width="11.5703125" style="3" customWidth="1"/>
    <col min="10505" max="10505" width="11.5703125" style="3"/>
    <col min="10506" max="10506" width="15.5703125" style="3" customWidth="1"/>
    <col min="10507" max="10752" width="11.5703125" style="3"/>
    <col min="10753" max="10753" width="36.28515625" style="3" customWidth="1"/>
    <col min="10754" max="10754" width="18.7109375" style="3" customWidth="1"/>
    <col min="10755" max="10755" width="41.42578125" style="3" customWidth="1"/>
    <col min="10756" max="10756" width="10.42578125" style="3" bestFit="1" customWidth="1"/>
    <col min="10757" max="10757" width="19.7109375" style="3" customWidth="1"/>
    <col min="10758" max="10758" width="6.7109375" style="3" customWidth="1"/>
    <col min="10759" max="10760" width="11.5703125" style="3" customWidth="1"/>
    <col min="10761" max="10761" width="11.5703125" style="3"/>
    <col min="10762" max="10762" width="15.5703125" style="3" customWidth="1"/>
    <col min="10763" max="11008" width="11.5703125" style="3"/>
    <col min="11009" max="11009" width="36.28515625" style="3" customWidth="1"/>
    <col min="11010" max="11010" width="18.7109375" style="3" customWidth="1"/>
    <col min="11011" max="11011" width="41.42578125" style="3" customWidth="1"/>
    <col min="11012" max="11012" width="10.42578125" style="3" bestFit="1" customWidth="1"/>
    <col min="11013" max="11013" width="19.7109375" style="3" customWidth="1"/>
    <col min="11014" max="11014" width="6.7109375" style="3" customWidth="1"/>
    <col min="11015" max="11016" width="11.5703125" style="3" customWidth="1"/>
    <col min="11017" max="11017" width="11.5703125" style="3"/>
    <col min="11018" max="11018" width="15.5703125" style="3" customWidth="1"/>
    <col min="11019" max="11264" width="11.5703125" style="3"/>
    <col min="11265" max="11265" width="36.28515625" style="3" customWidth="1"/>
    <col min="11266" max="11266" width="18.7109375" style="3" customWidth="1"/>
    <col min="11267" max="11267" width="41.42578125" style="3" customWidth="1"/>
    <col min="11268" max="11268" width="10.42578125" style="3" bestFit="1" customWidth="1"/>
    <col min="11269" max="11269" width="19.7109375" style="3" customWidth="1"/>
    <col min="11270" max="11270" width="6.7109375" style="3" customWidth="1"/>
    <col min="11271" max="11272" width="11.5703125" style="3" customWidth="1"/>
    <col min="11273" max="11273" width="11.5703125" style="3"/>
    <col min="11274" max="11274" width="15.5703125" style="3" customWidth="1"/>
    <col min="11275" max="11520" width="11.5703125" style="3"/>
    <col min="11521" max="11521" width="36.28515625" style="3" customWidth="1"/>
    <col min="11522" max="11522" width="18.7109375" style="3" customWidth="1"/>
    <col min="11523" max="11523" width="41.42578125" style="3" customWidth="1"/>
    <col min="11524" max="11524" width="10.42578125" style="3" bestFit="1" customWidth="1"/>
    <col min="11525" max="11525" width="19.7109375" style="3" customWidth="1"/>
    <col min="11526" max="11526" width="6.7109375" style="3" customWidth="1"/>
    <col min="11527" max="11528" width="11.5703125" style="3" customWidth="1"/>
    <col min="11529" max="11529" width="11.5703125" style="3"/>
    <col min="11530" max="11530" width="15.5703125" style="3" customWidth="1"/>
    <col min="11531" max="11776" width="11.5703125" style="3"/>
    <col min="11777" max="11777" width="36.28515625" style="3" customWidth="1"/>
    <col min="11778" max="11778" width="18.7109375" style="3" customWidth="1"/>
    <col min="11779" max="11779" width="41.42578125" style="3" customWidth="1"/>
    <col min="11780" max="11780" width="10.42578125" style="3" bestFit="1" customWidth="1"/>
    <col min="11781" max="11781" width="19.7109375" style="3" customWidth="1"/>
    <col min="11782" max="11782" width="6.7109375" style="3" customWidth="1"/>
    <col min="11783" max="11784" width="11.5703125" style="3" customWidth="1"/>
    <col min="11785" max="11785" width="11.5703125" style="3"/>
    <col min="11786" max="11786" width="15.5703125" style="3" customWidth="1"/>
    <col min="11787" max="12032" width="11.5703125" style="3"/>
    <col min="12033" max="12033" width="36.28515625" style="3" customWidth="1"/>
    <col min="12034" max="12034" width="18.7109375" style="3" customWidth="1"/>
    <col min="12035" max="12035" width="41.42578125" style="3" customWidth="1"/>
    <col min="12036" max="12036" width="10.42578125" style="3" bestFit="1" customWidth="1"/>
    <col min="12037" max="12037" width="19.7109375" style="3" customWidth="1"/>
    <col min="12038" max="12038" width="6.7109375" style="3" customWidth="1"/>
    <col min="12039" max="12040" width="11.5703125" style="3" customWidth="1"/>
    <col min="12041" max="12041" width="11.5703125" style="3"/>
    <col min="12042" max="12042" width="15.5703125" style="3" customWidth="1"/>
    <col min="12043" max="12288" width="11.5703125" style="3"/>
    <col min="12289" max="12289" width="36.28515625" style="3" customWidth="1"/>
    <col min="12290" max="12290" width="18.7109375" style="3" customWidth="1"/>
    <col min="12291" max="12291" width="41.42578125" style="3" customWidth="1"/>
    <col min="12292" max="12292" width="10.42578125" style="3" bestFit="1" customWidth="1"/>
    <col min="12293" max="12293" width="19.7109375" style="3" customWidth="1"/>
    <col min="12294" max="12294" width="6.7109375" style="3" customWidth="1"/>
    <col min="12295" max="12296" width="11.5703125" style="3" customWidth="1"/>
    <col min="12297" max="12297" width="11.5703125" style="3"/>
    <col min="12298" max="12298" width="15.5703125" style="3" customWidth="1"/>
    <col min="12299" max="12544" width="11.5703125" style="3"/>
    <col min="12545" max="12545" width="36.28515625" style="3" customWidth="1"/>
    <col min="12546" max="12546" width="18.7109375" style="3" customWidth="1"/>
    <col min="12547" max="12547" width="41.42578125" style="3" customWidth="1"/>
    <col min="12548" max="12548" width="10.42578125" style="3" bestFit="1" customWidth="1"/>
    <col min="12549" max="12549" width="19.7109375" style="3" customWidth="1"/>
    <col min="12550" max="12550" width="6.7109375" style="3" customWidth="1"/>
    <col min="12551" max="12552" width="11.5703125" style="3" customWidth="1"/>
    <col min="12553" max="12553" width="11.5703125" style="3"/>
    <col min="12554" max="12554" width="15.5703125" style="3" customWidth="1"/>
    <col min="12555" max="12800" width="11.5703125" style="3"/>
    <col min="12801" max="12801" width="36.28515625" style="3" customWidth="1"/>
    <col min="12802" max="12802" width="18.7109375" style="3" customWidth="1"/>
    <col min="12803" max="12803" width="41.42578125" style="3" customWidth="1"/>
    <col min="12804" max="12804" width="10.42578125" style="3" bestFit="1" customWidth="1"/>
    <col min="12805" max="12805" width="19.7109375" style="3" customWidth="1"/>
    <col min="12806" max="12806" width="6.7109375" style="3" customWidth="1"/>
    <col min="12807" max="12808" width="11.5703125" style="3" customWidth="1"/>
    <col min="12809" max="12809" width="11.5703125" style="3"/>
    <col min="12810" max="12810" width="15.5703125" style="3" customWidth="1"/>
    <col min="12811" max="13056" width="11.5703125" style="3"/>
    <col min="13057" max="13057" width="36.28515625" style="3" customWidth="1"/>
    <col min="13058" max="13058" width="18.7109375" style="3" customWidth="1"/>
    <col min="13059" max="13059" width="41.42578125" style="3" customWidth="1"/>
    <col min="13060" max="13060" width="10.42578125" style="3" bestFit="1" customWidth="1"/>
    <col min="13061" max="13061" width="19.7109375" style="3" customWidth="1"/>
    <col min="13062" max="13062" width="6.7109375" style="3" customWidth="1"/>
    <col min="13063" max="13064" width="11.5703125" style="3" customWidth="1"/>
    <col min="13065" max="13065" width="11.5703125" style="3"/>
    <col min="13066" max="13066" width="15.5703125" style="3" customWidth="1"/>
    <col min="13067" max="13312" width="11.5703125" style="3"/>
    <col min="13313" max="13313" width="36.28515625" style="3" customWidth="1"/>
    <col min="13314" max="13314" width="18.7109375" style="3" customWidth="1"/>
    <col min="13315" max="13315" width="41.42578125" style="3" customWidth="1"/>
    <col min="13316" max="13316" width="10.42578125" style="3" bestFit="1" customWidth="1"/>
    <col min="13317" max="13317" width="19.7109375" style="3" customWidth="1"/>
    <col min="13318" max="13318" width="6.7109375" style="3" customWidth="1"/>
    <col min="13319" max="13320" width="11.5703125" style="3" customWidth="1"/>
    <col min="13321" max="13321" width="11.5703125" style="3"/>
    <col min="13322" max="13322" width="15.5703125" style="3" customWidth="1"/>
    <col min="13323" max="13568" width="11.5703125" style="3"/>
    <col min="13569" max="13569" width="36.28515625" style="3" customWidth="1"/>
    <col min="13570" max="13570" width="18.7109375" style="3" customWidth="1"/>
    <col min="13571" max="13571" width="41.42578125" style="3" customWidth="1"/>
    <col min="13572" max="13572" width="10.42578125" style="3" bestFit="1" customWidth="1"/>
    <col min="13573" max="13573" width="19.7109375" style="3" customWidth="1"/>
    <col min="13574" max="13574" width="6.7109375" style="3" customWidth="1"/>
    <col min="13575" max="13576" width="11.5703125" style="3" customWidth="1"/>
    <col min="13577" max="13577" width="11.5703125" style="3"/>
    <col min="13578" max="13578" width="15.5703125" style="3" customWidth="1"/>
    <col min="13579" max="13824" width="11.5703125" style="3"/>
    <col min="13825" max="13825" width="36.28515625" style="3" customWidth="1"/>
    <col min="13826" max="13826" width="18.7109375" style="3" customWidth="1"/>
    <col min="13827" max="13827" width="41.42578125" style="3" customWidth="1"/>
    <col min="13828" max="13828" width="10.42578125" style="3" bestFit="1" customWidth="1"/>
    <col min="13829" max="13829" width="19.7109375" style="3" customWidth="1"/>
    <col min="13830" max="13830" width="6.7109375" style="3" customWidth="1"/>
    <col min="13831" max="13832" width="11.5703125" style="3" customWidth="1"/>
    <col min="13833" max="13833" width="11.5703125" style="3"/>
    <col min="13834" max="13834" width="15.5703125" style="3" customWidth="1"/>
    <col min="13835" max="14080" width="11.5703125" style="3"/>
    <col min="14081" max="14081" width="36.28515625" style="3" customWidth="1"/>
    <col min="14082" max="14082" width="18.7109375" style="3" customWidth="1"/>
    <col min="14083" max="14083" width="41.42578125" style="3" customWidth="1"/>
    <col min="14084" max="14084" width="10.42578125" style="3" bestFit="1" customWidth="1"/>
    <col min="14085" max="14085" width="19.7109375" style="3" customWidth="1"/>
    <col min="14086" max="14086" width="6.7109375" style="3" customWidth="1"/>
    <col min="14087" max="14088" width="11.5703125" style="3" customWidth="1"/>
    <col min="14089" max="14089" width="11.5703125" style="3"/>
    <col min="14090" max="14090" width="15.5703125" style="3" customWidth="1"/>
    <col min="14091" max="14336" width="11.5703125" style="3"/>
    <col min="14337" max="14337" width="36.28515625" style="3" customWidth="1"/>
    <col min="14338" max="14338" width="18.7109375" style="3" customWidth="1"/>
    <col min="14339" max="14339" width="41.42578125" style="3" customWidth="1"/>
    <col min="14340" max="14340" width="10.42578125" style="3" bestFit="1" customWidth="1"/>
    <col min="14341" max="14341" width="19.7109375" style="3" customWidth="1"/>
    <col min="14342" max="14342" width="6.7109375" style="3" customWidth="1"/>
    <col min="14343" max="14344" width="11.5703125" style="3" customWidth="1"/>
    <col min="14345" max="14345" width="11.5703125" style="3"/>
    <col min="14346" max="14346" width="15.5703125" style="3" customWidth="1"/>
    <col min="14347" max="14592" width="11.5703125" style="3"/>
    <col min="14593" max="14593" width="36.28515625" style="3" customWidth="1"/>
    <col min="14594" max="14594" width="18.7109375" style="3" customWidth="1"/>
    <col min="14595" max="14595" width="41.42578125" style="3" customWidth="1"/>
    <col min="14596" max="14596" width="10.42578125" style="3" bestFit="1" customWidth="1"/>
    <col min="14597" max="14597" width="19.7109375" style="3" customWidth="1"/>
    <col min="14598" max="14598" width="6.7109375" style="3" customWidth="1"/>
    <col min="14599" max="14600" width="11.5703125" style="3" customWidth="1"/>
    <col min="14601" max="14601" width="11.5703125" style="3"/>
    <col min="14602" max="14602" width="15.5703125" style="3" customWidth="1"/>
    <col min="14603" max="14848" width="11.5703125" style="3"/>
    <col min="14849" max="14849" width="36.28515625" style="3" customWidth="1"/>
    <col min="14850" max="14850" width="18.7109375" style="3" customWidth="1"/>
    <col min="14851" max="14851" width="41.42578125" style="3" customWidth="1"/>
    <col min="14852" max="14852" width="10.42578125" style="3" bestFit="1" customWidth="1"/>
    <col min="14853" max="14853" width="19.7109375" style="3" customWidth="1"/>
    <col min="14854" max="14854" width="6.7109375" style="3" customWidth="1"/>
    <col min="14855" max="14856" width="11.5703125" style="3" customWidth="1"/>
    <col min="14857" max="14857" width="11.5703125" style="3"/>
    <col min="14858" max="14858" width="15.5703125" style="3" customWidth="1"/>
    <col min="14859" max="15104" width="11.5703125" style="3"/>
    <col min="15105" max="15105" width="36.28515625" style="3" customWidth="1"/>
    <col min="15106" max="15106" width="18.7109375" style="3" customWidth="1"/>
    <col min="15107" max="15107" width="41.42578125" style="3" customWidth="1"/>
    <col min="15108" max="15108" width="10.42578125" style="3" bestFit="1" customWidth="1"/>
    <col min="15109" max="15109" width="19.7109375" style="3" customWidth="1"/>
    <col min="15110" max="15110" width="6.7109375" style="3" customWidth="1"/>
    <col min="15111" max="15112" width="11.5703125" style="3" customWidth="1"/>
    <col min="15113" max="15113" width="11.5703125" style="3"/>
    <col min="15114" max="15114" width="15.5703125" style="3" customWidth="1"/>
    <col min="15115" max="15360" width="11.5703125" style="3"/>
    <col min="15361" max="15361" width="36.28515625" style="3" customWidth="1"/>
    <col min="15362" max="15362" width="18.7109375" style="3" customWidth="1"/>
    <col min="15363" max="15363" width="41.42578125" style="3" customWidth="1"/>
    <col min="15364" max="15364" width="10.42578125" style="3" bestFit="1" customWidth="1"/>
    <col min="15365" max="15365" width="19.7109375" style="3" customWidth="1"/>
    <col min="15366" max="15366" width="6.7109375" style="3" customWidth="1"/>
    <col min="15367" max="15368" width="11.5703125" style="3" customWidth="1"/>
    <col min="15369" max="15369" width="11.5703125" style="3"/>
    <col min="15370" max="15370" width="15.5703125" style="3" customWidth="1"/>
    <col min="15371" max="15616" width="11.5703125" style="3"/>
    <col min="15617" max="15617" width="36.28515625" style="3" customWidth="1"/>
    <col min="15618" max="15618" width="18.7109375" style="3" customWidth="1"/>
    <col min="15619" max="15619" width="41.42578125" style="3" customWidth="1"/>
    <col min="15620" max="15620" width="10.42578125" style="3" bestFit="1" customWidth="1"/>
    <col min="15621" max="15621" width="19.7109375" style="3" customWidth="1"/>
    <col min="15622" max="15622" width="6.7109375" style="3" customWidth="1"/>
    <col min="15623" max="15624" width="11.5703125" style="3" customWidth="1"/>
    <col min="15625" max="15625" width="11.5703125" style="3"/>
    <col min="15626" max="15626" width="15.5703125" style="3" customWidth="1"/>
    <col min="15627" max="15872" width="11.5703125" style="3"/>
    <col min="15873" max="15873" width="36.28515625" style="3" customWidth="1"/>
    <col min="15874" max="15874" width="18.7109375" style="3" customWidth="1"/>
    <col min="15875" max="15875" width="41.42578125" style="3" customWidth="1"/>
    <col min="15876" max="15876" width="10.42578125" style="3" bestFit="1" customWidth="1"/>
    <col min="15877" max="15877" width="19.7109375" style="3" customWidth="1"/>
    <col min="15878" max="15878" width="6.7109375" style="3" customWidth="1"/>
    <col min="15879" max="15880" width="11.5703125" style="3" customWidth="1"/>
    <col min="15881" max="15881" width="11.5703125" style="3"/>
    <col min="15882" max="15882" width="15.5703125" style="3" customWidth="1"/>
    <col min="15883" max="16128" width="11.5703125" style="3"/>
    <col min="16129" max="16129" width="36.28515625" style="3" customWidth="1"/>
    <col min="16130" max="16130" width="18.7109375" style="3" customWidth="1"/>
    <col min="16131" max="16131" width="41.42578125" style="3" customWidth="1"/>
    <col min="16132" max="16132" width="10.42578125" style="3" bestFit="1" customWidth="1"/>
    <col min="16133" max="16133" width="19.7109375" style="3" customWidth="1"/>
    <col min="16134" max="16134" width="6.7109375" style="3" customWidth="1"/>
    <col min="16135" max="16136" width="11.5703125" style="3" customWidth="1"/>
    <col min="16137" max="16137" width="11.5703125" style="3"/>
    <col min="16138" max="16138" width="15.5703125" style="3" customWidth="1"/>
    <col min="16139" max="16384" width="11.5703125" style="3"/>
  </cols>
  <sheetData>
    <row r="1" spans="1:15" x14ac:dyDescent="0.25">
      <c r="A1" s="110" t="s">
        <v>740</v>
      </c>
    </row>
    <row r="2" spans="1:15" ht="17.25" customHeight="1" x14ac:dyDescent="0.25">
      <c r="A2" s="1045" t="s">
        <v>741</v>
      </c>
      <c r="B2" s="1045"/>
      <c r="C2" s="1045"/>
    </row>
    <row r="4" spans="1:15" x14ac:dyDescent="0.25">
      <c r="A4" s="151" t="s">
        <v>722</v>
      </c>
      <c r="B4" s="152" t="s">
        <v>807</v>
      </c>
      <c r="C4" s="153" t="s">
        <v>723</v>
      </c>
    </row>
    <row r="5" spans="1:15" ht="15.75" thickBot="1" x14ac:dyDescent="0.3">
      <c r="A5" s="154"/>
      <c r="B5" s="155"/>
      <c r="C5" s="155"/>
    </row>
    <row r="6" spans="1:15" ht="15.75" thickBot="1" x14ac:dyDescent="0.3">
      <c r="A6" s="156" t="s">
        <v>742</v>
      </c>
      <c r="B6" s="557">
        <f>SUM(B8:B16)</f>
        <v>13482.358809670981</v>
      </c>
      <c r="C6" s="157">
        <f>B6/$B$20</f>
        <v>0.98260806685966318</v>
      </c>
    </row>
    <row r="7" spans="1:15" x14ac:dyDescent="0.25">
      <c r="A7" s="133"/>
      <c r="B7" s="558"/>
      <c r="C7" s="158"/>
    </row>
    <row r="8" spans="1:15" x14ac:dyDescent="0.25">
      <c r="A8" s="124" t="s">
        <v>1</v>
      </c>
      <c r="B8" s="159">
        <v>6539.6103905700002</v>
      </c>
      <c r="C8" s="160">
        <f t="shared" ref="C8:C16" si="0">B8/$B$20</f>
        <v>0.47661347799793274</v>
      </c>
      <c r="N8"/>
    </row>
    <row r="9" spans="1:15" x14ac:dyDescent="0.25">
      <c r="A9" s="124" t="s">
        <v>2</v>
      </c>
      <c r="B9" s="159">
        <v>4737.4251161699995</v>
      </c>
      <c r="C9" s="160">
        <f t="shared" si="0"/>
        <v>0.34526837632841628</v>
      </c>
      <c r="N9"/>
      <c r="O9"/>
    </row>
    <row r="10" spans="1:15" x14ac:dyDescent="0.25">
      <c r="A10" s="124" t="s">
        <v>3</v>
      </c>
      <c r="B10" s="159">
        <v>638.59599387000003</v>
      </c>
      <c r="C10" s="160">
        <f t="shared" si="0"/>
        <v>4.6541527628742814E-2</v>
      </c>
      <c r="N10"/>
      <c r="O10"/>
    </row>
    <row r="11" spans="1:15" x14ac:dyDescent="0.25">
      <c r="A11" s="124" t="s">
        <v>4</v>
      </c>
      <c r="B11" s="159">
        <v>36.064270370000003</v>
      </c>
      <c r="C11" s="160">
        <f t="shared" si="0"/>
        <v>2.6284008229739975E-3</v>
      </c>
      <c r="N11"/>
      <c r="O11"/>
    </row>
    <row r="12" spans="1:15" x14ac:dyDescent="0.25">
      <c r="A12" s="124" t="s">
        <v>272</v>
      </c>
      <c r="B12" s="159">
        <v>488.51166217999992</v>
      </c>
      <c r="C12" s="160">
        <f t="shared" si="0"/>
        <v>3.5603228395670081E-2</v>
      </c>
      <c r="N12"/>
      <c r="O12"/>
    </row>
    <row r="13" spans="1:15" x14ac:dyDescent="0.25">
      <c r="A13" s="124" t="s">
        <v>273</v>
      </c>
      <c r="B13" s="159">
        <v>250.03227535000002</v>
      </c>
      <c r="C13" s="160">
        <f t="shared" si="0"/>
        <v>1.8222607349535607E-2</v>
      </c>
      <c r="N13"/>
      <c r="O13"/>
    </row>
    <row r="14" spans="1:15" x14ac:dyDescent="0.25">
      <c r="A14" s="124" t="s">
        <v>5</v>
      </c>
      <c r="B14" s="159">
        <v>372.53980351537604</v>
      </c>
      <c r="C14" s="160">
        <f t="shared" si="0"/>
        <v>2.715108100356629E-2</v>
      </c>
      <c r="N14"/>
      <c r="O14"/>
    </row>
    <row r="15" spans="1:15" x14ac:dyDescent="0.25">
      <c r="A15" s="124" t="s">
        <v>743</v>
      </c>
      <c r="B15" s="159">
        <v>418.95731816560499</v>
      </c>
      <c r="C15" s="160">
        <f t="shared" si="0"/>
        <v>3.0534036833682242E-2</v>
      </c>
      <c r="N15"/>
      <c r="O15"/>
    </row>
    <row r="16" spans="1:15" ht="15.75" thickBot="1" x14ac:dyDescent="0.3">
      <c r="A16" s="124" t="s">
        <v>737</v>
      </c>
      <c r="B16" s="161">
        <v>0.62197947999997882</v>
      </c>
      <c r="C16" s="994">
        <f t="shared" si="0"/>
        <v>4.5330499143129716E-5</v>
      </c>
      <c r="N16"/>
      <c r="O16"/>
    </row>
    <row r="17" spans="1:15" ht="15.75" thickBot="1" x14ac:dyDescent="0.3">
      <c r="A17" s="124"/>
      <c r="B17" s="103"/>
      <c r="C17" s="136"/>
      <c r="N17"/>
      <c r="O17"/>
    </row>
    <row r="18" spans="1:15" ht="15.75" thickBot="1" x14ac:dyDescent="0.3">
      <c r="A18" s="162" t="s">
        <v>734</v>
      </c>
      <c r="B18" s="163">
        <v>238.63459999999998</v>
      </c>
      <c r="C18" s="164">
        <f>B18/$B$20</f>
        <v>1.7391933140336831E-2</v>
      </c>
      <c r="N18"/>
      <c r="O18"/>
    </row>
    <row r="19" spans="1:15" x14ac:dyDescent="0.25">
      <c r="A19" s="133"/>
      <c r="B19" s="133"/>
      <c r="C19" s="143"/>
      <c r="N19"/>
      <c r="O19"/>
    </row>
    <row r="20" spans="1:15" x14ac:dyDescent="0.25">
      <c r="A20" s="137" t="s">
        <v>739</v>
      </c>
      <c r="B20" s="165">
        <f>+B18+B6</f>
        <v>13720.99340967098</v>
      </c>
      <c r="C20" s="992">
        <f>+C6+C18</f>
        <v>1</v>
      </c>
      <c r="N20"/>
    </row>
    <row r="21" spans="1:15" x14ac:dyDescent="0.25">
      <c r="A21" s="166"/>
      <c r="B21" s="167"/>
      <c r="C21" s="168"/>
      <c r="N21"/>
    </row>
    <row r="22" spans="1:15" ht="41.25" customHeight="1" x14ac:dyDescent="0.25">
      <c r="A22" s="1046" t="s">
        <v>744</v>
      </c>
      <c r="B22" s="1046"/>
      <c r="C22" s="1046"/>
      <c r="N22"/>
    </row>
    <row r="23" spans="1:15" ht="18.75" customHeight="1" x14ac:dyDescent="0.25">
      <c r="N23"/>
    </row>
    <row r="24" spans="1:15" s="113" customFormat="1" ht="18" customHeight="1" thickBot="1" x14ac:dyDescent="0.3">
      <c r="A24" s="151" t="s">
        <v>722</v>
      </c>
      <c r="B24" s="152" t="s">
        <v>807</v>
      </c>
      <c r="C24" s="153" t="s">
        <v>723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5" ht="15.75" thickBot="1" x14ac:dyDescent="0.3">
      <c r="A25" s="169" t="s">
        <v>745</v>
      </c>
      <c r="B25" s="170">
        <f>SUM(B26:B35)</f>
        <v>13720.99340967098</v>
      </c>
      <c r="C25" s="171">
        <f>B25/$B$37</f>
        <v>0.66007305925491067</v>
      </c>
      <c r="N25"/>
    </row>
    <row r="26" spans="1:15" x14ac:dyDescent="0.25">
      <c r="A26" s="124" t="s">
        <v>1</v>
      </c>
      <c r="B26" s="159">
        <v>6539.6103905700002</v>
      </c>
      <c r="C26" s="172">
        <f>B26/$B$37</f>
        <v>0.31459971650421853</v>
      </c>
      <c r="D26" s="173"/>
      <c r="E26" s="173"/>
      <c r="N26"/>
    </row>
    <row r="27" spans="1:15" x14ac:dyDescent="0.25">
      <c r="A27" s="124" t="s">
        <v>2</v>
      </c>
      <c r="B27" s="159">
        <v>4737.4251161699995</v>
      </c>
      <c r="C27" s="172">
        <f t="shared" ref="C27:C35" si="1">B27/$B$37</f>
        <v>0.22790235342707352</v>
      </c>
      <c r="D27" s="173"/>
    </row>
    <row r="28" spans="1:15" x14ac:dyDescent="0.25">
      <c r="A28" s="124" t="s">
        <v>3</v>
      </c>
      <c r="B28" s="159">
        <v>638.59599387000003</v>
      </c>
      <c r="C28" s="172">
        <f t="shared" si="1"/>
        <v>3.0720808524301219E-2</v>
      </c>
    </row>
    <row r="29" spans="1:15" x14ac:dyDescent="0.25">
      <c r="A29" s="124" t="s">
        <v>4</v>
      </c>
      <c r="B29" s="159">
        <v>36.064270370000003</v>
      </c>
      <c r="C29" s="172">
        <f t="shared" si="1"/>
        <v>1.7349365721685715E-3</v>
      </c>
    </row>
    <row r="30" spans="1:15" x14ac:dyDescent="0.25">
      <c r="A30" s="124" t="s">
        <v>272</v>
      </c>
      <c r="B30" s="159">
        <v>488.51166217999992</v>
      </c>
      <c r="C30" s="172">
        <f t="shared" si="1"/>
        <v>2.3500731886481257E-2</v>
      </c>
    </row>
    <row r="31" spans="1:15" x14ac:dyDescent="0.25">
      <c r="A31" s="124" t="s">
        <v>273</v>
      </c>
      <c r="B31" s="159">
        <v>250.03227535000002</v>
      </c>
      <c r="C31" s="172">
        <f t="shared" si="1"/>
        <v>1.2028252180808987E-2</v>
      </c>
    </row>
    <row r="32" spans="1:15" x14ac:dyDescent="0.25">
      <c r="A32" s="124" t="s">
        <v>5</v>
      </c>
      <c r="B32" s="159">
        <v>372.53980351537604</v>
      </c>
      <c r="C32" s="172">
        <f t="shared" si="1"/>
        <v>1.7921697100101892E-2</v>
      </c>
    </row>
    <row r="33" spans="1:28" x14ac:dyDescent="0.25">
      <c r="A33" s="124" t="s">
        <v>743</v>
      </c>
      <c r="B33" s="159">
        <v>418.95731816560499</v>
      </c>
      <c r="C33" s="172">
        <f t="shared" si="1"/>
        <v>2.0154695104210762E-2</v>
      </c>
    </row>
    <row r="34" spans="1:28" x14ac:dyDescent="0.25">
      <c r="A34" s="124" t="s">
        <v>737</v>
      </c>
      <c r="B34" s="159">
        <v>0.62197947999997882</v>
      </c>
      <c r="C34" s="634">
        <f t="shared" si="1"/>
        <v>2.9921441246957738E-5</v>
      </c>
    </row>
    <row r="35" spans="1:28" ht="15.75" thickBot="1" x14ac:dyDescent="0.3">
      <c r="A35" s="124" t="s">
        <v>746</v>
      </c>
      <c r="B35" s="161">
        <v>238.63459999999998</v>
      </c>
      <c r="C35" s="174">
        <f t="shared" si="1"/>
        <v>1.1479946514298999E-2</v>
      </c>
    </row>
    <row r="36" spans="1:28" x14ac:dyDescent="0.25">
      <c r="A36" s="124"/>
      <c r="B36" s="132"/>
      <c r="C36" s="76"/>
    </row>
    <row r="37" spans="1:28" x14ac:dyDescent="0.25">
      <c r="A37" s="137" t="s">
        <v>747</v>
      </c>
      <c r="B37" s="165">
        <v>20787.082910426936</v>
      </c>
      <c r="C37" s="139">
        <v>1</v>
      </c>
    </row>
    <row r="38" spans="1:28" x14ac:dyDescent="0.25">
      <c r="A38" s="140"/>
      <c r="B38" s="142"/>
      <c r="C38" s="143"/>
    </row>
    <row r="39" spans="1:28" ht="37.5" customHeight="1" x14ac:dyDescent="0.2">
      <c r="A39" s="1039" t="s">
        <v>881</v>
      </c>
      <c r="B39" s="1039"/>
      <c r="C39" s="1039"/>
      <c r="D39" s="175"/>
      <c r="E39" s="175"/>
      <c r="F39" s="175"/>
      <c r="G39" s="175"/>
      <c r="H39" s="175"/>
      <c r="I39" s="175"/>
      <c r="J39" s="1047"/>
      <c r="K39" s="1047"/>
      <c r="L39" s="1047"/>
      <c r="M39" s="1047"/>
      <c r="N39" s="1047"/>
      <c r="O39" s="1047"/>
      <c r="P39" s="1047"/>
      <c r="Q39" s="1047"/>
      <c r="R39" s="1047"/>
      <c r="S39" s="1047"/>
      <c r="T39" s="1047"/>
      <c r="U39" s="1047"/>
      <c r="V39" s="1047"/>
      <c r="W39" s="1047"/>
      <c r="X39" s="1047"/>
      <c r="Y39" s="1047"/>
      <c r="Z39" s="1047"/>
      <c r="AA39" s="1047"/>
      <c r="AB39" s="176"/>
    </row>
    <row r="41" spans="1:28" ht="35.25" customHeight="1" x14ac:dyDescent="0.25"/>
    <row r="48" spans="1:28" x14ac:dyDescent="0.25">
      <c r="A48" s="3"/>
      <c r="B48" s="3"/>
    </row>
    <row r="49" spans="1:2" x14ac:dyDescent="0.25">
      <c r="A49" s="3"/>
      <c r="B49" s="3"/>
    </row>
    <row r="50" spans="1:2" x14ac:dyDescent="0.25">
      <c r="A50" s="3"/>
      <c r="B50" s="3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</sheetData>
  <mergeCells count="5">
    <mergeCell ref="A2:C2"/>
    <mergeCell ref="A22:C22"/>
    <mergeCell ref="A39:C39"/>
    <mergeCell ref="J39:R39"/>
    <mergeCell ref="S39:AA39"/>
  </mergeCells>
  <printOptions horizontalCentered="1" verticalCentered="1"/>
  <pageMargins left="0" right="0" top="0" bottom="0" header="0.31496062992125984" footer="0.31496062992125984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A805-B369-4112-9F94-CCBE72031962}">
  <sheetPr>
    <tabColor rgb="FF002060"/>
  </sheetPr>
  <dimension ref="A1:I59"/>
  <sheetViews>
    <sheetView view="pageBreakPreview" zoomScaleNormal="100" zoomScaleSheetLayoutView="100" workbookViewId="0"/>
  </sheetViews>
  <sheetFormatPr baseColWidth="10" defaultColWidth="11.42578125" defaultRowHeight="12.75" x14ac:dyDescent="0.2"/>
  <cols>
    <col min="1" max="1" width="13.42578125" style="7" customWidth="1"/>
    <col min="2" max="2" width="15.42578125" style="6" bestFit="1" customWidth="1"/>
    <col min="3" max="3" width="13.42578125" style="6" bestFit="1" customWidth="1"/>
    <col min="4" max="4" width="13.140625" style="6" bestFit="1" customWidth="1"/>
    <col min="5" max="5" width="15.7109375" style="6" bestFit="1" customWidth="1"/>
    <col min="6" max="7" width="13.140625" style="6" bestFit="1" customWidth="1"/>
    <col min="8" max="8" width="14.140625" style="6" bestFit="1" customWidth="1"/>
    <col min="9" max="9" width="3.42578125" style="6" customWidth="1"/>
    <col min="10" max="16384" width="11.42578125" style="6"/>
  </cols>
  <sheetData>
    <row r="1" spans="1:9" x14ac:dyDescent="0.2">
      <c r="A1" s="95" t="s">
        <v>524</v>
      </c>
    </row>
    <row r="2" spans="1:9" ht="15.75" x14ac:dyDescent="0.25">
      <c r="A2" s="81" t="s">
        <v>309</v>
      </c>
    </row>
    <row r="3" spans="1:9" ht="15" x14ac:dyDescent="0.25">
      <c r="H3"/>
    </row>
    <row r="4" spans="1:9" s="177" customFormat="1" ht="25.5" x14ac:dyDescent="0.25">
      <c r="A4" s="185" t="s">
        <v>209</v>
      </c>
      <c r="B4" s="186" t="s">
        <v>310</v>
      </c>
      <c r="C4" s="186" t="s">
        <v>311</v>
      </c>
      <c r="D4" s="186" t="s">
        <v>232</v>
      </c>
      <c r="E4" s="186" t="s">
        <v>312</v>
      </c>
      <c r="F4" s="186" t="s">
        <v>313</v>
      </c>
      <c r="G4" s="186" t="s">
        <v>252</v>
      </c>
      <c r="H4" s="186" t="s">
        <v>0</v>
      </c>
    </row>
    <row r="5" spans="1:9" ht="15" x14ac:dyDescent="0.25">
      <c r="A5" s="7">
        <v>2000</v>
      </c>
      <c r="B5" s="74">
        <v>364712526.12000012</v>
      </c>
      <c r="C5" s="74">
        <v>134006848.91999997</v>
      </c>
      <c r="D5" s="74">
        <v>53822253.689999998</v>
      </c>
      <c r="E5" s="74">
        <v>235452422.21999991</v>
      </c>
      <c r="F5" s="74">
        <v>47233302.030000009</v>
      </c>
      <c r="G5" s="74">
        <v>179336590.8900004</v>
      </c>
      <c r="H5" s="74">
        <f t="shared" ref="H5:H29" si="0">SUM(B5:G5)</f>
        <v>1014563943.8700004</v>
      </c>
      <c r="I5" s="187"/>
    </row>
    <row r="6" spans="1:9" ht="15" x14ac:dyDescent="0.25">
      <c r="A6" s="7">
        <v>2001</v>
      </c>
      <c r="B6" s="74">
        <v>203780068.22999948</v>
      </c>
      <c r="C6" s="74">
        <v>439041747.33000058</v>
      </c>
      <c r="D6" s="74">
        <v>75252292.319999933</v>
      </c>
      <c r="E6" s="74">
        <v>347989505.91000021</v>
      </c>
      <c r="F6" s="74">
        <v>127548743.10000023</v>
      </c>
      <c r="G6" s="74">
        <v>215782072.97999948</v>
      </c>
      <c r="H6" s="74">
        <f t="shared" si="0"/>
        <v>1409394429.8699999</v>
      </c>
      <c r="I6" s="187"/>
    </row>
    <row r="7" spans="1:9" ht="15" x14ac:dyDescent="0.25">
      <c r="A7" s="7">
        <v>2002</v>
      </c>
      <c r="B7" s="74">
        <v>87638713.829999954</v>
      </c>
      <c r="C7" s="74">
        <v>96554213.75999999</v>
      </c>
      <c r="D7" s="74">
        <v>48579876.359999985</v>
      </c>
      <c r="E7" s="74">
        <v>124155763.47</v>
      </c>
      <c r="F7" s="74">
        <v>29345194.620000031</v>
      </c>
      <c r="G7" s="74">
        <v>42398073.809999876</v>
      </c>
      <c r="H7" s="74">
        <f t="shared" si="0"/>
        <v>428671835.84999985</v>
      </c>
      <c r="I7" s="187"/>
    </row>
    <row r="8" spans="1:9" ht="15" x14ac:dyDescent="0.25">
      <c r="A8" s="7">
        <v>2003</v>
      </c>
      <c r="B8" s="74">
        <v>43234624.949999988</v>
      </c>
      <c r="C8" s="74">
        <v>49350861.299999982</v>
      </c>
      <c r="D8" s="74">
        <v>29833129.169999987</v>
      </c>
      <c r="E8" s="74">
        <v>53040772.680000022</v>
      </c>
      <c r="F8" s="74">
        <v>18433272.120000005</v>
      </c>
      <c r="G8" s="74">
        <v>41018095.919999979</v>
      </c>
      <c r="H8" s="74">
        <f t="shared" si="0"/>
        <v>234910756.13999996</v>
      </c>
      <c r="I8" s="187"/>
    </row>
    <row r="9" spans="1:9" ht="15" x14ac:dyDescent="0.25">
      <c r="A9" s="7">
        <v>2004</v>
      </c>
      <c r="B9" s="74">
        <v>64309154.81999997</v>
      </c>
      <c r="C9" s="74">
        <v>56722253.309999987</v>
      </c>
      <c r="D9" s="74">
        <v>47032188.569999918</v>
      </c>
      <c r="E9" s="74">
        <v>46008521.460000046</v>
      </c>
      <c r="F9" s="74">
        <v>12574359.299999999</v>
      </c>
      <c r="G9" s="74">
        <v>94914086.610000089</v>
      </c>
      <c r="H9" s="74">
        <f t="shared" si="0"/>
        <v>321560564.06999999</v>
      </c>
      <c r="I9" s="187"/>
    </row>
    <row r="10" spans="1:9" ht="15" x14ac:dyDescent="0.25">
      <c r="A10" s="7">
        <v>2005</v>
      </c>
      <c r="B10" s="74">
        <v>30458306.190000027</v>
      </c>
      <c r="C10" s="74">
        <v>161210850.65999982</v>
      </c>
      <c r="D10" s="74">
        <v>83709674.33999975</v>
      </c>
      <c r="E10" s="74">
        <v>252961181.4899998</v>
      </c>
      <c r="F10" s="74">
        <v>29544632.010000087</v>
      </c>
      <c r="G10" s="74">
        <v>277352585.40000004</v>
      </c>
      <c r="H10" s="74">
        <f t="shared" si="0"/>
        <v>835237230.08999944</v>
      </c>
      <c r="I10" s="187"/>
    </row>
    <row r="11" spans="1:9" ht="15" x14ac:dyDescent="0.25">
      <c r="A11" s="7">
        <v>2006</v>
      </c>
      <c r="B11" s="74">
        <v>63538746.300000064</v>
      </c>
      <c r="C11" s="74">
        <v>124092577.56000002</v>
      </c>
      <c r="D11" s="74">
        <v>102387498.9300001</v>
      </c>
      <c r="E11" s="74">
        <v>640626630.36000013</v>
      </c>
      <c r="F11" s="74">
        <v>64837125.059999898</v>
      </c>
      <c r="G11" s="74">
        <v>273461734.01999992</v>
      </c>
      <c r="H11" s="74">
        <f t="shared" si="0"/>
        <v>1268944312.2300003</v>
      </c>
      <c r="I11" s="187"/>
    </row>
    <row r="12" spans="1:9" ht="15" x14ac:dyDescent="0.25">
      <c r="A12" s="7">
        <v>2007</v>
      </c>
      <c r="B12" s="74">
        <v>63768993.810000047</v>
      </c>
      <c r="C12" s="74">
        <v>125551261.50000018</v>
      </c>
      <c r="D12" s="74">
        <v>136592095.34999964</v>
      </c>
      <c r="E12" s="74">
        <v>336788377.42000014</v>
      </c>
      <c r="F12" s="74">
        <v>50179972.590000123</v>
      </c>
      <c r="G12" s="74">
        <v>197918361.39000002</v>
      </c>
      <c r="H12" s="74">
        <f t="shared" si="0"/>
        <v>910799062.06000006</v>
      </c>
      <c r="I12" s="187"/>
    </row>
    <row r="13" spans="1:9" ht="15" x14ac:dyDescent="0.25">
      <c r="A13" s="7">
        <v>2008</v>
      </c>
      <c r="B13" s="74">
        <v>141038943.87999985</v>
      </c>
      <c r="C13" s="74">
        <v>176688011.64000005</v>
      </c>
      <c r="D13" s="74">
        <v>167839351.1599997</v>
      </c>
      <c r="E13" s="74">
        <v>321482441.06999975</v>
      </c>
      <c r="F13" s="74">
        <v>131980227.86999997</v>
      </c>
      <c r="G13" s="74">
        <v>328783685.63</v>
      </c>
      <c r="H13" s="74">
        <f t="shared" si="0"/>
        <v>1267812661.2499993</v>
      </c>
      <c r="I13" s="187"/>
    </row>
    <row r="14" spans="1:9" ht="15" x14ac:dyDescent="0.25">
      <c r="A14" s="7">
        <v>2009</v>
      </c>
      <c r="B14" s="74">
        <v>319825374.36999983</v>
      </c>
      <c r="C14" s="74">
        <v>499659326.55999994</v>
      </c>
      <c r="D14" s="74">
        <v>393600073.86000025</v>
      </c>
      <c r="E14" s="74">
        <v>376380329.33999991</v>
      </c>
      <c r="F14" s="74">
        <v>196060821.38999999</v>
      </c>
      <c r="G14" s="74">
        <v>504747514.43999952</v>
      </c>
      <c r="H14" s="74">
        <f t="shared" si="0"/>
        <v>2290273439.9599996</v>
      </c>
      <c r="I14" s="187"/>
    </row>
    <row r="15" spans="1:9" ht="15" x14ac:dyDescent="0.25">
      <c r="A15" s="7">
        <v>2010</v>
      </c>
      <c r="B15" s="74">
        <v>416011992.68000019</v>
      </c>
      <c r="C15" s="74">
        <v>518078947.40000021</v>
      </c>
      <c r="D15" s="74">
        <v>615815226.54999876</v>
      </c>
      <c r="E15" s="74">
        <v>827591968.73000026</v>
      </c>
      <c r="F15" s="74">
        <v>510276007.16999948</v>
      </c>
      <c r="G15" s="74">
        <v>443780328.36000031</v>
      </c>
      <c r="H15" s="74">
        <f t="shared" si="0"/>
        <v>3331554470.8899994</v>
      </c>
      <c r="I15" s="187"/>
    </row>
    <row r="16" spans="1:9" ht="15" x14ac:dyDescent="0.25">
      <c r="A16" s="7">
        <v>2011</v>
      </c>
      <c r="B16" s="74">
        <v>1124827734.0299997</v>
      </c>
      <c r="C16" s="74">
        <v>776151268.41000021</v>
      </c>
      <c r="D16" s="74">
        <v>869366743.73000002</v>
      </c>
      <c r="E16" s="74">
        <v>1406825781.3400002</v>
      </c>
      <c r="F16" s="74">
        <v>788187748.4199996</v>
      </c>
      <c r="G16" s="74">
        <v>1412256087.950001</v>
      </c>
      <c r="H16" s="74">
        <f t="shared" si="0"/>
        <v>6377615363.8800011</v>
      </c>
      <c r="I16" s="187">
        <f t="shared" ref="I16:I30" si="1">+H16/1000000</f>
        <v>6377.6153638800015</v>
      </c>
    </row>
    <row r="17" spans="1:9" ht="15" x14ac:dyDescent="0.25">
      <c r="A17" s="7">
        <v>2012</v>
      </c>
      <c r="B17" s="74">
        <v>1140068754.6699998</v>
      </c>
      <c r="C17" s="74">
        <v>525257849.70999998</v>
      </c>
      <c r="D17" s="74">
        <v>905401645.29999936</v>
      </c>
      <c r="E17" s="74">
        <v>1797233970.0200005</v>
      </c>
      <c r="F17" s="74">
        <v>638740607.01000047</v>
      </c>
      <c r="G17" s="74">
        <v>2491504592.8899927</v>
      </c>
      <c r="H17" s="74">
        <f t="shared" si="0"/>
        <v>7498207419.5999928</v>
      </c>
      <c r="I17" s="187">
        <f t="shared" si="1"/>
        <v>7498.207419599993</v>
      </c>
    </row>
    <row r="18" spans="1:9" ht="15" x14ac:dyDescent="0.25">
      <c r="A18" s="7">
        <v>2013</v>
      </c>
      <c r="B18" s="74">
        <v>1419197207.8400004</v>
      </c>
      <c r="C18" s="74">
        <v>789358143.50000012</v>
      </c>
      <c r="D18" s="74">
        <v>776418374.67000091</v>
      </c>
      <c r="E18" s="74">
        <v>1807744001.009999</v>
      </c>
      <c r="F18" s="74">
        <v>404548164.9399997</v>
      </c>
      <c r="G18" s="74">
        <v>3719281155.8200016</v>
      </c>
      <c r="H18" s="74">
        <f t="shared" si="0"/>
        <v>8916547047.7800026</v>
      </c>
      <c r="I18" s="187">
        <f t="shared" si="1"/>
        <v>8916.5470477800027</v>
      </c>
    </row>
    <row r="19" spans="1:9" ht="15" x14ac:dyDescent="0.25">
      <c r="A19" s="7">
        <v>2014</v>
      </c>
      <c r="B19" s="74">
        <v>889682461.03000033</v>
      </c>
      <c r="C19" s="74">
        <v>557607616.26999998</v>
      </c>
      <c r="D19" s="74">
        <v>625458907.48999929</v>
      </c>
      <c r="E19" s="74">
        <v>1463521224.1100011</v>
      </c>
      <c r="F19" s="74">
        <v>420086094.83999974</v>
      </c>
      <c r="G19" s="74">
        <v>4122853397.7500048</v>
      </c>
      <c r="H19" s="74">
        <f t="shared" si="0"/>
        <v>8079209701.4900055</v>
      </c>
      <c r="I19" s="187">
        <f t="shared" si="1"/>
        <v>8079.2097014900055</v>
      </c>
    </row>
    <row r="20" spans="1:9" ht="15" x14ac:dyDescent="0.25">
      <c r="A20" s="7">
        <v>2015</v>
      </c>
      <c r="B20" s="74">
        <v>450720609.94000012</v>
      </c>
      <c r="C20" s="74">
        <v>669233734.78000033</v>
      </c>
      <c r="D20" s="74">
        <v>534697097.47999895</v>
      </c>
      <c r="E20" s="74">
        <v>1232816024.8499999</v>
      </c>
      <c r="F20" s="74">
        <v>382972373.1700002</v>
      </c>
      <c r="G20" s="74">
        <v>3599226251.0099983</v>
      </c>
      <c r="H20" s="74">
        <f t="shared" si="0"/>
        <v>6869666091.2299976</v>
      </c>
      <c r="I20" s="187">
        <f t="shared" si="1"/>
        <v>6869.6660912299976</v>
      </c>
    </row>
    <row r="21" spans="1:9" ht="15" x14ac:dyDescent="0.25">
      <c r="A21" s="7">
        <v>2016</v>
      </c>
      <c r="B21" s="74">
        <v>237703532.27000001</v>
      </c>
      <c r="C21" s="74">
        <v>387143433.51999998</v>
      </c>
      <c r="D21" s="74">
        <v>377551376.2899999</v>
      </c>
      <c r="E21" s="74">
        <v>1079252658.4899998</v>
      </c>
      <c r="F21" s="74">
        <v>349652787.1499998</v>
      </c>
      <c r="G21" s="74">
        <v>902845057.49999917</v>
      </c>
      <c r="H21" s="74">
        <f t="shared" si="0"/>
        <v>3334148845.2199984</v>
      </c>
      <c r="I21" s="187">
        <f t="shared" si="1"/>
        <v>3334.1488452199983</v>
      </c>
    </row>
    <row r="22" spans="1:9" ht="15" x14ac:dyDescent="0.25">
      <c r="A22" s="7">
        <v>2017</v>
      </c>
      <c r="B22" s="74">
        <v>288314529.44000012</v>
      </c>
      <c r="C22" s="74">
        <v>491458082.57000047</v>
      </c>
      <c r="D22" s="74">
        <v>495686430.17999989</v>
      </c>
      <c r="E22" s="74">
        <v>1587837378.2599983</v>
      </c>
      <c r="F22" s="74">
        <v>389701252.76999968</v>
      </c>
      <c r="G22" s="74">
        <v>721739161.80000007</v>
      </c>
      <c r="H22" s="74">
        <f t="shared" si="0"/>
        <v>3974736835.0199986</v>
      </c>
      <c r="I22" s="187">
        <f t="shared" si="1"/>
        <v>3974.7368350199986</v>
      </c>
    </row>
    <row r="23" spans="1:9" ht="15" x14ac:dyDescent="0.25">
      <c r="A23" s="7">
        <v>2018</v>
      </c>
      <c r="B23" s="74">
        <v>1425051440.4699998</v>
      </c>
      <c r="C23" s="74">
        <v>656187528.79000008</v>
      </c>
      <c r="D23" s="74">
        <v>430991600.36000037</v>
      </c>
      <c r="E23" s="74">
        <v>1079993174.7299998</v>
      </c>
      <c r="F23" s="74">
        <v>755185111.21000004</v>
      </c>
      <c r="G23" s="74">
        <v>607224592.74000001</v>
      </c>
      <c r="H23" s="74">
        <f t="shared" si="0"/>
        <v>4954633448.2999992</v>
      </c>
      <c r="I23" s="187">
        <f t="shared" si="1"/>
        <v>4954.6334482999991</v>
      </c>
    </row>
    <row r="24" spans="1:9" ht="15" x14ac:dyDescent="0.25">
      <c r="A24" s="7">
        <v>2019</v>
      </c>
      <c r="B24" s="74">
        <v>1337050021</v>
      </c>
      <c r="C24" s="74">
        <v>1039611189</v>
      </c>
      <c r="D24" s="74">
        <v>355394579.89999998</v>
      </c>
      <c r="E24" s="74">
        <v>1332676908</v>
      </c>
      <c r="F24" s="74">
        <v>1117881994</v>
      </c>
      <c r="G24" s="74">
        <v>720005678</v>
      </c>
      <c r="H24" s="74">
        <f t="shared" si="0"/>
        <v>5902620369.8999996</v>
      </c>
      <c r="I24" s="187">
        <f t="shared" si="1"/>
        <v>5902.6203698999998</v>
      </c>
    </row>
    <row r="25" spans="1:9" ht="15" x14ac:dyDescent="0.25">
      <c r="A25" s="7">
        <v>2020</v>
      </c>
      <c r="B25" s="74">
        <v>1431735521</v>
      </c>
      <c r="C25" s="74">
        <v>741526628</v>
      </c>
      <c r="D25" s="74">
        <v>215286136</v>
      </c>
      <c r="E25" s="74">
        <v>856591270</v>
      </c>
      <c r="F25" s="74">
        <v>389591504</v>
      </c>
      <c r="G25" s="74">
        <v>674442065</v>
      </c>
      <c r="H25" s="74">
        <f t="shared" si="0"/>
        <v>4309173124</v>
      </c>
      <c r="I25" s="187">
        <f t="shared" si="1"/>
        <v>4309.1731239999999</v>
      </c>
    </row>
    <row r="26" spans="1:9" ht="15" x14ac:dyDescent="0.25">
      <c r="A26" s="7">
        <v>2021</v>
      </c>
      <c r="B26" s="74">
        <v>1395092174</v>
      </c>
      <c r="C26" s="74">
        <v>737787832</v>
      </c>
      <c r="D26" s="74">
        <v>328981420</v>
      </c>
      <c r="E26" s="74">
        <v>1339605552</v>
      </c>
      <c r="F26" s="74">
        <v>597146964</v>
      </c>
      <c r="G26" s="74">
        <v>756728321</v>
      </c>
      <c r="H26" s="74">
        <f t="shared" si="0"/>
        <v>5155342263</v>
      </c>
      <c r="I26" s="187">
        <f t="shared" si="1"/>
        <v>5155.3422629999995</v>
      </c>
    </row>
    <row r="27" spans="1:9" ht="15" x14ac:dyDescent="0.25">
      <c r="A27" s="7">
        <v>2022</v>
      </c>
      <c r="B27" s="74">
        <v>1335887370</v>
      </c>
      <c r="C27" s="74">
        <v>684819598</v>
      </c>
      <c r="D27" s="74">
        <v>423126277</v>
      </c>
      <c r="E27" s="74">
        <v>1253024046</v>
      </c>
      <c r="F27" s="74">
        <v>937242150</v>
      </c>
      <c r="G27" s="74">
        <v>609897877</v>
      </c>
      <c r="H27" s="74">
        <f t="shared" si="0"/>
        <v>5243997318</v>
      </c>
      <c r="I27" s="187">
        <f t="shared" si="1"/>
        <v>5243.9973179999997</v>
      </c>
    </row>
    <row r="28" spans="1:9" ht="15" x14ac:dyDescent="0.25">
      <c r="A28" s="7">
        <v>2023</v>
      </c>
      <c r="B28" s="74">
        <v>1236526450</v>
      </c>
      <c r="C28" s="74">
        <v>854962191</v>
      </c>
      <c r="D28" s="74">
        <v>443170499</v>
      </c>
      <c r="E28" s="74">
        <v>1143261760</v>
      </c>
      <c r="F28" s="74">
        <v>928362003</v>
      </c>
      <c r="G28" s="74">
        <v>329806206</v>
      </c>
      <c r="H28" s="74">
        <f t="shared" si="0"/>
        <v>4936089109</v>
      </c>
      <c r="I28" s="187">
        <f t="shared" si="1"/>
        <v>4936.0891089999996</v>
      </c>
    </row>
    <row r="29" spans="1:9" ht="15" x14ac:dyDescent="0.25">
      <c r="A29" s="7">
        <v>2024</v>
      </c>
      <c r="B29" s="74">
        <v>1097941470</v>
      </c>
      <c r="C29" s="74">
        <v>992788285</v>
      </c>
      <c r="D29" s="74">
        <v>567644516</v>
      </c>
      <c r="E29" s="74">
        <v>1126735858</v>
      </c>
      <c r="F29" s="74">
        <v>728541503</v>
      </c>
      <c r="G29" s="74">
        <v>488008810</v>
      </c>
      <c r="H29" s="74">
        <f t="shared" si="0"/>
        <v>5001660442</v>
      </c>
      <c r="I29" s="187">
        <f t="shared" si="1"/>
        <v>5001.6604420000003</v>
      </c>
    </row>
    <row r="30" spans="1:9" s="190" customFormat="1" ht="25.5" x14ac:dyDescent="0.25">
      <c r="A30" s="188" t="s">
        <v>882</v>
      </c>
      <c r="B30" s="189">
        <f>SUM(B31:B34)</f>
        <v>304146635</v>
      </c>
      <c r="C30" s="189">
        <f t="shared" ref="C30:G30" si="2">SUM(C31:C34)</f>
        <v>233407063</v>
      </c>
      <c r="D30" s="189">
        <f t="shared" si="2"/>
        <v>215370094</v>
      </c>
      <c r="E30" s="189">
        <f t="shared" si="2"/>
        <v>315161073</v>
      </c>
      <c r="F30" s="189">
        <f t="shared" si="2"/>
        <v>224736466</v>
      </c>
      <c r="G30" s="189">
        <f t="shared" si="2"/>
        <v>150367718</v>
      </c>
      <c r="H30" s="189">
        <f>SUM(B30:G30)</f>
        <v>1443189049</v>
      </c>
      <c r="I30" s="187">
        <f t="shared" si="1"/>
        <v>1443.1890490000001</v>
      </c>
    </row>
    <row r="31" spans="1:9" x14ac:dyDescent="0.2">
      <c r="A31" s="191" t="s">
        <v>274</v>
      </c>
      <c r="B31" s="74">
        <v>78591259</v>
      </c>
      <c r="C31" s="74">
        <v>59529458</v>
      </c>
      <c r="D31" s="74">
        <v>39046265</v>
      </c>
      <c r="E31" s="74">
        <v>65513876</v>
      </c>
      <c r="F31" s="74">
        <v>68560288</v>
      </c>
      <c r="G31" s="74">
        <v>56739621</v>
      </c>
      <c r="H31" s="74">
        <f>SUM(B31:G31)</f>
        <v>367980767</v>
      </c>
      <c r="I31" s="192"/>
    </row>
    <row r="32" spans="1:9" x14ac:dyDescent="0.2">
      <c r="A32" s="191" t="s">
        <v>699</v>
      </c>
      <c r="B32" s="74">
        <v>60719521</v>
      </c>
      <c r="C32" s="74">
        <v>43342058</v>
      </c>
      <c r="D32" s="74">
        <v>38974496</v>
      </c>
      <c r="E32" s="74">
        <v>69551782</v>
      </c>
      <c r="F32" s="74">
        <v>41952348</v>
      </c>
      <c r="G32" s="74">
        <v>32446483</v>
      </c>
      <c r="H32" s="74">
        <f t="shared" ref="H32:H34" si="3">SUM(B32:G32)</f>
        <v>286986688</v>
      </c>
      <c r="I32" s="192"/>
    </row>
    <row r="33" spans="1:9" x14ac:dyDescent="0.2">
      <c r="A33" s="191" t="s">
        <v>803</v>
      </c>
      <c r="B33" s="74">
        <v>81153599</v>
      </c>
      <c r="C33" s="74">
        <v>71695196</v>
      </c>
      <c r="D33" s="74">
        <v>88730867</v>
      </c>
      <c r="E33" s="74">
        <v>76454655</v>
      </c>
      <c r="F33" s="74">
        <v>54540871</v>
      </c>
      <c r="G33" s="74">
        <v>31421890</v>
      </c>
      <c r="H33" s="74">
        <f t="shared" si="3"/>
        <v>403997078</v>
      </c>
      <c r="I33" s="192"/>
    </row>
    <row r="34" spans="1:9" x14ac:dyDescent="0.2">
      <c r="A34" s="191" t="s">
        <v>883</v>
      </c>
      <c r="B34" s="74">
        <v>83682256</v>
      </c>
      <c r="C34" s="74">
        <v>58840351</v>
      </c>
      <c r="D34" s="74">
        <v>48618466</v>
      </c>
      <c r="E34" s="74">
        <v>103640760</v>
      </c>
      <c r="F34" s="74">
        <v>59682959</v>
      </c>
      <c r="G34" s="74">
        <v>29759724</v>
      </c>
      <c r="H34" s="74">
        <f t="shared" si="3"/>
        <v>384224516</v>
      </c>
      <c r="I34" s="192"/>
    </row>
    <row r="35" spans="1:9" ht="13.9" customHeight="1" x14ac:dyDescent="0.2">
      <c r="A35" s="191"/>
      <c r="B35" s="74"/>
      <c r="C35" s="74"/>
      <c r="D35" s="74"/>
      <c r="E35" s="74"/>
      <c r="F35" s="74"/>
      <c r="G35" s="74"/>
      <c r="H35" s="74"/>
      <c r="I35" s="192"/>
    </row>
    <row r="36" spans="1:9" x14ac:dyDescent="0.2">
      <c r="A36" s="1048" t="s">
        <v>884</v>
      </c>
      <c r="B36" s="1048"/>
      <c r="C36" s="1048"/>
      <c r="D36" s="1048"/>
      <c r="E36" s="1048"/>
      <c r="F36" s="1048"/>
      <c r="G36" s="1048"/>
      <c r="H36" s="1048"/>
    </row>
    <row r="37" spans="1:9" x14ac:dyDescent="0.2">
      <c r="A37" s="7" t="s">
        <v>885</v>
      </c>
      <c r="B37" s="193">
        <v>71463603</v>
      </c>
      <c r="C37" s="193">
        <v>60133858</v>
      </c>
      <c r="D37" s="193">
        <v>41880331</v>
      </c>
      <c r="E37" s="193">
        <v>67177583</v>
      </c>
      <c r="F37" s="193">
        <v>48811260</v>
      </c>
      <c r="G37" s="193">
        <v>42665451</v>
      </c>
      <c r="H37" s="193">
        <f>SUM(B37:G37)</f>
        <v>332132086</v>
      </c>
    </row>
    <row r="38" spans="1:9" x14ac:dyDescent="0.2">
      <c r="A38" s="7" t="s">
        <v>886</v>
      </c>
      <c r="B38" s="193">
        <v>83682256</v>
      </c>
      <c r="C38" s="193">
        <v>58840351</v>
      </c>
      <c r="D38" s="193">
        <v>48618466</v>
      </c>
      <c r="E38" s="193">
        <v>103640760</v>
      </c>
      <c r="F38" s="193">
        <v>59682959</v>
      </c>
      <c r="G38" s="193">
        <v>29759724</v>
      </c>
      <c r="H38" s="193">
        <f>SUM(B38:G38)</f>
        <v>384224516</v>
      </c>
    </row>
    <row r="39" spans="1:9" x14ac:dyDescent="0.2">
      <c r="A39" s="194" t="s">
        <v>275</v>
      </c>
      <c r="B39" s="195">
        <f t="shared" ref="B39:H39" si="4">B38/B37-1</f>
        <v>0.17097728755713582</v>
      </c>
      <c r="C39" s="195">
        <f t="shared" si="4"/>
        <v>-2.1510460878794824E-2</v>
      </c>
      <c r="D39" s="195">
        <f t="shared" si="4"/>
        <v>0.16089020404351628</v>
      </c>
      <c r="E39" s="195">
        <f t="shared" si="4"/>
        <v>0.54278786719671057</v>
      </c>
      <c r="F39" s="195">
        <f t="shared" si="4"/>
        <v>0.22272932515980948</v>
      </c>
      <c r="G39" s="195">
        <f t="shared" si="4"/>
        <v>-0.30248659506728293</v>
      </c>
      <c r="H39" s="195">
        <f t="shared" si="4"/>
        <v>0.15684250994045779</v>
      </c>
    </row>
    <row r="40" spans="1:9" x14ac:dyDescent="0.2">
      <c r="A40" s="62"/>
      <c r="B40" s="878"/>
      <c r="C40" s="878"/>
      <c r="D40" s="878"/>
      <c r="E40" s="878"/>
      <c r="F40" s="878"/>
      <c r="G40" s="878"/>
      <c r="H40" s="878"/>
    </row>
    <row r="41" spans="1:9" x14ac:dyDescent="0.2">
      <c r="A41" s="1049" t="s">
        <v>887</v>
      </c>
      <c r="B41" s="1049"/>
      <c r="C41" s="1049"/>
      <c r="D41" s="1049"/>
      <c r="E41" s="1049"/>
      <c r="F41" s="1049"/>
      <c r="G41" s="1049"/>
      <c r="H41" s="1049"/>
    </row>
    <row r="42" spans="1:9" x14ac:dyDescent="0.2">
      <c r="A42" s="879" t="s">
        <v>888</v>
      </c>
      <c r="B42" s="880">
        <v>284324319</v>
      </c>
      <c r="C42" s="880">
        <v>242202409</v>
      </c>
      <c r="D42" s="880">
        <v>144666210</v>
      </c>
      <c r="E42" s="880">
        <v>283868063</v>
      </c>
      <c r="F42" s="880">
        <v>220465460</v>
      </c>
      <c r="G42" s="880">
        <v>169209896</v>
      </c>
      <c r="H42" s="880">
        <f>SUM(B42:G42)</f>
        <v>1344736357</v>
      </c>
    </row>
    <row r="43" spans="1:9" x14ac:dyDescent="0.2">
      <c r="A43" s="879" t="s">
        <v>889</v>
      </c>
      <c r="B43" s="880">
        <v>304146635</v>
      </c>
      <c r="C43" s="880">
        <v>233407063</v>
      </c>
      <c r="D43" s="880">
        <v>215370094</v>
      </c>
      <c r="E43" s="880">
        <v>315161073</v>
      </c>
      <c r="F43" s="880">
        <v>224736466</v>
      </c>
      <c r="G43" s="880">
        <v>150367718</v>
      </c>
      <c r="H43" s="880">
        <f>SUM(B43:G43)</f>
        <v>1443189049</v>
      </c>
    </row>
    <row r="44" spans="1:9" x14ac:dyDescent="0.2">
      <c r="A44" s="881" t="s">
        <v>275</v>
      </c>
      <c r="B44" s="882">
        <f t="shared" ref="B44:H44" si="5">B43/B42-1</f>
        <v>6.9717272408203579E-2</v>
      </c>
      <c r="C44" s="882">
        <f t="shared" si="5"/>
        <v>-3.6314031872408004E-2</v>
      </c>
      <c r="D44" s="882">
        <f t="shared" si="5"/>
        <v>0.48873806813629805</v>
      </c>
      <c r="E44" s="882">
        <f t="shared" si="5"/>
        <v>0.11023786779423661</v>
      </c>
      <c r="F44" s="882">
        <f t="shared" si="5"/>
        <v>1.9372676336692374E-2</v>
      </c>
      <c r="G44" s="882">
        <f t="shared" si="5"/>
        <v>-0.11135387731696256</v>
      </c>
      <c r="H44" s="882">
        <f t="shared" si="5"/>
        <v>7.32133785834721E-2</v>
      </c>
    </row>
    <row r="46" spans="1:9" x14ac:dyDescent="0.2">
      <c r="A46" s="1048" t="s">
        <v>276</v>
      </c>
      <c r="B46" s="1048"/>
      <c r="C46" s="1048"/>
      <c r="D46" s="1048"/>
      <c r="E46" s="1048"/>
      <c r="F46" s="1048"/>
      <c r="G46" s="1048"/>
      <c r="H46" s="1048"/>
    </row>
    <row r="47" spans="1:9" x14ac:dyDescent="0.2">
      <c r="A47" s="7" t="s">
        <v>805</v>
      </c>
      <c r="B47" s="196">
        <v>81153599</v>
      </c>
      <c r="C47" s="196">
        <v>71695196</v>
      </c>
      <c r="D47" s="196">
        <v>88730867</v>
      </c>
      <c r="E47" s="196">
        <v>76454655</v>
      </c>
      <c r="F47" s="196">
        <v>54540871</v>
      </c>
      <c r="G47" s="196">
        <v>31421890</v>
      </c>
      <c r="H47" s="196">
        <f>SUM(B47:G47)</f>
        <v>403997078</v>
      </c>
    </row>
    <row r="48" spans="1:9" x14ac:dyDescent="0.2">
      <c r="A48" s="7" t="s">
        <v>886</v>
      </c>
      <c r="B48" s="196">
        <v>83682256</v>
      </c>
      <c r="C48" s="196">
        <v>58840351</v>
      </c>
      <c r="D48" s="196">
        <v>48618466</v>
      </c>
      <c r="E48" s="196">
        <v>103640760</v>
      </c>
      <c r="F48" s="196">
        <v>59682959</v>
      </c>
      <c r="G48" s="196">
        <v>29759724</v>
      </c>
      <c r="H48" s="196">
        <f>SUM(B48:G48)</f>
        <v>384224516</v>
      </c>
    </row>
    <row r="49" spans="1:8" x14ac:dyDescent="0.2">
      <c r="A49" s="194" t="s">
        <v>275</v>
      </c>
      <c r="B49" s="195">
        <f t="shared" ref="B49:H49" si="6">B48/B47-1</f>
        <v>3.1158901529431793E-2</v>
      </c>
      <c r="C49" s="195">
        <f t="shared" si="6"/>
        <v>-0.17929855439686637</v>
      </c>
      <c r="D49" s="195">
        <f t="shared" si="6"/>
        <v>-0.45206817375062958</v>
      </c>
      <c r="E49" s="195">
        <f t="shared" si="6"/>
        <v>0.35558469265213488</v>
      </c>
      <c r="F49" s="195">
        <f t="shared" si="6"/>
        <v>9.4279535799859149E-2</v>
      </c>
      <c r="G49" s="195">
        <f t="shared" si="6"/>
        <v>-5.2898345707403371E-2</v>
      </c>
      <c r="H49" s="195">
        <f t="shared" si="6"/>
        <v>-4.8942339132462709E-2</v>
      </c>
    </row>
    <row r="50" spans="1:8" ht="36.6" customHeight="1" x14ac:dyDescent="0.2">
      <c r="A50" s="1050" t="s">
        <v>314</v>
      </c>
      <c r="B50" s="1051"/>
      <c r="C50" s="1051"/>
      <c r="D50" s="1051"/>
      <c r="E50" s="1051"/>
      <c r="F50" s="1051"/>
      <c r="G50" s="1051"/>
      <c r="H50" s="1051"/>
    </row>
    <row r="51" spans="1:8" ht="21" customHeight="1" x14ac:dyDescent="0.2"/>
    <row r="54" spans="1:8" ht="47.25" customHeight="1" x14ac:dyDescent="0.2"/>
    <row r="55" spans="1:8" ht="22.5" customHeight="1" x14ac:dyDescent="0.2"/>
    <row r="57" spans="1:8" x14ac:dyDescent="0.2">
      <c r="A57" s="6"/>
    </row>
    <row r="59" spans="1:8" ht="57.75" customHeight="1" x14ac:dyDescent="0.2">
      <c r="A59" s="1021" t="s">
        <v>890</v>
      </c>
      <c r="B59" s="1021"/>
      <c r="C59" s="1021"/>
      <c r="D59" s="1021"/>
      <c r="E59" s="1021"/>
      <c r="F59" s="1021"/>
      <c r="G59" s="197"/>
      <c r="H59" s="197"/>
    </row>
  </sheetData>
  <mergeCells count="5">
    <mergeCell ref="A36:H36"/>
    <mergeCell ref="A41:H41"/>
    <mergeCell ref="A46:H46"/>
    <mergeCell ref="A50:H50"/>
    <mergeCell ref="A59:F59"/>
  </mergeCells>
  <pageMargins left="0.7" right="0.7" top="0.75" bottom="0.75" header="0.3" footer="0.3"/>
  <pageSetup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A4B5-56D4-4ED5-9EFB-EBB0CC78CE6A}">
  <sheetPr>
    <tabColor rgb="FF002060"/>
    <pageSetUpPr fitToPage="1"/>
  </sheetPr>
  <dimension ref="A1:I604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56.7109375" style="6" bestFit="1" customWidth="1"/>
    <col min="2" max="3" width="14.140625" style="6" customWidth="1"/>
    <col min="4" max="4" width="11.85546875" style="10" customWidth="1"/>
    <col min="5" max="5" width="15.7109375" style="10" customWidth="1"/>
    <col min="6" max="6" width="15.42578125" style="9" customWidth="1"/>
    <col min="7" max="7" width="11.85546875" style="9" customWidth="1"/>
    <col min="8" max="8" width="11.42578125" style="9"/>
    <col min="9" max="9" width="2.5703125" style="9" customWidth="1"/>
    <col min="10" max="11" width="11.42578125" style="9" customWidth="1"/>
    <col min="12" max="16384" width="11.42578125" style="9"/>
  </cols>
  <sheetData>
    <row r="1" spans="1:8" s="190" customFormat="1" ht="14.25" customHeight="1" x14ac:dyDescent="0.25">
      <c r="A1" s="198" t="s">
        <v>525</v>
      </c>
      <c r="D1" s="199"/>
      <c r="E1" s="199"/>
      <c r="F1" s="199"/>
    </row>
    <row r="2" spans="1:8" s="190" customFormat="1" ht="14.25" customHeight="1" x14ac:dyDescent="0.25">
      <c r="A2" s="200" t="s">
        <v>309</v>
      </c>
      <c r="D2" s="199"/>
      <c r="E2" s="199"/>
      <c r="F2" s="199"/>
    </row>
    <row r="3" spans="1:8" s="190" customFormat="1" ht="14.25" customHeight="1" x14ac:dyDescent="0.25">
      <c r="A3" s="201"/>
      <c r="D3" s="199"/>
      <c r="E3" s="199"/>
      <c r="F3" s="199"/>
    </row>
    <row r="4" spans="1:8" s="190" customFormat="1" ht="14.25" customHeight="1" thickBot="1" x14ac:dyDescent="0.3">
      <c r="A4" s="202" t="s">
        <v>315</v>
      </c>
      <c r="D4" s="199"/>
      <c r="E4" s="199"/>
      <c r="F4" s="199"/>
    </row>
    <row r="5" spans="1:8" s="204" customFormat="1" ht="14.25" customHeight="1" thickBot="1" x14ac:dyDescent="0.3">
      <c r="A5" s="203"/>
      <c r="B5" s="1052" t="s">
        <v>866</v>
      </c>
      <c r="C5" s="1053"/>
      <c r="D5" s="1053"/>
      <c r="E5" s="1054" t="s">
        <v>867</v>
      </c>
      <c r="F5" s="1055"/>
      <c r="G5" s="1055"/>
      <c r="H5" s="1056"/>
    </row>
    <row r="6" spans="1:8" s="204" customFormat="1" ht="14.25" customHeight="1" thickBot="1" x14ac:dyDescent="0.3">
      <c r="A6" s="205" t="s">
        <v>184</v>
      </c>
      <c r="B6" s="206">
        <v>2024</v>
      </c>
      <c r="C6" s="207">
        <v>2025</v>
      </c>
      <c r="D6" s="208" t="s">
        <v>275</v>
      </c>
      <c r="E6" s="206">
        <v>2024</v>
      </c>
      <c r="F6" s="207">
        <v>2025</v>
      </c>
      <c r="G6" s="208" t="s">
        <v>275</v>
      </c>
      <c r="H6" s="883" t="s">
        <v>277</v>
      </c>
    </row>
    <row r="7" spans="1:8" s="190" customFormat="1" ht="14.25" customHeight="1" x14ac:dyDescent="0.25">
      <c r="A7" s="561" t="s">
        <v>254</v>
      </c>
      <c r="B7" s="183">
        <v>40129379</v>
      </c>
      <c r="C7" s="209">
        <v>40026722</v>
      </c>
      <c r="D7" s="210">
        <f t="shared" ref="D7:D25" si="0">C7/B7-1</f>
        <v>-2.5581507254323066E-3</v>
      </c>
      <c r="E7" s="183">
        <v>233610261</v>
      </c>
      <c r="F7" s="209">
        <v>215916199</v>
      </c>
      <c r="G7" s="210">
        <f t="shared" ref="G7:G28" si="1">F7/E7-1</f>
        <v>-7.5741801427121391E-2</v>
      </c>
      <c r="H7" s="211">
        <f>+F7/$F$29</f>
        <v>0.14961047490598026</v>
      </c>
    </row>
    <row r="8" spans="1:8" s="190" customFormat="1" ht="14.25" customHeight="1" x14ac:dyDescent="0.25">
      <c r="A8" s="562" t="s">
        <v>250</v>
      </c>
      <c r="B8" s="183">
        <v>35012664</v>
      </c>
      <c r="C8" s="209">
        <v>45225705</v>
      </c>
      <c r="D8" s="210">
        <f t="shared" si="0"/>
        <v>0.29169562761633894</v>
      </c>
      <c r="E8" s="183">
        <v>125079099</v>
      </c>
      <c r="F8" s="209">
        <v>164127464</v>
      </c>
      <c r="G8" s="210">
        <f t="shared" si="1"/>
        <v>0.31218936906477079</v>
      </c>
      <c r="H8" s="477">
        <f t="shared" ref="H8:H28" si="2">+F8/$F$29</f>
        <v>0.11372554698480115</v>
      </c>
    </row>
    <row r="9" spans="1:8" s="190" customFormat="1" ht="14.25" customHeight="1" x14ac:dyDescent="0.25">
      <c r="A9" s="562" t="s">
        <v>307</v>
      </c>
      <c r="B9" s="183">
        <v>28731833</v>
      </c>
      <c r="C9" s="209">
        <v>39867610</v>
      </c>
      <c r="D9" s="210">
        <f t="shared" si="0"/>
        <v>0.38757628168032299</v>
      </c>
      <c r="E9" s="183">
        <v>108539669</v>
      </c>
      <c r="F9" s="209">
        <v>163968593</v>
      </c>
      <c r="G9" s="210">
        <f t="shared" si="1"/>
        <v>0.51067894817331716</v>
      </c>
      <c r="H9" s="477">
        <f t="shared" si="2"/>
        <v>0.11361546369383517</v>
      </c>
    </row>
    <row r="10" spans="1:8" s="190" customFormat="1" ht="14.25" customHeight="1" x14ac:dyDescent="0.25">
      <c r="A10" s="561" t="s">
        <v>260</v>
      </c>
      <c r="B10" s="183">
        <v>51127374</v>
      </c>
      <c r="C10" s="209">
        <v>44868006</v>
      </c>
      <c r="D10" s="210">
        <f t="shared" si="0"/>
        <v>-0.12242694099642204</v>
      </c>
      <c r="E10" s="183">
        <v>159284128</v>
      </c>
      <c r="F10" s="209">
        <v>157457767</v>
      </c>
      <c r="G10" s="210">
        <f t="shared" si="1"/>
        <v>-1.1466057685295516E-2</v>
      </c>
      <c r="H10" s="211">
        <f t="shared" si="2"/>
        <v>0.10910404780933174</v>
      </c>
    </row>
    <row r="11" spans="1:8" s="190" customFormat="1" ht="14.25" customHeight="1" x14ac:dyDescent="0.25">
      <c r="A11" s="562" t="s">
        <v>256</v>
      </c>
      <c r="B11" s="183">
        <v>22807771</v>
      </c>
      <c r="C11" s="209">
        <v>55524649</v>
      </c>
      <c r="D11" s="210">
        <f t="shared" si="0"/>
        <v>1.4344618770505893</v>
      </c>
      <c r="E11" s="183">
        <v>86221928</v>
      </c>
      <c r="F11" s="209">
        <v>144089547</v>
      </c>
      <c r="G11" s="210">
        <f t="shared" si="1"/>
        <v>0.67114735592551344</v>
      </c>
      <c r="H11" s="211">
        <f t="shared" si="2"/>
        <v>9.9841075637208496E-2</v>
      </c>
    </row>
    <row r="12" spans="1:8" s="190" customFormat="1" ht="14.25" customHeight="1" x14ac:dyDescent="0.25">
      <c r="A12" s="563" t="s">
        <v>248</v>
      </c>
      <c r="B12" s="183">
        <v>35611726</v>
      </c>
      <c r="C12" s="209">
        <v>32529441</v>
      </c>
      <c r="D12" s="210">
        <f t="shared" si="0"/>
        <v>-8.6552530478303691E-2</v>
      </c>
      <c r="E12" s="183">
        <v>142918088</v>
      </c>
      <c r="F12" s="209">
        <v>109478753</v>
      </c>
      <c r="G12" s="210">
        <f t="shared" si="1"/>
        <v>-0.23397552729644688</v>
      </c>
      <c r="H12" s="211">
        <f t="shared" si="2"/>
        <v>7.5858913339079806E-2</v>
      </c>
    </row>
    <row r="13" spans="1:8" s="190" customFormat="1" ht="14.25" customHeight="1" x14ac:dyDescent="0.25">
      <c r="A13" s="562" t="s">
        <v>263</v>
      </c>
      <c r="B13" s="183">
        <v>19701263</v>
      </c>
      <c r="C13" s="209">
        <v>28831624</v>
      </c>
      <c r="D13" s="210">
        <f t="shared" si="0"/>
        <v>0.46344038958314493</v>
      </c>
      <c r="E13" s="183">
        <v>86961875</v>
      </c>
      <c r="F13" s="209">
        <v>107754550</v>
      </c>
      <c r="G13" s="210">
        <f t="shared" si="1"/>
        <v>0.23910104284205014</v>
      </c>
      <c r="H13" s="211">
        <f t="shared" si="2"/>
        <v>7.4664195986426166E-2</v>
      </c>
    </row>
    <row r="14" spans="1:8" s="190" customFormat="1" ht="14.25" customHeight="1" x14ac:dyDescent="0.25">
      <c r="A14" s="563" t="s">
        <v>269</v>
      </c>
      <c r="B14" s="183">
        <v>22500804</v>
      </c>
      <c r="C14" s="209">
        <v>14623130</v>
      </c>
      <c r="D14" s="210">
        <f t="shared" si="0"/>
        <v>-0.35010633397811031</v>
      </c>
      <c r="E14" s="183">
        <v>98917405</v>
      </c>
      <c r="F14" s="209">
        <v>73351526</v>
      </c>
      <c r="G14" s="210">
        <f t="shared" si="1"/>
        <v>-0.25845683072660464</v>
      </c>
      <c r="H14" s="211">
        <f t="shared" si="2"/>
        <v>5.0825999581153976E-2</v>
      </c>
    </row>
    <row r="15" spans="1:8" s="190" customFormat="1" ht="14.25" customHeight="1" x14ac:dyDescent="0.25">
      <c r="A15" s="563" t="s">
        <v>268</v>
      </c>
      <c r="B15" s="183">
        <v>15721181</v>
      </c>
      <c r="C15" s="209">
        <v>15128311</v>
      </c>
      <c r="D15" s="210">
        <f t="shared" si="0"/>
        <v>-3.7711543426667493E-2</v>
      </c>
      <c r="E15" s="183">
        <v>50898306</v>
      </c>
      <c r="F15" s="209">
        <v>66474134</v>
      </c>
      <c r="G15" s="210">
        <f t="shared" si="1"/>
        <v>0.30601859323176694</v>
      </c>
      <c r="H15" s="211">
        <f t="shared" si="2"/>
        <v>4.6060586481071614E-2</v>
      </c>
    </row>
    <row r="16" spans="1:8" s="190" customFormat="1" ht="14.25" customHeight="1" x14ac:dyDescent="0.25">
      <c r="A16" s="563" t="s">
        <v>249</v>
      </c>
      <c r="B16" s="183">
        <v>13035187</v>
      </c>
      <c r="C16" s="209">
        <v>18462200</v>
      </c>
      <c r="D16" s="210">
        <f t="shared" si="0"/>
        <v>0.41633564597117023</v>
      </c>
      <c r="E16" s="183">
        <v>45828059</v>
      </c>
      <c r="F16" s="209">
        <v>62213021</v>
      </c>
      <c r="G16" s="210">
        <f t="shared" si="1"/>
        <v>0.35753122339307453</v>
      </c>
      <c r="H16" s="211">
        <f t="shared" si="2"/>
        <v>4.3108019038190469E-2</v>
      </c>
    </row>
    <row r="17" spans="1:9" s="190" customFormat="1" ht="14.25" customHeight="1" x14ac:dyDescent="0.25">
      <c r="A17" s="563" t="s">
        <v>259</v>
      </c>
      <c r="B17" s="183">
        <v>7845595</v>
      </c>
      <c r="C17" s="209">
        <v>13134979</v>
      </c>
      <c r="D17" s="210">
        <f t="shared" si="0"/>
        <v>0.67418519564163071</v>
      </c>
      <c r="E17" s="183">
        <v>48140930</v>
      </c>
      <c r="F17" s="209">
        <v>49998201</v>
      </c>
      <c r="G17" s="210">
        <f t="shared" si="1"/>
        <v>3.8579873716606539E-2</v>
      </c>
      <c r="H17" s="211">
        <f t="shared" si="2"/>
        <v>3.4644249161012032E-2</v>
      </c>
    </row>
    <row r="18" spans="1:9" s="190" customFormat="1" ht="14.25" customHeight="1" x14ac:dyDescent="0.25">
      <c r="A18" s="563" t="s">
        <v>264</v>
      </c>
      <c r="B18" s="183">
        <v>11591588</v>
      </c>
      <c r="C18" s="209">
        <v>11892154</v>
      </c>
      <c r="D18" s="210">
        <f t="shared" si="0"/>
        <v>2.5929665547119063E-2</v>
      </c>
      <c r="E18" s="183">
        <v>42377444</v>
      </c>
      <c r="F18" s="209">
        <v>41913926</v>
      </c>
      <c r="G18" s="210">
        <f t="shared" si="1"/>
        <v>-1.0937847030132342E-2</v>
      </c>
      <c r="H18" s="211">
        <f t="shared" si="2"/>
        <v>2.9042574865048052E-2</v>
      </c>
    </row>
    <row r="19" spans="1:9" s="190" customFormat="1" ht="14.25" customHeight="1" x14ac:dyDescent="0.25">
      <c r="A19" s="563" t="s">
        <v>251</v>
      </c>
      <c r="B19" s="183">
        <v>11335630</v>
      </c>
      <c r="C19" s="209">
        <v>9573297</v>
      </c>
      <c r="D19" s="210">
        <f t="shared" si="0"/>
        <v>-0.15546846536099013</v>
      </c>
      <c r="E19" s="183">
        <v>54687004</v>
      </c>
      <c r="F19" s="209">
        <v>31156520</v>
      </c>
      <c r="G19" s="210">
        <f t="shared" si="1"/>
        <v>-0.43027560990541736</v>
      </c>
      <c r="H19" s="211">
        <f t="shared" si="2"/>
        <v>2.1588661597445366E-2</v>
      </c>
    </row>
    <row r="20" spans="1:9" s="190" customFormat="1" ht="14.25" customHeight="1" x14ac:dyDescent="0.25">
      <c r="A20" s="563" t="s">
        <v>261</v>
      </c>
      <c r="B20" s="183">
        <v>8205054</v>
      </c>
      <c r="C20" s="209">
        <v>5177283</v>
      </c>
      <c r="D20" s="210">
        <f t="shared" si="0"/>
        <v>-0.36901292788566653</v>
      </c>
      <c r="E20" s="183">
        <v>32685019</v>
      </c>
      <c r="F20" s="209">
        <v>20688889</v>
      </c>
      <c r="G20" s="210">
        <f t="shared" si="1"/>
        <v>-0.3670222740271315</v>
      </c>
      <c r="H20" s="211">
        <f t="shared" si="2"/>
        <v>1.4335536300206501E-2</v>
      </c>
    </row>
    <row r="21" spans="1:9" s="190" customFormat="1" ht="14.25" customHeight="1" x14ac:dyDescent="0.25">
      <c r="A21" s="563" t="s">
        <v>267</v>
      </c>
      <c r="B21" s="183">
        <v>3340704</v>
      </c>
      <c r="C21" s="209">
        <v>4228948</v>
      </c>
      <c r="D21" s="210">
        <f t="shared" si="0"/>
        <v>0.26588527448106736</v>
      </c>
      <c r="E21" s="183">
        <v>12978356</v>
      </c>
      <c r="F21" s="209">
        <v>16019979</v>
      </c>
      <c r="G21" s="210">
        <f t="shared" si="1"/>
        <v>0.23436119335915895</v>
      </c>
      <c r="H21" s="211">
        <f t="shared" si="2"/>
        <v>1.1100402273077393E-2</v>
      </c>
    </row>
    <row r="22" spans="1:9" s="190" customFormat="1" ht="14.25" customHeight="1" x14ac:dyDescent="0.25">
      <c r="A22" s="563" t="s">
        <v>266</v>
      </c>
      <c r="B22" s="183">
        <v>3928139</v>
      </c>
      <c r="C22" s="209">
        <v>2870078</v>
      </c>
      <c r="D22" s="210">
        <f t="shared" si="0"/>
        <v>-0.26935426674056084</v>
      </c>
      <c r="E22" s="183">
        <v>11722904</v>
      </c>
      <c r="F22" s="209">
        <v>10421177</v>
      </c>
      <c r="G22" s="210">
        <f t="shared" si="1"/>
        <v>-0.11104134265707544</v>
      </c>
      <c r="H22" s="211">
        <f t="shared" si="2"/>
        <v>7.2209368600883832E-3</v>
      </c>
    </row>
    <row r="23" spans="1:9" s="190" customFormat="1" ht="14.25" customHeight="1" x14ac:dyDescent="0.25">
      <c r="A23" s="563" t="s">
        <v>253</v>
      </c>
      <c r="B23" s="183">
        <v>1418558</v>
      </c>
      <c r="C23" s="209">
        <v>1864386</v>
      </c>
      <c r="D23" s="210">
        <f t="shared" si="0"/>
        <v>0.31428253197965828</v>
      </c>
      <c r="E23" s="183">
        <v>3418335</v>
      </c>
      <c r="F23" s="209">
        <v>6518627</v>
      </c>
      <c r="G23" s="210">
        <f t="shared" si="1"/>
        <v>0.90695967481244533</v>
      </c>
      <c r="H23" s="211">
        <f t="shared" si="2"/>
        <v>4.5168212747434726E-3</v>
      </c>
    </row>
    <row r="24" spans="1:9" s="190" customFormat="1" ht="14.25" customHeight="1" x14ac:dyDescent="0.25">
      <c r="A24" s="563" t="s">
        <v>258</v>
      </c>
      <c r="B24" s="183">
        <v>17916</v>
      </c>
      <c r="C24" s="209">
        <v>179565</v>
      </c>
      <c r="D24" s="210">
        <f t="shared" si="0"/>
        <v>9.0226054922973873</v>
      </c>
      <c r="E24" s="183">
        <v>70880</v>
      </c>
      <c r="F24" s="209">
        <v>1126782</v>
      </c>
      <c r="G24" s="210" t="s">
        <v>246</v>
      </c>
      <c r="H24" s="211">
        <f t="shared" si="2"/>
        <v>7.8075841885077936E-4</v>
      </c>
    </row>
    <row r="25" spans="1:9" s="190" customFormat="1" ht="14.25" customHeight="1" x14ac:dyDescent="0.25">
      <c r="A25" s="563" t="s">
        <v>265</v>
      </c>
      <c r="B25" s="183">
        <v>67840</v>
      </c>
      <c r="C25" s="209">
        <v>96428</v>
      </c>
      <c r="D25" s="210">
        <f t="shared" si="0"/>
        <v>0.42140330188679243</v>
      </c>
      <c r="E25" s="183">
        <v>360703</v>
      </c>
      <c r="F25" s="209">
        <v>372093</v>
      </c>
      <c r="G25" s="210">
        <f t="shared" si="1"/>
        <v>3.1577225584483726E-2</v>
      </c>
      <c r="H25" s="477">
        <f t="shared" si="2"/>
        <v>2.5782692867426272E-4</v>
      </c>
    </row>
    <row r="26" spans="1:9" s="190" customFormat="1" ht="14.25" customHeight="1" x14ac:dyDescent="0.25">
      <c r="A26" s="563" t="s">
        <v>532</v>
      </c>
      <c r="B26" s="183">
        <v>0</v>
      </c>
      <c r="C26" s="209">
        <v>120000</v>
      </c>
      <c r="D26" s="210" t="s">
        <v>246</v>
      </c>
      <c r="E26" s="183">
        <v>0</v>
      </c>
      <c r="F26" s="209">
        <v>120000</v>
      </c>
      <c r="G26" s="210" t="s">
        <v>246</v>
      </c>
      <c r="H26" s="395">
        <f t="shared" si="2"/>
        <v>8.3149189694274069E-5</v>
      </c>
    </row>
    <row r="27" spans="1:9" s="190" customFormat="1" ht="14.25" customHeight="1" x14ac:dyDescent="0.25">
      <c r="A27" s="563" t="s">
        <v>257</v>
      </c>
      <c r="B27" s="183">
        <v>1000</v>
      </c>
      <c r="C27" s="209">
        <v>0</v>
      </c>
      <c r="D27" s="210" t="s">
        <v>247</v>
      </c>
      <c r="E27" s="183">
        <v>6000</v>
      </c>
      <c r="F27" s="209">
        <v>20000</v>
      </c>
      <c r="G27" s="210">
        <f t="shared" si="1"/>
        <v>2.3333333333333335</v>
      </c>
      <c r="H27" s="884">
        <f t="shared" si="2"/>
        <v>1.3858198282379013E-5</v>
      </c>
    </row>
    <row r="28" spans="1:9" s="190" customFormat="1" ht="14.25" customHeight="1" x14ac:dyDescent="0.25">
      <c r="A28" s="563" t="s">
        <v>262</v>
      </c>
      <c r="B28" s="183">
        <v>880</v>
      </c>
      <c r="C28" s="209">
        <v>0</v>
      </c>
      <c r="D28" s="210" t="s">
        <v>247</v>
      </c>
      <c r="E28" s="183">
        <v>29964</v>
      </c>
      <c r="F28" s="209">
        <v>1301</v>
      </c>
      <c r="G28" s="210">
        <f t="shared" si="1"/>
        <v>-0.95658123081030566</v>
      </c>
      <c r="H28" s="995">
        <f t="shared" si="2"/>
        <v>9.0147579826875471E-7</v>
      </c>
    </row>
    <row r="29" spans="1:9" s="204" customFormat="1" ht="14.25" customHeight="1" thickBot="1" x14ac:dyDescent="0.3">
      <c r="A29" s="885" t="s">
        <v>0</v>
      </c>
      <c r="B29" s="886">
        <f>+SUM(B7:B28)</f>
        <v>332132086</v>
      </c>
      <c r="C29" s="887">
        <f>+SUM(C7:C28)</f>
        <v>384224516</v>
      </c>
      <c r="D29" s="705">
        <f>C29/B29-1</f>
        <v>0.15684250994045779</v>
      </c>
      <c r="E29" s="217">
        <f>+SUM(E7:E28)</f>
        <v>1344736357</v>
      </c>
      <c r="F29" s="218">
        <f>+SUM(F7:F28)</f>
        <v>1443189049</v>
      </c>
      <c r="G29" s="705">
        <f>F29/E29-1</f>
        <v>7.32133785834721E-2</v>
      </c>
      <c r="H29" s="888">
        <f>SUM(H7:H27)</f>
        <v>0.99999909852420166</v>
      </c>
      <c r="I29" s="889"/>
    </row>
    <row r="30" spans="1:9" s="190" customFormat="1" ht="14.25" customHeight="1" x14ac:dyDescent="0.25">
      <c r="B30" s="212"/>
      <c r="C30" s="212"/>
      <c r="D30" s="204"/>
      <c r="E30" s="204"/>
      <c r="F30" s="204"/>
    </row>
    <row r="31" spans="1:9" s="204" customFormat="1" ht="14.25" customHeight="1" thickBot="1" x14ac:dyDescent="0.3">
      <c r="A31" s="202" t="s">
        <v>316</v>
      </c>
      <c r="B31" s="190"/>
      <c r="C31" s="190"/>
      <c r="D31" s="199"/>
    </row>
    <row r="32" spans="1:9" s="204" customFormat="1" ht="14.25" customHeight="1" thickBot="1" x14ac:dyDescent="0.3">
      <c r="A32" s="190"/>
      <c r="B32" s="1052" t="s">
        <v>866</v>
      </c>
      <c r="C32" s="1053"/>
      <c r="D32" s="1053"/>
      <c r="E32" s="1054" t="s">
        <v>867</v>
      </c>
      <c r="F32" s="1055"/>
      <c r="G32" s="1055"/>
      <c r="H32" s="1056"/>
    </row>
    <row r="33" spans="1:8" s="190" customFormat="1" ht="14.25" customHeight="1" thickBot="1" x14ac:dyDescent="0.3">
      <c r="A33" s="702" t="s">
        <v>317</v>
      </c>
      <c r="B33" s="206">
        <v>2024</v>
      </c>
      <c r="C33" s="207">
        <v>2025</v>
      </c>
      <c r="D33" s="208" t="s">
        <v>275</v>
      </c>
      <c r="E33" s="206">
        <v>2024</v>
      </c>
      <c r="F33" s="207">
        <v>2025</v>
      </c>
      <c r="G33" s="208" t="s">
        <v>275</v>
      </c>
      <c r="H33" s="883" t="s">
        <v>277</v>
      </c>
    </row>
    <row r="34" spans="1:8" s="190" customFormat="1" ht="14.25" customHeight="1" x14ac:dyDescent="0.25">
      <c r="A34" s="213" t="s">
        <v>280</v>
      </c>
      <c r="B34" s="214">
        <v>7692557</v>
      </c>
      <c r="C34" s="703">
        <v>23405718</v>
      </c>
      <c r="D34" s="181">
        <f t="shared" ref="D34:D84" si="3">C34/B34-1</f>
        <v>2.0426447278843693</v>
      </c>
      <c r="E34" s="214">
        <v>76236023</v>
      </c>
      <c r="F34" s="890">
        <v>169132354</v>
      </c>
      <c r="G34" s="181">
        <f t="shared" ref="G34:G84" si="4">F34/E34-1</f>
        <v>1.2185359013284311</v>
      </c>
      <c r="H34" s="475">
        <f>+F34/$F$85</f>
        <v>0.11719348488487595</v>
      </c>
    </row>
    <row r="35" spans="1:8" s="190" customFormat="1" ht="14.25" customHeight="1" x14ac:dyDescent="0.25">
      <c r="A35" s="213" t="s">
        <v>279</v>
      </c>
      <c r="B35" s="214">
        <v>45073254</v>
      </c>
      <c r="C35" s="703">
        <v>39503783</v>
      </c>
      <c r="D35" s="181">
        <f t="shared" si="3"/>
        <v>-0.12356487508090719</v>
      </c>
      <c r="E35" s="214">
        <v>138053606</v>
      </c>
      <c r="F35" s="890">
        <v>131201917</v>
      </c>
      <c r="G35" s="181">
        <f t="shared" si="4"/>
        <v>-4.9630641303205048E-2</v>
      </c>
      <c r="H35" s="475">
        <f t="shared" ref="H35:H84" si="5">+F35/$F$85</f>
        <v>9.0911109040711688E-2</v>
      </c>
    </row>
    <row r="36" spans="1:8" s="190" customFormat="1" ht="14.25" customHeight="1" x14ac:dyDescent="0.25">
      <c r="A36" s="213" t="s">
        <v>282</v>
      </c>
      <c r="B36" s="214">
        <v>26213049</v>
      </c>
      <c r="C36" s="703">
        <v>37256277</v>
      </c>
      <c r="D36" s="181">
        <f t="shared" si="3"/>
        <v>0.4212874282575827</v>
      </c>
      <c r="E36" s="214">
        <v>100780738</v>
      </c>
      <c r="F36" s="890">
        <v>112366392</v>
      </c>
      <c r="G36" s="181">
        <f t="shared" si="4"/>
        <v>0.11495901131424535</v>
      </c>
      <c r="H36" s="475">
        <f t="shared" si="5"/>
        <v>7.7859787030576333E-2</v>
      </c>
    </row>
    <row r="37" spans="1:8" s="190" customFormat="1" ht="14.25" customHeight="1" x14ac:dyDescent="0.25">
      <c r="A37" s="213" t="s">
        <v>278</v>
      </c>
      <c r="B37" s="214">
        <v>22387437</v>
      </c>
      <c r="C37" s="703">
        <v>28105521</v>
      </c>
      <c r="D37" s="181">
        <f t="shared" si="3"/>
        <v>0.25541485610880788</v>
      </c>
      <c r="E37" s="214">
        <v>84352972</v>
      </c>
      <c r="F37" s="890">
        <v>97262572</v>
      </c>
      <c r="G37" s="181">
        <f t="shared" si="4"/>
        <v>0.15304262190074347</v>
      </c>
      <c r="H37" s="475">
        <f t="shared" si="5"/>
        <v>6.7394200411508245E-2</v>
      </c>
    </row>
    <row r="38" spans="1:8" s="190" customFormat="1" ht="14.25" customHeight="1" x14ac:dyDescent="0.25">
      <c r="A38" s="213" t="s">
        <v>294</v>
      </c>
      <c r="B38" s="214">
        <v>27547374</v>
      </c>
      <c r="C38" s="703">
        <v>22884089</v>
      </c>
      <c r="D38" s="181">
        <f t="shared" si="3"/>
        <v>-0.16928237878499786</v>
      </c>
      <c r="E38" s="214">
        <v>68739392</v>
      </c>
      <c r="F38" s="890">
        <v>90550672</v>
      </c>
      <c r="G38" s="181">
        <f t="shared" si="4"/>
        <v>0.31730394123939876</v>
      </c>
      <c r="H38" s="475">
        <f t="shared" si="5"/>
        <v>6.274345835893326E-2</v>
      </c>
    </row>
    <row r="39" spans="1:8" s="190" customFormat="1" ht="14.25" customHeight="1" x14ac:dyDescent="0.25">
      <c r="A39" s="213" t="s">
        <v>305</v>
      </c>
      <c r="B39" s="214">
        <v>14000172</v>
      </c>
      <c r="C39" s="703">
        <v>31644564</v>
      </c>
      <c r="D39" s="181">
        <f t="shared" si="3"/>
        <v>1.2602982306217383</v>
      </c>
      <c r="E39" s="214">
        <v>49844769</v>
      </c>
      <c r="F39" s="890">
        <v>80867490</v>
      </c>
      <c r="G39" s="181">
        <f t="shared" si="4"/>
        <v>0.62238669417848036</v>
      </c>
      <c r="H39" s="475">
        <f t="shared" si="5"/>
        <v>5.6033885550915097E-2</v>
      </c>
    </row>
    <row r="40" spans="1:8" s="190" customFormat="1" ht="14.25" customHeight="1" x14ac:dyDescent="0.25">
      <c r="A40" s="213" t="s">
        <v>289</v>
      </c>
      <c r="B40" s="214">
        <v>11010221</v>
      </c>
      <c r="C40" s="703">
        <v>16628242</v>
      </c>
      <c r="D40" s="181">
        <f t="shared" si="3"/>
        <v>0.5102550620918509</v>
      </c>
      <c r="E40" s="214">
        <v>46574703</v>
      </c>
      <c r="F40" s="890">
        <v>66512968</v>
      </c>
      <c r="G40" s="181">
        <f t="shared" si="4"/>
        <v>0.42809215552056235</v>
      </c>
      <c r="H40" s="475">
        <f t="shared" si="5"/>
        <v>4.608749494467651E-2</v>
      </c>
    </row>
    <row r="41" spans="1:8" s="190" customFormat="1" ht="14.25" customHeight="1" x14ac:dyDescent="0.25">
      <c r="A41" s="213" t="s">
        <v>281</v>
      </c>
      <c r="B41" s="214">
        <v>17242875</v>
      </c>
      <c r="C41" s="703">
        <v>9945267</v>
      </c>
      <c r="D41" s="181">
        <f t="shared" si="3"/>
        <v>-0.4232245492703508</v>
      </c>
      <c r="E41" s="214">
        <v>159592197</v>
      </c>
      <c r="F41" s="890">
        <v>63513286</v>
      </c>
      <c r="G41" s="181">
        <f t="shared" si="4"/>
        <v>-0.60202762294199141</v>
      </c>
      <c r="H41" s="475">
        <f t="shared" si="5"/>
        <v>4.4008985547672345E-2</v>
      </c>
    </row>
    <row r="42" spans="1:8" s="190" customFormat="1" ht="14.25" customHeight="1" x14ac:dyDescent="0.25">
      <c r="A42" s="213" t="s">
        <v>283</v>
      </c>
      <c r="B42" s="214">
        <v>26770398</v>
      </c>
      <c r="C42" s="703">
        <v>16171283</v>
      </c>
      <c r="D42" s="181">
        <f t="shared" si="3"/>
        <v>-0.395926687380591</v>
      </c>
      <c r="E42" s="214">
        <v>97503372</v>
      </c>
      <c r="F42" s="890">
        <v>51383030</v>
      </c>
      <c r="G42" s="181">
        <f t="shared" si="4"/>
        <v>-0.47301278975254313</v>
      </c>
      <c r="H42" s="475">
        <f t="shared" si="5"/>
        <v>3.5603810904471463E-2</v>
      </c>
    </row>
    <row r="43" spans="1:8" s="190" customFormat="1" ht="14.25" customHeight="1" x14ac:dyDescent="0.25">
      <c r="A43" s="213" t="s">
        <v>284</v>
      </c>
      <c r="B43" s="214">
        <v>10046339</v>
      </c>
      <c r="C43" s="703">
        <v>6466179</v>
      </c>
      <c r="D43" s="181">
        <f t="shared" si="3"/>
        <v>-0.35636464188596462</v>
      </c>
      <c r="E43" s="214">
        <v>28579351</v>
      </c>
      <c r="F43" s="890">
        <v>38055805</v>
      </c>
      <c r="G43" s="181">
        <f t="shared" si="4"/>
        <v>0.33158394674532676</v>
      </c>
      <c r="H43" s="475">
        <f t="shared" si="5"/>
        <v>2.6369244574277532E-2</v>
      </c>
    </row>
    <row r="44" spans="1:8" s="190" customFormat="1" ht="14.25" customHeight="1" x14ac:dyDescent="0.25">
      <c r="A44" s="213" t="s">
        <v>297</v>
      </c>
      <c r="B44" s="214">
        <v>6536573</v>
      </c>
      <c r="C44" s="703">
        <v>3897779</v>
      </c>
      <c r="D44" s="181">
        <f t="shared" si="3"/>
        <v>-0.4036968607250313</v>
      </c>
      <c r="E44" s="214">
        <v>32674359</v>
      </c>
      <c r="F44" s="890">
        <v>31330603</v>
      </c>
      <c r="G44" s="181">
        <f t="shared" si="4"/>
        <v>-4.1125703491229904E-2</v>
      </c>
      <c r="H44" s="475">
        <f t="shared" si="5"/>
        <v>2.1709285434024936E-2</v>
      </c>
    </row>
    <row r="45" spans="1:8" s="190" customFormat="1" ht="14.25" customHeight="1" x14ac:dyDescent="0.25">
      <c r="A45" s="213" t="s">
        <v>325</v>
      </c>
      <c r="B45" s="214">
        <v>3077073</v>
      </c>
      <c r="C45" s="703">
        <v>9144311</v>
      </c>
      <c r="D45" s="181">
        <f t="shared" si="3"/>
        <v>1.9717562761754435</v>
      </c>
      <c r="E45" s="214">
        <v>10036285</v>
      </c>
      <c r="F45" s="890">
        <v>31232925</v>
      </c>
      <c r="G45" s="181">
        <f t="shared" si="4"/>
        <v>2.1120006058018479</v>
      </c>
      <c r="H45" s="475">
        <f t="shared" si="5"/>
        <v>2.1641603379433626E-2</v>
      </c>
    </row>
    <row r="46" spans="1:8" s="190" customFormat="1" ht="14.25" customHeight="1" x14ac:dyDescent="0.25">
      <c r="A46" s="213" t="s">
        <v>295</v>
      </c>
      <c r="B46" s="214">
        <v>3027647</v>
      </c>
      <c r="C46" s="703">
        <v>8823569</v>
      </c>
      <c r="D46" s="181">
        <f t="shared" si="3"/>
        <v>1.9143321529887731</v>
      </c>
      <c r="E46" s="214">
        <v>22278895</v>
      </c>
      <c r="F46" s="890">
        <v>29170551</v>
      </c>
      <c r="G46" s="181">
        <f t="shared" si="4"/>
        <v>0.30933562907855161</v>
      </c>
      <c r="H46" s="475">
        <f t="shared" si="5"/>
        <v>2.021256398821247E-2</v>
      </c>
    </row>
    <row r="47" spans="1:8" s="190" customFormat="1" ht="14.25" customHeight="1" x14ac:dyDescent="0.25">
      <c r="A47" s="213" t="s">
        <v>293</v>
      </c>
      <c r="B47" s="214">
        <v>8826093</v>
      </c>
      <c r="C47" s="703">
        <v>7881130</v>
      </c>
      <c r="D47" s="181">
        <f t="shared" si="3"/>
        <v>-0.10706470008870295</v>
      </c>
      <c r="E47" s="214">
        <v>30304272</v>
      </c>
      <c r="F47" s="890">
        <v>28854038</v>
      </c>
      <c r="G47" s="181">
        <f t="shared" si="4"/>
        <v>-4.785576106233469E-2</v>
      </c>
      <c r="H47" s="475">
        <f t="shared" si="5"/>
        <v>1.9993248992564938E-2</v>
      </c>
    </row>
    <row r="48" spans="1:8" s="190" customFormat="1" ht="14.25" customHeight="1" x14ac:dyDescent="0.25">
      <c r="A48" s="213" t="s">
        <v>286</v>
      </c>
      <c r="B48" s="214">
        <v>5441198</v>
      </c>
      <c r="C48" s="703">
        <v>8431820</v>
      </c>
      <c r="D48" s="181">
        <f t="shared" si="3"/>
        <v>0.54962565229201354</v>
      </c>
      <c r="E48" s="214">
        <v>21010388</v>
      </c>
      <c r="F48" s="890">
        <v>27109725</v>
      </c>
      <c r="G48" s="181">
        <f t="shared" si="4"/>
        <v>0.29030101681130316</v>
      </c>
      <c r="H48" s="475">
        <f t="shared" si="5"/>
        <v>1.8784597221538368E-2</v>
      </c>
    </row>
    <row r="49" spans="1:8" s="190" customFormat="1" ht="14.25" customHeight="1" x14ac:dyDescent="0.25">
      <c r="A49" s="213" t="s">
        <v>296</v>
      </c>
      <c r="B49" s="214">
        <v>3940912</v>
      </c>
      <c r="C49" s="703">
        <v>6884808</v>
      </c>
      <c r="D49" s="181">
        <f t="shared" si="3"/>
        <v>0.74700881420341281</v>
      </c>
      <c r="E49" s="214">
        <v>12830947</v>
      </c>
      <c r="F49" s="890">
        <v>24278202</v>
      </c>
      <c r="G49" s="181">
        <f t="shared" si="4"/>
        <v>0.89215979147914792</v>
      </c>
      <c r="H49" s="475">
        <f t="shared" si="5"/>
        <v>1.6822606862782533E-2</v>
      </c>
    </row>
    <row r="50" spans="1:8" s="190" customFormat="1" ht="14.25" customHeight="1" x14ac:dyDescent="0.25">
      <c r="A50" s="213" t="s">
        <v>285</v>
      </c>
      <c r="B50" s="214">
        <v>4285771</v>
      </c>
      <c r="C50" s="703">
        <v>13079857</v>
      </c>
      <c r="D50" s="181">
        <f t="shared" si="3"/>
        <v>2.0519262461760088</v>
      </c>
      <c r="E50" s="214">
        <v>20755876</v>
      </c>
      <c r="F50" s="890">
        <v>23912414</v>
      </c>
      <c r="G50" s="181">
        <f t="shared" si="4"/>
        <v>0.15207924734181288</v>
      </c>
      <c r="H50" s="475">
        <f t="shared" si="5"/>
        <v>1.6569148731116791E-2</v>
      </c>
    </row>
    <row r="51" spans="1:8" s="190" customFormat="1" ht="14.25" customHeight="1" x14ac:dyDescent="0.25">
      <c r="A51" s="213" t="s">
        <v>322</v>
      </c>
      <c r="B51" s="214">
        <v>1711498</v>
      </c>
      <c r="C51" s="703">
        <v>4128081</v>
      </c>
      <c r="D51" s="181">
        <f t="shared" si="3"/>
        <v>1.4119695144253748</v>
      </c>
      <c r="E51" s="214">
        <v>4871787</v>
      </c>
      <c r="F51" s="890">
        <v>16902689</v>
      </c>
      <c r="G51" s="181">
        <f t="shared" si="4"/>
        <v>2.4695049270421716</v>
      </c>
      <c r="H51" s="475">
        <f t="shared" si="5"/>
        <v>1.1712040783369331E-2</v>
      </c>
    </row>
    <row r="52" spans="1:8" s="190" customFormat="1" ht="14.25" customHeight="1" x14ac:dyDescent="0.25">
      <c r="A52" s="213" t="s">
        <v>306</v>
      </c>
      <c r="B52" s="214">
        <v>7541554</v>
      </c>
      <c r="C52" s="703">
        <v>4380599</v>
      </c>
      <c r="D52" s="181">
        <f t="shared" si="3"/>
        <v>-0.41913841629987669</v>
      </c>
      <c r="E52" s="214">
        <v>30717897</v>
      </c>
      <c r="F52" s="890">
        <v>16274309</v>
      </c>
      <c r="G52" s="181">
        <f t="shared" si="4"/>
        <v>-0.47020106877759238</v>
      </c>
      <c r="H52" s="475">
        <f t="shared" si="5"/>
        <v>1.1276630051535265E-2</v>
      </c>
    </row>
    <row r="53" spans="1:8" s="190" customFormat="1" ht="14.25" customHeight="1" x14ac:dyDescent="0.25">
      <c r="A53" s="213" t="s">
        <v>299</v>
      </c>
      <c r="B53" s="214">
        <v>368358</v>
      </c>
      <c r="C53" s="703">
        <v>3653768</v>
      </c>
      <c r="D53" s="181">
        <f t="shared" si="3"/>
        <v>8.9190678633286105</v>
      </c>
      <c r="E53" s="214">
        <v>1950971</v>
      </c>
      <c r="F53" s="890">
        <v>14604922</v>
      </c>
      <c r="G53" s="181">
        <f t="shared" si="4"/>
        <v>6.4859759576129017</v>
      </c>
      <c r="H53" s="475">
        <f t="shared" si="5"/>
        <v>1.0119895248733973E-2</v>
      </c>
    </row>
    <row r="54" spans="1:8" s="190" customFormat="1" ht="14.25" customHeight="1" x14ac:dyDescent="0.25">
      <c r="A54" s="213" t="s">
        <v>529</v>
      </c>
      <c r="B54" s="214">
        <v>3878473</v>
      </c>
      <c r="C54" s="703">
        <v>4202945</v>
      </c>
      <c r="D54" s="181">
        <f t="shared" si="3"/>
        <v>8.3659728970654212E-2</v>
      </c>
      <c r="E54" s="214">
        <v>12169550</v>
      </c>
      <c r="F54" s="890">
        <v>14104450</v>
      </c>
      <c r="G54" s="181">
        <f t="shared" si="4"/>
        <v>0.15899519702864939</v>
      </c>
      <c r="H54" s="475">
        <f t="shared" si="5"/>
        <v>9.7731132381950331E-3</v>
      </c>
    </row>
    <row r="55" spans="1:8" s="190" customFormat="1" ht="14.25" customHeight="1" x14ac:dyDescent="0.25">
      <c r="A55" s="213" t="s">
        <v>298</v>
      </c>
      <c r="B55" s="214">
        <v>2030501</v>
      </c>
      <c r="C55" s="703">
        <v>3567750</v>
      </c>
      <c r="D55" s="181">
        <f t="shared" si="3"/>
        <v>0.75707867171698018</v>
      </c>
      <c r="E55" s="214">
        <v>7447841</v>
      </c>
      <c r="F55" s="890">
        <v>13207640</v>
      </c>
      <c r="G55" s="181">
        <f t="shared" si="4"/>
        <v>0.77335149877662523</v>
      </c>
      <c r="H55" s="475">
        <f t="shared" si="5"/>
        <v>9.1517046981140163E-3</v>
      </c>
    </row>
    <row r="56" spans="1:8" s="190" customFormat="1" ht="14.25" customHeight="1" x14ac:dyDescent="0.25">
      <c r="A56" s="213" t="s">
        <v>321</v>
      </c>
      <c r="B56" s="214">
        <v>5614401</v>
      </c>
      <c r="C56" s="703">
        <v>3607765</v>
      </c>
      <c r="D56" s="181">
        <f t="shared" si="3"/>
        <v>-0.35740874226832031</v>
      </c>
      <c r="E56" s="214">
        <v>20669465</v>
      </c>
      <c r="F56" s="890">
        <v>12822398</v>
      </c>
      <c r="G56" s="181">
        <f t="shared" si="4"/>
        <v>-0.37964538511277379</v>
      </c>
      <c r="H56" s="475">
        <f t="shared" si="5"/>
        <v>8.8847666969790046E-3</v>
      </c>
    </row>
    <row r="57" spans="1:8" s="190" customFormat="1" ht="14.25" customHeight="1" x14ac:dyDescent="0.25">
      <c r="A57" s="213" t="s">
        <v>287</v>
      </c>
      <c r="B57" s="214">
        <v>1166054</v>
      </c>
      <c r="C57" s="703">
        <v>4030894</v>
      </c>
      <c r="D57" s="181">
        <f t="shared" si="3"/>
        <v>2.4568673491965209</v>
      </c>
      <c r="E57" s="214">
        <v>5641936</v>
      </c>
      <c r="F57" s="890">
        <v>11769736</v>
      </c>
      <c r="G57" s="181">
        <f t="shared" si="4"/>
        <v>1.086116538720042</v>
      </c>
      <c r="H57" s="475">
        <f t="shared" si="5"/>
        <v>8.1553667609627206E-3</v>
      </c>
    </row>
    <row r="58" spans="1:8" s="190" customFormat="1" ht="14.25" customHeight="1" x14ac:dyDescent="0.25">
      <c r="A58" s="213" t="s">
        <v>319</v>
      </c>
      <c r="B58" s="214">
        <v>1472348</v>
      </c>
      <c r="C58" s="703">
        <v>3998261</v>
      </c>
      <c r="D58" s="181">
        <f t="shared" si="3"/>
        <v>1.7155679228008598</v>
      </c>
      <c r="E58" s="214">
        <v>5301568</v>
      </c>
      <c r="F58" s="890">
        <v>11146105</v>
      </c>
      <c r="G58" s="181">
        <f t="shared" si="4"/>
        <v>1.1024166812535463</v>
      </c>
      <c r="H58" s="475">
        <f t="shared" si="5"/>
        <v>7.7232466583108056E-3</v>
      </c>
    </row>
    <row r="59" spans="1:8" s="190" customFormat="1" ht="14.25" customHeight="1" x14ac:dyDescent="0.25">
      <c r="A59" s="213" t="s">
        <v>320</v>
      </c>
      <c r="B59" s="214">
        <v>3901389</v>
      </c>
      <c r="C59" s="703">
        <v>2463293</v>
      </c>
      <c r="D59" s="181">
        <f t="shared" si="3"/>
        <v>-0.36861128177682356</v>
      </c>
      <c r="E59" s="214">
        <v>11620686</v>
      </c>
      <c r="F59" s="890">
        <v>9976041</v>
      </c>
      <c r="G59" s="181">
        <f t="shared" si="4"/>
        <v>-0.14152735905608327</v>
      </c>
      <c r="H59" s="475">
        <f t="shared" si="5"/>
        <v>6.9124977125571297E-3</v>
      </c>
    </row>
    <row r="60" spans="1:8" s="190" customFormat="1" ht="14.25" customHeight="1" x14ac:dyDescent="0.25">
      <c r="A60" s="213" t="s">
        <v>291</v>
      </c>
      <c r="B60" s="214">
        <v>2156898</v>
      </c>
      <c r="C60" s="703">
        <v>3507429</v>
      </c>
      <c r="D60" s="181">
        <f t="shared" si="3"/>
        <v>0.62614504719277408</v>
      </c>
      <c r="E60" s="214">
        <v>10399814</v>
      </c>
      <c r="F60" s="890">
        <v>9711058</v>
      </c>
      <c r="G60" s="181">
        <f t="shared" si="4"/>
        <v>-6.6227722918890675E-2</v>
      </c>
      <c r="H60" s="475">
        <f t="shared" si="5"/>
        <v>6.7288883647841479E-3</v>
      </c>
    </row>
    <row r="61" spans="1:8" s="190" customFormat="1" ht="14.25" customHeight="1" x14ac:dyDescent="0.25">
      <c r="A61" s="215" t="s">
        <v>292</v>
      </c>
      <c r="B61" s="214">
        <v>3143485</v>
      </c>
      <c r="C61" s="703">
        <v>2771652</v>
      </c>
      <c r="D61" s="181">
        <f t="shared" si="3"/>
        <v>-0.11828686950947753</v>
      </c>
      <c r="E61" s="214">
        <v>6811791</v>
      </c>
      <c r="F61" s="890">
        <v>9576863</v>
      </c>
      <c r="G61" s="181">
        <f t="shared" si="4"/>
        <v>0.40592437436791595</v>
      </c>
      <c r="H61" s="475">
        <f t="shared" si="5"/>
        <v>6.635903318858956E-3</v>
      </c>
    </row>
    <row r="62" spans="1:8" s="190" customFormat="1" ht="14.25" customHeight="1" x14ac:dyDescent="0.25">
      <c r="A62" s="213" t="s">
        <v>323</v>
      </c>
      <c r="B62" s="214">
        <v>1583000</v>
      </c>
      <c r="C62" s="703">
        <v>2320000</v>
      </c>
      <c r="D62" s="181">
        <f t="shared" si="3"/>
        <v>0.46557169930511688</v>
      </c>
      <c r="E62" s="214">
        <v>6395900</v>
      </c>
      <c r="F62" s="890">
        <v>9170000</v>
      </c>
      <c r="G62" s="181">
        <f t="shared" si="4"/>
        <v>0.43373098391156839</v>
      </c>
      <c r="H62" s="475">
        <f t="shared" si="5"/>
        <v>6.3539839124707774E-3</v>
      </c>
    </row>
    <row r="63" spans="1:8" s="190" customFormat="1" ht="14.25" customHeight="1" x14ac:dyDescent="0.25">
      <c r="A63" s="213" t="s">
        <v>324</v>
      </c>
      <c r="B63" s="214">
        <v>624336</v>
      </c>
      <c r="C63" s="703">
        <v>2350550</v>
      </c>
      <c r="D63" s="181">
        <f t="shared" si="3"/>
        <v>2.764879808308347</v>
      </c>
      <c r="E63" s="214">
        <v>3663028</v>
      </c>
      <c r="F63" s="890">
        <v>9118173</v>
      </c>
      <c r="G63" s="181">
        <f t="shared" si="4"/>
        <v>1.4892446904582766</v>
      </c>
      <c r="H63" s="475">
        <f t="shared" si="5"/>
        <v>6.3180724703517342E-3</v>
      </c>
    </row>
    <row r="64" spans="1:8" s="190" customFormat="1" ht="14.25" customHeight="1" x14ac:dyDescent="0.25">
      <c r="A64" s="213" t="s">
        <v>301</v>
      </c>
      <c r="B64" s="214">
        <v>1062056</v>
      </c>
      <c r="C64" s="703">
        <v>1513722</v>
      </c>
      <c r="D64" s="181">
        <f t="shared" si="3"/>
        <v>0.42527512673531342</v>
      </c>
      <c r="E64" s="214">
        <v>4907918</v>
      </c>
      <c r="F64" s="890">
        <v>7814126</v>
      </c>
      <c r="G64" s="181">
        <f t="shared" si="4"/>
        <v>0.59214681255880808</v>
      </c>
      <c r="H64" s="475">
        <f t="shared" si="5"/>
        <v>5.4144853755746592E-3</v>
      </c>
    </row>
    <row r="65" spans="1:8" s="190" customFormat="1" ht="14.25" customHeight="1" x14ac:dyDescent="0.25">
      <c r="A65" s="213" t="s">
        <v>290</v>
      </c>
      <c r="B65" s="214">
        <v>1651563</v>
      </c>
      <c r="C65" s="703">
        <v>2328569</v>
      </c>
      <c r="D65" s="181">
        <f t="shared" si="3"/>
        <v>0.40991836218176347</v>
      </c>
      <c r="E65" s="214">
        <v>8007159</v>
      </c>
      <c r="F65" s="890">
        <v>7807160</v>
      </c>
      <c r="G65" s="181">
        <f t="shared" si="4"/>
        <v>-2.4977523238891575E-2</v>
      </c>
      <c r="H65" s="475">
        <f t="shared" si="5"/>
        <v>5.4096585651129065E-3</v>
      </c>
    </row>
    <row r="66" spans="1:8" s="190" customFormat="1" ht="14.25" customHeight="1" x14ac:dyDescent="0.25">
      <c r="A66" s="213" t="s">
        <v>400</v>
      </c>
      <c r="B66" s="214">
        <v>875354</v>
      </c>
      <c r="C66" s="703">
        <v>962941</v>
      </c>
      <c r="D66" s="181">
        <f t="shared" si="3"/>
        <v>0.10005894758006484</v>
      </c>
      <c r="E66" s="214">
        <v>5176061</v>
      </c>
      <c r="F66" s="890">
        <v>7009699</v>
      </c>
      <c r="G66" s="181">
        <f t="shared" si="4"/>
        <v>0.35425355303965689</v>
      </c>
      <c r="H66" s="475">
        <f t="shared" si="5"/>
        <v>4.8570899320896938E-3</v>
      </c>
    </row>
    <row r="67" spans="1:8" s="190" customFormat="1" ht="14.25" customHeight="1" x14ac:dyDescent="0.25">
      <c r="A67" s="213" t="s">
        <v>521</v>
      </c>
      <c r="B67" s="214">
        <v>1387555</v>
      </c>
      <c r="C67" s="703">
        <v>1800661</v>
      </c>
      <c r="D67" s="181">
        <f t="shared" si="3"/>
        <v>0.29772225245125417</v>
      </c>
      <c r="E67" s="214">
        <v>3263696</v>
      </c>
      <c r="F67" s="890">
        <v>6195374</v>
      </c>
      <c r="G67" s="181">
        <f t="shared" si="4"/>
        <v>0.89826932410371563</v>
      </c>
      <c r="H67" s="475">
        <f t="shared" si="5"/>
        <v>4.2928360662747795E-3</v>
      </c>
    </row>
    <row r="68" spans="1:8" s="190" customFormat="1" ht="14.25" customHeight="1" x14ac:dyDescent="0.25">
      <c r="A68" s="213" t="s">
        <v>401</v>
      </c>
      <c r="B68" s="214">
        <v>1152259</v>
      </c>
      <c r="C68" s="703">
        <v>1734368</v>
      </c>
      <c r="D68" s="181">
        <f t="shared" si="3"/>
        <v>0.50518937148679255</v>
      </c>
      <c r="E68" s="214">
        <v>4005655</v>
      </c>
      <c r="F68" s="890">
        <v>6012921</v>
      </c>
      <c r="G68" s="181">
        <f t="shared" si="4"/>
        <v>0.50110805848232065</v>
      </c>
      <c r="H68" s="475">
        <f t="shared" si="5"/>
        <v>4.166412573714035E-3</v>
      </c>
    </row>
    <row r="69" spans="1:8" s="190" customFormat="1" ht="14.25" customHeight="1" x14ac:dyDescent="0.25">
      <c r="A69" s="213" t="s">
        <v>318</v>
      </c>
      <c r="B69" s="214">
        <v>3654583</v>
      </c>
      <c r="C69" s="703">
        <v>1379375</v>
      </c>
      <c r="D69" s="181">
        <f t="shared" si="3"/>
        <v>-0.62256295725121036</v>
      </c>
      <c r="E69" s="214">
        <v>9642887</v>
      </c>
      <c r="F69" s="890">
        <v>5554255</v>
      </c>
      <c r="G69" s="181">
        <f t="shared" si="4"/>
        <v>-0.42400496863646753</v>
      </c>
      <c r="H69" s="475">
        <f t="shared" si="5"/>
        <v>3.8485983550447518E-3</v>
      </c>
    </row>
    <row r="70" spans="1:8" s="190" customFormat="1" ht="14.25" customHeight="1" x14ac:dyDescent="0.25">
      <c r="A70" s="213" t="s">
        <v>300</v>
      </c>
      <c r="B70" s="214">
        <v>1762735</v>
      </c>
      <c r="C70" s="703">
        <v>1464322</v>
      </c>
      <c r="D70" s="181">
        <f t="shared" si="3"/>
        <v>-0.16928976845640442</v>
      </c>
      <c r="E70" s="214">
        <v>8105977</v>
      </c>
      <c r="F70" s="890">
        <v>5474458</v>
      </c>
      <c r="G70" s="181">
        <f t="shared" si="4"/>
        <v>-0.32463933712123783</v>
      </c>
      <c r="H70" s="475">
        <f t="shared" si="5"/>
        <v>3.7933062226278022E-3</v>
      </c>
    </row>
    <row r="71" spans="1:8" s="190" customFormat="1" ht="14.25" customHeight="1" x14ac:dyDescent="0.25">
      <c r="A71" s="213" t="s">
        <v>450</v>
      </c>
      <c r="B71" s="214">
        <v>1337726</v>
      </c>
      <c r="C71" s="703">
        <v>1663276</v>
      </c>
      <c r="D71" s="181">
        <f t="shared" si="3"/>
        <v>0.24336074801566232</v>
      </c>
      <c r="E71" s="214">
        <v>3848268</v>
      </c>
      <c r="F71" s="890">
        <v>5091695</v>
      </c>
      <c r="G71" s="181">
        <f t="shared" si="4"/>
        <v>0.3231134110202305</v>
      </c>
      <c r="H71" s="475">
        <f t="shared" si="5"/>
        <v>3.5280859451698901E-3</v>
      </c>
    </row>
    <row r="72" spans="1:8" s="190" customFormat="1" ht="14.25" customHeight="1" x14ac:dyDescent="0.25">
      <c r="A72" s="213" t="s">
        <v>612</v>
      </c>
      <c r="B72" s="214">
        <v>580643</v>
      </c>
      <c r="C72" s="703">
        <v>1359189</v>
      </c>
      <c r="D72" s="181">
        <f t="shared" si="3"/>
        <v>1.3408342131051265</v>
      </c>
      <c r="E72" s="214">
        <v>5448780</v>
      </c>
      <c r="F72" s="890">
        <v>5001721</v>
      </c>
      <c r="G72" s="181">
        <f t="shared" si="4"/>
        <v>-8.2047540917416395E-2</v>
      </c>
      <c r="H72" s="475">
        <f t="shared" si="5"/>
        <v>3.4657420685569517E-3</v>
      </c>
    </row>
    <row r="73" spans="1:8" s="190" customFormat="1" ht="14.25" customHeight="1" x14ac:dyDescent="0.25">
      <c r="A73" s="213" t="s">
        <v>288</v>
      </c>
      <c r="B73" s="214">
        <v>1798715</v>
      </c>
      <c r="C73" s="703">
        <v>807345</v>
      </c>
      <c r="D73" s="181">
        <f t="shared" si="3"/>
        <v>-0.55115457423771974</v>
      </c>
      <c r="E73" s="214">
        <v>25534381</v>
      </c>
      <c r="F73" s="890">
        <v>4545525</v>
      </c>
      <c r="G73" s="181">
        <f t="shared" si="4"/>
        <v>-0.82198413190435282</v>
      </c>
      <c r="H73" s="475">
        <f t="shared" si="5"/>
        <v>3.149639337375543E-3</v>
      </c>
    </row>
    <row r="74" spans="1:8" s="190" customFormat="1" ht="14.25" customHeight="1" x14ac:dyDescent="0.25">
      <c r="A74" s="213" t="s">
        <v>304</v>
      </c>
      <c r="B74" s="214">
        <v>217000</v>
      </c>
      <c r="C74" s="703">
        <v>121052</v>
      </c>
      <c r="D74" s="181">
        <f t="shared" si="3"/>
        <v>-0.44215668202764979</v>
      </c>
      <c r="E74" s="214">
        <v>4638280</v>
      </c>
      <c r="F74" s="890">
        <v>4349731</v>
      </c>
      <c r="G74" s="181">
        <f t="shared" si="4"/>
        <v>-6.2210345214174234E-2</v>
      </c>
      <c r="H74" s="475">
        <f t="shared" si="5"/>
        <v>3.0139717336505373E-3</v>
      </c>
    </row>
    <row r="75" spans="1:8" s="190" customFormat="1" ht="14.25" customHeight="1" x14ac:dyDescent="0.25">
      <c r="A75" s="213" t="s">
        <v>611</v>
      </c>
      <c r="B75" s="214">
        <v>936309</v>
      </c>
      <c r="C75" s="703">
        <v>1084966</v>
      </c>
      <c r="D75" s="181">
        <f t="shared" si="3"/>
        <v>0.15876916701644439</v>
      </c>
      <c r="E75" s="214">
        <v>3018648</v>
      </c>
      <c r="F75" s="890">
        <v>4158994</v>
      </c>
      <c r="G75" s="181">
        <f t="shared" si="4"/>
        <v>0.37776713283562713</v>
      </c>
      <c r="H75" s="475">
        <f t="shared" si="5"/>
        <v>2.8818081753612308E-3</v>
      </c>
    </row>
    <row r="76" spans="1:8" s="190" customFormat="1" ht="14.25" customHeight="1" x14ac:dyDescent="0.25">
      <c r="A76" s="213" t="s">
        <v>808</v>
      </c>
      <c r="B76" s="214">
        <v>1063432</v>
      </c>
      <c r="C76" s="703">
        <v>1175007</v>
      </c>
      <c r="D76" s="181">
        <f t="shared" si="3"/>
        <v>0.10491973158603463</v>
      </c>
      <c r="E76" s="214">
        <v>3030570</v>
      </c>
      <c r="F76" s="890">
        <v>3997346</v>
      </c>
      <c r="G76" s="181">
        <f t="shared" si="4"/>
        <v>0.31900797539736758</v>
      </c>
      <c r="H76" s="475">
        <f t="shared" si="5"/>
        <v>2.7698006735637306E-3</v>
      </c>
    </row>
    <row r="77" spans="1:8" s="190" customFormat="1" ht="14.25" customHeight="1" x14ac:dyDescent="0.25">
      <c r="A77" s="213" t="s">
        <v>303</v>
      </c>
      <c r="B77" s="214">
        <v>1542876</v>
      </c>
      <c r="C77" s="703">
        <v>595711</v>
      </c>
      <c r="D77" s="181">
        <f t="shared" si="3"/>
        <v>-0.61389573757061489</v>
      </c>
      <c r="E77" s="214">
        <v>5123077</v>
      </c>
      <c r="F77" s="890">
        <v>3945838</v>
      </c>
      <c r="G77" s="181">
        <f t="shared" si="4"/>
        <v>-0.2297913929460752</v>
      </c>
      <c r="H77" s="475">
        <f t="shared" si="5"/>
        <v>2.7341102697072918E-3</v>
      </c>
    </row>
    <row r="78" spans="1:8" s="190" customFormat="1" ht="14.25" customHeight="1" x14ac:dyDescent="0.25">
      <c r="A78" s="213" t="s">
        <v>302</v>
      </c>
      <c r="B78" s="214">
        <v>10095818</v>
      </c>
      <c r="C78" s="703">
        <v>1057739</v>
      </c>
      <c r="D78" s="181">
        <f t="shared" si="3"/>
        <v>-0.89522998532659759</v>
      </c>
      <c r="E78" s="214">
        <v>24862387</v>
      </c>
      <c r="F78" s="890">
        <v>3793553</v>
      </c>
      <c r="G78" s="181">
        <f t="shared" si="4"/>
        <v>-0.84741798927029821</v>
      </c>
      <c r="H78" s="475">
        <f t="shared" si="5"/>
        <v>2.6285904834356874E-3</v>
      </c>
    </row>
    <row r="79" spans="1:8" s="190" customFormat="1" ht="14.25" customHeight="1" x14ac:dyDescent="0.25">
      <c r="A79" s="213" t="s">
        <v>610</v>
      </c>
      <c r="B79" s="214">
        <v>443296</v>
      </c>
      <c r="C79" s="703">
        <v>801695</v>
      </c>
      <c r="D79" s="181">
        <f t="shared" si="3"/>
        <v>0.80848688009817371</v>
      </c>
      <c r="E79" s="214">
        <v>2071888</v>
      </c>
      <c r="F79" s="890">
        <v>3468314</v>
      </c>
      <c r="G79" s="181">
        <f t="shared" si="4"/>
        <v>0.67398720394152578</v>
      </c>
      <c r="H79" s="475">
        <f t="shared" si="5"/>
        <v>2.4032291558775541E-3</v>
      </c>
    </row>
    <row r="80" spans="1:8" s="190" customFormat="1" ht="14.25" customHeight="1" x14ac:dyDescent="0.25">
      <c r="A80" s="213" t="s">
        <v>891</v>
      </c>
      <c r="B80" s="214">
        <v>244069</v>
      </c>
      <c r="C80" s="703">
        <v>1396039</v>
      </c>
      <c r="D80" s="181">
        <f t="shared" si="3"/>
        <v>4.7198538118319</v>
      </c>
      <c r="E80" s="214">
        <v>1024794</v>
      </c>
      <c r="F80" s="890">
        <v>3368734</v>
      </c>
      <c r="G80" s="181">
        <f t="shared" si="4"/>
        <v>2.2872304092334654</v>
      </c>
      <c r="H80" s="475">
        <f t="shared" si="5"/>
        <v>2.3342291866295891E-3</v>
      </c>
    </row>
    <row r="81" spans="1:8" s="190" customFormat="1" ht="14.25" customHeight="1" x14ac:dyDescent="0.25">
      <c r="A81" s="213" t="s">
        <v>862</v>
      </c>
      <c r="B81" s="214">
        <v>239864</v>
      </c>
      <c r="C81" s="703">
        <v>1078754</v>
      </c>
      <c r="D81" s="181">
        <f t="shared" si="3"/>
        <v>3.4973568355401392</v>
      </c>
      <c r="E81" s="214">
        <v>508014</v>
      </c>
      <c r="F81" s="890">
        <v>3361601</v>
      </c>
      <c r="G81" s="181">
        <f t="shared" si="4"/>
        <v>5.6171424409563517</v>
      </c>
      <c r="H81" s="475">
        <f t="shared" si="5"/>
        <v>2.3292866602121786E-3</v>
      </c>
    </row>
    <row r="82" spans="1:8" s="190" customFormat="1" ht="14.25" customHeight="1" x14ac:dyDescent="0.25">
      <c r="A82" s="213" t="s">
        <v>531</v>
      </c>
      <c r="B82" s="214">
        <v>649594</v>
      </c>
      <c r="C82" s="703">
        <v>413463</v>
      </c>
      <c r="D82" s="181">
        <f t="shared" si="3"/>
        <v>-0.36350551267407027</v>
      </c>
      <c r="E82" s="214">
        <v>3763446</v>
      </c>
      <c r="F82" s="890">
        <v>3318683</v>
      </c>
      <c r="G82" s="181">
        <f t="shared" si="4"/>
        <v>-0.11817972145740896</v>
      </c>
      <c r="H82" s="475">
        <f t="shared" si="5"/>
        <v>2.2995483525180215E-3</v>
      </c>
    </row>
    <row r="83" spans="1:8" s="190" customFormat="1" ht="14.25" customHeight="1" x14ac:dyDescent="0.25">
      <c r="A83" s="213" t="s">
        <v>527</v>
      </c>
      <c r="B83" s="214">
        <v>857175</v>
      </c>
      <c r="C83" s="703">
        <v>766483</v>
      </c>
      <c r="D83" s="181">
        <f t="shared" si="3"/>
        <v>-0.10580336570711935</v>
      </c>
      <c r="E83" s="214">
        <v>3034956</v>
      </c>
      <c r="F83" s="890">
        <v>3313311</v>
      </c>
      <c r="G83" s="181">
        <f t="shared" si="4"/>
        <v>9.1716321422781855E-2</v>
      </c>
      <c r="H83" s="475">
        <f t="shared" si="5"/>
        <v>2.2958260404593745E-3</v>
      </c>
    </row>
    <row r="84" spans="1:8" s="204" customFormat="1" x14ac:dyDescent="0.2">
      <c r="A84" s="704" t="s">
        <v>892</v>
      </c>
      <c r="B84" s="214">
        <v>22268226</v>
      </c>
      <c r="C84" s="703">
        <v>25582655</v>
      </c>
      <c r="D84" s="181">
        <f t="shared" si="3"/>
        <v>0.14884117845759248</v>
      </c>
      <c r="E84" s="476">
        <v>87909136</v>
      </c>
      <c r="F84" s="890">
        <v>90486682</v>
      </c>
      <c r="G84" s="181">
        <f t="shared" si="4"/>
        <v>2.9320570276108793E-2</v>
      </c>
      <c r="H84" s="475">
        <f t="shared" si="5"/>
        <v>6.269911905352879E-2</v>
      </c>
    </row>
    <row r="85" spans="1:8" s="6" customFormat="1" ht="13.5" thickBot="1" x14ac:dyDescent="0.25">
      <c r="A85" s="216" t="s">
        <v>326</v>
      </c>
      <c r="B85" s="217">
        <f>SUM(B34:B84)</f>
        <v>332132086</v>
      </c>
      <c r="C85" s="218">
        <f>SUM(C34:C84)</f>
        <v>384224516</v>
      </c>
      <c r="D85" s="705">
        <f>C85/B85-1</f>
        <v>0.15684250994045779</v>
      </c>
      <c r="E85" s="217">
        <f>+SUM(E34:E84)</f>
        <v>1344736357</v>
      </c>
      <c r="F85" s="218">
        <f>+SUM(F34:F84)</f>
        <v>1443189049</v>
      </c>
      <c r="G85" s="891">
        <f>F85/E85-1</f>
        <v>7.32133785834721E-2</v>
      </c>
      <c r="H85" s="219">
        <f>+C85/$C$85</f>
        <v>1</v>
      </c>
    </row>
    <row r="86" spans="1:8" s="6" customFormat="1" x14ac:dyDescent="0.2">
      <c r="B86" s="220"/>
      <c r="C86" s="220"/>
      <c r="D86" s="10"/>
      <c r="E86" s="10"/>
      <c r="F86" s="10"/>
    </row>
    <row r="87" spans="1:8" s="6" customFormat="1" ht="53.25" customHeight="1" x14ac:dyDescent="0.2">
      <c r="A87" s="1021" t="s">
        <v>890</v>
      </c>
      <c r="B87" s="1021"/>
      <c r="C87" s="1021"/>
      <c r="D87" s="1021"/>
      <c r="E87" s="1021"/>
      <c r="F87" s="1021"/>
      <c r="G87" s="197"/>
      <c r="H87" s="197"/>
    </row>
    <row r="88" spans="1:8" s="6" customFormat="1" ht="15" x14ac:dyDescent="0.25">
      <c r="A88"/>
      <c r="B88"/>
      <c r="C88"/>
      <c r="D88"/>
      <c r="E88"/>
      <c r="F88"/>
    </row>
    <row r="89" spans="1:8" s="6" customFormat="1" ht="15" x14ac:dyDescent="0.25">
      <c r="A89"/>
      <c r="B89"/>
      <c r="C89"/>
      <c r="D89"/>
      <c r="E89"/>
      <c r="F89"/>
    </row>
    <row r="90" spans="1:8" s="6" customFormat="1" ht="15" x14ac:dyDescent="0.25">
      <c r="A90"/>
      <c r="B90"/>
      <c r="C90"/>
      <c r="D90"/>
      <c r="E90"/>
      <c r="F90"/>
    </row>
    <row r="91" spans="1:8" s="6" customFormat="1" ht="15" x14ac:dyDescent="0.25">
      <c r="A91"/>
      <c r="B91"/>
      <c r="C91"/>
      <c r="D91"/>
      <c r="E91"/>
      <c r="F91"/>
    </row>
    <row r="92" spans="1:8" s="6" customFormat="1" ht="15" x14ac:dyDescent="0.25">
      <c r="A92"/>
      <c r="B92"/>
      <c r="C92"/>
      <c r="D92"/>
      <c r="E92"/>
      <c r="F92"/>
    </row>
    <row r="93" spans="1:8" s="6" customFormat="1" ht="15" x14ac:dyDescent="0.25">
      <c r="A93"/>
      <c r="B93"/>
      <c r="C93"/>
      <c r="D93"/>
      <c r="E93"/>
      <c r="F93"/>
    </row>
    <row r="94" spans="1:8" s="6" customFormat="1" ht="15" x14ac:dyDescent="0.25">
      <c r="A94"/>
      <c r="B94"/>
      <c r="C94"/>
      <c r="D94"/>
      <c r="E94"/>
      <c r="F94"/>
    </row>
    <row r="95" spans="1:8" s="6" customFormat="1" ht="15" x14ac:dyDescent="0.25">
      <c r="A95"/>
      <c r="B95"/>
      <c r="C95"/>
      <c r="D95"/>
      <c r="E95"/>
      <c r="F95"/>
    </row>
    <row r="96" spans="1:8" s="6" customFormat="1" ht="15" x14ac:dyDescent="0.25">
      <c r="A96"/>
      <c r="B96"/>
      <c r="C96"/>
      <c r="D96"/>
      <c r="E96"/>
      <c r="F96"/>
    </row>
    <row r="97" spans="1:6" s="6" customFormat="1" ht="15" x14ac:dyDescent="0.25">
      <c r="A97"/>
      <c r="B97"/>
      <c r="C97"/>
      <c r="D97"/>
      <c r="E97"/>
      <c r="F97"/>
    </row>
    <row r="98" spans="1:6" s="6" customFormat="1" ht="15" x14ac:dyDescent="0.25">
      <c r="A98"/>
      <c r="B98"/>
      <c r="C98"/>
      <c r="D98"/>
      <c r="E98"/>
      <c r="F98"/>
    </row>
    <row r="99" spans="1:6" s="6" customFormat="1" ht="15" x14ac:dyDescent="0.25">
      <c r="A99"/>
      <c r="B99"/>
      <c r="C99"/>
      <c r="D99"/>
      <c r="E99"/>
      <c r="F99"/>
    </row>
    <row r="100" spans="1:6" s="6" customFormat="1" ht="15" x14ac:dyDescent="0.25">
      <c r="A100"/>
      <c r="B100"/>
      <c r="C100"/>
      <c r="D100"/>
      <c r="E100"/>
      <c r="F100"/>
    </row>
    <row r="101" spans="1:6" s="6" customFormat="1" ht="15" x14ac:dyDescent="0.25">
      <c r="A101"/>
      <c r="B101"/>
      <c r="C101"/>
      <c r="D101"/>
      <c r="E101"/>
      <c r="F101"/>
    </row>
    <row r="102" spans="1:6" s="6" customFormat="1" ht="15" x14ac:dyDescent="0.25">
      <c r="A102"/>
      <c r="B102"/>
      <c r="C102"/>
      <c r="D102"/>
      <c r="E102"/>
      <c r="F102"/>
    </row>
    <row r="103" spans="1:6" s="6" customFormat="1" ht="15" x14ac:dyDescent="0.25">
      <c r="A103"/>
      <c r="B103"/>
      <c r="C103"/>
      <c r="D103"/>
      <c r="E103"/>
      <c r="F103"/>
    </row>
    <row r="104" spans="1:6" s="6" customFormat="1" ht="15" x14ac:dyDescent="0.25">
      <c r="A104"/>
      <c r="B104"/>
      <c r="C104"/>
      <c r="D104"/>
      <c r="E104"/>
      <c r="F104"/>
    </row>
    <row r="105" spans="1:6" s="6" customFormat="1" ht="15" x14ac:dyDescent="0.25">
      <c r="A105"/>
      <c r="B105"/>
      <c r="C105"/>
      <c r="D105"/>
      <c r="E105"/>
      <c r="F105"/>
    </row>
    <row r="106" spans="1:6" s="6" customFormat="1" ht="15" x14ac:dyDescent="0.25">
      <c r="A106"/>
      <c r="B106"/>
      <c r="C106"/>
      <c r="D106"/>
      <c r="E106"/>
      <c r="F106"/>
    </row>
    <row r="107" spans="1:6" s="6" customFormat="1" ht="15" x14ac:dyDescent="0.25">
      <c r="A107"/>
      <c r="B107"/>
      <c r="C107"/>
      <c r="D107"/>
      <c r="E107"/>
      <c r="F107"/>
    </row>
    <row r="108" spans="1:6" s="6" customFormat="1" ht="15" x14ac:dyDescent="0.25">
      <c r="A108"/>
      <c r="B108"/>
      <c r="C108"/>
      <c r="D108"/>
      <c r="E108"/>
      <c r="F108"/>
    </row>
    <row r="109" spans="1:6" s="6" customFormat="1" ht="15" x14ac:dyDescent="0.25">
      <c r="A109"/>
      <c r="B109"/>
      <c r="C109"/>
      <c r="D109"/>
      <c r="E109"/>
      <c r="F109"/>
    </row>
    <row r="110" spans="1:6" s="6" customFormat="1" ht="15" x14ac:dyDescent="0.25">
      <c r="A110"/>
      <c r="B110"/>
      <c r="C110"/>
      <c r="D110"/>
      <c r="E110"/>
      <c r="F110"/>
    </row>
    <row r="111" spans="1:6" s="6" customFormat="1" ht="15" x14ac:dyDescent="0.25">
      <c r="A111"/>
      <c r="B111"/>
      <c r="C111"/>
      <c r="D111"/>
      <c r="E111"/>
      <c r="F111"/>
    </row>
    <row r="112" spans="1:6" s="6" customFormat="1" ht="15" x14ac:dyDescent="0.25">
      <c r="A112"/>
      <c r="B112"/>
      <c r="C112"/>
      <c r="D112"/>
      <c r="E112"/>
      <c r="F112"/>
    </row>
    <row r="113" spans="1:6" s="6" customFormat="1" ht="15" x14ac:dyDescent="0.25">
      <c r="A113"/>
      <c r="B113"/>
      <c r="C113"/>
      <c r="D113"/>
      <c r="E113"/>
      <c r="F113"/>
    </row>
    <row r="114" spans="1:6" s="6" customFormat="1" ht="15" x14ac:dyDescent="0.25">
      <c r="A114"/>
      <c r="B114"/>
      <c r="C114"/>
      <c r="D114"/>
      <c r="E114"/>
      <c r="F114"/>
    </row>
    <row r="115" spans="1:6" s="6" customFormat="1" ht="15" x14ac:dyDescent="0.25">
      <c r="D115" s="10"/>
      <c r="E115" s="10"/>
      <c r="F115"/>
    </row>
    <row r="116" spans="1:6" s="6" customFormat="1" ht="15" x14ac:dyDescent="0.25">
      <c r="D116" s="10"/>
      <c r="E116" s="10"/>
      <c r="F116"/>
    </row>
    <row r="117" spans="1:6" s="6" customFormat="1" ht="15" x14ac:dyDescent="0.25">
      <c r="D117" s="10"/>
      <c r="E117" s="10"/>
      <c r="F117"/>
    </row>
    <row r="118" spans="1:6" s="6" customFormat="1" ht="15" x14ac:dyDescent="0.25">
      <c r="D118" s="10"/>
      <c r="E118" s="10"/>
      <c r="F118"/>
    </row>
    <row r="119" spans="1:6" s="6" customFormat="1" ht="15" x14ac:dyDescent="0.25">
      <c r="D119" s="10"/>
      <c r="E119" s="10"/>
      <c r="F119"/>
    </row>
    <row r="120" spans="1:6" s="6" customFormat="1" ht="15" x14ac:dyDescent="0.25">
      <c r="D120" s="10"/>
      <c r="E120" s="10"/>
      <c r="F120"/>
    </row>
    <row r="121" spans="1:6" s="6" customFormat="1" ht="15" x14ac:dyDescent="0.25">
      <c r="D121" s="10"/>
      <c r="E121" s="10"/>
      <c r="F121"/>
    </row>
    <row r="122" spans="1:6" s="6" customFormat="1" ht="15" x14ac:dyDescent="0.25">
      <c r="D122" s="10"/>
      <c r="E122" s="10"/>
      <c r="F122"/>
    </row>
    <row r="123" spans="1:6" s="6" customFormat="1" ht="15" x14ac:dyDescent="0.25">
      <c r="D123" s="10"/>
      <c r="E123" s="10"/>
      <c r="F123"/>
    </row>
    <row r="124" spans="1:6" s="6" customFormat="1" ht="15" x14ac:dyDescent="0.25">
      <c r="D124" s="10"/>
      <c r="E124" s="10"/>
      <c r="F124"/>
    </row>
    <row r="125" spans="1:6" s="6" customFormat="1" ht="15" x14ac:dyDescent="0.25">
      <c r="D125" s="10"/>
      <c r="E125" s="10"/>
      <c r="F125"/>
    </row>
    <row r="126" spans="1:6" s="6" customFormat="1" ht="15" x14ac:dyDescent="0.25">
      <c r="D126" s="10"/>
      <c r="E126" s="10"/>
      <c r="F126"/>
    </row>
    <row r="127" spans="1:6" s="6" customFormat="1" ht="15" x14ac:dyDescent="0.25">
      <c r="D127" s="10"/>
      <c r="E127" s="10"/>
      <c r="F127"/>
    </row>
    <row r="128" spans="1:6" s="6" customFormat="1" ht="15" x14ac:dyDescent="0.25">
      <c r="D128" s="10"/>
      <c r="E128" s="10"/>
      <c r="F128"/>
    </row>
    <row r="129" spans="4:6" s="6" customFormat="1" ht="15" x14ac:dyDescent="0.25">
      <c r="D129" s="10"/>
      <c r="E129" s="10"/>
      <c r="F129"/>
    </row>
    <row r="130" spans="4:6" s="6" customFormat="1" ht="15" x14ac:dyDescent="0.25">
      <c r="D130" s="10"/>
      <c r="E130" s="10"/>
      <c r="F130"/>
    </row>
    <row r="131" spans="4:6" s="6" customFormat="1" ht="15" x14ac:dyDescent="0.25">
      <c r="D131" s="10"/>
      <c r="E131" s="10"/>
      <c r="F131"/>
    </row>
    <row r="132" spans="4:6" s="6" customFormat="1" ht="15" x14ac:dyDescent="0.25">
      <c r="D132" s="10"/>
      <c r="E132" s="10"/>
      <c r="F132"/>
    </row>
    <row r="133" spans="4:6" s="6" customFormat="1" ht="15" x14ac:dyDescent="0.25">
      <c r="D133" s="10"/>
      <c r="E133" s="10"/>
      <c r="F133"/>
    </row>
    <row r="134" spans="4:6" s="6" customFormat="1" ht="15" x14ac:dyDescent="0.25">
      <c r="D134" s="10"/>
      <c r="E134" s="10"/>
      <c r="F134"/>
    </row>
    <row r="135" spans="4:6" s="6" customFormat="1" ht="15" x14ac:dyDescent="0.25">
      <c r="D135" s="10"/>
      <c r="E135" s="10"/>
      <c r="F135"/>
    </row>
    <row r="136" spans="4:6" s="6" customFormat="1" ht="15" x14ac:dyDescent="0.25">
      <c r="D136" s="10"/>
      <c r="E136" s="10"/>
      <c r="F136"/>
    </row>
    <row r="137" spans="4:6" s="6" customFormat="1" ht="15" x14ac:dyDescent="0.25">
      <c r="D137" s="10"/>
      <c r="E137" s="10"/>
      <c r="F137"/>
    </row>
    <row r="138" spans="4:6" s="6" customFormat="1" ht="15" x14ac:dyDescent="0.25">
      <c r="D138" s="10"/>
      <c r="E138" s="10"/>
      <c r="F138"/>
    </row>
    <row r="139" spans="4:6" s="6" customFormat="1" ht="15" x14ac:dyDescent="0.25">
      <c r="D139" s="10"/>
      <c r="E139" s="10"/>
      <c r="F139"/>
    </row>
    <row r="140" spans="4:6" s="6" customFormat="1" ht="15" x14ac:dyDescent="0.25">
      <c r="D140" s="10"/>
      <c r="E140" s="10"/>
      <c r="F140"/>
    </row>
    <row r="141" spans="4:6" s="6" customFormat="1" ht="15" x14ac:dyDescent="0.25">
      <c r="D141" s="10"/>
      <c r="E141" s="10"/>
      <c r="F141"/>
    </row>
    <row r="142" spans="4:6" s="6" customFormat="1" ht="15" x14ac:dyDescent="0.25">
      <c r="D142" s="10"/>
      <c r="E142" s="10"/>
      <c r="F142"/>
    </row>
    <row r="143" spans="4:6" s="6" customFormat="1" ht="15" x14ac:dyDescent="0.25">
      <c r="D143" s="10"/>
      <c r="E143" s="10"/>
      <c r="F143"/>
    </row>
    <row r="144" spans="4:6" s="6" customFormat="1" ht="15" x14ac:dyDescent="0.25">
      <c r="D144" s="10"/>
      <c r="E144" s="10"/>
      <c r="F144"/>
    </row>
    <row r="145" spans="4:6" s="6" customFormat="1" ht="15" x14ac:dyDescent="0.25">
      <c r="D145" s="10"/>
      <c r="E145" s="10"/>
      <c r="F145"/>
    </row>
    <row r="146" spans="4:6" s="6" customFormat="1" ht="15" x14ac:dyDescent="0.25">
      <c r="D146" s="10"/>
      <c r="E146" s="10"/>
      <c r="F146"/>
    </row>
    <row r="147" spans="4:6" s="6" customFormat="1" ht="15" x14ac:dyDescent="0.25">
      <c r="D147" s="10"/>
      <c r="E147" s="10"/>
      <c r="F147"/>
    </row>
    <row r="148" spans="4:6" s="6" customFormat="1" ht="15" x14ac:dyDescent="0.25">
      <c r="D148" s="10"/>
      <c r="E148" s="10"/>
      <c r="F148"/>
    </row>
    <row r="149" spans="4:6" s="6" customFormat="1" ht="15" x14ac:dyDescent="0.25">
      <c r="D149" s="10"/>
      <c r="E149" s="10"/>
      <c r="F149"/>
    </row>
    <row r="150" spans="4:6" s="6" customFormat="1" ht="15" x14ac:dyDescent="0.25">
      <c r="D150" s="10"/>
      <c r="E150" s="10"/>
      <c r="F150"/>
    </row>
    <row r="151" spans="4:6" s="6" customFormat="1" ht="15" x14ac:dyDescent="0.25">
      <c r="D151" s="10"/>
      <c r="E151" s="10"/>
      <c r="F151"/>
    </row>
    <row r="152" spans="4:6" s="6" customFormat="1" ht="15" x14ac:dyDescent="0.25">
      <c r="D152" s="10"/>
      <c r="E152" s="10"/>
      <c r="F152"/>
    </row>
    <row r="153" spans="4:6" s="6" customFormat="1" ht="15" x14ac:dyDescent="0.25">
      <c r="D153" s="10"/>
      <c r="E153" s="10"/>
      <c r="F153"/>
    </row>
    <row r="154" spans="4:6" s="6" customFormat="1" ht="15" x14ac:dyDescent="0.25">
      <c r="D154" s="10"/>
      <c r="E154" s="10"/>
      <c r="F154"/>
    </row>
    <row r="155" spans="4:6" s="6" customFormat="1" ht="15" x14ac:dyDescent="0.25">
      <c r="D155" s="10"/>
      <c r="E155" s="10"/>
      <c r="F155"/>
    </row>
    <row r="156" spans="4:6" s="6" customFormat="1" ht="15" x14ac:dyDescent="0.25">
      <c r="D156" s="10"/>
      <c r="E156" s="10"/>
      <c r="F156"/>
    </row>
    <row r="157" spans="4:6" s="6" customFormat="1" ht="15" x14ac:dyDescent="0.25">
      <c r="D157" s="10"/>
      <c r="E157" s="10"/>
      <c r="F157"/>
    </row>
    <row r="158" spans="4:6" s="6" customFormat="1" ht="15" x14ac:dyDescent="0.25">
      <c r="D158" s="10"/>
      <c r="E158" s="10"/>
      <c r="F158"/>
    </row>
    <row r="159" spans="4:6" s="6" customFormat="1" ht="15" x14ac:dyDescent="0.25">
      <c r="D159" s="10"/>
      <c r="E159" s="10"/>
      <c r="F159"/>
    </row>
    <row r="160" spans="4:6" s="6" customFormat="1" ht="15" x14ac:dyDescent="0.25">
      <c r="D160" s="10"/>
      <c r="E160" s="10"/>
      <c r="F160"/>
    </row>
    <row r="161" spans="4:6" s="6" customFormat="1" ht="15" x14ac:dyDescent="0.25">
      <c r="D161" s="10"/>
      <c r="E161" s="10"/>
      <c r="F161"/>
    </row>
    <row r="162" spans="4:6" s="6" customFormat="1" ht="15" x14ac:dyDescent="0.25">
      <c r="D162" s="10"/>
      <c r="E162" s="10"/>
      <c r="F162"/>
    </row>
    <row r="163" spans="4:6" s="6" customFormat="1" ht="15" x14ac:dyDescent="0.25">
      <c r="D163" s="10"/>
      <c r="E163" s="10"/>
      <c r="F163"/>
    </row>
    <row r="164" spans="4:6" s="6" customFormat="1" ht="15" x14ac:dyDescent="0.25">
      <c r="D164" s="10"/>
      <c r="E164" s="10"/>
      <c r="F164"/>
    </row>
    <row r="165" spans="4:6" s="6" customFormat="1" ht="15" x14ac:dyDescent="0.25">
      <c r="D165" s="10"/>
      <c r="E165" s="10"/>
      <c r="F165"/>
    </row>
    <row r="166" spans="4:6" s="6" customFormat="1" ht="15" x14ac:dyDescent="0.25">
      <c r="D166" s="10"/>
      <c r="E166" s="10"/>
      <c r="F166"/>
    </row>
    <row r="167" spans="4:6" s="6" customFormat="1" ht="15" x14ac:dyDescent="0.25">
      <c r="D167" s="10"/>
      <c r="E167" s="10"/>
      <c r="F167"/>
    </row>
    <row r="168" spans="4:6" s="6" customFormat="1" ht="15" x14ac:dyDescent="0.25">
      <c r="D168" s="10"/>
      <c r="E168" s="10"/>
      <c r="F168"/>
    </row>
    <row r="169" spans="4:6" s="6" customFormat="1" ht="15" x14ac:dyDescent="0.25">
      <c r="D169" s="10"/>
      <c r="E169" s="10"/>
      <c r="F169"/>
    </row>
    <row r="170" spans="4:6" s="6" customFormat="1" ht="15" x14ac:dyDescent="0.25">
      <c r="D170" s="10"/>
      <c r="E170" s="10"/>
      <c r="F170"/>
    </row>
    <row r="171" spans="4:6" s="6" customFormat="1" ht="15" x14ac:dyDescent="0.25">
      <c r="D171" s="10"/>
      <c r="E171" s="10"/>
      <c r="F171"/>
    </row>
    <row r="172" spans="4:6" s="6" customFormat="1" ht="15" x14ac:dyDescent="0.25">
      <c r="D172" s="10"/>
      <c r="E172" s="10"/>
      <c r="F172"/>
    </row>
    <row r="173" spans="4:6" s="6" customFormat="1" ht="15" x14ac:dyDescent="0.25">
      <c r="D173" s="10"/>
      <c r="E173" s="10"/>
      <c r="F173"/>
    </row>
    <row r="174" spans="4:6" s="6" customFormat="1" ht="15" x14ac:dyDescent="0.25">
      <c r="D174" s="10"/>
      <c r="E174" s="10"/>
      <c r="F174"/>
    </row>
    <row r="175" spans="4:6" s="6" customFormat="1" ht="15" x14ac:dyDescent="0.25">
      <c r="D175" s="10"/>
      <c r="E175" s="10"/>
      <c r="F175"/>
    </row>
    <row r="176" spans="4:6" s="6" customFormat="1" ht="15" x14ac:dyDescent="0.25">
      <c r="D176" s="10"/>
      <c r="E176" s="10"/>
      <c r="F176"/>
    </row>
    <row r="177" spans="4:6" s="6" customFormat="1" ht="15" x14ac:dyDescent="0.25">
      <c r="D177" s="10"/>
      <c r="E177" s="10"/>
      <c r="F177"/>
    </row>
    <row r="178" spans="4:6" s="6" customFormat="1" ht="15" x14ac:dyDescent="0.25">
      <c r="D178" s="10"/>
      <c r="E178" s="10"/>
      <c r="F178"/>
    </row>
    <row r="179" spans="4:6" s="6" customFormat="1" ht="15" x14ac:dyDescent="0.25">
      <c r="D179" s="10"/>
      <c r="E179" s="10"/>
      <c r="F179"/>
    </row>
    <row r="180" spans="4:6" s="6" customFormat="1" ht="15" x14ac:dyDescent="0.25">
      <c r="D180" s="10"/>
      <c r="E180" s="10"/>
      <c r="F180"/>
    </row>
    <row r="181" spans="4:6" s="6" customFormat="1" ht="15" x14ac:dyDescent="0.25">
      <c r="D181" s="10"/>
      <c r="E181" s="10"/>
      <c r="F181"/>
    </row>
    <row r="182" spans="4:6" s="6" customFormat="1" ht="15" x14ac:dyDescent="0.25">
      <c r="D182" s="10"/>
      <c r="E182" s="10"/>
      <c r="F182"/>
    </row>
    <row r="183" spans="4:6" s="6" customFormat="1" ht="15" x14ac:dyDescent="0.25">
      <c r="D183" s="10"/>
      <c r="E183" s="10"/>
      <c r="F183"/>
    </row>
    <row r="184" spans="4:6" s="6" customFormat="1" ht="15" x14ac:dyDescent="0.25">
      <c r="D184" s="10"/>
      <c r="E184" s="10"/>
      <c r="F184"/>
    </row>
    <row r="185" spans="4:6" s="6" customFormat="1" ht="15" x14ac:dyDescent="0.25">
      <c r="D185" s="10"/>
      <c r="E185" s="10"/>
      <c r="F185"/>
    </row>
    <row r="186" spans="4:6" s="6" customFormat="1" ht="15" x14ac:dyDescent="0.25">
      <c r="D186" s="10"/>
      <c r="E186" s="10"/>
      <c r="F186"/>
    </row>
    <row r="187" spans="4:6" s="6" customFormat="1" ht="15" x14ac:dyDescent="0.25">
      <c r="D187" s="10"/>
      <c r="E187" s="10"/>
      <c r="F187"/>
    </row>
    <row r="188" spans="4:6" s="6" customFormat="1" ht="15" x14ac:dyDescent="0.25">
      <c r="D188" s="10"/>
      <c r="E188" s="10"/>
      <c r="F188"/>
    </row>
    <row r="189" spans="4:6" s="6" customFormat="1" ht="15" x14ac:dyDescent="0.25">
      <c r="D189" s="10"/>
      <c r="E189" s="10"/>
      <c r="F189"/>
    </row>
    <row r="190" spans="4:6" s="6" customFormat="1" ht="15" x14ac:dyDescent="0.25">
      <c r="D190" s="10"/>
      <c r="E190" s="10"/>
      <c r="F190"/>
    </row>
    <row r="191" spans="4:6" s="6" customFormat="1" ht="15" x14ac:dyDescent="0.25">
      <c r="D191" s="10"/>
      <c r="E191" s="10"/>
      <c r="F191"/>
    </row>
    <row r="192" spans="4:6" s="6" customFormat="1" ht="15" x14ac:dyDescent="0.25">
      <c r="D192" s="10"/>
      <c r="E192" s="10"/>
      <c r="F192"/>
    </row>
    <row r="193" spans="4:6" s="6" customFormat="1" ht="15" x14ac:dyDescent="0.25">
      <c r="D193" s="10"/>
      <c r="E193" s="10"/>
      <c r="F193"/>
    </row>
    <row r="194" spans="4:6" s="6" customFormat="1" ht="15" x14ac:dyDescent="0.25">
      <c r="D194" s="10"/>
      <c r="E194" s="10"/>
      <c r="F194"/>
    </row>
    <row r="195" spans="4:6" s="6" customFormat="1" ht="15" x14ac:dyDescent="0.25">
      <c r="D195" s="10"/>
      <c r="E195" s="10"/>
      <c r="F195"/>
    </row>
    <row r="196" spans="4:6" s="6" customFormat="1" ht="15" x14ac:dyDescent="0.25">
      <c r="D196" s="10"/>
      <c r="E196" s="10"/>
      <c r="F196"/>
    </row>
    <row r="197" spans="4:6" s="6" customFormat="1" ht="15" x14ac:dyDescent="0.25">
      <c r="D197" s="10"/>
      <c r="E197" s="10"/>
      <c r="F197"/>
    </row>
    <row r="198" spans="4:6" s="6" customFormat="1" ht="15" x14ac:dyDescent="0.25">
      <c r="D198" s="10"/>
      <c r="E198" s="10"/>
      <c r="F198"/>
    </row>
    <row r="199" spans="4:6" s="6" customFormat="1" ht="15" x14ac:dyDescent="0.25">
      <c r="D199" s="10"/>
      <c r="E199" s="10"/>
      <c r="F199"/>
    </row>
    <row r="200" spans="4:6" s="6" customFormat="1" ht="15" x14ac:dyDescent="0.25">
      <c r="D200" s="10"/>
      <c r="E200" s="10"/>
      <c r="F200"/>
    </row>
    <row r="201" spans="4:6" s="6" customFormat="1" ht="15" x14ac:dyDescent="0.25">
      <c r="D201" s="10"/>
      <c r="E201" s="10"/>
      <c r="F201"/>
    </row>
    <row r="202" spans="4:6" s="6" customFormat="1" ht="15" x14ac:dyDescent="0.25">
      <c r="D202" s="10"/>
      <c r="E202" s="10"/>
      <c r="F202"/>
    </row>
    <row r="203" spans="4:6" s="6" customFormat="1" ht="15" x14ac:dyDescent="0.25">
      <c r="D203" s="10"/>
      <c r="E203" s="10"/>
      <c r="F203"/>
    </row>
    <row r="204" spans="4:6" s="6" customFormat="1" ht="15" x14ac:dyDescent="0.25">
      <c r="D204" s="10"/>
      <c r="E204" s="10"/>
      <c r="F204"/>
    </row>
    <row r="205" spans="4:6" s="6" customFormat="1" ht="15" x14ac:dyDescent="0.25">
      <c r="D205" s="10"/>
      <c r="E205" s="10"/>
      <c r="F205"/>
    </row>
    <row r="206" spans="4:6" s="6" customFormat="1" ht="15" x14ac:dyDescent="0.25">
      <c r="D206" s="10"/>
      <c r="E206" s="10"/>
      <c r="F206"/>
    </row>
    <row r="207" spans="4:6" s="6" customFormat="1" ht="15" x14ac:dyDescent="0.25">
      <c r="D207" s="10"/>
      <c r="E207" s="10"/>
      <c r="F207"/>
    </row>
    <row r="208" spans="4:6" s="6" customFormat="1" ht="15" x14ac:dyDescent="0.25">
      <c r="D208" s="10"/>
      <c r="E208" s="10"/>
      <c r="F208"/>
    </row>
    <row r="209" spans="4:6" s="6" customFormat="1" ht="15" x14ac:dyDescent="0.25">
      <c r="D209" s="10"/>
      <c r="E209" s="10"/>
      <c r="F209"/>
    </row>
    <row r="210" spans="4:6" s="6" customFormat="1" ht="15" x14ac:dyDescent="0.25">
      <c r="D210" s="10"/>
      <c r="E210" s="10"/>
      <c r="F210"/>
    </row>
    <row r="211" spans="4:6" s="6" customFormat="1" ht="15" x14ac:dyDescent="0.25">
      <c r="D211" s="10"/>
      <c r="E211" s="10"/>
      <c r="F211"/>
    </row>
    <row r="212" spans="4:6" s="6" customFormat="1" ht="15" x14ac:dyDescent="0.25">
      <c r="D212" s="10"/>
      <c r="E212" s="10"/>
      <c r="F212"/>
    </row>
    <row r="213" spans="4:6" s="6" customFormat="1" ht="15" x14ac:dyDescent="0.25">
      <c r="D213" s="10"/>
      <c r="E213" s="10"/>
      <c r="F213"/>
    </row>
    <row r="214" spans="4:6" s="6" customFormat="1" ht="15" x14ac:dyDescent="0.25">
      <c r="D214" s="10"/>
      <c r="E214" s="10"/>
      <c r="F214"/>
    </row>
    <row r="215" spans="4:6" s="6" customFormat="1" ht="15" x14ac:dyDescent="0.25">
      <c r="D215" s="10"/>
      <c r="E215" s="10"/>
      <c r="F215"/>
    </row>
    <row r="216" spans="4:6" s="6" customFormat="1" ht="15" x14ac:dyDescent="0.25">
      <c r="D216" s="10"/>
      <c r="E216" s="10"/>
      <c r="F216"/>
    </row>
    <row r="217" spans="4:6" s="6" customFormat="1" ht="15" x14ac:dyDescent="0.25">
      <c r="D217" s="10"/>
      <c r="E217" s="10"/>
      <c r="F217"/>
    </row>
    <row r="218" spans="4:6" s="6" customFormat="1" ht="15" x14ac:dyDescent="0.25">
      <c r="D218" s="10"/>
      <c r="E218" s="10"/>
      <c r="F218"/>
    </row>
    <row r="219" spans="4:6" s="6" customFormat="1" ht="15" x14ac:dyDescent="0.25">
      <c r="D219" s="10"/>
      <c r="E219" s="10"/>
      <c r="F219"/>
    </row>
    <row r="220" spans="4:6" s="6" customFormat="1" ht="15" x14ac:dyDescent="0.25">
      <c r="D220" s="10"/>
      <c r="E220" s="10"/>
      <c r="F220"/>
    </row>
    <row r="221" spans="4:6" s="6" customFormat="1" ht="15" x14ac:dyDescent="0.25">
      <c r="D221" s="10"/>
      <c r="E221" s="10"/>
      <c r="F221"/>
    </row>
    <row r="222" spans="4:6" s="6" customFormat="1" ht="15" x14ac:dyDescent="0.25">
      <c r="D222" s="10"/>
      <c r="E222" s="10"/>
      <c r="F222"/>
    </row>
    <row r="223" spans="4:6" s="6" customFormat="1" ht="15" x14ac:dyDescent="0.25">
      <c r="D223" s="10"/>
      <c r="E223" s="10"/>
      <c r="F223"/>
    </row>
    <row r="224" spans="4:6" s="6" customFormat="1" ht="15" x14ac:dyDescent="0.25">
      <c r="D224" s="10"/>
      <c r="E224" s="10"/>
      <c r="F224"/>
    </row>
    <row r="225" spans="4:6" s="6" customFormat="1" ht="15" x14ac:dyDescent="0.25">
      <c r="D225" s="10"/>
      <c r="E225" s="10"/>
      <c r="F225"/>
    </row>
    <row r="226" spans="4:6" s="6" customFormat="1" ht="15" x14ac:dyDescent="0.25">
      <c r="D226" s="10"/>
      <c r="E226" s="10"/>
      <c r="F226"/>
    </row>
    <row r="227" spans="4:6" s="6" customFormat="1" ht="15" x14ac:dyDescent="0.25">
      <c r="D227" s="10"/>
      <c r="E227" s="10"/>
      <c r="F227"/>
    </row>
    <row r="228" spans="4:6" s="6" customFormat="1" ht="15" x14ac:dyDescent="0.25">
      <c r="D228" s="10"/>
      <c r="E228" s="10"/>
      <c r="F228"/>
    </row>
    <row r="229" spans="4:6" s="6" customFormat="1" ht="15" x14ac:dyDescent="0.25">
      <c r="D229" s="10"/>
      <c r="E229" s="10"/>
      <c r="F229"/>
    </row>
    <row r="230" spans="4:6" s="6" customFormat="1" ht="15" x14ac:dyDescent="0.25">
      <c r="D230" s="10"/>
      <c r="E230" s="10"/>
      <c r="F230"/>
    </row>
    <row r="231" spans="4:6" s="6" customFormat="1" ht="15" x14ac:dyDescent="0.25">
      <c r="D231" s="10"/>
      <c r="E231" s="10"/>
      <c r="F231"/>
    </row>
    <row r="232" spans="4:6" s="6" customFormat="1" ht="15" x14ac:dyDescent="0.25">
      <c r="D232" s="10"/>
      <c r="E232" s="10"/>
      <c r="F232"/>
    </row>
    <row r="233" spans="4:6" s="6" customFormat="1" ht="15" x14ac:dyDescent="0.25">
      <c r="D233" s="10"/>
      <c r="E233" s="10"/>
      <c r="F233"/>
    </row>
    <row r="234" spans="4:6" s="6" customFormat="1" ht="15" x14ac:dyDescent="0.25">
      <c r="D234" s="10"/>
      <c r="E234" s="10"/>
      <c r="F234"/>
    </row>
    <row r="235" spans="4:6" s="6" customFormat="1" ht="15" x14ac:dyDescent="0.25">
      <c r="D235" s="10"/>
      <c r="E235" s="10"/>
      <c r="F235"/>
    </row>
    <row r="236" spans="4:6" s="6" customFormat="1" ht="15" x14ac:dyDescent="0.25">
      <c r="D236" s="10"/>
      <c r="E236" s="10"/>
      <c r="F236"/>
    </row>
    <row r="237" spans="4:6" s="6" customFormat="1" ht="15" x14ac:dyDescent="0.25">
      <c r="D237" s="10"/>
      <c r="E237" s="10"/>
      <c r="F237"/>
    </row>
    <row r="238" spans="4:6" s="6" customFormat="1" ht="15" x14ac:dyDescent="0.25">
      <c r="D238" s="10"/>
      <c r="E238" s="10"/>
      <c r="F238"/>
    </row>
    <row r="239" spans="4:6" s="6" customFormat="1" ht="15" x14ac:dyDescent="0.25">
      <c r="D239" s="10"/>
      <c r="E239" s="10"/>
      <c r="F239"/>
    </row>
    <row r="240" spans="4:6" s="6" customFormat="1" ht="15" x14ac:dyDescent="0.25">
      <c r="D240" s="10"/>
      <c r="E240" s="10"/>
      <c r="F240"/>
    </row>
    <row r="241" spans="4:6" s="6" customFormat="1" ht="15" x14ac:dyDescent="0.25">
      <c r="D241" s="10"/>
      <c r="E241" s="10"/>
      <c r="F241"/>
    </row>
    <row r="242" spans="4:6" s="6" customFormat="1" ht="15" x14ac:dyDescent="0.25">
      <c r="D242" s="10"/>
      <c r="E242" s="10"/>
      <c r="F242"/>
    </row>
    <row r="243" spans="4:6" s="6" customFormat="1" ht="15" x14ac:dyDescent="0.25">
      <c r="D243" s="10"/>
      <c r="E243" s="10"/>
      <c r="F243"/>
    </row>
    <row r="244" spans="4:6" s="6" customFormat="1" ht="15" x14ac:dyDescent="0.25">
      <c r="D244" s="10"/>
      <c r="E244" s="10"/>
      <c r="F244"/>
    </row>
    <row r="245" spans="4:6" s="6" customFormat="1" ht="15" x14ac:dyDescent="0.25">
      <c r="D245" s="10"/>
      <c r="E245" s="10"/>
      <c r="F245"/>
    </row>
    <row r="246" spans="4:6" s="6" customFormat="1" ht="15" x14ac:dyDescent="0.25">
      <c r="D246" s="10"/>
      <c r="E246" s="10"/>
      <c r="F246"/>
    </row>
    <row r="247" spans="4:6" s="6" customFormat="1" ht="15" x14ac:dyDescent="0.25">
      <c r="D247" s="10"/>
      <c r="E247" s="10"/>
      <c r="F247"/>
    </row>
    <row r="248" spans="4:6" s="6" customFormat="1" ht="15" x14ac:dyDescent="0.25">
      <c r="D248" s="10"/>
      <c r="E248" s="10"/>
      <c r="F248"/>
    </row>
    <row r="249" spans="4:6" s="6" customFormat="1" ht="15" x14ac:dyDescent="0.25">
      <c r="D249" s="10"/>
      <c r="E249" s="10"/>
      <c r="F249"/>
    </row>
    <row r="250" spans="4:6" s="6" customFormat="1" ht="15" x14ac:dyDescent="0.25">
      <c r="D250" s="10"/>
      <c r="E250" s="10"/>
      <c r="F250"/>
    </row>
    <row r="251" spans="4:6" s="6" customFormat="1" ht="15" x14ac:dyDescent="0.25">
      <c r="D251" s="10"/>
      <c r="E251" s="10"/>
      <c r="F251"/>
    </row>
    <row r="252" spans="4:6" s="6" customFormat="1" ht="15" x14ac:dyDescent="0.25">
      <c r="D252" s="10"/>
      <c r="E252" s="10"/>
      <c r="F252"/>
    </row>
    <row r="253" spans="4:6" s="6" customFormat="1" ht="15" x14ac:dyDescent="0.25">
      <c r="D253" s="10"/>
      <c r="E253" s="10"/>
      <c r="F253"/>
    </row>
    <row r="254" spans="4:6" s="6" customFormat="1" ht="15" x14ac:dyDescent="0.25">
      <c r="D254" s="10"/>
      <c r="E254" s="10"/>
      <c r="F254"/>
    </row>
    <row r="255" spans="4:6" s="6" customFormat="1" ht="15" x14ac:dyDescent="0.25">
      <c r="D255" s="10"/>
      <c r="E255" s="10"/>
      <c r="F255"/>
    </row>
    <row r="256" spans="4:6" s="6" customFormat="1" ht="15" x14ac:dyDescent="0.25">
      <c r="D256" s="10"/>
      <c r="E256" s="10"/>
      <c r="F256"/>
    </row>
    <row r="257" spans="4:6" s="6" customFormat="1" ht="15" x14ac:dyDescent="0.25">
      <c r="D257" s="10"/>
      <c r="E257" s="10"/>
      <c r="F257"/>
    </row>
    <row r="258" spans="4:6" s="6" customFormat="1" ht="15" x14ac:dyDescent="0.25">
      <c r="D258" s="10"/>
      <c r="E258" s="10"/>
      <c r="F258"/>
    </row>
    <row r="259" spans="4:6" s="6" customFormat="1" ht="15" x14ac:dyDescent="0.25">
      <c r="D259" s="10"/>
      <c r="E259" s="10"/>
      <c r="F259"/>
    </row>
    <row r="260" spans="4:6" s="6" customFormat="1" ht="15" x14ac:dyDescent="0.25">
      <c r="D260" s="10"/>
      <c r="E260" s="10"/>
      <c r="F260"/>
    </row>
    <row r="261" spans="4:6" s="6" customFormat="1" ht="15" x14ac:dyDescent="0.25">
      <c r="D261" s="10"/>
      <c r="E261" s="10"/>
      <c r="F261"/>
    </row>
    <row r="262" spans="4:6" s="6" customFormat="1" ht="15" x14ac:dyDescent="0.25">
      <c r="D262" s="10"/>
      <c r="E262" s="10"/>
      <c r="F262"/>
    </row>
    <row r="263" spans="4:6" s="6" customFormat="1" ht="15" x14ac:dyDescent="0.25">
      <c r="D263" s="10"/>
      <c r="E263" s="10"/>
      <c r="F263"/>
    </row>
    <row r="264" spans="4:6" s="6" customFormat="1" ht="15" x14ac:dyDescent="0.25">
      <c r="D264" s="10"/>
      <c r="E264" s="10"/>
      <c r="F264"/>
    </row>
    <row r="265" spans="4:6" s="6" customFormat="1" ht="15" x14ac:dyDescent="0.25">
      <c r="D265" s="10"/>
      <c r="E265" s="10"/>
      <c r="F265"/>
    </row>
    <row r="266" spans="4:6" s="6" customFormat="1" ht="15" x14ac:dyDescent="0.25">
      <c r="D266" s="10"/>
      <c r="E266" s="10"/>
      <c r="F266"/>
    </row>
    <row r="267" spans="4:6" s="6" customFormat="1" ht="15" x14ac:dyDescent="0.25">
      <c r="D267" s="10"/>
      <c r="E267" s="10"/>
      <c r="F267"/>
    </row>
    <row r="268" spans="4:6" s="6" customFormat="1" ht="15" x14ac:dyDescent="0.25">
      <c r="D268" s="10"/>
      <c r="E268" s="10"/>
      <c r="F268"/>
    </row>
    <row r="269" spans="4:6" s="6" customFormat="1" ht="15" x14ac:dyDescent="0.25">
      <c r="D269" s="10"/>
      <c r="E269" s="10"/>
      <c r="F269"/>
    </row>
    <row r="270" spans="4:6" s="6" customFormat="1" ht="15" x14ac:dyDescent="0.25">
      <c r="D270" s="10"/>
      <c r="E270" s="10"/>
      <c r="F270"/>
    </row>
    <row r="271" spans="4:6" s="6" customFormat="1" ht="15" x14ac:dyDescent="0.25">
      <c r="D271" s="10"/>
      <c r="E271" s="10"/>
      <c r="F271"/>
    </row>
    <row r="272" spans="4:6" s="6" customFormat="1" ht="15" x14ac:dyDescent="0.25">
      <c r="D272" s="10"/>
      <c r="E272" s="10"/>
      <c r="F272"/>
    </row>
    <row r="273" spans="4:6" s="6" customFormat="1" ht="15" x14ac:dyDescent="0.25">
      <c r="D273" s="10"/>
      <c r="E273" s="10"/>
      <c r="F273"/>
    </row>
    <row r="274" spans="4:6" s="6" customFormat="1" ht="15" x14ac:dyDescent="0.25">
      <c r="D274" s="10"/>
      <c r="E274" s="10"/>
      <c r="F274"/>
    </row>
    <row r="275" spans="4:6" s="6" customFormat="1" ht="15" x14ac:dyDescent="0.25">
      <c r="D275" s="10"/>
      <c r="E275" s="10"/>
      <c r="F275"/>
    </row>
    <row r="276" spans="4:6" s="6" customFormat="1" ht="15" x14ac:dyDescent="0.25">
      <c r="D276" s="10"/>
      <c r="E276" s="10"/>
      <c r="F276"/>
    </row>
    <row r="277" spans="4:6" s="6" customFormat="1" ht="15" x14ac:dyDescent="0.25">
      <c r="D277" s="10"/>
      <c r="E277" s="10"/>
      <c r="F277"/>
    </row>
    <row r="278" spans="4:6" s="6" customFormat="1" ht="15" x14ac:dyDescent="0.25">
      <c r="D278" s="10"/>
      <c r="E278" s="10"/>
      <c r="F278"/>
    </row>
    <row r="279" spans="4:6" s="6" customFormat="1" ht="15" x14ac:dyDescent="0.25">
      <c r="D279" s="10"/>
      <c r="E279" s="10"/>
      <c r="F279"/>
    </row>
    <row r="280" spans="4:6" ht="15" x14ac:dyDescent="0.25">
      <c r="F280"/>
    </row>
    <row r="281" spans="4:6" ht="15" x14ac:dyDescent="0.25">
      <c r="F281"/>
    </row>
    <row r="282" spans="4:6" ht="15" x14ac:dyDescent="0.25">
      <c r="F282"/>
    </row>
    <row r="283" spans="4:6" ht="15" x14ac:dyDescent="0.25">
      <c r="F283"/>
    </row>
    <row r="284" spans="4:6" ht="15" x14ac:dyDescent="0.25">
      <c r="F284"/>
    </row>
    <row r="285" spans="4:6" ht="15" x14ac:dyDescent="0.25">
      <c r="F285"/>
    </row>
    <row r="286" spans="4:6" ht="15" x14ac:dyDescent="0.25">
      <c r="F286"/>
    </row>
    <row r="287" spans="4:6" ht="15" x14ac:dyDescent="0.25">
      <c r="F287"/>
    </row>
    <row r="288" spans="4:6" ht="15" x14ac:dyDescent="0.25">
      <c r="F288"/>
    </row>
    <row r="289" spans="6:6" ht="15" x14ac:dyDescent="0.25">
      <c r="F289"/>
    </row>
    <row r="290" spans="6:6" ht="15" x14ac:dyDescent="0.25">
      <c r="F290"/>
    </row>
    <row r="291" spans="6:6" ht="15" x14ac:dyDescent="0.25">
      <c r="F291"/>
    </row>
    <row r="292" spans="6:6" ht="15" x14ac:dyDescent="0.25">
      <c r="F292"/>
    </row>
    <row r="293" spans="6:6" ht="15" x14ac:dyDescent="0.25">
      <c r="F293"/>
    </row>
    <row r="294" spans="6:6" ht="15" x14ac:dyDescent="0.25">
      <c r="F294"/>
    </row>
    <row r="295" spans="6:6" ht="15" x14ac:dyDescent="0.25">
      <c r="F295"/>
    </row>
    <row r="296" spans="6:6" ht="15" x14ac:dyDescent="0.25">
      <c r="F296"/>
    </row>
    <row r="297" spans="6:6" ht="15" x14ac:dyDescent="0.25">
      <c r="F297"/>
    </row>
    <row r="298" spans="6:6" ht="15" x14ac:dyDescent="0.25">
      <c r="F298"/>
    </row>
    <row r="299" spans="6:6" ht="15" x14ac:dyDescent="0.25">
      <c r="F299"/>
    </row>
    <row r="300" spans="6:6" ht="15" x14ac:dyDescent="0.25">
      <c r="F300"/>
    </row>
    <row r="301" spans="6:6" ht="15" x14ac:dyDescent="0.25">
      <c r="F301"/>
    </row>
    <row r="302" spans="6:6" ht="15" x14ac:dyDescent="0.25">
      <c r="F302"/>
    </row>
    <row r="303" spans="6:6" ht="15" x14ac:dyDescent="0.25">
      <c r="F303"/>
    </row>
    <row r="304" spans="6:6" ht="15" x14ac:dyDescent="0.25">
      <c r="F304"/>
    </row>
    <row r="305" spans="6:6" ht="15" x14ac:dyDescent="0.25">
      <c r="F305"/>
    </row>
    <row r="306" spans="6:6" ht="15" x14ac:dyDescent="0.25">
      <c r="F306"/>
    </row>
    <row r="307" spans="6:6" ht="15" x14ac:dyDescent="0.25">
      <c r="F307"/>
    </row>
    <row r="308" spans="6:6" ht="15" x14ac:dyDescent="0.25">
      <c r="F308"/>
    </row>
    <row r="309" spans="6:6" ht="15" x14ac:dyDescent="0.25">
      <c r="F309"/>
    </row>
    <row r="310" spans="6:6" ht="15" x14ac:dyDescent="0.25">
      <c r="F310"/>
    </row>
    <row r="311" spans="6:6" ht="15" x14ac:dyDescent="0.25">
      <c r="F311"/>
    </row>
    <row r="312" spans="6:6" ht="15" x14ac:dyDescent="0.25">
      <c r="F312"/>
    </row>
    <row r="313" spans="6:6" ht="15" x14ac:dyDescent="0.25">
      <c r="F313"/>
    </row>
    <row r="314" spans="6:6" ht="15" x14ac:dyDescent="0.25">
      <c r="F314"/>
    </row>
    <row r="315" spans="6:6" ht="15" x14ac:dyDescent="0.25">
      <c r="F315"/>
    </row>
    <row r="316" spans="6:6" ht="15" x14ac:dyDescent="0.25">
      <c r="F316"/>
    </row>
    <row r="317" spans="6:6" ht="15" x14ac:dyDescent="0.25">
      <c r="F317"/>
    </row>
    <row r="318" spans="6:6" ht="15" x14ac:dyDescent="0.25">
      <c r="F318"/>
    </row>
    <row r="319" spans="6:6" ht="15" x14ac:dyDescent="0.25">
      <c r="F319"/>
    </row>
    <row r="320" spans="6:6" ht="15" x14ac:dyDescent="0.25">
      <c r="F320"/>
    </row>
    <row r="321" spans="6:6" ht="15" x14ac:dyDescent="0.25">
      <c r="F321"/>
    </row>
    <row r="322" spans="6:6" ht="15" x14ac:dyDescent="0.25">
      <c r="F322"/>
    </row>
    <row r="323" spans="6:6" ht="15" x14ac:dyDescent="0.25">
      <c r="F323"/>
    </row>
    <row r="324" spans="6:6" ht="15" x14ac:dyDescent="0.25">
      <c r="F324"/>
    </row>
    <row r="325" spans="6:6" ht="15" x14ac:dyDescent="0.25">
      <c r="F325"/>
    </row>
    <row r="326" spans="6:6" ht="15" x14ac:dyDescent="0.25">
      <c r="F326"/>
    </row>
    <row r="327" spans="6:6" ht="15" x14ac:dyDescent="0.25">
      <c r="F327"/>
    </row>
    <row r="328" spans="6:6" ht="15" x14ac:dyDescent="0.25">
      <c r="F328"/>
    </row>
    <row r="329" spans="6:6" ht="15" x14ac:dyDescent="0.25">
      <c r="F329"/>
    </row>
    <row r="330" spans="6:6" ht="15" x14ac:dyDescent="0.25">
      <c r="F330"/>
    </row>
    <row r="331" spans="6:6" ht="15" x14ac:dyDescent="0.25">
      <c r="F331"/>
    </row>
    <row r="332" spans="6:6" ht="15" x14ac:dyDescent="0.25">
      <c r="F332"/>
    </row>
    <row r="333" spans="6:6" ht="15" x14ac:dyDescent="0.25">
      <c r="F333"/>
    </row>
    <row r="334" spans="6:6" ht="15" x14ac:dyDescent="0.25">
      <c r="F334"/>
    </row>
    <row r="335" spans="6:6" ht="15" x14ac:dyDescent="0.25">
      <c r="F335"/>
    </row>
    <row r="336" spans="6:6" ht="15" x14ac:dyDescent="0.25">
      <c r="F336"/>
    </row>
    <row r="337" spans="6:6" ht="15" x14ac:dyDescent="0.25">
      <c r="F337"/>
    </row>
    <row r="338" spans="6:6" ht="15" x14ac:dyDescent="0.25">
      <c r="F338"/>
    </row>
    <row r="339" spans="6:6" ht="15" x14ac:dyDescent="0.25">
      <c r="F339"/>
    </row>
    <row r="340" spans="6:6" ht="15" x14ac:dyDescent="0.25">
      <c r="F340"/>
    </row>
    <row r="341" spans="6:6" ht="15" x14ac:dyDescent="0.25">
      <c r="F341"/>
    </row>
    <row r="342" spans="6:6" ht="15" x14ac:dyDescent="0.25">
      <c r="F342"/>
    </row>
    <row r="343" spans="6:6" ht="15" x14ac:dyDescent="0.25">
      <c r="F343"/>
    </row>
    <row r="344" spans="6:6" ht="15" x14ac:dyDescent="0.25">
      <c r="F344"/>
    </row>
    <row r="345" spans="6:6" ht="15" x14ac:dyDescent="0.25">
      <c r="F345"/>
    </row>
    <row r="346" spans="6:6" ht="15" x14ac:dyDescent="0.25">
      <c r="F346"/>
    </row>
    <row r="347" spans="6:6" ht="15" x14ac:dyDescent="0.25">
      <c r="F347"/>
    </row>
    <row r="348" spans="6:6" ht="15" x14ac:dyDescent="0.25">
      <c r="F348"/>
    </row>
    <row r="349" spans="6:6" ht="15" x14ac:dyDescent="0.25">
      <c r="F349"/>
    </row>
    <row r="350" spans="6:6" ht="15" x14ac:dyDescent="0.25">
      <c r="F350"/>
    </row>
    <row r="351" spans="6:6" ht="15" x14ac:dyDescent="0.25">
      <c r="F351"/>
    </row>
    <row r="352" spans="6:6" ht="15" x14ac:dyDescent="0.25">
      <c r="F352"/>
    </row>
    <row r="353" spans="6:6" ht="15" x14ac:dyDescent="0.25">
      <c r="F353"/>
    </row>
    <row r="354" spans="6:6" ht="15" x14ac:dyDescent="0.25">
      <c r="F354"/>
    </row>
    <row r="355" spans="6:6" ht="15" x14ac:dyDescent="0.25">
      <c r="F355"/>
    </row>
    <row r="356" spans="6:6" ht="15" x14ac:dyDescent="0.25">
      <c r="F356"/>
    </row>
    <row r="357" spans="6:6" ht="15" x14ac:dyDescent="0.25">
      <c r="F357"/>
    </row>
    <row r="358" spans="6:6" ht="15" x14ac:dyDescent="0.25">
      <c r="F358"/>
    </row>
    <row r="359" spans="6:6" ht="15" x14ac:dyDescent="0.25">
      <c r="F359"/>
    </row>
    <row r="360" spans="6:6" ht="15" x14ac:dyDescent="0.25">
      <c r="F360"/>
    </row>
    <row r="361" spans="6:6" ht="15" x14ac:dyDescent="0.25">
      <c r="F361"/>
    </row>
    <row r="362" spans="6:6" ht="15" x14ac:dyDescent="0.25">
      <c r="F362"/>
    </row>
    <row r="363" spans="6:6" ht="15" x14ac:dyDescent="0.25">
      <c r="F363"/>
    </row>
    <row r="364" spans="6:6" ht="15" x14ac:dyDescent="0.25">
      <c r="F364"/>
    </row>
    <row r="365" spans="6:6" ht="15" x14ac:dyDescent="0.25">
      <c r="F365"/>
    </row>
    <row r="366" spans="6:6" ht="15" x14ac:dyDescent="0.25">
      <c r="F366"/>
    </row>
    <row r="367" spans="6:6" ht="15" x14ac:dyDescent="0.25">
      <c r="F367"/>
    </row>
    <row r="368" spans="6:6" ht="15" x14ac:dyDescent="0.25">
      <c r="F368"/>
    </row>
    <row r="369" spans="6:6" ht="15" x14ac:dyDescent="0.25">
      <c r="F369"/>
    </row>
    <row r="370" spans="6:6" ht="15" x14ac:dyDescent="0.25">
      <c r="F370"/>
    </row>
    <row r="371" spans="6:6" ht="15" x14ac:dyDescent="0.25">
      <c r="F371"/>
    </row>
    <row r="372" spans="6:6" ht="15" x14ac:dyDescent="0.25">
      <c r="F372"/>
    </row>
    <row r="373" spans="6:6" ht="15" x14ac:dyDescent="0.25">
      <c r="F373"/>
    </row>
    <row r="374" spans="6:6" ht="15" x14ac:dyDescent="0.25">
      <c r="F374"/>
    </row>
    <row r="375" spans="6:6" ht="15" x14ac:dyDescent="0.25">
      <c r="F375"/>
    </row>
    <row r="376" spans="6:6" ht="15" x14ac:dyDescent="0.25">
      <c r="F376"/>
    </row>
    <row r="377" spans="6:6" ht="15" x14ac:dyDescent="0.25">
      <c r="F377"/>
    </row>
    <row r="378" spans="6:6" ht="15" x14ac:dyDescent="0.25">
      <c r="F378"/>
    </row>
    <row r="379" spans="6:6" ht="15" x14ac:dyDescent="0.25">
      <c r="F379"/>
    </row>
    <row r="380" spans="6:6" ht="15" x14ac:dyDescent="0.25">
      <c r="F380"/>
    </row>
    <row r="381" spans="6:6" ht="15" x14ac:dyDescent="0.25">
      <c r="F381"/>
    </row>
    <row r="382" spans="6:6" ht="15" x14ac:dyDescent="0.25">
      <c r="F382"/>
    </row>
    <row r="383" spans="6:6" ht="15" x14ac:dyDescent="0.25">
      <c r="F383"/>
    </row>
    <row r="384" spans="6:6" ht="15" x14ac:dyDescent="0.25">
      <c r="F384"/>
    </row>
    <row r="385" spans="6:6" ht="15" x14ac:dyDescent="0.25">
      <c r="F385"/>
    </row>
    <row r="386" spans="6:6" ht="15" x14ac:dyDescent="0.25">
      <c r="F386"/>
    </row>
    <row r="387" spans="6:6" ht="15" x14ac:dyDescent="0.25">
      <c r="F387"/>
    </row>
    <row r="388" spans="6:6" ht="15" x14ac:dyDescent="0.25">
      <c r="F388"/>
    </row>
    <row r="389" spans="6:6" ht="15" x14ac:dyDescent="0.25">
      <c r="F389"/>
    </row>
    <row r="390" spans="6:6" ht="15" x14ac:dyDescent="0.25">
      <c r="F390"/>
    </row>
    <row r="391" spans="6:6" ht="15" x14ac:dyDescent="0.25">
      <c r="F391"/>
    </row>
    <row r="392" spans="6:6" ht="15" x14ac:dyDescent="0.25">
      <c r="F392"/>
    </row>
    <row r="393" spans="6:6" ht="15" x14ac:dyDescent="0.25">
      <c r="F393"/>
    </row>
    <row r="394" spans="6:6" ht="15" x14ac:dyDescent="0.25">
      <c r="F394"/>
    </row>
    <row r="395" spans="6:6" ht="15" x14ac:dyDescent="0.25">
      <c r="F395"/>
    </row>
    <row r="396" spans="6:6" ht="15" x14ac:dyDescent="0.25">
      <c r="F396"/>
    </row>
    <row r="397" spans="6:6" ht="15" x14ac:dyDescent="0.25">
      <c r="F397"/>
    </row>
    <row r="398" spans="6:6" ht="15" x14ac:dyDescent="0.25">
      <c r="F398"/>
    </row>
    <row r="399" spans="6:6" ht="15" x14ac:dyDescent="0.25">
      <c r="F399"/>
    </row>
    <row r="400" spans="6:6" ht="15" x14ac:dyDescent="0.25">
      <c r="F400"/>
    </row>
    <row r="401" spans="6:6" ht="15" x14ac:dyDescent="0.25">
      <c r="F401"/>
    </row>
    <row r="402" spans="6:6" ht="15" x14ac:dyDescent="0.25">
      <c r="F402"/>
    </row>
    <row r="403" spans="6:6" ht="15" x14ac:dyDescent="0.25">
      <c r="F403"/>
    </row>
    <row r="404" spans="6:6" ht="15" x14ac:dyDescent="0.25">
      <c r="F404"/>
    </row>
    <row r="405" spans="6:6" ht="15" x14ac:dyDescent="0.25">
      <c r="F405"/>
    </row>
    <row r="406" spans="6:6" ht="15" x14ac:dyDescent="0.25">
      <c r="F406"/>
    </row>
    <row r="407" spans="6:6" ht="15" x14ac:dyDescent="0.25">
      <c r="F407"/>
    </row>
    <row r="408" spans="6:6" ht="15" x14ac:dyDescent="0.25">
      <c r="F408"/>
    </row>
    <row r="409" spans="6:6" ht="15" x14ac:dyDescent="0.25">
      <c r="F409"/>
    </row>
    <row r="410" spans="6:6" ht="15" x14ac:dyDescent="0.25">
      <c r="F410"/>
    </row>
    <row r="411" spans="6:6" ht="15" x14ac:dyDescent="0.25">
      <c r="F411"/>
    </row>
    <row r="412" spans="6:6" ht="15" x14ac:dyDescent="0.25">
      <c r="F412"/>
    </row>
    <row r="413" spans="6:6" ht="15" x14ac:dyDescent="0.25">
      <c r="F413"/>
    </row>
    <row r="414" spans="6:6" ht="15" x14ac:dyDescent="0.25">
      <c r="F414"/>
    </row>
    <row r="415" spans="6:6" ht="15" x14ac:dyDescent="0.25">
      <c r="F415"/>
    </row>
    <row r="416" spans="6:6" ht="15" x14ac:dyDescent="0.25">
      <c r="F416"/>
    </row>
    <row r="417" spans="6:6" ht="15" x14ac:dyDescent="0.25">
      <c r="F417"/>
    </row>
    <row r="418" spans="6:6" ht="15" x14ac:dyDescent="0.25">
      <c r="F418"/>
    </row>
    <row r="419" spans="6:6" ht="15" x14ac:dyDescent="0.25">
      <c r="F419"/>
    </row>
    <row r="420" spans="6:6" ht="15" x14ac:dyDescent="0.25">
      <c r="F420"/>
    </row>
    <row r="421" spans="6:6" ht="15" x14ac:dyDescent="0.25">
      <c r="F421"/>
    </row>
    <row r="422" spans="6:6" ht="15" x14ac:dyDescent="0.25">
      <c r="F422"/>
    </row>
    <row r="423" spans="6:6" ht="15" x14ac:dyDescent="0.25">
      <c r="F423"/>
    </row>
    <row r="424" spans="6:6" ht="15" x14ac:dyDescent="0.25">
      <c r="F424"/>
    </row>
    <row r="425" spans="6:6" ht="15" x14ac:dyDescent="0.25">
      <c r="F425"/>
    </row>
    <row r="426" spans="6:6" ht="15" x14ac:dyDescent="0.25">
      <c r="F426"/>
    </row>
    <row r="427" spans="6:6" ht="15" x14ac:dyDescent="0.25">
      <c r="F427"/>
    </row>
    <row r="428" spans="6:6" ht="15" x14ac:dyDescent="0.25">
      <c r="F428"/>
    </row>
    <row r="429" spans="6:6" ht="15" x14ac:dyDescent="0.25">
      <c r="F429"/>
    </row>
    <row r="430" spans="6:6" ht="15" x14ac:dyDescent="0.25">
      <c r="F430"/>
    </row>
    <row r="431" spans="6:6" ht="15" x14ac:dyDescent="0.25">
      <c r="F431"/>
    </row>
    <row r="432" spans="6:6" ht="15" x14ac:dyDescent="0.25">
      <c r="F432"/>
    </row>
    <row r="433" spans="6:6" ht="15" x14ac:dyDescent="0.25">
      <c r="F433"/>
    </row>
    <row r="434" spans="6:6" ht="15" x14ac:dyDescent="0.25">
      <c r="F434"/>
    </row>
    <row r="435" spans="6:6" ht="15" x14ac:dyDescent="0.25">
      <c r="F435"/>
    </row>
    <row r="436" spans="6:6" ht="15" x14ac:dyDescent="0.25">
      <c r="F436"/>
    </row>
    <row r="437" spans="6:6" ht="15" x14ac:dyDescent="0.25">
      <c r="F437"/>
    </row>
    <row r="438" spans="6:6" ht="15" x14ac:dyDescent="0.25">
      <c r="F438"/>
    </row>
    <row r="439" spans="6:6" ht="15" x14ac:dyDescent="0.25">
      <c r="F439"/>
    </row>
    <row r="440" spans="6:6" ht="15" x14ac:dyDescent="0.25">
      <c r="F440"/>
    </row>
    <row r="441" spans="6:6" ht="15" x14ac:dyDescent="0.25">
      <c r="F441"/>
    </row>
    <row r="442" spans="6:6" ht="15" x14ac:dyDescent="0.25">
      <c r="F442"/>
    </row>
    <row r="443" spans="6:6" ht="15" x14ac:dyDescent="0.25">
      <c r="F443"/>
    </row>
    <row r="444" spans="6:6" ht="15" x14ac:dyDescent="0.25">
      <c r="F444"/>
    </row>
    <row r="445" spans="6:6" ht="15" x14ac:dyDescent="0.25">
      <c r="F445"/>
    </row>
    <row r="446" spans="6:6" ht="15" x14ac:dyDescent="0.25">
      <c r="F446"/>
    </row>
    <row r="447" spans="6:6" ht="15" x14ac:dyDescent="0.25">
      <c r="F447"/>
    </row>
    <row r="448" spans="6:6" ht="15" x14ac:dyDescent="0.25">
      <c r="F448"/>
    </row>
    <row r="449" spans="6:6" ht="15" x14ac:dyDescent="0.25">
      <c r="F449"/>
    </row>
    <row r="450" spans="6:6" ht="15" x14ac:dyDescent="0.25">
      <c r="F450"/>
    </row>
    <row r="451" spans="6:6" ht="15" x14ac:dyDescent="0.25">
      <c r="F451"/>
    </row>
    <row r="452" spans="6:6" ht="15" x14ac:dyDescent="0.25">
      <c r="F452"/>
    </row>
    <row r="453" spans="6:6" ht="15" x14ac:dyDescent="0.25">
      <c r="F453"/>
    </row>
    <row r="454" spans="6:6" ht="15" x14ac:dyDescent="0.25">
      <c r="F454"/>
    </row>
    <row r="455" spans="6:6" ht="15" x14ac:dyDescent="0.25">
      <c r="F455"/>
    </row>
    <row r="456" spans="6:6" ht="15" x14ac:dyDescent="0.25">
      <c r="F456"/>
    </row>
    <row r="457" spans="6:6" ht="15" x14ac:dyDescent="0.25">
      <c r="F457"/>
    </row>
    <row r="458" spans="6:6" ht="15" x14ac:dyDescent="0.25">
      <c r="F458"/>
    </row>
    <row r="459" spans="6:6" ht="15" x14ac:dyDescent="0.25">
      <c r="F459"/>
    </row>
    <row r="460" spans="6:6" ht="15" x14ac:dyDescent="0.25">
      <c r="F460"/>
    </row>
    <row r="461" spans="6:6" ht="15" x14ac:dyDescent="0.25">
      <c r="F461"/>
    </row>
    <row r="462" spans="6:6" ht="15" x14ac:dyDescent="0.25">
      <c r="F462"/>
    </row>
    <row r="463" spans="6:6" ht="15" x14ac:dyDescent="0.25">
      <c r="F463"/>
    </row>
    <row r="464" spans="6:6" ht="15" x14ac:dyDescent="0.25">
      <c r="F464"/>
    </row>
    <row r="465" spans="6:6" ht="15" x14ac:dyDescent="0.25">
      <c r="F465"/>
    </row>
    <row r="466" spans="6:6" ht="15" x14ac:dyDescent="0.25">
      <c r="F466"/>
    </row>
    <row r="467" spans="6:6" ht="15" x14ac:dyDescent="0.25">
      <c r="F467"/>
    </row>
    <row r="468" spans="6:6" ht="15" x14ac:dyDescent="0.25">
      <c r="F468"/>
    </row>
    <row r="469" spans="6:6" ht="15" x14ac:dyDescent="0.25">
      <c r="F469"/>
    </row>
    <row r="470" spans="6:6" ht="15" x14ac:dyDescent="0.25">
      <c r="F470"/>
    </row>
    <row r="471" spans="6:6" ht="15" x14ac:dyDescent="0.25">
      <c r="F471"/>
    </row>
    <row r="472" spans="6:6" ht="15" x14ac:dyDescent="0.25">
      <c r="F472"/>
    </row>
    <row r="473" spans="6:6" ht="15" x14ac:dyDescent="0.25">
      <c r="F473"/>
    </row>
    <row r="474" spans="6:6" ht="15" x14ac:dyDescent="0.25">
      <c r="F474"/>
    </row>
    <row r="475" spans="6:6" ht="15" x14ac:dyDescent="0.25">
      <c r="F475"/>
    </row>
    <row r="476" spans="6:6" ht="15" x14ac:dyDescent="0.25">
      <c r="F476"/>
    </row>
    <row r="477" spans="6:6" ht="15" x14ac:dyDescent="0.25">
      <c r="F477"/>
    </row>
    <row r="478" spans="6:6" ht="15" x14ac:dyDescent="0.25">
      <c r="F478"/>
    </row>
    <row r="479" spans="6:6" ht="15" x14ac:dyDescent="0.25">
      <c r="F479"/>
    </row>
    <row r="480" spans="6:6" ht="15" x14ac:dyDescent="0.25">
      <c r="F480"/>
    </row>
    <row r="481" spans="6:6" ht="15" x14ac:dyDescent="0.25">
      <c r="F481"/>
    </row>
    <row r="482" spans="6:6" ht="15" x14ac:dyDescent="0.25">
      <c r="F482"/>
    </row>
    <row r="483" spans="6:6" ht="15" x14ac:dyDescent="0.25">
      <c r="F483"/>
    </row>
    <row r="484" spans="6:6" ht="15" x14ac:dyDescent="0.25">
      <c r="F484"/>
    </row>
    <row r="485" spans="6:6" ht="15" x14ac:dyDescent="0.25">
      <c r="F485"/>
    </row>
    <row r="486" spans="6:6" ht="15" x14ac:dyDescent="0.25">
      <c r="F486"/>
    </row>
    <row r="487" spans="6:6" ht="15" x14ac:dyDescent="0.25">
      <c r="F487"/>
    </row>
    <row r="488" spans="6:6" ht="15" x14ac:dyDescent="0.25">
      <c r="F488"/>
    </row>
    <row r="489" spans="6:6" ht="15" x14ac:dyDescent="0.25">
      <c r="F489"/>
    </row>
    <row r="490" spans="6:6" ht="15" x14ac:dyDescent="0.25">
      <c r="F490"/>
    </row>
    <row r="491" spans="6:6" ht="15" x14ac:dyDescent="0.25">
      <c r="F491"/>
    </row>
    <row r="492" spans="6:6" ht="15" x14ac:dyDescent="0.25">
      <c r="F492"/>
    </row>
    <row r="493" spans="6:6" ht="15" x14ac:dyDescent="0.25">
      <c r="F493"/>
    </row>
    <row r="494" spans="6:6" ht="15" x14ac:dyDescent="0.25">
      <c r="F494"/>
    </row>
    <row r="495" spans="6:6" ht="15" x14ac:dyDescent="0.25">
      <c r="F495"/>
    </row>
    <row r="496" spans="6:6" ht="15" x14ac:dyDescent="0.25">
      <c r="F496"/>
    </row>
    <row r="497" spans="6:6" ht="15" x14ac:dyDescent="0.25">
      <c r="F497"/>
    </row>
    <row r="498" spans="6:6" ht="15" x14ac:dyDescent="0.25">
      <c r="F498"/>
    </row>
    <row r="499" spans="6:6" ht="15" x14ac:dyDescent="0.25">
      <c r="F499"/>
    </row>
    <row r="500" spans="6:6" ht="15" x14ac:dyDescent="0.25">
      <c r="F500"/>
    </row>
    <row r="501" spans="6:6" ht="15" x14ac:dyDescent="0.25">
      <c r="F501"/>
    </row>
    <row r="502" spans="6:6" ht="15" x14ac:dyDescent="0.25">
      <c r="F502"/>
    </row>
    <row r="503" spans="6:6" ht="15" x14ac:dyDescent="0.25">
      <c r="F503"/>
    </row>
    <row r="504" spans="6:6" ht="15" x14ac:dyDescent="0.25">
      <c r="F504"/>
    </row>
    <row r="505" spans="6:6" ht="15" x14ac:dyDescent="0.25">
      <c r="F505"/>
    </row>
    <row r="506" spans="6:6" ht="15" x14ac:dyDescent="0.25">
      <c r="F506"/>
    </row>
    <row r="507" spans="6:6" ht="15" x14ac:dyDescent="0.25">
      <c r="F507"/>
    </row>
    <row r="508" spans="6:6" ht="15" x14ac:dyDescent="0.25">
      <c r="F508"/>
    </row>
    <row r="509" spans="6:6" ht="15" x14ac:dyDescent="0.25">
      <c r="F509"/>
    </row>
    <row r="510" spans="6:6" ht="15" x14ac:dyDescent="0.25">
      <c r="F510"/>
    </row>
    <row r="511" spans="6:6" ht="15" x14ac:dyDescent="0.25">
      <c r="F511"/>
    </row>
    <row r="512" spans="6:6" ht="15" x14ac:dyDescent="0.25">
      <c r="F512"/>
    </row>
    <row r="513" spans="6:6" ht="15" x14ac:dyDescent="0.25">
      <c r="F513"/>
    </row>
    <row r="514" spans="6:6" ht="15" x14ac:dyDescent="0.25">
      <c r="F514"/>
    </row>
    <row r="515" spans="6:6" ht="15" x14ac:dyDescent="0.25">
      <c r="F515"/>
    </row>
    <row r="516" spans="6:6" ht="15" x14ac:dyDescent="0.25">
      <c r="F516"/>
    </row>
    <row r="517" spans="6:6" ht="15" x14ac:dyDescent="0.25">
      <c r="F517"/>
    </row>
    <row r="518" spans="6:6" ht="15" x14ac:dyDescent="0.25">
      <c r="F518"/>
    </row>
    <row r="519" spans="6:6" ht="15" x14ac:dyDescent="0.25">
      <c r="F519"/>
    </row>
    <row r="520" spans="6:6" ht="15" x14ac:dyDescent="0.25">
      <c r="F520"/>
    </row>
    <row r="521" spans="6:6" ht="15" x14ac:dyDescent="0.25">
      <c r="F521"/>
    </row>
    <row r="522" spans="6:6" ht="15" x14ac:dyDescent="0.25">
      <c r="F522"/>
    </row>
    <row r="523" spans="6:6" ht="15" x14ac:dyDescent="0.25">
      <c r="F523"/>
    </row>
    <row r="524" spans="6:6" ht="15" x14ac:dyDescent="0.25">
      <c r="F524"/>
    </row>
    <row r="525" spans="6:6" ht="15" x14ac:dyDescent="0.25">
      <c r="F525"/>
    </row>
    <row r="526" spans="6:6" ht="15" x14ac:dyDescent="0.25">
      <c r="F526"/>
    </row>
    <row r="527" spans="6:6" ht="15" x14ac:dyDescent="0.25">
      <c r="F527"/>
    </row>
    <row r="528" spans="6:6" ht="15" x14ac:dyDescent="0.25">
      <c r="F528"/>
    </row>
    <row r="529" spans="6:6" ht="15" x14ac:dyDescent="0.25">
      <c r="F529"/>
    </row>
    <row r="530" spans="6:6" ht="15" x14ac:dyDescent="0.25">
      <c r="F530"/>
    </row>
    <row r="531" spans="6:6" ht="15" x14ac:dyDescent="0.25">
      <c r="F531"/>
    </row>
    <row r="532" spans="6:6" ht="15" x14ac:dyDescent="0.25">
      <c r="F532"/>
    </row>
    <row r="533" spans="6:6" ht="15" x14ac:dyDescent="0.25">
      <c r="F533"/>
    </row>
    <row r="534" spans="6:6" ht="15" x14ac:dyDescent="0.25">
      <c r="F534"/>
    </row>
    <row r="535" spans="6:6" ht="15" x14ac:dyDescent="0.25">
      <c r="F535"/>
    </row>
    <row r="536" spans="6:6" ht="15" x14ac:dyDescent="0.25">
      <c r="F536"/>
    </row>
    <row r="537" spans="6:6" ht="15" x14ac:dyDescent="0.25">
      <c r="F537"/>
    </row>
    <row r="538" spans="6:6" ht="15" x14ac:dyDescent="0.25">
      <c r="F538"/>
    </row>
    <row r="539" spans="6:6" ht="15" x14ac:dyDescent="0.25">
      <c r="F539"/>
    </row>
    <row r="540" spans="6:6" ht="15" x14ac:dyDescent="0.25">
      <c r="F540"/>
    </row>
    <row r="541" spans="6:6" ht="15" x14ac:dyDescent="0.25">
      <c r="F541"/>
    </row>
    <row r="542" spans="6:6" ht="15" x14ac:dyDescent="0.25">
      <c r="F542"/>
    </row>
    <row r="543" spans="6:6" ht="15" x14ac:dyDescent="0.25">
      <c r="F543"/>
    </row>
    <row r="544" spans="6:6" ht="15" x14ac:dyDescent="0.25">
      <c r="F544"/>
    </row>
    <row r="545" spans="6:6" ht="15" x14ac:dyDescent="0.25">
      <c r="F545"/>
    </row>
    <row r="546" spans="6:6" ht="15" x14ac:dyDescent="0.25">
      <c r="F546"/>
    </row>
    <row r="547" spans="6:6" ht="15" x14ac:dyDescent="0.25">
      <c r="F547"/>
    </row>
    <row r="548" spans="6:6" ht="15" x14ac:dyDescent="0.25">
      <c r="F548"/>
    </row>
    <row r="549" spans="6:6" ht="15" x14ac:dyDescent="0.25">
      <c r="F549"/>
    </row>
    <row r="550" spans="6:6" ht="15" x14ac:dyDescent="0.25">
      <c r="F550"/>
    </row>
    <row r="551" spans="6:6" ht="15" x14ac:dyDescent="0.25">
      <c r="F551"/>
    </row>
    <row r="552" spans="6:6" ht="15" x14ac:dyDescent="0.25">
      <c r="F552"/>
    </row>
    <row r="553" spans="6:6" ht="15" x14ac:dyDescent="0.25">
      <c r="F553"/>
    </row>
    <row r="554" spans="6:6" ht="15" x14ac:dyDescent="0.25">
      <c r="F554"/>
    </row>
    <row r="555" spans="6:6" ht="15" x14ac:dyDescent="0.25">
      <c r="F555"/>
    </row>
    <row r="556" spans="6:6" ht="15" x14ac:dyDescent="0.25">
      <c r="F556"/>
    </row>
    <row r="557" spans="6:6" ht="15" x14ac:dyDescent="0.25">
      <c r="F557"/>
    </row>
    <row r="558" spans="6:6" ht="15" x14ac:dyDescent="0.25">
      <c r="F558"/>
    </row>
    <row r="559" spans="6:6" ht="15" x14ac:dyDescent="0.25">
      <c r="F559"/>
    </row>
    <row r="560" spans="6:6" ht="15" x14ac:dyDescent="0.25">
      <c r="F560"/>
    </row>
    <row r="561" spans="6:6" ht="15" x14ac:dyDescent="0.25">
      <c r="F561"/>
    </row>
    <row r="562" spans="6:6" ht="15" x14ac:dyDescent="0.25">
      <c r="F562"/>
    </row>
    <row r="563" spans="6:6" ht="15" x14ac:dyDescent="0.25">
      <c r="F563"/>
    </row>
    <row r="564" spans="6:6" ht="15" x14ac:dyDescent="0.25">
      <c r="F564"/>
    </row>
    <row r="565" spans="6:6" ht="15" x14ac:dyDescent="0.25">
      <c r="F565"/>
    </row>
    <row r="566" spans="6:6" ht="15" x14ac:dyDescent="0.25">
      <c r="F566"/>
    </row>
    <row r="567" spans="6:6" ht="15" x14ac:dyDescent="0.25">
      <c r="F567"/>
    </row>
    <row r="568" spans="6:6" ht="15" x14ac:dyDescent="0.25">
      <c r="F568"/>
    </row>
    <row r="569" spans="6:6" ht="15" x14ac:dyDescent="0.25">
      <c r="F569"/>
    </row>
    <row r="570" spans="6:6" ht="15" x14ac:dyDescent="0.25">
      <c r="F570"/>
    </row>
    <row r="571" spans="6:6" ht="15" x14ac:dyDescent="0.25">
      <c r="F571"/>
    </row>
    <row r="572" spans="6:6" ht="15" x14ac:dyDescent="0.25">
      <c r="F572"/>
    </row>
    <row r="573" spans="6:6" ht="15" x14ac:dyDescent="0.25">
      <c r="F573"/>
    </row>
    <row r="574" spans="6:6" ht="15" x14ac:dyDescent="0.25">
      <c r="F574"/>
    </row>
    <row r="575" spans="6:6" ht="15" x14ac:dyDescent="0.25">
      <c r="F575"/>
    </row>
    <row r="576" spans="6:6" ht="15" x14ac:dyDescent="0.25">
      <c r="F576"/>
    </row>
    <row r="577" spans="6:6" ht="15" x14ac:dyDescent="0.25">
      <c r="F577"/>
    </row>
    <row r="578" spans="6:6" ht="15" x14ac:dyDescent="0.25">
      <c r="F578"/>
    </row>
    <row r="579" spans="6:6" ht="15" x14ac:dyDescent="0.25">
      <c r="F579"/>
    </row>
    <row r="580" spans="6:6" ht="15" x14ac:dyDescent="0.25">
      <c r="F580"/>
    </row>
    <row r="581" spans="6:6" ht="15" x14ac:dyDescent="0.25">
      <c r="F581"/>
    </row>
    <row r="582" spans="6:6" ht="15" x14ac:dyDescent="0.25">
      <c r="F582"/>
    </row>
    <row r="583" spans="6:6" ht="15" x14ac:dyDescent="0.25">
      <c r="F583"/>
    </row>
    <row r="584" spans="6:6" ht="15" x14ac:dyDescent="0.25">
      <c r="F584"/>
    </row>
    <row r="585" spans="6:6" ht="15" x14ac:dyDescent="0.25">
      <c r="F585"/>
    </row>
    <row r="586" spans="6:6" ht="15" x14ac:dyDescent="0.25">
      <c r="F586"/>
    </row>
    <row r="587" spans="6:6" ht="15" x14ac:dyDescent="0.25">
      <c r="F587"/>
    </row>
    <row r="588" spans="6:6" ht="15" x14ac:dyDescent="0.25">
      <c r="F588"/>
    </row>
    <row r="589" spans="6:6" ht="15" x14ac:dyDescent="0.25">
      <c r="F589"/>
    </row>
    <row r="590" spans="6:6" ht="15" x14ac:dyDescent="0.25">
      <c r="F590"/>
    </row>
    <row r="591" spans="6:6" ht="15" x14ac:dyDescent="0.25">
      <c r="F591"/>
    </row>
    <row r="592" spans="6:6" ht="15" x14ac:dyDescent="0.25">
      <c r="F592"/>
    </row>
    <row r="593" spans="6:6" ht="15" x14ac:dyDescent="0.25">
      <c r="F593"/>
    </row>
    <row r="594" spans="6:6" ht="15" x14ac:dyDescent="0.25">
      <c r="F594"/>
    </row>
    <row r="595" spans="6:6" ht="15" x14ac:dyDescent="0.25">
      <c r="F595"/>
    </row>
    <row r="596" spans="6:6" ht="15" x14ac:dyDescent="0.25">
      <c r="F596"/>
    </row>
    <row r="597" spans="6:6" ht="15" x14ac:dyDescent="0.25">
      <c r="F597"/>
    </row>
    <row r="598" spans="6:6" ht="15" x14ac:dyDescent="0.25">
      <c r="F598"/>
    </row>
    <row r="599" spans="6:6" ht="15" x14ac:dyDescent="0.25">
      <c r="F599"/>
    </row>
    <row r="600" spans="6:6" ht="15" x14ac:dyDescent="0.25">
      <c r="F600"/>
    </row>
    <row r="601" spans="6:6" ht="15" x14ac:dyDescent="0.25">
      <c r="F601"/>
    </row>
    <row r="602" spans="6:6" ht="15" x14ac:dyDescent="0.25">
      <c r="F602"/>
    </row>
    <row r="603" spans="6:6" ht="15" x14ac:dyDescent="0.25">
      <c r="F603"/>
    </row>
    <row r="604" spans="6:6" ht="15" x14ac:dyDescent="0.25">
      <c r="F604"/>
    </row>
  </sheetData>
  <mergeCells count="5">
    <mergeCell ref="B5:D5"/>
    <mergeCell ref="E5:H5"/>
    <mergeCell ref="B32:D32"/>
    <mergeCell ref="E32:H32"/>
    <mergeCell ref="A87:F87"/>
  </mergeCells>
  <printOptions horizontalCentered="1" verticalCentered="1"/>
  <pageMargins left="0" right="0" top="0" bottom="0" header="0.31496062992125984" footer="0.31496062992125984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6AF7-C8FA-4B45-AC76-CCC2DE6F37C9}">
  <sheetPr>
    <tabColor rgb="FF002060"/>
    <pageSetUpPr fitToPage="1"/>
  </sheetPr>
  <dimension ref="A1:H255"/>
  <sheetViews>
    <sheetView showGridLines="0" view="pageBreakPreview" zoomScaleNormal="130" zoomScaleSheetLayoutView="100" workbookViewId="0"/>
  </sheetViews>
  <sheetFormatPr baseColWidth="10" defaultColWidth="11.5703125" defaultRowHeight="15" x14ac:dyDescent="0.25"/>
  <cols>
    <col min="1" max="1" width="57.140625" style="1" customWidth="1"/>
    <col min="2" max="2" width="13.85546875" style="1" customWidth="1"/>
    <col min="3" max="3" width="14" style="1" customWidth="1"/>
    <col min="4" max="4" width="8.42578125" style="668" customWidth="1"/>
    <col min="5" max="5" width="13.85546875" customWidth="1"/>
    <col min="6" max="6" width="14" customWidth="1"/>
    <col min="7" max="7" width="8.42578125" customWidth="1"/>
    <col min="8" max="8" width="7.5703125" bestFit="1" customWidth="1"/>
    <col min="9" max="9" width="3" customWidth="1"/>
  </cols>
  <sheetData>
    <row r="1" spans="1:8" s="190" customFormat="1" ht="14.25" customHeight="1" x14ac:dyDescent="0.25">
      <c r="A1" s="198" t="s">
        <v>526</v>
      </c>
      <c r="D1" s="199"/>
      <c r="E1" s="199"/>
    </row>
    <row r="2" spans="1:8" s="190" customFormat="1" ht="14.25" customHeight="1" x14ac:dyDescent="0.25">
      <c r="A2" s="200" t="s">
        <v>309</v>
      </c>
      <c r="D2" s="199"/>
      <c r="E2" s="199"/>
    </row>
    <row r="3" spans="1:8" x14ac:dyDescent="0.25">
      <c r="A3" s="201"/>
      <c r="B3" s="706"/>
      <c r="C3" s="707"/>
      <c r="D3" s="708"/>
      <c r="E3" s="706"/>
    </row>
    <row r="4" spans="1:8" ht="15.75" thickBot="1" x14ac:dyDescent="0.3">
      <c r="A4" s="202" t="s">
        <v>327</v>
      </c>
      <c r="B4" s="709"/>
      <c r="C4" s="709"/>
      <c r="D4" s="708"/>
      <c r="E4" s="706"/>
    </row>
    <row r="5" spans="1:8" ht="15.75" thickBot="1" x14ac:dyDescent="0.3">
      <c r="B5" s="1052" t="s">
        <v>866</v>
      </c>
      <c r="C5" s="1053"/>
      <c r="D5" s="1053"/>
      <c r="E5" s="1052" t="s">
        <v>867</v>
      </c>
      <c r="F5" s="1053"/>
      <c r="G5" s="1053"/>
      <c r="H5" s="892"/>
    </row>
    <row r="6" spans="1:8" ht="15.75" thickBot="1" x14ac:dyDescent="0.3">
      <c r="A6" s="710" t="s">
        <v>328</v>
      </c>
      <c r="B6" s="206">
        <v>2024</v>
      </c>
      <c r="C6" s="207">
        <v>2025</v>
      </c>
      <c r="D6" s="221" t="s">
        <v>275</v>
      </c>
      <c r="E6" s="207">
        <v>2024</v>
      </c>
      <c r="F6" s="207">
        <v>2025</v>
      </c>
      <c r="G6" s="221" t="s">
        <v>275</v>
      </c>
      <c r="H6" s="221" t="s">
        <v>277</v>
      </c>
    </row>
    <row r="7" spans="1:8" x14ac:dyDescent="0.25">
      <c r="A7" s="711" t="s">
        <v>310</v>
      </c>
      <c r="B7" s="222">
        <f>SUM(B8:B18)</f>
        <v>71463603</v>
      </c>
      <c r="C7" s="226">
        <f>SUM(C8:C18)</f>
        <v>83682256</v>
      </c>
      <c r="D7" s="178">
        <f t="shared" ref="D7:D17" si="0">C7/B7-1</f>
        <v>0.17097728755713582</v>
      </c>
      <c r="E7" s="222">
        <f>+SUM(E8:E18)</f>
        <v>284324319</v>
      </c>
      <c r="F7" s="893">
        <f>+SUM(F8:F18)</f>
        <v>304146635</v>
      </c>
      <c r="G7" s="178">
        <f>F7/E7-1</f>
        <v>6.9717272408203579E-2</v>
      </c>
      <c r="H7" s="894">
        <f>SUM(H8:H18)</f>
        <v>1.0000000000000002</v>
      </c>
    </row>
    <row r="8" spans="1:8" x14ac:dyDescent="0.25">
      <c r="A8" s="712" t="s">
        <v>278</v>
      </c>
      <c r="B8" s="223">
        <v>12004739</v>
      </c>
      <c r="C8" s="224">
        <v>21294223</v>
      </c>
      <c r="D8" s="182">
        <f t="shared" si="0"/>
        <v>0.77381807301266603</v>
      </c>
      <c r="E8" s="223">
        <v>47038884</v>
      </c>
      <c r="F8" s="224">
        <v>71139461</v>
      </c>
      <c r="G8" s="182">
        <f>F8/E8-1</f>
        <v>0.51235435347488267</v>
      </c>
      <c r="H8" s="225">
        <f t="shared" ref="H8:H18" si="1">+F8/$F$7</f>
        <v>0.23389856343470641</v>
      </c>
    </row>
    <row r="9" spans="1:8" x14ac:dyDescent="0.25">
      <c r="A9" s="712" t="s">
        <v>279</v>
      </c>
      <c r="B9" s="223">
        <v>12615981</v>
      </c>
      <c r="C9" s="224">
        <v>13354267</v>
      </c>
      <c r="D9" s="182">
        <f t="shared" si="0"/>
        <v>5.8519904238917286E-2</v>
      </c>
      <c r="E9" s="223">
        <v>47696371</v>
      </c>
      <c r="F9" s="224">
        <v>49595829</v>
      </c>
      <c r="G9" s="182">
        <f t="shared" ref="G9:G18" si="2">F9/E9-1</f>
        <v>3.9823952224792958E-2</v>
      </c>
      <c r="H9" s="225">
        <f t="shared" si="1"/>
        <v>0.16306551936699876</v>
      </c>
    </row>
    <row r="10" spans="1:8" x14ac:dyDescent="0.25">
      <c r="A10" s="712" t="s">
        <v>283</v>
      </c>
      <c r="B10" s="223">
        <v>13907208</v>
      </c>
      <c r="C10" s="224">
        <v>15603999</v>
      </c>
      <c r="D10" s="182">
        <f t="shared" si="0"/>
        <v>0.12200802634144825</v>
      </c>
      <c r="E10" s="223">
        <v>47920782</v>
      </c>
      <c r="F10" s="224">
        <v>49108331</v>
      </c>
      <c r="G10" s="182">
        <f t="shared" si="2"/>
        <v>2.4781502939580591E-2</v>
      </c>
      <c r="H10" s="225">
        <f t="shared" si="1"/>
        <v>0.16146268065730859</v>
      </c>
    </row>
    <row r="11" spans="1:8" x14ac:dyDescent="0.25">
      <c r="A11" s="712" t="s">
        <v>280</v>
      </c>
      <c r="B11" s="223">
        <v>-925192</v>
      </c>
      <c r="C11" s="224">
        <v>4188034</v>
      </c>
      <c r="D11" s="182" t="s">
        <v>246</v>
      </c>
      <c r="E11" s="223">
        <v>23535773</v>
      </c>
      <c r="F11" s="224">
        <v>25516943</v>
      </c>
      <c r="G11" s="182">
        <f t="shared" si="2"/>
        <v>8.4176967546381487E-2</v>
      </c>
      <c r="H11" s="225">
        <f t="shared" si="1"/>
        <v>8.3896844691377231E-2</v>
      </c>
    </row>
    <row r="12" spans="1:8" x14ac:dyDescent="0.25">
      <c r="A12" s="712" t="s">
        <v>297</v>
      </c>
      <c r="B12" s="223">
        <v>3793143</v>
      </c>
      <c r="C12" s="224">
        <v>347632</v>
      </c>
      <c r="D12" s="182">
        <f t="shared" si="0"/>
        <v>-0.90835251926964</v>
      </c>
      <c r="E12" s="223">
        <v>20675939</v>
      </c>
      <c r="F12" s="224">
        <v>19392821</v>
      </c>
      <c r="G12" s="182">
        <f t="shared" si="2"/>
        <v>-6.2058511586825627E-2</v>
      </c>
      <c r="H12" s="225">
        <f t="shared" si="1"/>
        <v>6.3761418895855945E-2</v>
      </c>
    </row>
    <row r="13" spans="1:8" x14ac:dyDescent="0.25">
      <c r="A13" s="712" t="s">
        <v>286</v>
      </c>
      <c r="B13" s="223">
        <v>3199977</v>
      </c>
      <c r="C13" s="224">
        <v>3955656</v>
      </c>
      <c r="D13" s="182">
        <f t="shared" si="0"/>
        <v>0.23615138483807852</v>
      </c>
      <c r="E13" s="223">
        <v>8332574</v>
      </c>
      <c r="F13" s="224">
        <v>12624796</v>
      </c>
      <c r="G13" s="182">
        <f t="shared" si="2"/>
        <v>0.51511357714914974</v>
      </c>
      <c r="H13" s="225">
        <f t="shared" si="1"/>
        <v>4.1508912304750636E-2</v>
      </c>
    </row>
    <row r="14" spans="1:8" x14ac:dyDescent="0.25">
      <c r="A14" s="712" t="s">
        <v>282</v>
      </c>
      <c r="B14" s="223">
        <v>3142939</v>
      </c>
      <c r="C14" s="224">
        <v>3135006</v>
      </c>
      <c r="D14" s="182">
        <f t="shared" si="0"/>
        <v>-2.5240706230696963E-3</v>
      </c>
      <c r="E14" s="223">
        <v>25125250</v>
      </c>
      <c r="F14" s="224">
        <v>11937301</v>
      </c>
      <c r="G14" s="182">
        <f t="shared" si="2"/>
        <v>-0.52488826976846004</v>
      </c>
      <c r="H14" s="225">
        <f t="shared" si="1"/>
        <v>3.9248505905712223E-2</v>
      </c>
    </row>
    <row r="15" spans="1:8" x14ac:dyDescent="0.25">
      <c r="A15" s="712" t="s">
        <v>285</v>
      </c>
      <c r="B15" s="223">
        <v>3036484</v>
      </c>
      <c r="C15" s="224">
        <v>6450381</v>
      </c>
      <c r="D15" s="182">
        <f t="shared" si="0"/>
        <v>1.1242927675561605</v>
      </c>
      <c r="E15" s="223">
        <v>11139903</v>
      </c>
      <c r="F15" s="224">
        <v>9162465</v>
      </c>
      <c r="G15" s="182">
        <f t="shared" si="2"/>
        <v>-0.17750944510019517</v>
      </c>
      <c r="H15" s="225">
        <f t="shared" si="1"/>
        <v>3.0125156571270302E-2</v>
      </c>
    </row>
    <row r="16" spans="1:8" x14ac:dyDescent="0.25">
      <c r="A16" s="712" t="s">
        <v>295</v>
      </c>
      <c r="B16" s="179">
        <v>696120</v>
      </c>
      <c r="C16" s="180">
        <v>1740332</v>
      </c>
      <c r="D16" s="182">
        <f t="shared" si="0"/>
        <v>1.5000459690857899</v>
      </c>
      <c r="E16" s="179">
        <v>3630118</v>
      </c>
      <c r="F16" s="180">
        <v>7220244</v>
      </c>
      <c r="G16" s="182">
        <f t="shared" si="2"/>
        <v>0.98898327822952314</v>
      </c>
      <c r="H16" s="225">
        <f t="shared" si="1"/>
        <v>2.3739351908331978E-2</v>
      </c>
    </row>
    <row r="17" spans="1:8" x14ac:dyDescent="0.25">
      <c r="A17" s="712" t="s">
        <v>400</v>
      </c>
      <c r="B17" s="223">
        <v>870445</v>
      </c>
      <c r="C17" s="224">
        <v>916021</v>
      </c>
      <c r="D17" s="182">
        <f t="shared" si="0"/>
        <v>5.2359425351400812E-2</v>
      </c>
      <c r="E17" s="223">
        <v>5164152</v>
      </c>
      <c r="F17" s="224">
        <v>6857174</v>
      </c>
      <c r="G17" s="182">
        <f t="shared" si="2"/>
        <v>0.32784124092396971</v>
      </c>
      <c r="H17" s="225">
        <f t="shared" si="1"/>
        <v>2.2545618497472445E-2</v>
      </c>
    </row>
    <row r="18" spans="1:8" x14ac:dyDescent="0.25">
      <c r="A18" s="396" t="s">
        <v>893</v>
      </c>
      <c r="B18" s="223">
        <v>19121759</v>
      </c>
      <c r="C18" s="224">
        <v>12696705</v>
      </c>
      <c r="D18" s="182">
        <f>C18/B18-1</f>
        <v>-0.3360074771363869</v>
      </c>
      <c r="E18" s="223">
        <v>44064573</v>
      </c>
      <c r="F18" s="895">
        <v>41591270</v>
      </c>
      <c r="G18" s="182">
        <f t="shared" si="2"/>
        <v>-5.6129058597708448E-2</v>
      </c>
      <c r="H18" s="225">
        <f t="shared" si="1"/>
        <v>0.13674742776621546</v>
      </c>
    </row>
    <row r="19" spans="1:8" x14ac:dyDescent="0.25">
      <c r="A19" s="713" t="s">
        <v>311</v>
      </c>
      <c r="B19" s="222">
        <f>SUM(B20:B30)</f>
        <v>60133858</v>
      </c>
      <c r="C19" s="226">
        <f>SUM(C20:C30)</f>
        <v>58840351</v>
      </c>
      <c r="D19" s="178">
        <f>C19/B19-1</f>
        <v>-2.1510460878794824E-2</v>
      </c>
      <c r="E19" s="222">
        <f>+SUM(E20:E30)</f>
        <v>242202409</v>
      </c>
      <c r="F19" s="226">
        <f>+SUM(F20:F30)</f>
        <v>233407063</v>
      </c>
      <c r="G19" s="178">
        <f>F19/E19-1</f>
        <v>-3.6314031872408004E-2</v>
      </c>
      <c r="H19" s="896">
        <f>SUM(H20:H30)</f>
        <v>1</v>
      </c>
    </row>
    <row r="20" spans="1:8" x14ac:dyDescent="0.25">
      <c r="A20" s="714" t="s">
        <v>280</v>
      </c>
      <c r="B20" s="565">
        <v>724789</v>
      </c>
      <c r="C20" s="564">
        <v>9277101</v>
      </c>
      <c r="D20" s="182" t="s">
        <v>246</v>
      </c>
      <c r="E20" s="565">
        <v>25450449</v>
      </c>
      <c r="F20" s="564">
        <v>61806800</v>
      </c>
      <c r="G20" s="182">
        <f t="shared" ref="G20:G54" si="3">F20/E20-1</f>
        <v>1.4285151118551975</v>
      </c>
      <c r="H20" s="225">
        <f t="shared" ref="H20:H30" si="4">+F20/$F$19</f>
        <v>0.26480261224999863</v>
      </c>
    </row>
    <row r="21" spans="1:8" x14ac:dyDescent="0.25">
      <c r="A21" s="714" t="s">
        <v>279</v>
      </c>
      <c r="B21" s="565">
        <v>23200093</v>
      </c>
      <c r="C21" s="564">
        <v>17023530</v>
      </c>
      <c r="D21" s="182">
        <f t="shared" ref="D21:D53" si="5">C21/B21-1</f>
        <v>-0.26623009657763008</v>
      </c>
      <c r="E21" s="565">
        <v>51275641</v>
      </c>
      <c r="F21" s="564">
        <v>52063624</v>
      </c>
      <c r="G21" s="182">
        <f t="shared" si="3"/>
        <v>1.5367589456365849E-2</v>
      </c>
      <c r="H21" s="225">
        <f t="shared" si="4"/>
        <v>0.22305933389856331</v>
      </c>
    </row>
    <row r="22" spans="1:8" x14ac:dyDescent="0.25">
      <c r="A22" s="714" t="s">
        <v>294</v>
      </c>
      <c r="B22" s="565">
        <v>11005746</v>
      </c>
      <c r="C22" s="564">
        <v>6018679</v>
      </c>
      <c r="D22" s="182">
        <f t="shared" si="5"/>
        <v>-0.45313302705695735</v>
      </c>
      <c r="E22" s="565">
        <v>16874144</v>
      </c>
      <c r="F22" s="564">
        <v>17868196</v>
      </c>
      <c r="G22" s="182">
        <f t="shared" si="3"/>
        <v>5.8909773437988866E-2</v>
      </c>
      <c r="H22" s="225">
        <f t="shared" si="4"/>
        <v>7.6553793061523587E-2</v>
      </c>
    </row>
    <row r="23" spans="1:8" x14ac:dyDescent="0.25">
      <c r="A23" s="714" t="s">
        <v>278</v>
      </c>
      <c r="B23" s="565">
        <v>8851597</v>
      </c>
      <c r="C23" s="564">
        <v>5052328</v>
      </c>
      <c r="D23" s="182">
        <f t="shared" si="5"/>
        <v>-0.42921847888013875</v>
      </c>
      <c r="E23" s="565">
        <v>28212022</v>
      </c>
      <c r="F23" s="564">
        <v>17814618</v>
      </c>
      <c r="G23" s="182">
        <f t="shared" si="3"/>
        <v>-0.36854515426083245</v>
      </c>
      <c r="H23" s="225">
        <f t="shared" si="4"/>
        <v>7.6324245594915865E-2</v>
      </c>
    </row>
    <row r="24" spans="1:8" x14ac:dyDescent="0.25">
      <c r="A24" s="714" t="s">
        <v>281</v>
      </c>
      <c r="B24" s="565">
        <v>2647181</v>
      </c>
      <c r="C24" s="564">
        <v>107</v>
      </c>
      <c r="D24" s="182">
        <f t="shared" si="5"/>
        <v>-0.99995957964340176</v>
      </c>
      <c r="E24" s="565">
        <v>14522236</v>
      </c>
      <c r="F24" s="564">
        <v>14343458</v>
      </c>
      <c r="G24" s="182">
        <f t="shared" si="3"/>
        <v>-1.2310638664734586E-2</v>
      </c>
      <c r="H24" s="225">
        <f t="shared" si="4"/>
        <v>6.145254481866301E-2</v>
      </c>
    </row>
    <row r="25" spans="1:8" x14ac:dyDescent="0.25">
      <c r="A25" s="714" t="s">
        <v>286</v>
      </c>
      <c r="B25" s="565">
        <v>2211860</v>
      </c>
      <c r="C25" s="564">
        <v>4134065</v>
      </c>
      <c r="D25" s="182">
        <f t="shared" si="5"/>
        <v>0.86904460499308267</v>
      </c>
      <c r="E25" s="565">
        <v>12519863</v>
      </c>
      <c r="F25" s="564">
        <v>13303474</v>
      </c>
      <c r="G25" s="182">
        <f t="shared" si="3"/>
        <v>6.2589422903429615E-2</v>
      </c>
      <c r="H25" s="225">
        <f t="shared" si="4"/>
        <v>5.69968784535025E-2</v>
      </c>
    </row>
    <row r="26" spans="1:8" x14ac:dyDescent="0.25">
      <c r="A26" s="714" t="s">
        <v>282</v>
      </c>
      <c r="B26" s="565">
        <v>1554872</v>
      </c>
      <c r="C26" s="564">
        <v>817538</v>
      </c>
      <c r="D26" s="182">
        <f t="shared" si="5"/>
        <v>-0.47420880947113331</v>
      </c>
      <c r="E26" s="565">
        <v>4128892</v>
      </c>
      <c r="F26" s="564">
        <v>13085134</v>
      </c>
      <c r="G26" s="182">
        <f t="shared" si="3"/>
        <v>2.1691635431491063</v>
      </c>
      <c r="H26" s="225">
        <f t="shared" si="4"/>
        <v>5.6061431182997237E-2</v>
      </c>
    </row>
    <row r="27" spans="1:8" x14ac:dyDescent="0.25">
      <c r="A27" s="714" t="s">
        <v>284</v>
      </c>
      <c r="B27" s="565">
        <v>2409444</v>
      </c>
      <c r="C27" s="564">
        <v>4099650</v>
      </c>
      <c r="D27" s="182">
        <f t="shared" si="5"/>
        <v>0.70149212847445308</v>
      </c>
      <c r="E27" s="565">
        <v>8880366</v>
      </c>
      <c r="F27" s="564">
        <v>8978270</v>
      </c>
      <c r="G27" s="182">
        <f t="shared" si="3"/>
        <v>1.1024770825887042E-2</v>
      </c>
      <c r="H27" s="225">
        <f t="shared" si="4"/>
        <v>3.8466145302552393E-2</v>
      </c>
    </row>
    <row r="28" spans="1:8" x14ac:dyDescent="0.25">
      <c r="A28" s="714" t="s">
        <v>285</v>
      </c>
      <c r="B28" s="565">
        <v>403367</v>
      </c>
      <c r="C28" s="564">
        <v>2904301</v>
      </c>
      <c r="D28" s="182">
        <f t="shared" si="5"/>
        <v>6.20014527712976</v>
      </c>
      <c r="E28" s="565">
        <v>3358520</v>
      </c>
      <c r="F28" s="564">
        <v>5392309</v>
      </c>
      <c r="G28" s="182">
        <f t="shared" si="3"/>
        <v>0.60556108047592394</v>
      </c>
      <c r="H28" s="225">
        <f t="shared" si="4"/>
        <v>2.3102595657098862E-2</v>
      </c>
    </row>
    <row r="29" spans="1:8" x14ac:dyDescent="0.25">
      <c r="A29" s="714" t="s">
        <v>289</v>
      </c>
      <c r="B29" s="565">
        <v>385684</v>
      </c>
      <c r="C29" s="564">
        <v>1153204</v>
      </c>
      <c r="D29" s="182">
        <f t="shared" si="5"/>
        <v>1.9900229203181881</v>
      </c>
      <c r="E29" s="565">
        <v>2210659</v>
      </c>
      <c r="F29" s="564">
        <v>4612816</v>
      </c>
      <c r="G29" s="182">
        <f t="shared" si="3"/>
        <v>1.0866248480656675</v>
      </c>
      <c r="H29" s="225">
        <f t="shared" si="4"/>
        <v>1.9762966641673565E-2</v>
      </c>
    </row>
    <row r="30" spans="1:8" x14ac:dyDescent="0.25">
      <c r="A30" s="396" t="s">
        <v>894</v>
      </c>
      <c r="B30" s="565">
        <v>6739225</v>
      </c>
      <c r="C30" s="564">
        <v>8359848</v>
      </c>
      <c r="D30" s="182">
        <f t="shared" si="5"/>
        <v>0.24047616751184298</v>
      </c>
      <c r="E30" s="223">
        <v>74769617</v>
      </c>
      <c r="F30" s="895">
        <v>24138364</v>
      </c>
      <c r="G30" s="182">
        <f t="shared" si="3"/>
        <v>-0.67716346601053212</v>
      </c>
      <c r="H30" s="225">
        <f t="shared" si="4"/>
        <v>0.10341745313851107</v>
      </c>
    </row>
    <row r="31" spans="1:8" x14ac:dyDescent="0.25">
      <c r="A31" s="713" t="s">
        <v>232</v>
      </c>
      <c r="B31" s="222">
        <f>SUM(B32:B42)</f>
        <v>41880331</v>
      </c>
      <c r="C31" s="226">
        <f>SUM(C32:C42)</f>
        <v>48618466</v>
      </c>
      <c r="D31" s="178">
        <f t="shared" si="5"/>
        <v>0.16089020404351628</v>
      </c>
      <c r="E31" s="222">
        <f>+SUM(E32:E42)</f>
        <v>144666210</v>
      </c>
      <c r="F31" s="226">
        <f>+SUM(F32:F42)</f>
        <v>215370094</v>
      </c>
      <c r="G31" s="178">
        <f t="shared" si="3"/>
        <v>0.48873806813629805</v>
      </c>
      <c r="H31" s="896">
        <f>SUM(H32:H42)</f>
        <v>1</v>
      </c>
    </row>
    <row r="32" spans="1:8" x14ac:dyDescent="0.25">
      <c r="A32" s="712" t="s">
        <v>280</v>
      </c>
      <c r="B32" s="223">
        <v>2641263</v>
      </c>
      <c r="C32" s="224">
        <v>2975131</v>
      </c>
      <c r="D32" s="182">
        <f t="shared" si="5"/>
        <v>0.12640467836788694</v>
      </c>
      <c r="E32" s="223">
        <v>7978073</v>
      </c>
      <c r="F32" s="224">
        <v>50362708</v>
      </c>
      <c r="G32" s="182">
        <f t="shared" si="3"/>
        <v>5.3126406589661439</v>
      </c>
      <c r="H32" s="225">
        <f t="shared" ref="H32:H42" si="6">+F32/$F$31</f>
        <v>0.23384262440819661</v>
      </c>
    </row>
    <row r="33" spans="1:8" x14ac:dyDescent="0.25">
      <c r="A33" s="712" t="s">
        <v>325</v>
      </c>
      <c r="B33" s="223">
        <v>3077073</v>
      </c>
      <c r="C33" s="224">
        <v>9144311</v>
      </c>
      <c r="D33" s="182">
        <f t="shared" si="5"/>
        <v>1.9717562761754435</v>
      </c>
      <c r="E33" s="223">
        <v>10036285</v>
      </c>
      <c r="F33" s="224">
        <v>31232925</v>
      </c>
      <c r="G33" s="182">
        <f t="shared" si="3"/>
        <v>2.1120006058018479</v>
      </c>
      <c r="H33" s="225">
        <f t="shared" si="6"/>
        <v>0.14501978626614706</v>
      </c>
    </row>
    <row r="34" spans="1:8" x14ac:dyDescent="0.25">
      <c r="A34" s="712" t="s">
        <v>294</v>
      </c>
      <c r="B34" s="223">
        <v>5130853</v>
      </c>
      <c r="C34" s="224">
        <v>4038088</v>
      </c>
      <c r="D34" s="182">
        <f t="shared" si="5"/>
        <v>-0.21297920638147305</v>
      </c>
      <c r="E34" s="223">
        <v>12254902</v>
      </c>
      <c r="F34" s="224">
        <v>17519466</v>
      </c>
      <c r="G34" s="182">
        <f t="shared" si="3"/>
        <v>0.42958842102531714</v>
      </c>
      <c r="H34" s="225">
        <f t="shared" si="6"/>
        <v>8.1345862253280166E-2</v>
      </c>
    </row>
    <row r="35" spans="1:8" x14ac:dyDescent="0.25">
      <c r="A35" s="712" t="s">
        <v>289</v>
      </c>
      <c r="B35" s="223">
        <v>4374405</v>
      </c>
      <c r="C35" s="224">
        <v>4248681</v>
      </c>
      <c r="D35" s="182">
        <f t="shared" si="5"/>
        <v>-2.8740823037647356E-2</v>
      </c>
      <c r="E35" s="223">
        <v>15641223</v>
      </c>
      <c r="F35" s="224">
        <v>16994724</v>
      </c>
      <c r="G35" s="182">
        <f t="shared" si="3"/>
        <v>8.6534217944466363E-2</v>
      </c>
      <c r="H35" s="225">
        <f t="shared" si="6"/>
        <v>7.8909395842117244E-2</v>
      </c>
    </row>
    <row r="36" spans="1:8" x14ac:dyDescent="0.25">
      <c r="A36" s="712" t="s">
        <v>279</v>
      </c>
      <c r="B36" s="223">
        <v>2719697</v>
      </c>
      <c r="C36" s="224">
        <v>3154499</v>
      </c>
      <c r="D36" s="182">
        <f t="shared" si="5"/>
        <v>0.15987148568388321</v>
      </c>
      <c r="E36" s="223">
        <v>9481830</v>
      </c>
      <c r="F36" s="224">
        <v>9142457</v>
      </c>
      <c r="G36" s="182">
        <f t="shared" si="3"/>
        <v>-3.5791930460681076E-2</v>
      </c>
      <c r="H36" s="225">
        <f t="shared" si="6"/>
        <v>4.2449983793943089E-2</v>
      </c>
    </row>
    <row r="37" spans="1:8" x14ac:dyDescent="0.25">
      <c r="A37" s="712" t="s">
        <v>401</v>
      </c>
      <c r="B37" s="223">
        <v>1152259</v>
      </c>
      <c r="C37" s="224">
        <v>1734368</v>
      </c>
      <c r="D37" s="182">
        <f t="shared" si="5"/>
        <v>0.50518937148679255</v>
      </c>
      <c r="E37" s="223">
        <v>4005655</v>
      </c>
      <c r="F37" s="224">
        <v>6012921</v>
      </c>
      <c r="G37" s="182">
        <f t="shared" si="3"/>
        <v>0.50110805848232065</v>
      </c>
      <c r="H37" s="225">
        <f t="shared" si="6"/>
        <v>2.7919015534255187E-2</v>
      </c>
    </row>
    <row r="38" spans="1:8" x14ac:dyDescent="0.25">
      <c r="A38" s="712" t="s">
        <v>318</v>
      </c>
      <c r="B38" s="223">
        <v>3654583</v>
      </c>
      <c r="C38" s="224">
        <v>1379375</v>
      </c>
      <c r="D38" s="182">
        <f t="shared" si="5"/>
        <v>-0.62256295725121036</v>
      </c>
      <c r="E38" s="223">
        <v>9642887</v>
      </c>
      <c r="F38" s="224">
        <v>5554255</v>
      </c>
      <c r="G38" s="182">
        <f t="shared" si="3"/>
        <v>-0.42400496863646753</v>
      </c>
      <c r="H38" s="225">
        <f t="shared" si="6"/>
        <v>2.578935123648133E-2</v>
      </c>
    </row>
    <row r="39" spans="1:8" x14ac:dyDescent="0.25">
      <c r="A39" s="712" t="s">
        <v>285</v>
      </c>
      <c r="B39" s="223">
        <v>342277</v>
      </c>
      <c r="C39" s="224">
        <v>1368946</v>
      </c>
      <c r="D39" s="182">
        <f t="shared" si="5"/>
        <v>2.9995266991354956</v>
      </c>
      <c r="E39" s="223">
        <v>4333428</v>
      </c>
      <c r="F39" s="224">
        <v>4990577</v>
      </c>
      <c r="G39" s="182">
        <f t="shared" si="3"/>
        <v>0.15164645633895391</v>
      </c>
      <c r="H39" s="225">
        <f t="shared" si="6"/>
        <v>2.3172098350850885E-2</v>
      </c>
    </row>
    <row r="40" spans="1:8" x14ac:dyDescent="0.25">
      <c r="A40" s="712" t="s">
        <v>611</v>
      </c>
      <c r="B40" s="223">
        <v>920051</v>
      </c>
      <c r="C40" s="224">
        <v>1084966</v>
      </c>
      <c r="D40" s="182">
        <f t="shared" si="5"/>
        <v>0.17924549834737413</v>
      </c>
      <c r="E40" s="223">
        <v>2939182</v>
      </c>
      <c r="F40" s="224">
        <v>4039402</v>
      </c>
      <c r="G40" s="182">
        <f t="shared" si="3"/>
        <v>0.37432863973717856</v>
      </c>
      <c r="H40" s="225">
        <f t="shared" si="6"/>
        <v>1.8755630946606729E-2</v>
      </c>
    </row>
    <row r="41" spans="1:8" x14ac:dyDescent="0.25">
      <c r="A41" s="712" t="s">
        <v>296</v>
      </c>
      <c r="B41" s="223">
        <v>2858153</v>
      </c>
      <c r="C41" s="224">
        <v>1397438</v>
      </c>
      <c r="D41" s="182">
        <f t="shared" si="5"/>
        <v>-0.51106956135658232</v>
      </c>
      <c r="E41" s="223">
        <v>10420178</v>
      </c>
      <c r="F41" s="224">
        <v>3864822</v>
      </c>
      <c r="G41" s="182">
        <f t="shared" si="3"/>
        <v>-0.62910211322685661</v>
      </c>
      <c r="H41" s="225">
        <f t="shared" si="6"/>
        <v>1.7945026295062116E-2</v>
      </c>
    </row>
    <row r="42" spans="1:8" x14ac:dyDescent="0.25">
      <c r="A42" s="396" t="s">
        <v>895</v>
      </c>
      <c r="B42" s="223">
        <v>15009717</v>
      </c>
      <c r="C42" s="224">
        <v>18092663</v>
      </c>
      <c r="D42" s="182">
        <f t="shared" si="5"/>
        <v>0.20539667736573586</v>
      </c>
      <c r="E42" s="223">
        <v>57932567</v>
      </c>
      <c r="F42" s="895">
        <v>65655837</v>
      </c>
      <c r="G42" s="182">
        <f t="shared" si="3"/>
        <v>0.13331482445789078</v>
      </c>
      <c r="H42" s="225">
        <f t="shared" si="6"/>
        <v>0.30485122507305956</v>
      </c>
    </row>
    <row r="43" spans="1:8" x14ac:dyDescent="0.25">
      <c r="A43" s="713" t="s">
        <v>312</v>
      </c>
      <c r="B43" s="222">
        <f>SUM(B44:B54)</f>
        <v>67177583</v>
      </c>
      <c r="C43" s="226">
        <f>SUM(C44:C54)</f>
        <v>103640760</v>
      </c>
      <c r="D43" s="178">
        <f t="shared" si="5"/>
        <v>0.54278786719671057</v>
      </c>
      <c r="E43" s="222">
        <f>+SUM(E44:E54)</f>
        <v>283868063</v>
      </c>
      <c r="F43" s="226">
        <f>+SUM(F44:F54)</f>
        <v>315161073</v>
      </c>
      <c r="G43" s="178">
        <f t="shared" si="3"/>
        <v>0.11023786779423661</v>
      </c>
      <c r="H43" s="896">
        <f>SUM(H44:H54)</f>
        <v>1</v>
      </c>
    </row>
    <row r="44" spans="1:8" x14ac:dyDescent="0.25">
      <c r="A44" s="712" t="s">
        <v>282</v>
      </c>
      <c r="B44" s="223">
        <v>14009965</v>
      </c>
      <c r="C44" s="224">
        <v>21363985</v>
      </c>
      <c r="D44" s="182">
        <f t="shared" si="5"/>
        <v>0.52491351691456756</v>
      </c>
      <c r="E44" s="223">
        <v>46455308</v>
      </c>
      <c r="F44" s="224">
        <v>60632047</v>
      </c>
      <c r="G44" s="182">
        <f t="shared" si="3"/>
        <v>0.30516941142656928</v>
      </c>
      <c r="H44" s="225">
        <f t="shared" ref="H44:H54" si="7">+F44/$F$43</f>
        <v>0.19238431454382057</v>
      </c>
    </row>
    <row r="45" spans="1:8" x14ac:dyDescent="0.25">
      <c r="A45" s="712" t="s">
        <v>281</v>
      </c>
      <c r="B45" s="223">
        <v>8336398</v>
      </c>
      <c r="C45" s="224">
        <v>8540394</v>
      </c>
      <c r="D45" s="182">
        <f t="shared" si="5"/>
        <v>2.4470520721299627E-2</v>
      </c>
      <c r="E45" s="223">
        <v>60578989</v>
      </c>
      <c r="F45" s="224">
        <v>31764898</v>
      </c>
      <c r="G45" s="182">
        <f t="shared" si="3"/>
        <v>-0.47564496330567685</v>
      </c>
      <c r="H45" s="225">
        <f t="shared" si="7"/>
        <v>0.10078940808784466</v>
      </c>
    </row>
    <row r="46" spans="1:8" x14ac:dyDescent="0.25">
      <c r="A46" s="712" t="s">
        <v>280</v>
      </c>
      <c r="B46" s="223">
        <v>4772789</v>
      </c>
      <c r="C46" s="224">
        <v>6553923</v>
      </c>
      <c r="D46" s="182">
        <f t="shared" si="5"/>
        <v>0.37318515442438382</v>
      </c>
      <c r="E46" s="223">
        <v>18462110</v>
      </c>
      <c r="F46" s="224">
        <v>30065388</v>
      </c>
      <c r="G46" s="182">
        <f t="shared" si="3"/>
        <v>0.62849143461933665</v>
      </c>
      <c r="H46" s="996">
        <f t="shared" si="7"/>
        <v>9.5396895669282097E-2</v>
      </c>
    </row>
    <row r="47" spans="1:8" x14ac:dyDescent="0.25">
      <c r="A47" s="712" t="s">
        <v>294</v>
      </c>
      <c r="B47" s="223">
        <v>7075220</v>
      </c>
      <c r="C47" s="224">
        <v>8812505</v>
      </c>
      <c r="D47" s="182">
        <f t="shared" si="5"/>
        <v>0.24554501485466185</v>
      </c>
      <c r="E47" s="223">
        <v>20320023</v>
      </c>
      <c r="F47" s="224">
        <v>29984645</v>
      </c>
      <c r="G47" s="182">
        <f t="shared" si="3"/>
        <v>0.4756206230672082</v>
      </c>
      <c r="H47" s="996">
        <f t="shared" si="7"/>
        <v>9.5140699689139588E-2</v>
      </c>
    </row>
    <row r="48" spans="1:8" x14ac:dyDescent="0.25">
      <c r="A48" s="712" t="s">
        <v>305</v>
      </c>
      <c r="B48" s="223">
        <v>991280</v>
      </c>
      <c r="C48" s="224">
        <v>17841878</v>
      </c>
      <c r="D48" s="182" t="s">
        <v>246</v>
      </c>
      <c r="E48" s="223">
        <v>4739350</v>
      </c>
      <c r="F48" s="224">
        <v>25491130</v>
      </c>
      <c r="G48" s="182">
        <f t="shared" si="3"/>
        <v>4.3786131009526619</v>
      </c>
      <c r="H48" s="225">
        <f t="shared" si="7"/>
        <v>8.0882863347784065E-2</v>
      </c>
    </row>
    <row r="49" spans="1:8" x14ac:dyDescent="0.25">
      <c r="A49" s="712" t="s">
        <v>289</v>
      </c>
      <c r="B49" s="223">
        <v>1934083</v>
      </c>
      <c r="C49" s="224">
        <v>4877133</v>
      </c>
      <c r="D49" s="182">
        <f t="shared" si="5"/>
        <v>1.5216771979279069</v>
      </c>
      <c r="E49" s="223">
        <v>10513177</v>
      </c>
      <c r="F49" s="224">
        <v>19508532</v>
      </c>
      <c r="G49" s="182">
        <f t="shared" si="3"/>
        <v>0.85562670541930386</v>
      </c>
      <c r="H49" s="225">
        <f t="shared" si="7"/>
        <v>6.1900195396275989E-2</v>
      </c>
    </row>
    <row r="50" spans="1:8" x14ac:dyDescent="0.25">
      <c r="A50" s="712" t="s">
        <v>279</v>
      </c>
      <c r="B50" s="223">
        <v>4561640</v>
      </c>
      <c r="C50" s="224">
        <v>4938204</v>
      </c>
      <c r="D50" s="182">
        <f t="shared" si="5"/>
        <v>8.2550135477591491E-2</v>
      </c>
      <c r="E50" s="223">
        <v>23179378</v>
      </c>
      <c r="F50" s="224">
        <v>15803652</v>
      </c>
      <c r="G50" s="182">
        <f t="shared" si="3"/>
        <v>-0.31820206737212708</v>
      </c>
      <c r="H50" s="225">
        <f t="shared" si="7"/>
        <v>5.0144682684209546E-2</v>
      </c>
    </row>
    <row r="51" spans="1:8" x14ac:dyDescent="0.25">
      <c r="A51" s="712" t="s">
        <v>292</v>
      </c>
      <c r="B51" s="223">
        <v>3143485</v>
      </c>
      <c r="C51" s="224">
        <v>2771652</v>
      </c>
      <c r="D51" s="182">
        <f t="shared" si="5"/>
        <v>-0.11828686950947753</v>
      </c>
      <c r="E51" s="223">
        <v>6811791</v>
      </c>
      <c r="F51" s="224">
        <v>9552563</v>
      </c>
      <c r="G51" s="182">
        <f t="shared" si="3"/>
        <v>0.40235703062527906</v>
      </c>
      <c r="H51" s="225">
        <f t="shared" si="7"/>
        <v>3.031009797329888E-2</v>
      </c>
    </row>
    <row r="52" spans="1:8" x14ac:dyDescent="0.25">
      <c r="A52" s="712" t="s">
        <v>319</v>
      </c>
      <c r="B52" s="223">
        <v>490344</v>
      </c>
      <c r="C52" s="224">
        <v>2888163</v>
      </c>
      <c r="D52" s="182">
        <f t="shared" si="5"/>
        <v>4.8900751309284907</v>
      </c>
      <c r="E52" s="223">
        <v>1759788</v>
      </c>
      <c r="F52" s="224">
        <v>6075443</v>
      </c>
      <c r="G52" s="182">
        <f t="shared" si="3"/>
        <v>2.4523721039125168</v>
      </c>
      <c r="H52" s="225">
        <f t="shared" si="7"/>
        <v>1.9277263344004418E-2</v>
      </c>
    </row>
    <row r="53" spans="1:8" x14ac:dyDescent="0.25">
      <c r="A53" s="712" t="s">
        <v>284</v>
      </c>
      <c r="B53" s="223">
        <v>2052442</v>
      </c>
      <c r="C53" s="224">
        <v>1766278</v>
      </c>
      <c r="D53" s="182">
        <f t="shared" si="5"/>
        <v>-0.13942610802156652</v>
      </c>
      <c r="E53" s="223">
        <v>8271111</v>
      </c>
      <c r="F53" s="224">
        <v>5785959</v>
      </c>
      <c r="G53" s="182">
        <f t="shared" si="3"/>
        <v>-0.30046169130120493</v>
      </c>
      <c r="H53" s="225">
        <f t="shared" si="7"/>
        <v>1.835873620090131E-2</v>
      </c>
    </row>
    <row r="54" spans="1:8" x14ac:dyDescent="0.25">
      <c r="A54" s="396" t="s">
        <v>896</v>
      </c>
      <c r="B54" s="223">
        <v>19809937</v>
      </c>
      <c r="C54" s="224">
        <v>23286645</v>
      </c>
      <c r="D54" s="182">
        <f>C54/B54-1</f>
        <v>0.17550323355394815</v>
      </c>
      <c r="E54" s="223">
        <v>82777038</v>
      </c>
      <c r="F54" s="895">
        <v>80496816</v>
      </c>
      <c r="G54" s="182">
        <f t="shared" si="3"/>
        <v>-2.7546552221402232E-2</v>
      </c>
      <c r="H54" s="225">
        <f t="shared" si="7"/>
        <v>0.25541484306343887</v>
      </c>
    </row>
    <row r="55" spans="1:8" x14ac:dyDescent="0.25">
      <c r="A55" s="713" t="s">
        <v>313</v>
      </c>
      <c r="B55" s="222">
        <f>SUM(B56:B66)</f>
        <v>48811260</v>
      </c>
      <c r="C55" s="226">
        <f>SUM(C56:C66)</f>
        <v>59682959</v>
      </c>
      <c r="D55" s="178">
        <f>C55/B55-1</f>
        <v>0.22272932515980948</v>
      </c>
      <c r="E55" s="222">
        <f>+SUM(E56:E66)</f>
        <v>220465460</v>
      </c>
      <c r="F55" s="226">
        <f>+SUM(F56:F66)</f>
        <v>224736466</v>
      </c>
      <c r="G55" s="178">
        <f>F55/E55-1</f>
        <v>1.9372676336692374E-2</v>
      </c>
      <c r="H55" s="896">
        <f>SUM(H56:H66)</f>
        <v>1</v>
      </c>
    </row>
    <row r="56" spans="1:8" x14ac:dyDescent="0.25">
      <c r="A56" s="712" t="s">
        <v>305</v>
      </c>
      <c r="B56" s="223">
        <v>11114833</v>
      </c>
      <c r="C56" s="224">
        <v>12655570</v>
      </c>
      <c r="D56" s="182">
        <f t="shared" ref="D56:D66" si="8">(C56-B56)/B56</f>
        <v>0.13861989649327164</v>
      </c>
      <c r="E56" s="223">
        <v>36899983</v>
      </c>
      <c r="F56" s="224">
        <v>52476683</v>
      </c>
      <c r="G56" s="182">
        <f>(F56-E56)/E56</f>
        <v>0.42213298580652464</v>
      </c>
      <c r="H56" s="225">
        <f t="shared" ref="H56:H66" si="9">+F56/$F$55</f>
        <v>0.23350319569410688</v>
      </c>
    </row>
    <row r="57" spans="1:8" x14ac:dyDescent="0.25">
      <c r="A57" s="712" t="s">
        <v>293</v>
      </c>
      <c r="B57" s="223">
        <v>7294774</v>
      </c>
      <c r="C57" s="224">
        <v>7087762</v>
      </c>
      <c r="D57" s="182">
        <f t="shared" si="8"/>
        <v>-2.8378123845920381E-2</v>
      </c>
      <c r="E57" s="223">
        <v>27312249</v>
      </c>
      <c r="F57" s="224">
        <v>26912483</v>
      </c>
      <c r="G57" s="182">
        <f t="shared" ref="G57:G66" si="10">(F57-E57)/E57</f>
        <v>-1.4636875930649286E-2</v>
      </c>
      <c r="H57" s="225">
        <f t="shared" si="9"/>
        <v>0.11975129572429959</v>
      </c>
    </row>
    <row r="58" spans="1:8" x14ac:dyDescent="0.25">
      <c r="A58" s="712" t="s">
        <v>289</v>
      </c>
      <c r="B58" s="223">
        <v>4266689</v>
      </c>
      <c r="C58" s="224">
        <v>5858170</v>
      </c>
      <c r="D58" s="182">
        <f t="shared" si="8"/>
        <v>0.37300140694576051</v>
      </c>
      <c r="E58" s="223">
        <v>17507150</v>
      </c>
      <c r="F58" s="224">
        <v>23432680</v>
      </c>
      <c r="G58" s="182">
        <f t="shared" si="10"/>
        <v>0.33846342779949906</v>
      </c>
      <c r="H58" s="225">
        <f t="shared" si="9"/>
        <v>0.10426736887461779</v>
      </c>
    </row>
    <row r="59" spans="1:8" x14ac:dyDescent="0.25">
      <c r="A59" s="712" t="s">
        <v>295</v>
      </c>
      <c r="B59" s="223">
        <v>1812258</v>
      </c>
      <c r="C59" s="224">
        <v>5501425</v>
      </c>
      <c r="D59" s="182">
        <f t="shared" si="8"/>
        <v>2.0356742803728829</v>
      </c>
      <c r="E59" s="223">
        <v>15621575</v>
      </c>
      <c r="F59" s="224">
        <v>16814231</v>
      </c>
      <c r="G59" s="182">
        <f t="shared" si="10"/>
        <v>7.6346719200848831E-2</v>
      </c>
      <c r="H59" s="225">
        <f t="shared" si="9"/>
        <v>7.4817546521355374E-2</v>
      </c>
    </row>
    <row r="60" spans="1:8" x14ac:dyDescent="0.25">
      <c r="A60" s="712" t="s">
        <v>296</v>
      </c>
      <c r="B60" s="223">
        <v>0</v>
      </c>
      <c r="C60" s="224">
        <v>3349623</v>
      </c>
      <c r="D60" s="182" t="s">
        <v>246</v>
      </c>
      <c r="E60" s="223">
        <v>0</v>
      </c>
      <c r="F60" s="224">
        <v>13563869</v>
      </c>
      <c r="G60" s="182" t="s">
        <v>246</v>
      </c>
      <c r="H60" s="225">
        <f t="shared" si="9"/>
        <v>6.0354553230360042E-2</v>
      </c>
    </row>
    <row r="61" spans="1:8" x14ac:dyDescent="0.25">
      <c r="A61" s="712" t="s">
        <v>321</v>
      </c>
      <c r="B61" s="223">
        <v>5196190</v>
      </c>
      <c r="C61" s="224">
        <v>2898904</v>
      </c>
      <c r="D61" s="182">
        <f t="shared" si="8"/>
        <v>-0.44210969960682733</v>
      </c>
      <c r="E61" s="223">
        <v>19441240</v>
      </c>
      <c r="F61" s="224">
        <v>11297487</v>
      </c>
      <c r="G61" s="182">
        <f t="shared" si="10"/>
        <v>-0.41889061603066469</v>
      </c>
      <c r="H61" s="225">
        <f t="shared" si="9"/>
        <v>5.0269932606308756E-2</v>
      </c>
    </row>
    <row r="62" spans="1:8" x14ac:dyDescent="0.25">
      <c r="A62" s="712" t="s">
        <v>297</v>
      </c>
      <c r="B62" s="223">
        <v>2445222</v>
      </c>
      <c r="C62" s="224">
        <v>2796398</v>
      </c>
      <c r="D62" s="182">
        <f t="shared" si="8"/>
        <v>0.14361722575700692</v>
      </c>
      <c r="E62" s="223">
        <v>10699202</v>
      </c>
      <c r="F62" s="224">
        <v>10920891</v>
      </c>
      <c r="G62" s="182">
        <f t="shared" si="10"/>
        <v>2.0720143427519173E-2</v>
      </c>
      <c r="H62" s="225">
        <f t="shared" si="9"/>
        <v>4.8594209895602793E-2</v>
      </c>
    </row>
    <row r="63" spans="1:8" x14ac:dyDescent="0.25">
      <c r="A63" s="712" t="s">
        <v>322</v>
      </c>
      <c r="B63" s="223">
        <v>564495</v>
      </c>
      <c r="C63" s="224">
        <v>3274525</v>
      </c>
      <c r="D63" s="182">
        <f t="shared" si="8"/>
        <v>4.8008042586736819</v>
      </c>
      <c r="E63" s="223">
        <v>2086717</v>
      </c>
      <c r="F63" s="224">
        <v>9567974</v>
      </c>
      <c r="G63" s="182">
        <f t="shared" si="10"/>
        <v>3.5851804533149441</v>
      </c>
      <c r="H63" s="225">
        <f t="shared" si="9"/>
        <v>4.2574194434471531E-2</v>
      </c>
    </row>
    <row r="64" spans="1:8" x14ac:dyDescent="0.25">
      <c r="A64" s="712" t="s">
        <v>529</v>
      </c>
      <c r="B64" s="223">
        <v>1879918</v>
      </c>
      <c r="C64" s="224">
        <v>2542242</v>
      </c>
      <c r="D64" s="182">
        <f t="shared" si="8"/>
        <v>0.35231536694685617</v>
      </c>
      <c r="E64" s="223">
        <v>7336512</v>
      </c>
      <c r="F64" s="224">
        <v>8924403</v>
      </c>
      <c r="G64" s="182">
        <f t="shared" si="10"/>
        <v>0.2164367754049881</v>
      </c>
      <c r="H64" s="225">
        <f t="shared" si="9"/>
        <v>3.9710524770822014E-2</v>
      </c>
    </row>
    <row r="65" spans="1:8" x14ac:dyDescent="0.25">
      <c r="A65" s="712" t="s">
        <v>298</v>
      </c>
      <c r="B65" s="223">
        <v>1170829</v>
      </c>
      <c r="C65" s="224">
        <v>1489353</v>
      </c>
      <c r="D65" s="182">
        <f t="shared" si="8"/>
        <v>0.27204997484688198</v>
      </c>
      <c r="E65" s="223">
        <v>4939226</v>
      </c>
      <c r="F65" s="224">
        <v>6097988</v>
      </c>
      <c r="G65" s="182">
        <f t="shared" si="10"/>
        <v>0.23460396426484637</v>
      </c>
      <c r="H65" s="225">
        <f t="shared" si="9"/>
        <v>2.7133949859298758E-2</v>
      </c>
    </row>
    <row r="66" spans="1:8" x14ac:dyDescent="0.25">
      <c r="A66" s="396" t="s">
        <v>897</v>
      </c>
      <c r="B66" s="223">
        <v>13066052</v>
      </c>
      <c r="C66" s="224">
        <v>12228987</v>
      </c>
      <c r="D66" s="182">
        <f t="shared" si="8"/>
        <v>-6.406411056683381E-2</v>
      </c>
      <c r="E66" s="223">
        <v>78621606</v>
      </c>
      <c r="F66" s="895">
        <v>44727777</v>
      </c>
      <c r="G66" s="182">
        <f t="shared" si="10"/>
        <v>-0.43110069514479266</v>
      </c>
      <c r="H66" s="225">
        <f t="shared" si="9"/>
        <v>0.19902322838875647</v>
      </c>
    </row>
    <row r="67" spans="1:8" x14ac:dyDescent="0.25">
      <c r="A67" s="713" t="s">
        <v>252</v>
      </c>
      <c r="B67" s="222">
        <f>SUM(B68:B78)</f>
        <v>42665451</v>
      </c>
      <c r="C67" s="226">
        <f>SUM(C68:C78)</f>
        <v>29759724</v>
      </c>
      <c r="D67" s="178">
        <f>C67/B67-1</f>
        <v>-0.30248659506728293</v>
      </c>
      <c r="E67" s="222">
        <f>+SUM(E68:E78)</f>
        <v>169209896</v>
      </c>
      <c r="F67" s="226">
        <f>+SUM(F68:F78)</f>
        <v>150367718</v>
      </c>
      <c r="G67" s="178">
        <f>F67/E67-1</f>
        <v>-0.11135387731696256</v>
      </c>
      <c r="H67" s="896">
        <f>SUM(H68:H78)</f>
        <v>0.99999999999999978</v>
      </c>
    </row>
    <row r="68" spans="1:8" x14ac:dyDescent="0.25">
      <c r="A68" s="712" t="s">
        <v>282</v>
      </c>
      <c r="B68" s="223">
        <v>7505273</v>
      </c>
      <c r="C68" s="224">
        <v>11939748</v>
      </c>
      <c r="D68" s="182">
        <f t="shared" ref="D68:D77" si="11">C68/B68-1</f>
        <v>0.5908479278501928</v>
      </c>
      <c r="E68" s="223">
        <v>25071288</v>
      </c>
      <c r="F68" s="224">
        <v>26711910</v>
      </c>
      <c r="G68" s="182">
        <f t="shared" ref="G68:G78" si="12">F68/E68-1</f>
        <v>6.5438281431731804E-2</v>
      </c>
      <c r="H68" s="225">
        <f t="shared" ref="H68:H78" si="13">+F68/$F$67</f>
        <v>0.17764391423430392</v>
      </c>
    </row>
    <row r="69" spans="1:8" x14ac:dyDescent="0.25">
      <c r="A69" s="712" t="s">
        <v>294</v>
      </c>
      <c r="B69" s="223">
        <v>3237693</v>
      </c>
      <c r="C69" s="224">
        <v>3686128</v>
      </c>
      <c r="D69" s="182">
        <f t="shared" si="11"/>
        <v>0.13850448452030495</v>
      </c>
      <c r="E69" s="223">
        <v>10316695</v>
      </c>
      <c r="F69" s="224">
        <v>23389224</v>
      </c>
      <c r="G69" s="182">
        <f t="shared" si="12"/>
        <v>1.2671237251852459</v>
      </c>
      <c r="H69" s="225">
        <f t="shared" si="13"/>
        <v>0.15554684417036907</v>
      </c>
    </row>
    <row r="70" spans="1:8" x14ac:dyDescent="0.25">
      <c r="A70" s="712" t="s">
        <v>284</v>
      </c>
      <c r="B70" s="223">
        <v>2987992</v>
      </c>
      <c r="C70" s="224">
        <v>30000</v>
      </c>
      <c r="D70" s="182">
        <f t="shared" si="11"/>
        <v>-0.9899598124760709</v>
      </c>
      <c r="E70" s="223">
        <v>4230466</v>
      </c>
      <c r="F70" s="224">
        <v>21978415</v>
      </c>
      <c r="G70" s="182">
        <f t="shared" si="12"/>
        <v>4.1952704501111695</v>
      </c>
      <c r="H70" s="225">
        <f t="shared" si="13"/>
        <v>0.1461644513352261</v>
      </c>
    </row>
    <row r="71" spans="1:8" x14ac:dyDescent="0.25">
      <c r="A71" s="712" t="s">
        <v>281</v>
      </c>
      <c r="B71" s="223">
        <v>4947907</v>
      </c>
      <c r="C71" s="224">
        <v>1282098</v>
      </c>
      <c r="D71" s="182">
        <f t="shared" si="11"/>
        <v>-0.74088074007858273</v>
      </c>
      <c r="E71" s="223">
        <v>70497260</v>
      </c>
      <c r="F71" s="224">
        <v>15777464</v>
      </c>
      <c r="G71" s="182">
        <f t="shared" si="12"/>
        <v>-0.77619748625691265</v>
      </c>
      <c r="H71" s="225">
        <f t="shared" si="13"/>
        <v>0.10492587245355416</v>
      </c>
    </row>
    <row r="72" spans="1:8" x14ac:dyDescent="0.25">
      <c r="A72" s="712" t="s">
        <v>299</v>
      </c>
      <c r="B72" s="223">
        <v>212621</v>
      </c>
      <c r="C72" s="224">
        <v>0</v>
      </c>
      <c r="D72" s="182" t="s">
        <v>247</v>
      </c>
      <c r="E72" s="223">
        <v>409678</v>
      </c>
      <c r="F72" s="224">
        <v>8096332</v>
      </c>
      <c r="G72" s="182" t="s">
        <v>246</v>
      </c>
      <c r="H72" s="225">
        <f t="shared" si="13"/>
        <v>5.3843551712342938E-2</v>
      </c>
    </row>
    <row r="73" spans="1:8" x14ac:dyDescent="0.25">
      <c r="A73" s="712" t="s">
        <v>306</v>
      </c>
      <c r="B73" s="223">
        <v>3129341</v>
      </c>
      <c r="C73" s="224">
        <v>2978763</v>
      </c>
      <c r="D73" s="182">
        <f t="shared" si="11"/>
        <v>-4.8118118159702017E-2</v>
      </c>
      <c r="E73" s="223">
        <v>9064163</v>
      </c>
      <c r="F73" s="224">
        <v>5957189</v>
      </c>
      <c r="G73" s="182">
        <f t="shared" si="12"/>
        <v>-0.34277560983843736</v>
      </c>
      <c r="H73" s="225">
        <f t="shared" si="13"/>
        <v>3.9617472947218631E-2</v>
      </c>
    </row>
    <row r="74" spans="1:8" x14ac:dyDescent="0.25">
      <c r="A74" s="712" t="s">
        <v>296</v>
      </c>
      <c r="B74" s="223">
        <v>1082759</v>
      </c>
      <c r="C74" s="224">
        <v>1586895</v>
      </c>
      <c r="D74" s="182">
        <f t="shared" si="11"/>
        <v>0.46560314899252742</v>
      </c>
      <c r="E74" s="223">
        <v>1320759</v>
      </c>
      <c r="F74" s="224">
        <v>5040665</v>
      </c>
      <c r="G74" s="182">
        <f t="shared" si="12"/>
        <v>2.8164911236644992</v>
      </c>
      <c r="H74" s="225">
        <f t="shared" si="13"/>
        <v>3.3522255089353685E-2</v>
      </c>
    </row>
    <row r="75" spans="1:8" x14ac:dyDescent="0.25">
      <c r="A75" s="712" t="s">
        <v>279</v>
      </c>
      <c r="B75" s="223">
        <v>1975843</v>
      </c>
      <c r="C75" s="224">
        <v>1033283</v>
      </c>
      <c r="D75" s="182">
        <f t="shared" si="11"/>
        <v>-0.4770419512076618</v>
      </c>
      <c r="E75" s="223">
        <v>6420386</v>
      </c>
      <c r="F75" s="224">
        <v>4596355</v>
      </c>
      <c r="G75" s="182">
        <f t="shared" si="12"/>
        <v>-0.28409989679748227</v>
      </c>
      <c r="H75" s="996">
        <f t="shared" si="13"/>
        <v>3.0567432033516664E-2</v>
      </c>
    </row>
    <row r="76" spans="1:8" x14ac:dyDescent="0.25">
      <c r="A76" s="712" t="s">
        <v>324</v>
      </c>
      <c r="B76" s="223">
        <v>11000</v>
      </c>
      <c r="C76" s="224">
        <v>0</v>
      </c>
      <c r="D76" s="182" t="s">
        <v>247</v>
      </c>
      <c r="E76" s="223">
        <v>1884115</v>
      </c>
      <c r="F76" s="224">
        <v>4591519</v>
      </c>
      <c r="G76" s="182">
        <f t="shared" si="12"/>
        <v>1.4369632426895387</v>
      </c>
      <c r="H76" s="996">
        <f t="shared" si="13"/>
        <v>3.0535270875095676E-2</v>
      </c>
    </row>
    <row r="77" spans="1:8" x14ac:dyDescent="0.25">
      <c r="A77" s="712" t="s">
        <v>278</v>
      </c>
      <c r="B77" s="223">
        <v>946112</v>
      </c>
      <c r="C77" s="224">
        <v>496940</v>
      </c>
      <c r="D77" s="182">
        <f t="shared" si="11"/>
        <v>-0.4747556314685788</v>
      </c>
      <c r="E77" s="223">
        <v>6967251</v>
      </c>
      <c r="F77" s="224">
        <v>3885548</v>
      </c>
      <c r="G77" s="182">
        <f t="shared" si="12"/>
        <v>-0.44231261368364649</v>
      </c>
      <c r="H77" s="225">
        <f t="shared" si="13"/>
        <v>2.5840307026538768E-2</v>
      </c>
    </row>
    <row r="78" spans="1:8" x14ac:dyDescent="0.25">
      <c r="A78" s="396" t="s">
        <v>898</v>
      </c>
      <c r="B78" s="223">
        <v>16628910</v>
      </c>
      <c r="C78" s="224">
        <v>6725869</v>
      </c>
      <c r="D78" s="182">
        <f>C78/B78-1</f>
        <v>-0.59553157723506833</v>
      </c>
      <c r="E78" s="223">
        <v>33027835</v>
      </c>
      <c r="F78" s="895">
        <v>30343097</v>
      </c>
      <c r="G78" s="182">
        <f t="shared" si="12"/>
        <v>-8.1287132505052151E-2</v>
      </c>
      <c r="H78" s="225">
        <f t="shared" si="13"/>
        <v>0.20179262812248039</v>
      </c>
    </row>
    <row r="79" spans="1:8" s="1" customFormat="1" ht="16.5" customHeight="1" thickBot="1" x14ac:dyDescent="0.3">
      <c r="A79" s="715" t="s">
        <v>0</v>
      </c>
      <c r="B79" s="716">
        <f>+B67+B55+B43+B31+B19+B7</f>
        <v>332132086</v>
      </c>
      <c r="C79" s="717">
        <f>+C67+C55+C43+C31+C19+C7</f>
        <v>384224516</v>
      </c>
      <c r="D79" s="227">
        <f>C79/B79-1</f>
        <v>0.15684250994045779</v>
      </c>
      <c r="E79" s="897">
        <f>+E7+E19+E31+E43+E55+E67</f>
        <v>1344736357</v>
      </c>
      <c r="F79" s="897">
        <f>+F7+F19+F31+F43+F55+F67</f>
        <v>1443189049</v>
      </c>
      <c r="G79" s="227">
        <f>F79/E79-1</f>
        <v>7.32133785834721E-2</v>
      </c>
      <c r="H79" s="898">
        <f>+F79/$F$79</f>
        <v>1</v>
      </c>
    </row>
    <row r="80" spans="1:8" s="1" customFormat="1" x14ac:dyDescent="0.25">
      <c r="B80" s="706"/>
      <c r="C80" s="706"/>
      <c r="D80" s="708"/>
      <c r="E80" s="899"/>
    </row>
    <row r="81" spans="1:8" s="1" customFormat="1" ht="62.25" customHeight="1" x14ac:dyDescent="0.25">
      <c r="A81" s="1021" t="s">
        <v>890</v>
      </c>
      <c r="B81" s="1021"/>
      <c r="C81" s="1021"/>
      <c r="D81" s="1021"/>
      <c r="E81" s="1021"/>
      <c r="F81" s="808"/>
      <c r="G81" s="808"/>
      <c r="H81" s="808"/>
    </row>
    <row r="82" spans="1:8" s="1" customFormat="1" x14ac:dyDescent="0.25">
      <c r="B82" s="718"/>
      <c r="C82" s="718"/>
      <c r="D82" s="668"/>
      <c r="E82" s="718"/>
    </row>
    <row r="83" spans="1:8" s="1" customFormat="1" x14ac:dyDescent="0.25">
      <c r="D83" s="668"/>
    </row>
    <row r="84" spans="1:8" s="1" customFormat="1" x14ac:dyDescent="0.25">
      <c r="D84" s="668"/>
    </row>
    <row r="85" spans="1:8" s="1" customFormat="1" x14ac:dyDescent="0.25">
      <c r="D85" s="668"/>
    </row>
    <row r="86" spans="1:8" s="1" customFormat="1" x14ac:dyDescent="0.25">
      <c r="D86" s="668"/>
    </row>
    <row r="87" spans="1:8" s="1" customFormat="1" x14ac:dyDescent="0.25">
      <c r="D87" s="668"/>
    </row>
    <row r="88" spans="1:8" s="1" customFormat="1" x14ac:dyDescent="0.25">
      <c r="D88" s="668"/>
    </row>
    <row r="89" spans="1:8" s="1" customFormat="1" x14ac:dyDescent="0.25">
      <c r="D89" s="668"/>
    </row>
    <row r="90" spans="1:8" s="1" customFormat="1" x14ac:dyDescent="0.25">
      <c r="D90" s="668"/>
    </row>
    <row r="91" spans="1:8" s="1" customFormat="1" x14ac:dyDescent="0.25">
      <c r="D91" s="668"/>
    </row>
    <row r="92" spans="1:8" s="1" customFormat="1" x14ac:dyDescent="0.25">
      <c r="D92" s="668"/>
    </row>
    <row r="93" spans="1:8" s="1" customFormat="1" x14ac:dyDescent="0.25">
      <c r="D93" s="668"/>
    </row>
    <row r="94" spans="1:8" s="1" customFormat="1" x14ac:dyDescent="0.25">
      <c r="D94" s="668"/>
    </row>
    <row r="95" spans="1:8" s="1" customFormat="1" x14ac:dyDescent="0.25">
      <c r="D95" s="668"/>
    </row>
    <row r="96" spans="1:8" s="1" customFormat="1" x14ac:dyDescent="0.25">
      <c r="D96" s="668"/>
    </row>
    <row r="97" spans="4:4" s="1" customFormat="1" x14ac:dyDescent="0.25">
      <c r="D97" s="668"/>
    </row>
    <row r="98" spans="4:4" s="1" customFormat="1" x14ac:dyDescent="0.25">
      <c r="D98" s="668"/>
    </row>
    <row r="99" spans="4:4" s="1" customFormat="1" x14ac:dyDescent="0.25">
      <c r="D99" s="668"/>
    </row>
    <row r="100" spans="4:4" s="1" customFormat="1" x14ac:dyDescent="0.25">
      <c r="D100" s="668"/>
    </row>
    <row r="101" spans="4:4" s="1" customFormat="1" x14ac:dyDescent="0.25">
      <c r="D101" s="668"/>
    </row>
    <row r="102" spans="4:4" s="1" customFormat="1" x14ac:dyDescent="0.25">
      <c r="D102" s="668"/>
    </row>
    <row r="103" spans="4:4" s="1" customFormat="1" x14ac:dyDescent="0.25">
      <c r="D103" s="668"/>
    </row>
    <row r="104" spans="4:4" s="1" customFormat="1" x14ac:dyDescent="0.25">
      <c r="D104" s="668"/>
    </row>
    <row r="105" spans="4:4" s="1" customFormat="1" x14ac:dyDescent="0.25">
      <c r="D105" s="668"/>
    </row>
    <row r="106" spans="4:4" s="1" customFormat="1" x14ac:dyDescent="0.25">
      <c r="D106" s="668"/>
    </row>
    <row r="107" spans="4:4" s="1" customFormat="1" x14ac:dyDescent="0.25">
      <c r="D107" s="668"/>
    </row>
    <row r="108" spans="4:4" s="1" customFormat="1" x14ac:dyDescent="0.25">
      <c r="D108" s="668"/>
    </row>
    <row r="109" spans="4:4" s="1" customFormat="1" x14ac:dyDescent="0.25">
      <c r="D109" s="668"/>
    </row>
    <row r="110" spans="4:4" s="1" customFormat="1" x14ac:dyDescent="0.25">
      <c r="D110" s="668"/>
    </row>
    <row r="111" spans="4:4" s="1" customFormat="1" x14ac:dyDescent="0.25">
      <c r="D111" s="668"/>
    </row>
    <row r="112" spans="4:4" s="1" customFormat="1" x14ac:dyDescent="0.25">
      <c r="D112" s="668"/>
    </row>
    <row r="113" spans="4:4" s="1" customFormat="1" x14ac:dyDescent="0.25">
      <c r="D113" s="668"/>
    </row>
    <row r="114" spans="4:4" s="1" customFormat="1" x14ac:dyDescent="0.25">
      <c r="D114" s="668"/>
    </row>
    <row r="115" spans="4:4" s="1" customFormat="1" x14ac:dyDescent="0.25">
      <c r="D115" s="668"/>
    </row>
    <row r="116" spans="4:4" s="1" customFormat="1" x14ac:dyDescent="0.25">
      <c r="D116" s="668"/>
    </row>
    <row r="117" spans="4:4" s="1" customFormat="1" x14ac:dyDescent="0.25">
      <c r="D117" s="668"/>
    </row>
    <row r="118" spans="4:4" s="1" customFormat="1" x14ac:dyDescent="0.25">
      <c r="D118" s="668"/>
    </row>
    <row r="119" spans="4:4" s="1" customFormat="1" x14ac:dyDescent="0.25">
      <c r="D119" s="668"/>
    </row>
    <row r="120" spans="4:4" s="1" customFormat="1" x14ac:dyDescent="0.25">
      <c r="D120" s="668"/>
    </row>
    <row r="121" spans="4:4" s="1" customFormat="1" x14ac:dyDescent="0.25">
      <c r="D121" s="668"/>
    </row>
    <row r="122" spans="4:4" s="1" customFormat="1" x14ac:dyDescent="0.25">
      <c r="D122" s="668"/>
    </row>
    <row r="123" spans="4:4" s="1" customFormat="1" x14ac:dyDescent="0.25">
      <c r="D123" s="668"/>
    </row>
    <row r="124" spans="4:4" s="1" customFormat="1" x14ac:dyDescent="0.25">
      <c r="D124" s="668"/>
    </row>
    <row r="125" spans="4:4" s="1" customFormat="1" x14ac:dyDescent="0.25">
      <c r="D125" s="668"/>
    </row>
    <row r="126" spans="4:4" s="1" customFormat="1" x14ac:dyDescent="0.25">
      <c r="D126" s="668"/>
    </row>
    <row r="127" spans="4:4" s="1" customFormat="1" x14ac:dyDescent="0.25">
      <c r="D127" s="668"/>
    </row>
    <row r="128" spans="4:4" s="1" customFormat="1" x14ac:dyDescent="0.25">
      <c r="D128" s="668"/>
    </row>
    <row r="129" spans="4:4" s="1" customFormat="1" x14ac:dyDescent="0.25">
      <c r="D129" s="668"/>
    </row>
    <row r="130" spans="4:4" s="1" customFormat="1" x14ac:dyDescent="0.25">
      <c r="D130" s="668"/>
    </row>
    <row r="131" spans="4:4" s="1" customFormat="1" x14ac:dyDescent="0.25">
      <c r="D131" s="668"/>
    </row>
    <row r="132" spans="4:4" s="1" customFormat="1" x14ac:dyDescent="0.25">
      <c r="D132" s="668"/>
    </row>
    <row r="133" spans="4:4" s="1" customFormat="1" x14ac:dyDescent="0.25">
      <c r="D133" s="668"/>
    </row>
    <row r="134" spans="4:4" s="1" customFormat="1" x14ac:dyDescent="0.25">
      <c r="D134" s="668"/>
    </row>
    <row r="135" spans="4:4" s="1" customFormat="1" x14ac:dyDescent="0.25">
      <c r="D135" s="668"/>
    </row>
    <row r="136" spans="4:4" s="1" customFormat="1" x14ac:dyDescent="0.25">
      <c r="D136" s="668"/>
    </row>
    <row r="137" spans="4:4" s="1" customFormat="1" x14ac:dyDescent="0.25">
      <c r="D137" s="668"/>
    </row>
    <row r="138" spans="4:4" s="1" customFormat="1" x14ac:dyDescent="0.25">
      <c r="D138" s="668"/>
    </row>
    <row r="139" spans="4:4" s="1" customFormat="1" x14ac:dyDescent="0.25">
      <c r="D139" s="668"/>
    </row>
    <row r="140" spans="4:4" s="1" customFormat="1" x14ac:dyDescent="0.25">
      <c r="D140" s="668"/>
    </row>
    <row r="141" spans="4:4" s="1" customFormat="1" x14ac:dyDescent="0.25">
      <c r="D141" s="668"/>
    </row>
    <row r="142" spans="4:4" s="1" customFormat="1" x14ac:dyDescent="0.25">
      <c r="D142" s="668"/>
    </row>
    <row r="143" spans="4:4" s="1" customFormat="1" x14ac:dyDescent="0.25">
      <c r="D143" s="668"/>
    </row>
    <row r="144" spans="4:4" s="1" customFormat="1" x14ac:dyDescent="0.25">
      <c r="D144" s="668"/>
    </row>
    <row r="145" spans="4:4" s="1" customFormat="1" x14ac:dyDescent="0.25">
      <c r="D145" s="668"/>
    </row>
    <row r="146" spans="4:4" s="1" customFormat="1" x14ac:dyDescent="0.25">
      <c r="D146" s="668"/>
    </row>
    <row r="147" spans="4:4" s="1" customFormat="1" x14ac:dyDescent="0.25">
      <c r="D147" s="668"/>
    </row>
    <row r="148" spans="4:4" s="1" customFormat="1" x14ac:dyDescent="0.25">
      <c r="D148" s="668"/>
    </row>
    <row r="149" spans="4:4" s="1" customFormat="1" x14ac:dyDescent="0.25">
      <c r="D149" s="668"/>
    </row>
    <row r="150" spans="4:4" s="1" customFormat="1" x14ac:dyDescent="0.25">
      <c r="D150" s="668"/>
    </row>
    <row r="151" spans="4:4" s="1" customFormat="1" x14ac:dyDescent="0.25">
      <c r="D151" s="668"/>
    </row>
    <row r="152" spans="4:4" s="1" customFormat="1" x14ac:dyDescent="0.25">
      <c r="D152" s="668"/>
    </row>
    <row r="153" spans="4:4" s="1" customFormat="1" x14ac:dyDescent="0.25">
      <c r="D153" s="668"/>
    </row>
    <row r="154" spans="4:4" s="1" customFormat="1" x14ac:dyDescent="0.25">
      <c r="D154" s="668"/>
    </row>
    <row r="155" spans="4:4" s="1" customFormat="1" x14ac:dyDescent="0.25">
      <c r="D155" s="668"/>
    </row>
    <row r="156" spans="4:4" s="1" customFormat="1" x14ac:dyDescent="0.25">
      <c r="D156" s="668"/>
    </row>
    <row r="157" spans="4:4" s="1" customFormat="1" x14ac:dyDescent="0.25">
      <c r="D157" s="668"/>
    </row>
    <row r="158" spans="4:4" s="1" customFormat="1" x14ac:dyDescent="0.25">
      <c r="D158" s="668"/>
    </row>
    <row r="159" spans="4:4" s="1" customFormat="1" x14ac:dyDescent="0.25">
      <c r="D159" s="668"/>
    </row>
    <row r="160" spans="4:4" s="1" customFormat="1" x14ac:dyDescent="0.25">
      <c r="D160" s="668"/>
    </row>
    <row r="161" spans="4:4" s="1" customFormat="1" x14ac:dyDescent="0.25">
      <c r="D161" s="668"/>
    </row>
    <row r="162" spans="4:4" s="1" customFormat="1" x14ac:dyDescent="0.25">
      <c r="D162" s="668"/>
    </row>
    <row r="163" spans="4:4" s="1" customFormat="1" x14ac:dyDescent="0.25">
      <c r="D163" s="668"/>
    </row>
    <row r="164" spans="4:4" s="1" customFormat="1" x14ac:dyDescent="0.25">
      <c r="D164" s="668"/>
    </row>
    <row r="165" spans="4:4" s="1" customFormat="1" x14ac:dyDescent="0.25">
      <c r="D165" s="668"/>
    </row>
    <row r="166" spans="4:4" s="1" customFormat="1" x14ac:dyDescent="0.25">
      <c r="D166" s="668"/>
    </row>
    <row r="167" spans="4:4" s="1" customFormat="1" x14ac:dyDescent="0.25">
      <c r="D167" s="668"/>
    </row>
    <row r="168" spans="4:4" s="1" customFormat="1" x14ac:dyDescent="0.25">
      <c r="D168" s="668"/>
    </row>
    <row r="169" spans="4:4" s="1" customFormat="1" x14ac:dyDescent="0.25">
      <c r="D169" s="668"/>
    </row>
    <row r="170" spans="4:4" s="1" customFormat="1" x14ac:dyDescent="0.25">
      <c r="D170" s="668"/>
    </row>
    <row r="171" spans="4:4" s="1" customFormat="1" x14ac:dyDescent="0.25">
      <c r="D171" s="668"/>
    </row>
    <row r="172" spans="4:4" s="1" customFormat="1" x14ac:dyDescent="0.25">
      <c r="D172" s="668"/>
    </row>
    <row r="173" spans="4:4" s="1" customFormat="1" x14ac:dyDescent="0.25">
      <c r="D173" s="668"/>
    </row>
    <row r="174" spans="4:4" s="1" customFormat="1" x14ac:dyDescent="0.25">
      <c r="D174" s="668"/>
    </row>
    <row r="175" spans="4:4" s="1" customFormat="1" x14ac:dyDescent="0.25">
      <c r="D175" s="668"/>
    </row>
    <row r="176" spans="4:4" s="1" customFormat="1" x14ac:dyDescent="0.25">
      <c r="D176" s="668"/>
    </row>
    <row r="177" spans="4:4" s="1" customFormat="1" x14ac:dyDescent="0.25">
      <c r="D177" s="668"/>
    </row>
    <row r="178" spans="4:4" s="1" customFormat="1" x14ac:dyDescent="0.25">
      <c r="D178" s="668"/>
    </row>
    <row r="179" spans="4:4" s="1" customFormat="1" x14ac:dyDescent="0.25">
      <c r="D179" s="668"/>
    </row>
    <row r="180" spans="4:4" s="1" customFormat="1" x14ac:dyDescent="0.25">
      <c r="D180" s="668"/>
    </row>
    <row r="181" spans="4:4" s="1" customFormat="1" x14ac:dyDescent="0.25">
      <c r="D181" s="668"/>
    </row>
    <row r="182" spans="4:4" s="1" customFormat="1" x14ac:dyDescent="0.25">
      <c r="D182" s="668"/>
    </row>
    <row r="183" spans="4:4" s="1" customFormat="1" x14ac:dyDescent="0.25">
      <c r="D183" s="668"/>
    </row>
    <row r="184" spans="4:4" s="1" customFormat="1" x14ac:dyDescent="0.25">
      <c r="D184" s="668"/>
    </row>
    <row r="185" spans="4:4" s="1" customFormat="1" x14ac:dyDescent="0.25">
      <c r="D185" s="668"/>
    </row>
    <row r="186" spans="4:4" s="1" customFormat="1" x14ac:dyDescent="0.25">
      <c r="D186" s="668"/>
    </row>
    <row r="187" spans="4:4" s="1" customFormat="1" x14ac:dyDescent="0.25">
      <c r="D187" s="668"/>
    </row>
    <row r="188" spans="4:4" s="1" customFormat="1" x14ac:dyDescent="0.25">
      <c r="D188" s="668"/>
    </row>
    <row r="189" spans="4:4" s="1" customFormat="1" x14ac:dyDescent="0.25">
      <c r="D189" s="668"/>
    </row>
    <row r="190" spans="4:4" s="1" customFormat="1" x14ac:dyDescent="0.25">
      <c r="D190" s="668"/>
    </row>
    <row r="191" spans="4:4" s="1" customFormat="1" x14ac:dyDescent="0.25">
      <c r="D191" s="668"/>
    </row>
    <row r="192" spans="4:4" s="1" customFormat="1" x14ac:dyDescent="0.25">
      <c r="D192" s="668"/>
    </row>
    <row r="193" spans="4:4" s="1" customFormat="1" x14ac:dyDescent="0.25">
      <c r="D193" s="668"/>
    </row>
    <row r="194" spans="4:4" s="1" customFormat="1" x14ac:dyDescent="0.25">
      <c r="D194" s="668"/>
    </row>
    <row r="195" spans="4:4" s="1" customFormat="1" x14ac:dyDescent="0.25">
      <c r="D195" s="668"/>
    </row>
    <row r="196" spans="4:4" s="1" customFormat="1" x14ac:dyDescent="0.25">
      <c r="D196" s="668"/>
    </row>
    <row r="197" spans="4:4" s="1" customFormat="1" x14ac:dyDescent="0.25">
      <c r="D197" s="668"/>
    </row>
    <row r="198" spans="4:4" s="1" customFormat="1" x14ac:dyDescent="0.25">
      <c r="D198" s="668"/>
    </row>
    <row r="199" spans="4:4" s="1" customFormat="1" x14ac:dyDescent="0.25">
      <c r="D199" s="668"/>
    </row>
    <row r="200" spans="4:4" s="1" customFormat="1" x14ac:dyDescent="0.25">
      <c r="D200" s="668"/>
    </row>
    <row r="201" spans="4:4" s="1" customFormat="1" x14ac:dyDescent="0.25">
      <c r="D201" s="668"/>
    </row>
    <row r="202" spans="4:4" s="1" customFormat="1" x14ac:dyDescent="0.25">
      <c r="D202" s="668"/>
    </row>
    <row r="203" spans="4:4" s="1" customFormat="1" x14ac:dyDescent="0.25">
      <c r="D203" s="668"/>
    </row>
    <row r="204" spans="4:4" s="1" customFormat="1" x14ac:dyDescent="0.25">
      <c r="D204" s="668"/>
    </row>
    <row r="205" spans="4:4" s="1" customFormat="1" x14ac:dyDescent="0.25">
      <c r="D205" s="668"/>
    </row>
    <row r="206" spans="4:4" s="1" customFormat="1" x14ac:dyDescent="0.25">
      <c r="D206" s="668"/>
    </row>
    <row r="207" spans="4:4" s="1" customFormat="1" x14ac:dyDescent="0.25">
      <c r="D207" s="668"/>
    </row>
    <row r="208" spans="4:4" s="1" customFormat="1" x14ac:dyDescent="0.25">
      <c r="D208" s="668"/>
    </row>
    <row r="209" spans="4:4" s="1" customFormat="1" x14ac:dyDescent="0.25">
      <c r="D209" s="668"/>
    </row>
    <row r="210" spans="4:4" s="1" customFormat="1" x14ac:dyDescent="0.25">
      <c r="D210" s="668"/>
    </row>
    <row r="211" spans="4:4" s="1" customFormat="1" x14ac:dyDescent="0.25">
      <c r="D211" s="668"/>
    </row>
    <row r="212" spans="4:4" s="1" customFormat="1" x14ac:dyDescent="0.25">
      <c r="D212" s="668"/>
    </row>
    <row r="213" spans="4:4" s="1" customFormat="1" x14ac:dyDescent="0.25">
      <c r="D213" s="668"/>
    </row>
    <row r="214" spans="4:4" s="1" customFormat="1" x14ac:dyDescent="0.25">
      <c r="D214" s="668"/>
    </row>
    <row r="215" spans="4:4" s="1" customFormat="1" x14ac:dyDescent="0.25">
      <c r="D215" s="668"/>
    </row>
    <row r="216" spans="4:4" s="1" customFormat="1" x14ac:dyDescent="0.25">
      <c r="D216" s="668"/>
    </row>
    <row r="217" spans="4:4" s="1" customFormat="1" x14ac:dyDescent="0.25">
      <c r="D217" s="668"/>
    </row>
    <row r="218" spans="4:4" s="1" customFormat="1" x14ac:dyDescent="0.25">
      <c r="D218" s="668"/>
    </row>
    <row r="219" spans="4:4" s="1" customFormat="1" x14ac:dyDescent="0.25">
      <c r="D219" s="668"/>
    </row>
    <row r="220" spans="4:4" s="1" customFormat="1" x14ac:dyDescent="0.25">
      <c r="D220" s="668"/>
    </row>
    <row r="221" spans="4:4" s="1" customFormat="1" x14ac:dyDescent="0.25">
      <c r="D221" s="668"/>
    </row>
    <row r="222" spans="4:4" s="1" customFormat="1" x14ac:dyDescent="0.25">
      <c r="D222" s="668"/>
    </row>
    <row r="223" spans="4:4" s="1" customFormat="1" x14ac:dyDescent="0.25">
      <c r="D223" s="668"/>
    </row>
    <row r="224" spans="4:4" s="1" customFormat="1" x14ac:dyDescent="0.25">
      <c r="D224" s="668"/>
    </row>
    <row r="225" spans="4:4" s="1" customFormat="1" x14ac:dyDescent="0.25">
      <c r="D225" s="668"/>
    </row>
    <row r="226" spans="4:4" s="1" customFormat="1" x14ac:dyDescent="0.25">
      <c r="D226" s="668"/>
    </row>
    <row r="227" spans="4:4" s="1" customFormat="1" x14ac:dyDescent="0.25">
      <c r="D227" s="668"/>
    </row>
    <row r="228" spans="4:4" s="1" customFormat="1" x14ac:dyDescent="0.25">
      <c r="D228" s="668"/>
    </row>
    <row r="229" spans="4:4" s="1" customFormat="1" x14ac:dyDescent="0.25">
      <c r="D229" s="668"/>
    </row>
    <row r="230" spans="4:4" s="1" customFormat="1" x14ac:dyDescent="0.25">
      <c r="D230" s="668"/>
    </row>
    <row r="231" spans="4:4" s="1" customFormat="1" x14ac:dyDescent="0.25">
      <c r="D231" s="668"/>
    </row>
    <row r="232" spans="4:4" s="1" customFormat="1" x14ac:dyDescent="0.25">
      <c r="D232" s="668"/>
    </row>
    <row r="233" spans="4:4" s="1" customFormat="1" x14ac:dyDescent="0.25">
      <c r="D233" s="668"/>
    </row>
    <row r="234" spans="4:4" s="1" customFormat="1" x14ac:dyDescent="0.25">
      <c r="D234" s="668"/>
    </row>
    <row r="235" spans="4:4" s="1" customFormat="1" x14ac:dyDescent="0.25">
      <c r="D235" s="668"/>
    </row>
    <row r="236" spans="4:4" s="1" customFormat="1" x14ac:dyDescent="0.25">
      <c r="D236" s="668"/>
    </row>
    <row r="237" spans="4:4" s="1" customFormat="1" x14ac:dyDescent="0.25">
      <c r="D237" s="668"/>
    </row>
    <row r="238" spans="4:4" s="1" customFormat="1" x14ac:dyDescent="0.25">
      <c r="D238" s="668"/>
    </row>
    <row r="239" spans="4:4" s="1" customFormat="1" x14ac:dyDescent="0.25">
      <c r="D239" s="668"/>
    </row>
    <row r="240" spans="4:4" s="1" customFormat="1" x14ac:dyDescent="0.25">
      <c r="D240" s="668"/>
    </row>
    <row r="241" spans="4:4" s="1" customFormat="1" x14ac:dyDescent="0.25">
      <c r="D241" s="668"/>
    </row>
    <row r="242" spans="4:4" s="1" customFormat="1" x14ac:dyDescent="0.25">
      <c r="D242" s="668"/>
    </row>
    <row r="243" spans="4:4" s="1" customFormat="1" x14ac:dyDescent="0.25">
      <c r="D243" s="668"/>
    </row>
    <row r="244" spans="4:4" s="1" customFormat="1" x14ac:dyDescent="0.25">
      <c r="D244" s="668"/>
    </row>
    <row r="245" spans="4:4" s="1" customFormat="1" x14ac:dyDescent="0.25">
      <c r="D245" s="668"/>
    </row>
    <row r="246" spans="4:4" s="1" customFormat="1" x14ac:dyDescent="0.25">
      <c r="D246" s="668"/>
    </row>
    <row r="247" spans="4:4" s="1" customFormat="1" x14ac:dyDescent="0.25">
      <c r="D247" s="668"/>
    </row>
    <row r="248" spans="4:4" s="1" customFormat="1" x14ac:dyDescent="0.25">
      <c r="D248" s="668"/>
    </row>
    <row r="249" spans="4:4" s="1" customFormat="1" x14ac:dyDescent="0.25">
      <c r="D249" s="668"/>
    </row>
    <row r="250" spans="4:4" s="1" customFormat="1" x14ac:dyDescent="0.25">
      <c r="D250" s="668"/>
    </row>
    <row r="251" spans="4:4" s="1" customFormat="1" x14ac:dyDescent="0.25">
      <c r="D251" s="668"/>
    </row>
    <row r="252" spans="4:4" s="1" customFormat="1" x14ac:dyDescent="0.25">
      <c r="D252" s="668"/>
    </row>
    <row r="253" spans="4:4" s="1" customFormat="1" x14ac:dyDescent="0.25">
      <c r="D253" s="668"/>
    </row>
    <row r="254" spans="4:4" s="1" customFormat="1" x14ac:dyDescent="0.25">
      <c r="D254" s="668"/>
    </row>
    <row r="255" spans="4:4" s="1" customFormat="1" x14ac:dyDescent="0.25">
      <c r="D255" s="668"/>
    </row>
  </sheetData>
  <mergeCells count="3">
    <mergeCell ref="B5:D5"/>
    <mergeCell ref="E5:G5"/>
    <mergeCell ref="A81:E81"/>
  </mergeCells>
  <printOptions horizontalCentered="1" verticalCentered="1"/>
  <pageMargins left="0" right="0" top="0" bottom="0" header="0.31496062992125984" footer="0.31496062992125984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5949-D12F-4D39-A43A-658B3B2FCDB5}">
  <sheetPr>
    <tabColor rgb="FF002060"/>
  </sheetPr>
  <dimension ref="A1:P68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9.7109375" style="6" customWidth="1"/>
    <col min="2" max="2" width="11.5703125" style="6" customWidth="1"/>
    <col min="3" max="3" width="14.5703125" style="6" customWidth="1"/>
    <col min="4" max="8" width="14" style="6" customWidth="1"/>
    <col min="9" max="9" width="19.140625" style="6" customWidth="1"/>
    <col min="10" max="10" width="10.42578125" style="6" customWidth="1"/>
    <col min="11" max="11" width="14" style="20" customWidth="1"/>
    <col min="12" max="14" width="14" style="6" customWidth="1"/>
    <col min="15" max="15" width="2.7109375" style="6" customWidth="1"/>
    <col min="16" max="16384" width="11.42578125" style="6"/>
  </cols>
  <sheetData>
    <row r="1" spans="1:16" x14ac:dyDescent="0.2">
      <c r="A1" s="110" t="s">
        <v>361</v>
      </c>
      <c r="B1" s="266"/>
      <c r="C1" s="266"/>
      <c r="D1" s="267"/>
      <c r="E1" s="268"/>
      <c r="F1" s="268"/>
      <c r="G1" s="190"/>
      <c r="H1" s="190"/>
    </row>
    <row r="2" spans="1:16" ht="15.75" x14ac:dyDescent="0.2">
      <c r="A2" s="1058" t="s">
        <v>362</v>
      </c>
      <c r="B2" s="1058"/>
      <c r="C2" s="1058"/>
      <c r="D2" s="1058"/>
      <c r="E2" s="268"/>
      <c r="F2" s="268"/>
      <c r="G2" s="190"/>
      <c r="H2" s="190"/>
    </row>
    <row r="3" spans="1:16" x14ac:dyDescent="0.2">
      <c r="A3" s="269"/>
      <c r="B3" s="269"/>
      <c r="C3" s="269"/>
      <c r="D3" s="269"/>
      <c r="E3" s="268"/>
      <c r="F3" s="268"/>
      <c r="G3" s="190"/>
      <c r="H3" s="190"/>
    </row>
    <row r="4" spans="1:16" ht="15" customHeight="1" x14ac:dyDescent="0.25">
      <c r="A4" s="1059" t="s">
        <v>363</v>
      </c>
      <c r="B4" s="1059"/>
      <c r="C4" s="1059"/>
      <c r="D4" s="1059"/>
      <c r="F4" s="202" t="s">
        <v>899</v>
      </c>
      <c r="G4" s="202"/>
      <c r="H4" s="202"/>
      <c r="J4" s="270"/>
      <c r="L4"/>
      <c r="M4"/>
      <c r="N4"/>
      <c r="O4"/>
    </row>
    <row r="5" spans="1:16" ht="15" x14ac:dyDescent="0.25">
      <c r="A5" s="295" t="s">
        <v>209</v>
      </c>
      <c r="B5" s="271" t="s">
        <v>364</v>
      </c>
      <c r="C5" s="271" t="s">
        <v>365</v>
      </c>
      <c r="D5" s="271" t="s">
        <v>0</v>
      </c>
      <c r="F5" s="82" t="s">
        <v>184</v>
      </c>
      <c r="G5" s="393" t="s">
        <v>395</v>
      </c>
      <c r="H5" s="393" t="s">
        <v>396</v>
      </c>
      <c r="I5" s="83" t="s">
        <v>397</v>
      </c>
      <c r="J5" s="83" t="s">
        <v>522</v>
      </c>
      <c r="K5" s="272"/>
      <c r="L5"/>
      <c r="M5"/>
      <c r="N5"/>
      <c r="O5"/>
    </row>
    <row r="6" spans="1:16" ht="15" x14ac:dyDescent="0.25">
      <c r="A6" s="213">
        <v>2015</v>
      </c>
      <c r="B6" s="621">
        <v>74023</v>
      </c>
      <c r="C6" s="621">
        <v>109334</v>
      </c>
      <c r="D6" s="622">
        <f t="shared" ref="D6:D19" si="0">+B6+C6</f>
        <v>183357</v>
      </c>
      <c r="E6" s="20"/>
      <c r="F6" s="6" t="s">
        <v>250</v>
      </c>
      <c r="G6" s="20">
        <v>36135</v>
      </c>
      <c r="H6" s="20">
        <v>2593</v>
      </c>
      <c r="I6" s="20">
        <f>+G6+H6</f>
        <v>38728</v>
      </c>
      <c r="J6" s="279">
        <f t="shared" ref="J6:J29" si="1">I6/$I$31</f>
        <v>0.15206115742067713</v>
      </c>
      <c r="K6" s="629"/>
      <c r="N6"/>
      <c r="O6"/>
    </row>
    <row r="7" spans="1:16" ht="15" x14ac:dyDescent="0.25">
      <c r="A7" s="213">
        <v>2016</v>
      </c>
      <c r="B7" s="621">
        <v>75038</v>
      </c>
      <c r="C7" s="621">
        <v>97626</v>
      </c>
      <c r="D7" s="622">
        <f t="shared" si="0"/>
        <v>172664</v>
      </c>
      <c r="E7" s="20"/>
      <c r="F7" s="6" t="s">
        <v>263</v>
      </c>
      <c r="G7" s="20">
        <v>21632</v>
      </c>
      <c r="H7" s="20">
        <v>981</v>
      </c>
      <c r="I7" s="20">
        <f t="shared" ref="I7:I29" si="2">+G7+H7</f>
        <v>22613</v>
      </c>
      <c r="J7" s="279">
        <f t="shared" si="1"/>
        <v>8.8787413570382473E-2</v>
      </c>
      <c r="K7" s="629"/>
      <c r="N7"/>
      <c r="O7"/>
    </row>
    <row r="8" spans="1:16" ht="15" x14ac:dyDescent="0.25">
      <c r="A8" s="7">
        <v>2017</v>
      </c>
      <c r="B8" s="621">
        <v>80588</v>
      </c>
      <c r="C8" s="621">
        <v>102104</v>
      </c>
      <c r="D8" s="622">
        <f t="shared" si="0"/>
        <v>182692</v>
      </c>
      <c r="E8" s="20"/>
      <c r="F8" s="6" t="s">
        <v>254</v>
      </c>
      <c r="G8" s="20">
        <v>20095</v>
      </c>
      <c r="H8" s="20">
        <v>2392</v>
      </c>
      <c r="I8" s="20">
        <f t="shared" si="2"/>
        <v>22487</v>
      </c>
      <c r="J8" s="279">
        <f t="shared" si="1"/>
        <v>8.8292688672763034E-2</v>
      </c>
      <c r="K8" s="629"/>
      <c r="L8"/>
      <c r="M8"/>
      <c r="N8"/>
      <c r="O8"/>
      <c r="P8"/>
    </row>
    <row r="9" spans="1:16" ht="15" x14ac:dyDescent="0.25">
      <c r="A9" s="7">
        <v>2018</v>
      </c>
      <c r="B9" s="621">
        <v>86808</v>
      </c>
      <c r="C9" s="621">
        <v>109061</v>
      </c>
      <c r="D9" s="622">
        <f t="shared" si="0"/>
        <v>195869</v>
      </c>
      <c r="E9" s="20"/>
      <c r="F9" s="6" t="s">
        <v>260</v>
      </c>
      <c r="G9" s="20">
        <v>20433</v>
      </c>
      <c r="H9" s="20">
        <v>1001</v>
      </c>
      <c r="I9" s="20">
        <f t="shared" si="2"/>
        <v>21434</v>
      </c>
      <c r="J9" s="279">
        <f t="shared" si="1"/>
        <v>8.4158202028372084E-2</v>
      </c>
      <c r="K9" s="629"/>
      <c r="L9"/>
      <c r="M9"/>
      <c r="N9"/>
      <c r="O9"/>
      <c r="P9"/>
    </row>
    <row r="10" spans="1:16" ht="15" x14ac:dyDescent="0.25">
      <c r="A10" s="274">
        <v>2019</v>
      </c>
      <c r="B10" s="621">
        <v>83216</v>
      </c>
      <c r="C10" s="621">
        <v>98328</v>
      </c>
      <c r="D10" s="622">
        <f t="shared" si="0"/>
        <v>181544</v>
      </c>
      <c r="E10" s="20"/>
      <c r="F10" s="6" t="s">
        <v>256</v>
      </c>
      <c r="G10" s="20">
        <v>19451</v>
      </c>
      <c r="H10" s="20">
        <v>1611</v>
      </c>
      <c r="I10" s="20">
        <f t="shared" si="2"/>
        <v>21062</v>
      </c>
      <c r="J10" s="279">
        <f t="shared" si="1"/>
        <v>8.2697585663971854E-2</v>
      </c>
      <c r="K10" s="629"/>
      <c r="L10"/>
      <c r="M10"/>
      <c r="N10"/>
      <c r="O10"/>
      <c r="P10"/>
    </row>
    <row r="11" spans="1:16" ht="15" x14ac:dyDescent="0.25">
      <c r="A11" s="274">
        <v>2020</v>
      </c>
      <c r="B11" s="621">
        <v>62178.25</v>
      </c>
      <c r="C11" s="621">
        <v>115970.91666666667</v>
      </c>
      <c r="D11" s="622">
        <f t="shared" si="0"/>
        <v>178149.16666666669</v>
      </c>
      <c r="E11" s="20"/>
      <c r="F11" s="6" t="s">
        <v>248</v>
      </c>
      <c r="G11" s="20">
        <v>17139</v>
      </c>
      <c r="H11" s="20">
        <v>1542</v>
      </c>
      <c r="I11" s="20">
        <f t="shared" si="2"/>
        <v>18681</v>
      </c>
      <c r="J11" s="279">
        <f t="shared" si="1"/>
        <v>7.3348855654195147E-2</v>
      </c>
      <c r="K11" s="629"/>
      <c r="L11"/>
      <c r="M11"/>
      <c r="N11"/>
      <c r="O11"/>
      <c r="P11"/>
    </row>
    <row r="12" spans="1:16" ht="15" x14ac:dyDescent="0.25">
      <c r="A12" s="7">
        <v>2021</v>
      </c>
      <c r="B12" s="621">
        <v>64650.833333333336</v>
      </c>
      <c r="C12" s="621">
        <v>152669.83333333334</v>
      </c>
      <c r="D12" s="622">
        <f t="shared" si="0"/>
        <v>217320.66666666669</v>
      </c>
      <c r="E12" s="20"/>
      <c r="F12" s="6" t="s">
        <v>307</v>
      </c>
      <c r="G12" s="20">
        <v>16568</v>
      </c>
      <c r="H12" s="20">
        <v>2050</v>
      </c>
      <c r="I12" s="20">
        <f t="shared" si="2"/>
        <v>18618</v>
      </c>
      <c r="J12" s="279">
        <f t="shared" si="1"/>
        <v>7.3101493205385434E-2</v>
      </c>
      <c r="K12" s="629"/>
      <c r="L12" s="621"/>
      <c r="M12"/>
      <c r="N12"/>
      <c r="O12"/>
      <c r="P12"/>
    </row>
    <row r="13" spans="1:16" ht="15" x14ac:dyDescent="0.25">
      <c r="A13" s="7">
        <v>2022</v>
      </c>
      <c r="B13" s="621">
        <v>69021.083333333343</v>
      </c>
      <c r="C13" s="621">
        <v>163168.5</v>
      </c>
      <c r="D13" s="622">
        <f t="shared" si="0"/>
        <v>232189.58333333334</v>
      </c>
      <c r="E13" s="20"/>
      <c r="F13" s="6" t="s">
        <v>249</v>
      </c>
      <c r="G13" s="20">
        <v>15592</v>
      </c>
      <c r="H13" s="20">
        <v>1135</v>
      </c>
      <c r="I13" s="20">
        <f t="shared" si="2"/>
        <v>16727</v>
      </c>
      <c r="J13" s="279">
        <f t="shared" si="1"/>
        <v>6.5676693353017623E-2</v>
      </c>
      <c r="K13" s="629"/>
      <c r="L13" s="621"/>
      <c r="M13"/>
      <c r="N13"/>
      <c r="O13"/>
      <c r="P13"/>
    </row>
    <row r="14" spans="1:16" ht="15" x14ac:dyDescent="0.25">
      <c r="A14" s="7">
        <v>2023</v>
      </c>
      <c r="B14" s="621">
        <v>70795.166666666672</v>
      </c>
      <c r="C14" s="621">
        <v>155441.66666666666</v>
      </c>
      <c r="D14" s="622">
        <f t="shared" si="0"/>
        <v>226236.83333333331</v>
      </c>
      <c r="E14" s="192"/>
      <c r="F14" s="6" t="s">
        <v>251</v>
      </c>
      <c r="G14" s="20">
        <v>13198</v>
      </c>
      <c r="H14" s="20">
        <v>1472</v>
      </c>
      <c r="I14" s="20">
        <f t="shared" si="2"/>
        <v>14670</v>
      </c>
      <c r="J14" s="279">
        <f t="shared" si="1"/>
        <v>5.7600113079976596E-2</v>
      </c>
      <c r="K14" s="629"/>
      <c r="L14"/>
      <c r="M14"/>
      <c r="N14"/>
      <c r="O14"/>
      <c r="P14"/>
    </row>
    <row r="15" spans="1:16" ht="15" x14ac:dyDescent="0.25">
      <c r="A15" s="7">
        <v>2024</v>
      </c>
      <c r="B15" s="621">
        <v>72859.666666666672</v>
      </c>
      <c r="C15" s="621">
        <v>166000.5</v>
      </c>
      <c r="D15" s="622">
        <f t="shared" si="0"/>
        <v>238860.16666666669</v>
      </c>
      <c r="E15" s="192"/>
      <c r="F15" s="6" t="s">
        <v>269</v>
      </c>
      <c r="G15" s="20">
        <v>13436</v>
      </c>
      <c r="H15" s="20">
        <v>1060</v>
      </c>
      <c r="I15" s="20">
        <f t="shared" si="2"/>
        <v>14496</v>
      </c>
      <c r="J15" s="279">
        <f t="shared" si="1"/>
        <v>5.691692155469262E-2</v>
      </c>
      <c r="K15" s="629"/>
      <c r="L15" s="621"/>
      <c r="M15"/>
      <c r="N15"/>
      <c r="O15"/>
      <c r="P15"/>
    </row>
    <row r="16" spans="1:16" ht="15" x14ac:dyDescent="0.25">
      <c r="A16" s="194" t="s">
        <v>607</v>
      </c>
      <c r="B16" s="623">
        <f>AVERAGE(B17:B26)</f>
        <v>72795.5</v>
      </c>
      <c r="C16" s="623">
        <f>AVERAGE(C17:C26)</f>
        <v>172508</v>
      </c>
      <c r="D16" s="624">
        <f t="shared" si="0"/>
        <v>245303.5</v>
      </c>
      <c r="E16" s="275"/>
      <c r="F16" s="6" t="s">
        <v>268</v>
      </c>
      <c r="G16" s="20">
        <v>9939</v>
      </c>
      <c r="H16" s="20">
        <v>1146</v>
      </c>
      <c r="I16" s="20">
        <f t="shared" si="2"/>
        <v>11085</v>
      </c>
      <c r="J16" s="279">
        <f t="shared" si="1"/>
        <v>4.3524011826280885E-2</v>
      </c>
      <c r="K16" s="629"/>
      <c r="L16"/>
      <c r="M16"/>
      <c r="N16"/>
      <c r="O16"/>
      <c r="P16"/>
    </row>
    <row r="17" spans="1:16" ht="15" x14ac:dyDescent="0.25">
      <c r="A17" s="276" t="s">
        <v>210</v>
      </c>
      <c r="B17" s="621">
        <v>72292</v>
      </c>
      <c r="C17" s="621">
        <v>173057</v>
      </c>
      <c r="D17" s="622">
        <f t="shared" si="0"/>
        <v>245349</v>
      </c>
      <c r="E17" s="275"/>
      <c r="F17" s="6" t="s">
        <v>261</v>
      </c>
      <c r="G17" s="20">
        <v>6748</v>
      </c>
      <c r="H17" s="20">
        <v>623</v>
      </c>
      <c r="I17" s="20">
        <f t="shared" si="2"/>
        <v>7371</v>
      </c>
      <c r="J17" s="279">
        <f t="shared" si="1"/>
        <v>2.8941406510736709E-2</v>
      </c>
      <c r="K17" s="621"/>
      <c r="L17"/>
      <c r="M17"/>
      <c r="N17"/>
      <c r="O17"/>
      <c r="P17"/>
    </row>
    <row r="18" spans="1:16" ht="15" x14ac:dyDescent="0.25">
      <c r="A18" s="276" t="s">
        <v>211</v>
      </c>
      <c r="B18" s="621">
        <v>71305</v>
      </c>
      <c r="C18" s="621">
        <v>164906</v>
      </c>
      <c r="D18" s="622">
        <f t="shared" si="0"/>
        <v>236211</v>
      </c>
      <c r="E18" s="275"/>
      <c r="F18" s="6" t="s">
        <v>264</v>
      </c>
      <c r="G18" s="20">
        <v>6992</v>
      </c>
      <c r="H18" s="20">
        <v>270</v>
      </c>
      <c r="I18" s="20">
        <f t="shared" si="2"/>
        <v>7262</v>
      </c>
      <c r="J18" s="279">
        <f t="shared" si="1"/>
        <v>2.8513430210415136E-2</v>
      </c>
      <c r="K18" s="621"/>
      <c r="L18" s="621"/>
      <c r="M18" s="621"/>
      <c r="N18"/>
      <c r="O18"/>
      <c r="P18"/>
    </row>
    <row r="19" spans="1:16" ht="15" x14ac:dyDescent="0.25">
      <c r="A19" s="276" t="s">
        <v>802</v>
      </c>
      <c r="B19" s="621">
        <v>72986</v>
      </c>
      <c r="C19" s="621">
        <v>171981</v>
      </c>
      <c r="D19" s="622">
        <f t="shared" si="0"/>
        <v>244967</v>
      </c>
      <c r="E19" s="275"/>
      <c r="F19" s="6" t="s">
        <v>259</v>
      </c>
      <c r="G19" s="20">
        <v>5518</v>
      </c>
      <c r="H19" s="20">
        <v>408</v>
      </c>
      <c r="I19" s="20">
        <f t="shared" si="2"/>
        <v>5926</v>
      </c>
      <c r="J19" s="279">
        <f t="shared" si="1"/>
        <v>2.326777574041863E-2</v>
      </c>
      <c r="K19" s="629"/>
      <c r="L19" s="621"/>
      <c r="M19"/>
      <c r="N19"/>
      <c r="O19"/>
      <c r="P19"/>
    </row>
    <row r="20" spans="1:16" ht="15" x14ac:dyDescent="0.25">
      <c r="A20" s="276" t="s">
        <v>872</v>
      </c>
      <c r="B20" s="621">
        <v>74599</v>
      </c>
      <c r="C20" s="621">
        <v>180088</v>
      </c>
      <c r="D20" s="622">
        <f>+B20+C20</f>
        <v>254687</v>
      </c>
      <c r="E20" s="278"/>
      <c r="F20" s="6" t="s">
        <v>267</v>
      </c>
      <c r="G20" s="20">
        <v>4864</v>
      </c>
      <c r="H20" s="20">
        <v>327</v>
      </c>
      <c r="I20" s="20">
        <f t="shared" si="2"/>
        <v>5191</v>
      </c>
      <c r="J20" s="279">
        <f t="shared" si="1"/>
        <v>2.0381880504305283E-2</v>
      </c>
      <c r="K20" s="629"/>
      <c r="L20"/>
      <c r="M20"/>
      <c r="N20"/>
      <c r="O20"/>
      <c r="P20"/>
    </row>
    <row r="21" spans="1:16" ht="15" x14ac:dyDescent="0.25">
      <c r="A21" s="276"/>
      <c r="B21" s="621"/>
      <c r="C21" s="621"/>
      <c r="D21" s="622"/>
      <c r="E21" s="278"/>
      <c r="F21" s="6" t="s">
        <v>253</v>
      </c>
      <c r="G21" s="20">
        <v>2607</v>
      </c>
      <c r="H21" s="20">
        <v>279</v>
      </c>
      <c r="I21" s="20">
        <f t="shared" si="2"/>
        <v>2886</v>
      </c>
      <c r="J21" s="279">
        <f t="shared" si="1"/>
        <v>1.1331555988330775E-2</v>
      </c>
      <c r="K21" s="629"/>
      <c r="L21"/>
      <c r="M21"/>
      <c r="N21"/>
      <c r="O21"/>
      <c r="P21"/>
    </row>
    <row r="22" spans="1:16" ht="15" x14ac:dyDescent="0.25">
      <c r="A22" s="276"/>
      <c r="B22" s="621"/>
      <c r="C22" s="621"/>
      <c r="D22" s="622"/>
      <c r="E22" s="275"/>
      <c r="F22" s="6" t="s">
        <v>266</v>
      </c>
      <c r="G22" s="20">
        <v>2197</v>
      </c>
      <c r="H22" s="20">
        <v>299</v>
      </c>
      <c r="I22" s="20">
        <f t="shared" si="2"/>
        <v>2496</v>
      </c>
      <c r="J22" s="279">
        <f t="shared" si="1"/>
        <v>9.8002646385563462E-3</v>
      </c>
      <c r="K22" s="629"/>
      <c r="L22" s="621"/>
      <c r="M22" s="277"/>
    </row>
    <row r="23" spans="1:16" ht="15" x14ac:dyDescent="0.25">
      <c r="A23" s="276"/>
      <c r="B23" s="621"/>
      <c r="C23" s="621"/>
      <c r="D23" s="622"/>
      <c r="E23" s="275"/>
      <c r="F23" s="6" t="s">
        <v>255</v>
      </c>
      <c r="G23" s="20">
        <v>1321</v>
      </c>
      <c r="H23" s="20">
        <v>155</v>
      </c>
      <c r="I23" s="20">
        <f t="shared" si="2"/>
        <v>1476</v>
      </c>
      <c r="J23" s="279">
        <f t="shared" si="1"/>
        <v>5.7953488006847621E-3</v>
      </c>
      <c r="K23" s="6"/>
      <c r="L23" s="621"/>
      <c r="M23" s="621"/>
    </row>
    <row r="24" spans="1:16" ht="15" x14ac:dyDescent="0.25">
      <c r="A24" s="276"/>
      <c r="B24" s="621"/>
      <c r="C24" s="621"/>
      <c r="D24" s="622"/>
      <c r="E24" s="275"/>
      <c r="F24" s="6" t="s">
        <v>308</v>
      </c>
      <c r="G24" s="20">
        <v>1066</v>
      </c>
      <c r="H24" s="20">
        <v>161</v>
      </c>
      <c r="I24" s="20">
        <f t="shared" si="2"/>
        <v>1227</v>
      </c>
      <c r="J24" s="279">
        <f t="shared" si="1"/>
        <v>4.8176781696749344E-3</v>
      </c>
      <c r="K24" s="629"/>
      <c r="L24" s="621"/>
      <c r="M24" s="277"/>
    </row>
    <row r="25" spans="1:16" ht="15" x14ac:dyDescent="0.25">
      <c r="A25" s="276"/>
      <c r="B25" s="621"/>
      <c r="C25" s="621"/>
      <c r="D25" s="622"/>
      <c r="E25" s="278"/>
      <c r="F25" s="6" t="s">
        <v>258</v>
      </c>
      <c r="G25" s="20">
        <v>49</v>
      </c>
      <c r="H25" s="20">
        <v>29</v>
      </c>
      <c r="I25" s="20">
        <f t="shared" si="2"/>
        <v>78</v>
      </c>
      <c r="J25" s="280">
        <f t="shared" si="1"/>
        <v>3.0625826995488582E-4</v>
      </c>
      <c r="K25" s="629"/>
      <c r="M25" s="277"/>
      <c r="O25" s="20"/>
    </row>
    <row r="26" spans="1:16" ht="15" x14ac:dyDescent="0.25">
      <c r="A26" s="276"/>
      <c r="B26" s="621"/>
      <c r="C26" s="621"/>
      <c r="D26" s="622"/>
      <c r="E26" s="275"/>
      <c r="F26" s="6" t="s">
        <v>262</v>
      </c>
      <c r="G26" s="20">
        <v>75</v>
      </c>
      <c r="H26" s="20">
        <v>3</v>
      </c>
      <c r="I26" s="20">
        <f t="shared" si="2"/>
        <v>78</v>
      </c>
      <c r="J26" s="280">
        <f t="shared" si="1"/>
        <v>3.0625826995488582E-4</v>
      </c>
      <c r="K26" s="629"/>
      <c r="M26" s="277"/>
      <c r="O26" s="20"/>
    </row>
    <row r="27" spans="1:16" ht="15" x14ac:dyDescent="0.25">
      <c r="A27" s="276"/>
      <c r="B27" s="621"/>
      <c r="C27" s="621"/>
      <c r="D27" s="622"/>
      <c r="E27" s="278"/>
      <c r="F27" s="6" t="s">
        <v>532</v>
      </c>
      <c r="G27" s="20">
        <v>60</v>
      </c>
      <c r="H27" s="20">
        <v>8</v>
      </c>
      <c r="I27" s="20">
        <f t="shared" si="2"/>
        <v>68</v>
      </c>
      <c r="J27" s="280">
        <f t="shared" si="1"/>
        <v>2.669943891914389E-4</v>
      </c>
      <c r="K27" s="629"/>
      <c r="M27" s="277"/>
      <c r="O27" s="20"/>
    </row>
    <row r="28" spans="1:16" ht="15" x14ac:dyDescent="0.25">
      <c r="A28" s="201" t="s">
        <v>900</v>
      </c>
      <c r="B28" s="269"/>
      <c r="C28" s="269"/>
      <c r="D28" s="269"/>
      <c r="E28" s="278"/>
      <c r="F28" s="6" t="s">
        <v>257</v>
      </c>
      <c r="G28" s="20">
        <v>9</v>
      </c>
      <c r="H28" s="20">
        <v>9</v>
      </c>
      <c r="I28" s="20">
        <f t="shared" si="2"/>
        <v>18</v>
      </c>
      <c r="J28" s="280">
        <f t="shared" si="1"/>
        <v>7.0674985374204413E-5</v>
      </c>
      <c r="K28" s="277"/>
      <c r="M28" s="277"/>
      <c r="O28" s="20"/>
    </row>
    <row r="29" spans="1:16" ht="15" x14ac:dyDescent="0.25">
      <c r="A29" s="281">
        <v>45383</v>
      </c>
      <c r="B29" s="621">
        <v>72740</v>
      </c>
      <c r="C29" s="621">
        <v>157835</v>
      </c>
      <c r="D29" s="622">
        <f>+B29+C29</f>
        <v>230575</v>
      </c>
      <c r="E29" s="278"/>
      <c r="F29" s="6" t="s">
        <v>265</v>
      </c>
      <c r="G29" s="20">
        <v>9</v>
      </c>
      <c r="H29" s="20">
        <v>0</v>
      </c>
      <c r="I29" s="20">
        <f t="shared" si="2"/>
        <v>9</v>
      </c>
      <c r="J29" s="280">
        <f t="shared" si="1"/>
        <v>3.5337492687102207E-5</v>
      </c>
      <c r="K29" s="277"/>
      <c r="M29" s="277"/>
      <c r="O29" s="20"/>
    </row>
    <row r="30" spans="1:16" ht="15" x14ac:dyDescent="0.25">
      <c r="A30" s="281">
        <v>45748</v>
      </c>
      <c r="B30" s="621">
        <v>74599</v>
      </c>
      <c r="C30" s="621">
        <v>180088</v>
      </c>
      <c r="D30" s="622">
        <f>+B30+C30</f>
        <v>254687</v>
      </c>
      <c r="E30" s="275"/>
      <c r="G30" s="20"/>
      <c r="H30" s="20"/>
      <c r="I30" s="20"/>
      <c r="J30" s="280"/>
      <c r="K30" s="277"/>
      <c r="L30" s="621"/>
    </row>
    <row r="31" spans="1:16" ht="15" x14ac:dyDescent="0.25">
      <c r="A31" s="282" t="s">
        <v>271</v>
      </c>
      <c r="B31" s="641">
        <f>+B30/B29-1</f>
        <v>2.555677756392627E-2</v>
      </c>
      <c r="C31" s="641">
        <f>+C30/C29-1</f>
        <v>0.14098900750784038</v>
      </c>
      <c r="D31" s="642">
        <f>+D30/D29-1</f>
        <v>0.10457334923560668</v>
      </c>
      <c r="E31" s="10"/>
      <c r="F31" s="283" t="s">
        <v>0</v>
      </c>
      <c r="G31" s="284">
        <f>+SUM(G6:G29)</f>
        <v>235133</v>
      </c>
      <c r="H31" s="284">
        <f t="shared" ref="H31:I31" si="3">+SUM(H6:H29)</f>
        <v>19554</v>
      </c>
      <c r="I31" s="284">
        <f t="shared" si="3"/>
        <v>254687</v>
      </c>
      <c r="J31" s="285">
        <f>SUM(J6:J29)</f>
        <v>1</v>
      </c>
      <c r="K31" s="647"/>
      <c r="L31" s="277"/>
      <c r="M31"/>
    </row>
    <row r="32" spans="1:16" x14ac:dyDescent="0.2">
      <c r="G32" s="10"/>
      <c r="H32" s="10"/>
      <c r="K32" s="6"/>
      <c r="M32" s="20"/>
      <c r="O32" s="20"/>
    </row>
    <row r="33" spans="1:14" ht="12.75" customHeight="1" x14ac:dyDescent="0.2">
      <c r="E33" s="286"/>
      <c r="I33" s="270"/>
    </row>
    <row r="34" spans="1:14" ht="52.5" customHeight="1" x14ac:dyDescent="0.2">
      <c r="A34" s="1060" t="s">
        <v>901</v>
      </c>
      <c r="B34" s="1060"/>
      <c r="C34" s="1060"/>
      <c r="D34" s="1060"/>
      <c r="E34" s="1060"/>
      <c r="F34" s="1060"/>
      <c r="G34" s="1060"/>
      <c r="H34" s="1060"/>
      <c r="I34" s="1060"/>
      <c r="J34" s="197"/>
      <c r="K34" s="10"/>
    </row>
    <row r="36" spans="1:14" ht="12.75" customHeight="1" x14ac:dyDescent="0.2">
      <c r="A36" s="1061" t="s">
        <v>366</v>
      </c>
      <c r="B36" s="1061"/>
      <c r="C36" s="1061"/>
      <c r="D36" s="1061"/>
      <c r="E36" s="1061"/>
      <c r="F36" s="1061"/>
      <c r="G36" s="1061"/>
      <c r="H36" s="1061"/>
      <c r="I36" s="1061"/>
      <c r="J36" s="1061"/>
    </row>
    <row r="37" spans="1:14" x14ac:dyDescent="0.2">
      <c r="A37" s="1062"/>
      <c r="B37" s="1062"/>
      <c r="C37" s="1062"/>
      <c r="D37" s="1062"/>
      <c r="E37" s="1062"/>
      <c r="F37" s="1062"/>
      <c r="G37" s="1062"/>
      <c r="H37" s="1062"/>
      <c r="I37" s="1062"/>
      <c r="J37" s="1062"/>
    </row>
    <row r="38" spans="1:14" ht="22.5" customHeight="1" x14ac:dyDescent="0.2">
      <c r="A38" s="271" t="s">
        <v>367</v>
      </c>
      <c r="B38" s="271" t="s">
        <v>368</v>
      </c>
      <c r="C38" s="271" t="s">
        <v>369</v>
      </c>
      <c r="D38" s="271" t="s">
        <v>370</v>
      </c>
      <c r="E38" s="271" t="s">
        <v>371</v>
      </c>
      <c r="F38" s="271" t="s">
        <v>372</v>
      </c>
      <c r="G38" s="271" t="s">
        <v>373</v>
      </c>
      <c r="H38" s="271" t="s">
        <v>374</v>
      </c>
      <c r="I38" s="271" t="s">
        <v>375</v>
      </c>
      <c r="J38" s="271" t="s">
        <v>376</v>
      </c>
      <c r="K38" s="287" t="s">
        <v>342</v>
      </c>
      <c r="L38" s="271" t="s">
        <v>343</v>
      </c>
      <c r="M38" s="271" t="s">
        <v>344</v>
      </c>
      <c r="N38" s="271" t="s">
        <v>0</v>
      </c>
    </row>
    <row r="39" spans="1:14" x14ac:dyDescent="0.2">
      <c r="A39" s="288">
        <v>2000</v>
      </c>
      <c r="B39" s="289">
        <v>6</v>
      </c>
      <c r="C39" s="289">
        <v>4</v>
      </c>
      <c r="D39" s="289">
        <v>2</v>
      </c>
      <c r="E39" s="289">
        <v>3</v>
      </c>
      <c r="F39" s="289">
        <v>3</v>
      </c>
      <c r="G39" s="289">
        <v>6</v>
      </c>
      <c r="H39" s="289">
        <v>8</v>
      </c>
      <c r="I39" s="289">
        <v>0</v>
      </c>
      <c r="J39" s="290">
        <v>0</v>
      </c>
      <c r="K39" s="290">
        <v>7</v>
      </c>
      <c r="L39" s="290">
        <v>8</v>
      </c>
      <c r="M39" s="290">
        <v>7</v>
      </c>
      <c r="N39" s="291">
        <f>SUM(B39:M39)</f>
        <v>54</v>
      </c>
    </row>
    <row r="40" spans="1:14" x14ac:dyDescent="0.2">
      <c r="A40" s="288">
        <v>2001</v>
      </c>
      <c r="B40" s="289">
        <v>2</v>
      </c>
      <c r="C40" s="289">
        <v>9</v>
      </c>
      <c r="D40" s="289">
        <v>5</v>
      </c>
      <c r="E40" s="289">
        <v>5</v>
      </c>
      <c r="F40" s="289">
        <v>8</v>
      </c>
      <c r="G40" s="289">
        <v>3</v>
      </c>
      <c r="H40" s="289">
        <v>8</v>
      </c>
      <c r="I40" s="289">
        <v>8</v>
      </c>
      <c r="J40" s="290">
        <v>4</v>
      </c>
      <c r="K40" s="290">
        <v>5</v>
      </c>
      <c r="L40" s="290">
        <v>4</v>
      </c>
      <c r="M40" s="290">
        <v>5</v>
      </c>
      <c r="N40" s="291">
        <f t="shared" ref="N40:N63" si="4">SUM(B40:M40)</f>
        <v>66</v>
      </c>
    </row>
    <row r="41" spans="1:14" x14ac:dyDescent="0.2">
      <c r="A41" s="288">
        <v>2002</v>
      </c>
      <c r="B41" s="289">
        <v>18</v>
      </c>
      <c r="C41" s="289">
        <v>2</v>
      </c>
      <c r="D41" s="289">
        <v>4</v>
      </c>
      <c r="E41" s="289">
        <v>5</v>
      </c>
      <c r="F41" s="289">
        <v>5</v>
      </c>
      <c r="G41" s="289">
        <v>4</v>
      </c>
      <c r="H41" s="289">
        <v>4</v>
      </c>
      <c r="I41" s="289">
        <v>4</v>
      </c>
      <c r="J41" s="290">
        <v>4</v>
      </c>
      <c r="K41" s="290">
        <v>7</v>
      </c>
      <c r="L41" s="290">
        <v>8</v>
      </c>
      <c r="M41" s="290">
        <v>1</v>
      </c>
      <c r="N41" s="291">
        <f t="shared" si="4"/>
        <v>66</v>
      </c>
    </row>
    <row r="42" spans="1:14" x14ac:dyDescent="0.2">
      <c r="A42" s="288">
        <v>2003</v>
      </c>
      <c r="B42" s="289">
        <v>4</v>
      </c>
      <c r="C42" s="289">
        <v>8</v>
      </c>
      <c r="D42" s="289">
        <v>5</v>
      </c>
      <c r="E42" s="289">
        <v>6</v>
      </c>
      <c r="F42" s="289">
        <v>5</v>
      </c>
      <c r="G42" s="289">
        <v>3</v>
      </c>
      <c r="H42" s="289">
        <v>4</v>
      </c>
      <c r="I42" s="289">
        <v>5</v>
      </c>
      <c r="J42" s="290">
        <v>3</v>
      </c>
      <c r="K42" s="290">
        <v>3</v>
      </c>
      <c r="L42" s="290">
        <v>4</v>
      </c>
      <c r="M42" s="290">
        <v>3</v>
      </c>
      <c r="N42" s="291">
        <f t="shared" si="4"/>
        <v>53</v>
      </c>
    </row>
    <row r="43" spans="1:14" x14ac:dyDescent="0.2">
      <c r="A43" s="288">
        <v>2004</v>
      </c>
      <c r="B43" s="289">
        <v>2</v>
      </c>
      <c r="C43" s="289">
        <v>9</v>
      </c>
      <c r="D43" s="289">
        <v>8</v>
      </c>
      <c r="E43" s="289">
        <v>5</v>
      </c>
      <c r="F43" s="289">
        <v>2</v>
      </c>
      <c r="G43" s="289">
        <v>9</v>
      </c>
      <c r="H43" s="289">
        <v>1</v>
      </c>
      <c r="I43" s="289">
        <v>3</v>
      </c>
      <c r="J43" s="290">
        <v>4</v>
      </c>
      <c r="K43" s="290">
        <v>7</v>
      </c>
      <c r="L43" s="290">
        <v>5</v>
      </c>
      <c r="M43" s="290">
        <v>1</v>
      </c>
      <c r="N43" s="291">
        <f t="shared" si="4"/>
        <v>56</v>
      </c>
    </row>
    <row r="44" spans="1:14" x14ac:dyDescent="0.2">
      <c r="A44" s="288">
        <v>2005</v>
      </c>
      <c r="B44" s="289">
        <v>3</v>
      </c>
      <c r="C44" s="289">
        <v>8</v>
      </c>
      <c r="D44" s="289">
        <v>6</v>
      </c>
      <c r="E44" s="289">
        <v>6</v>
      </c>
      <c r="F44" s="289">
        <v>6</v>
      </c>
      <c r="G44" s="289">
        <v>3</v>
      </c>
      <c r="H44" s="289">
        <v>5</v>
      </c>
      <c r="I44" s="289">
        <v>3</v>
      </c>
      <c r="J44" s="290">
        <v>7</v>
      </c>
      <c r="K44" s="290">
        <v>5</v>
      </c>
      <c r="L44" s="290">
        <v>8</v>
      </c>
      <c r="M44" s="290">
        <v>9</v>
      </c>
      <c r="N44" s="291">
        <f t="shared" si="4"/>
        <v>69</v>
      </c>
    </row>
    <row r="45" spans="1:14" x14ac:dyDescent="0.2">
      <c r="A45" s="288">
        <v>2006</v>
      </c>
      <c r="B45" s="289">
        <v>6</v>
      </c>
      <c r="C45" s="289">
        <v>7</v>
      </c>
      <c r="D45" s="289">
        <v>6</v>
      </c>
      <c r="E45" s="289">
        <v>3</v>
      </c>
      <c r="F45" s="289">
        <v>6</v>
      </c>
      <c r="G45" s="289">
        <v>5</v>
      </c>
      <c r="H45" s="289">
        <v>6</v>
      </c>
      <c r="I45" s="289">
        <v>5</v>
      </c>
      <c r="J45" s="290">
        <v>4</v>
      </c>
      <c r="K45" s="290">
        <v>9</v>
      </c>
      <c r="L45" s="290">
        <v>4</v>
      </c>
      <c r="M45" s="290">
        <v>4</v>
      </c>
      <c r="N45" s="291">
        <f t="shared" si="4"/>
        <v>65</v>
      </c>
    </row>
    <row r="46" spans="1:14" x14ac:dyDescent="0.2">
      <c r="A46" s="288">
        <v>2007</v>
      </c>
      <c r="B46" s="289">
        <v>5</v>
      </c>
      <c r="C46" s="289">
        <v>6</v>
      </c>
      <c r="D46" s="289">
        <v>7</v>
      </c>
      <c r="E46" s="289">
        <v>3</v>
      </c>
      <c r="F46" s="289">
        <v>7</v>
      </c>
      <c r="G46" s="289">
        <v>6</v>
      </c>
      <c r="H46" s="289">
        <v>4</v>
      </c>
      <c r="I46" s="289">
        <v>6</v>
      </c>
      <c r="J46" s="290">
        <v>5</v>
      </c>
      <c r="K46" s="290">
        <v>6</v>
      </c>
      <c r="L46" s="290">
        <v>5</v>
      </c>
      <c r="M46" s="290">
        <v>2</v>
      </c>
      <c r="N46" s="291">
        <f t="shared" si="4"/>
        <v>62</v>
      </c>
    </row>
    <row r="47" spans="1:14" x14ac:dyDescent="0.2">
      <c r="A47" s="288">
        <v>2008</v>
      </c>
      <c r="B47" s="289">
        <v>13</v>
      </c>
      <c r="C47" s="289">
        <v>4</v>
      </c>
      <c r="D47" s="289">
        <v>7</v>
      </c>
      <c r="E47" s="289">
        <v>6</v>
      </c>
      <c r="F47" s="289">
        <v>3</v>
      </c>
      <c r="G47" s="289">
        <v>5</v>
      </c>
      <c r="H47" s="289">
        <v>6</v>
      </c>
      <c r="I47" s="289">
        <v>6</v>
      </c>
      <c r="J47" s="290">
        <v>5</v>
      </c>
      <c r="K47" s="290">
        <v>3</v>
      </c>
      <c r="L47" s="290">
        <v>3</v>
      </c>
      <c r="M47" s="290">
        <v>3</v>
      </c>
      <c r="N47" s="291">
        <f t="shared" si="4"/>
        <v>64</v>
      </c>
    </row>
    <row r="48" spans="1:14" x14ac:dyDescent="0.2">
      <c r="A48" s="288">
        <v>2009</v>
      </c>
      <c r="B48" s="289">
        <v>4</v>
      </c>
      <c r="C48" s="289">
        <v>14</v>
      </c>
      <c r="D48" s="289">
        <v>6</v>
      </c>
      <c r="E48" s="289">
        <v>2</v>
      </c>
      <c r="F48" s="289">
        <v>3</v>
      </c>
      <c r="G48" s="289">
        <v>9</v>
      </c>
      <c r="H48" s="289">
        <v>5</v>
      </c>
      <c r="I48" s="289">
        <v>4</v>
      </c>
      <c r="J48" s="290">
        <v>2</v>
      </c>
      <c r="K48" s="290">
        <v>1</v>
      </c>
      <c r="L48" s="290">
        <v>4</v>
      </c>
      <c r="M48" s="290">
        <v>2</v>
      </c>
      <c r="N48" s="291">
        <f t="shared" si="4"/>
        <v>56</v>
      </c>
    </row>
    <row r="49" spans="1:15" x14ac:dyDescent="0.2">
      <c r="A49" s="288">
        <v>2010</v>
      </c>
      <c r="B49" s="289">
        <v>5</v>
      </c>
      <c r="C49" s="289">
        <v>13</v>
      </c>
      <c r="D49" s="289">
        <v>1</v>
      </c>
      <c r="E49" s="289">
        <v>6</v>
      </c>
      <c r="F49" s="289">
        <v>5</v>
      </c>
      <c r="G49" s="289">
        <v>9</v>
      </c>
      <c r="H49" s="289">
        <v>6</v>
      </c>
      <c r="I49" s="289">
        <v>4</v>
      </c>
      <c r="J49" s="290">
        <v>3</v>
      </c>
      <c r="K49" s="290">
        <v>4</v>
      </c>
      <c r="L49" s="290">
        <v>4</v>
      </c>
      <c r="M49" s="290">
        <v>6</v>
      </c>
      <c r="N49" s="291">
        <f t="shared" si="4"/>
        <v>66</v>
      </c>
    </row>
    <row r="50" spans="1:15" x14ac:dyDescent="0.2">
      <c r="A50" s="288">
        <v>2011</v>
      </c>
      <c r="B50" s="289">
        <v>4</v>
      </c>
      <c r="C50" s="289">
        <v>8</v>
      </c>
      <c r="D50" s="289">
        <v>3</v>
      </c>
      <c r="E50" s="289">
        <v>5</v>
      </c>
      <c r="F50" s="289">
        <v>6</v>
      </c>
      <c r="G50" s="289">
        <v>5</v>
      </c>
      <c r="H50" s="289">
        <v>4</v>
      </c>
      <c r="I50" s="289">
        <v>5</v>
      </c>
      <c r="J50" s="290">
        <v>4</v>
      </c>
      <c r="K50" s="290">
        <v>5</v>
      </c>
      <c r="L50" s="290">
        <v>1</v>
      </c>
      <c r="M50" s="290">
        <v>3</v>
      </c>
      <c r="N50" s="291">
        <f t="shared" si="4"/>
        <v>53</v>
      </c>
    </row>
    <row r="51" spans="1:15" x14ac:dyDescent="0.2">
      <c r="A51" s="288">
        <v>2012</v>
      </c>
      <c r="B51" s="289">
        <v>2</v>
      </c>
      <c r="C51" s="289">
        <v>6</v>
      </c>
      <c r="D51" s="289">
        <v>9</v>
      </c>
      <c r="E51" s="289">
        <v>2</v>
      </c>
      <c r="F51" s="289">
        <v>4</v>
      </c>
      <c r="G51" s="289">
        <v>2</v>
      </c>
      <c r="H51" s="289">
        <v>5</v>
      </c>
      <c r="I51" s="289">
        <v>5</v>
      </c>
      <c r="J51" s="290">
        <v>4</v>
      </c>
      <c r="K51" s="290">
        <v>7</v>
      </c>
      <c r="L51" s="290">
        <v>4</v>
      </c>
      <c r="M51" s="290">
        <v>4</v>
      </c>
      <c r="N51" s="291">
        <f t="shared" si="4"/>
        <v>54</v>
      </c>
      <c r="O51" s="292"/>
    </row>
    <row r="52" spans="1:15" x14ac:dyDescent="0.2">
      <c r="A52" s="288">
        <v>2013</v>
      </c>
      <c r="B52" s="289">
        <v>4</v>
      </c>
      <c r="C52" s="289">
        <v>6</v>
      </c>
      <c r="D52" s="289">
        <v>5</v>
      </c>
      <c r="E52" s="289">
        <v>6</v>
      </c>
      <c r="F52" s="289">
        <v>1</v>
      </c>
      <c r="G52" s="289">
        <v>4</v>
      </c>
      <c r="H52" s="289">
        <v>4</v>
      </c>
      <c r="I52" s="289">
        <v>4</v>
      </c>
      <c r="J52" s="290">
        <v>5</v>
      </c>
      <c r="K52" s="290">
        <v>2</v>
      </c>
      <c r="L52" s="290">
        <v>4</v>
      </c>
      <c r="M52" s="290">
        <v>2</v>
      </c>
      <c r="N52" s="291">
        <f t="shared" si="4"/>
        <v>47</v>
      </c>
      <c r="O52" s="292"/>
    </row>
    <row r="53" spans="1:15" x14ac:dyDescent="0.2">
      <c r="A53" s="288">
        <v>2014</v>
      </c>
      <c r="B53" s="289">
        <v>6</v>
      </c>
      <c r="C53" s="289">
        <v>1</v>
      </c>
      <c r="D53" s="289">
        <v>1</v>
      </c>
      <c r="E53" s="289">
        <v>1</v>
      </c>
      <c r="F53" s="289">
        <v>1</v>
      </c>
      <c r="G53" s="289">
        <v>3</v>
      </c>
      <c r="H53" s="289">
        <v>7</v>
      </c>
      <c r="I53" s="289">
        <v>2</v>
      </c>
      <c r="J53" s="290">
        <v>2</v>
      </c>
      <c r="K53" s="290">
        <v>0</v>
      </c>
      <c r="L53" s="290">
        <v>1</v>
      </c>
      <c r="M53" s="290">
        <v>7</v>
      </c>
      <c r="N53" s="291">
        <f t="shared" si="4"/>
        <v>32</v>
      </c>
      <c r="O53" s="292"/>
    </row>
    <row r="54" spans="1:15" x14ac:dyDescent="0.2">
      <c r="A54" s="288">
        <v>2015</v>
      </c>
      <c r="B54" s="289">
        <v>5</v>
      </c>
      <c r="C54" s="289">
        <v>2</v>
      </c>
      <c r="D54" s="289">
        <v>7</v>
      </c>
      <c r="E54" s="289">
        <v>2</v>
      </c>
      <c r="F54" s="289">
        <v>0</v>
      </c>
      <c r="G54" s="289">
        <v>2</v>
      </c>
      <c r="H54" s="289">
        <v>1</v>
      </c>
      <c r="I54" s="289">
        <v>2</v>
      </c>
      <c r="J54" s="290">
        <v>2</v>
      </c>
      <c r="K54" s="290">
        <v>3</v>
      </c>
      <c r="L54" s="290">
        <v>3</v>
      </c>
      <c r="M54" s="290">
        <v>0</v>
      </c>
      <c r="N54" s="291">
        <f t="shared" si="4"/>
        <v>29</v>
      </c>
      <c r="O54" s="292"/>
    </row>
    <row r="55" spans="1:15" x14ac:dyDescent="0.2">
      <c r="A55" s="288">
        <v>2016</v>
      </c>
      <c r="B55" s="289">
        <v>4</v>
      </c>
      <c r="C55" s="289">
        <v>3</v>
      </c>
      <c r="D55" s="289">
        <v>3</v>
      </c>
      <c r="E55" s="289">
        <v>1</v>
      </c>
      <c r="F55" s="289">
        <v>6</v>
      </c>
      <c r="G55" s="289">
        <v>2</v>
      </c>
      <c r="H55" s="289">
        <v>2</v>
      </c>
      <c r="I55" s="289">
        <v>3</v>
      </c>
      <c r="J55" s="290">
        <v>4</v>
      </c>
      <c r="K55" s="290">
        <v>1</v>
      </c>
      <c r="L55" s="290">
        <v>2</v>
      </c>
      <c r="M55" s="290">
        <v>3</v>
      </c>
      <c r="N55" s="291">
        <f t="shared" si="4"/>
        <v>34</v>
      </c>
      <c r="O55" s="292"/>
    </row>
    <row r="56" spans="1:15" x14ac:dyDescent="0.2">
      <c r="A56" s="288">
        <v>2017</v>
      </c>
      <c r="B56" s="289">
        <v>5</v>
      </c>
      <c r="C56" s="289">
        <v>5</v>
      </c>
      <c r="D56" s="289">
        <v>3</v>
      </c>
      <c r="E56" s="289">
        <v>2</v>
      </c>
      <c r="F56" s="289">
        <v>6</v>
      </c>
      <c r="G56" s="289">
        <v>1</v>
      </c>
      <c r="H56" s="289">
        <v>3</v>
      </c>
      <c r="I56" s="289">
        <v>4</v>
      </c>
      <c r="J56" s="290">
        <v>2</v>
      </c>
      <c r="K56" s="290">
        <v>8</v>
      </c>
      <c r="L56" s="290">
        <v>0</v>
      </c>
      <c r="M56" s="290">
        <v>2</v>
      </c>
      <c r="N56" s="291">
        <f t="shared" si="4"/>
        <v>41</v>
      </c>
      <c r="O56" s="292"/>
    </row>
    <row r="57" spans="1:15" x14ac:dyDescent="0.2">
      <c r="A57" s="288">
        <v>2018</v>
      </c>
      <c r="B57" s="289">
        <v>2</v>
      </c>
      <c r="C57" s="289">
        <v>1</v>
      </c>
      <c r="D57" s="289">
        <v>2</v>
      </c>
      <c r="E57" s="289">
        <v>5</v>
      </c>
      <c r="F57" s="289">
        <v>3</v>
      </c>
      <c r="G57" s="289">
        <v>2</v>
      </c>
      <c r="H57" s="289">
        <v>1</v>
      </c>
      <c r="I57" s="289">
        <v>3</v>
      </c>
      <c r="J57" s="290">
        <v>2</v>
      </c>
      <c r="K57" s="290">
        <v>2</v>
      </c>
      <c r="L57" s="290">
        <v>3</v>
      </c>
      <c r="M57" s="290">
        <v>1</v>
      </c>
      <c r="N57" s="291">
        <f t="shared" si="4"/>
        <v>27</v>
      </c>
      <c r="O57" s="292"/>
    </row>
    <row r="58" spans="1:15" x14ac:dyDescent="0.2">
      <c r="A58" s="288">
        <v>2019</v>
      </c>
      <c r="B58" s="289">
        <v>4</v>
      </c>
      <c r="C58" s="289">
        <v>2</v>
      </c>
      <c r="D58" s="289">
        <v>1</v>
      </c>
      <c r="E58" s="289">
        <v>4</v>
      </c>
      <c r="F58" s="289">
        <v>4</v>
      </c>
      <c r="G58" s="289">
        <v>3</v>
      </c>
      <c r="H58" s="289">
        <v>3</v>
      </c>
      <c r="I58" s="289">
        <v>3</v>
      </c>
      <c r="J58" s="290">
        <v>3</v>
      </c>
      <c r="K58" s="290">
        <v>1</v>
      </c>
      <c r="L58" s="290">
        <v>6</v>
      </c>
      <c r="M58" s="290">
        <v>6</v>
      </c>
      <c r="N58" s="291">
        <f t="shared" si="4"/>
        <v>40</v>
      </c>
      <c r="O58" s="292"/>
    </row>
    <row r="59" spans="1:15" x14ac:dyDescent="0.2">
      <c r="A59" s="288">
        <v>2020</v>
      </c>
      <c r="B59" s="289">
        <v>2</v>
      </c>
      <c r="C59" s="289">
        <v>5</v>
      </c>
      <c r="D59" s="289">
        <v>3</v>
      </c>
      <c r="E59" s="289">
        <v>0</v>
      </c>
      <c r="F59" s="289">
        <v>2</v>
      </c>
      <c r="G59" s="289">
        <v>1</v>
      </c>
      <c r="H59" s="289">
        <v>1</v>
      </c>
      <c r="I59" s="289">
        <v>0</v>
      </c>
      <c r="J59" s="290">
        <v>0</v>
      </c>
      <c r="K59" s="290">
        <v>0</v>
      </c>
      <c r="L59" s="290">
        <v>1</v>
      </c>
      <c r="M59" s="290">
        <v>5</v>
      </c>
      <c r="N59" s="291">
        <f t="shared" si="4"/>
        <v>20</v>
      </c>
    </row>
    <row r="60" spans="1:15" x14ac:dyDescent="0.2">
      <c r="A60" s="288">
        <v>2021</v>
      </c>
      <c r="B60" s="289">
        <v>1</v>
      </c>
      <c r="C60" s="289">
        <v>1</v>
      </c>
      <c r="D60" s="289">
        <v>1</v>
      </c>
      <c r="E60" s="289">
        <v>0</v>
      </c>
      <c r="F60" s="289">
        <v>1</v>
      </c>
      <c r="G60" s="289">
        <v>28</v>
      </c>
      <c r="H60" s="289">
        <v>2</v>
      </c>
      <c r="I60" s="289">
        <v>19</v>
      </c>
      <c r="J60" s="290">
        <v>2</v>
      </c>
      <c r="K60" s="290">
        <v>2</v>
      </c>
      <c r="L60" s="290">
        <v>5</v>
      </c>
      <c r="M60" s="290">
        <v>1</v>
      </c>
      <c r="N60" s="291">
        <f t="shared" si="4"/>
        <v>63</v>
      </c>
    </row>
    <row r="61" spans="1:15" x14ac:dyDescent="0.2">
      <c r="A61" s="288">
        <v>2022</v>
      </c>
      <c r="B61" s="289">
        <v>2</v>
      </c>
      <c r="C61" s="289">
        <v>3</v>
      </c>
      <c r="D61" s="289">
        <v>5</v>
      </c>
      <c r="E61" s="289">
        <v>3</v>
      </c>
      <c r="F61" s="289">
        <v>2</v>
      </c>
      <c r="G61" s="289">
        <v>0</v>
      </c>
      <c r="H61" s="289">
        <v>1</v>
      </c>
      <c r="I61" s="289">
        <v>5</v>
      </c>
      <c r="J61" s="290">
        <v>8</v>
      </c>
      <c r="K61" s="290">
        <v>4</v>
      </c>
      <c r="L61" s="290">
        <v>2</v>
      </c>
      <c r="M61" s="290">
        <v>4</v>
      </c>
      <c r="N61" s="291">
        <f t="shared" si="4"/>
        <v>39</v>
      </c>
    </row>
    <row r="62" spans="1:15" x14ac:dyDescent="0.2">
      <c r="A62" s="288">
        <v>2023</v>
      </c>
      <c r="B62" s="289">
        <v>2</v>
      </c>
      <c r="C62" s="289">
        <v>1</v>
      </c>
      <c r="D62" s="289">
        <v>1</v>
      </c>
      <c r="E62" s="289">
        <v>1</v>
      </c>
      <c r="F62" s="289">
        <v>27</v>
      </c>
      <c r="G62" s="289">
        <v>3</v>
      </c>
      <c r="H62" s="289">
        <v>1</v>
      </c>
      <c r="I62" s="289">
        <v>6</v>
      </c>
      <c r="J62" s="290">
        <v>3</v>
      </c>
      <c r="K62" s="290">
        <v>2</v>
      </c>
      <c r="L62" s="290">
        <v>1</v>
      </c>
      <c r="M62" s="290">
        <v>3</v>
      </c>
      <c r="N62" s="291">
        <f t="shared" si="4"/>
        <v>51</v>
      </c>
    </row>
    <row r="63" spans="1:15" x14ac:dyDescent="0.2">
      <c r="A63" s="288">
        <v>2024</v>
      </c>
      <c r="B63" s="289">
        <v>3</v>
      </c>
      <c r="C63" s="289">
        <v>3</v>
      </c>
      <c r="D63" s="289">
        <v>2</v>
      </c>
      <c r="E63" s="289">
        <v>1</v>
      </c>
      <c r="F63" s="289">
        <v>1</v>
      </c>
      <c r="G63" s="289">
        <v>2</v>
      </c>
      <c r="H63" s="289">
        <v>2</v>
      </c>
      <c r="I63" s="289">
        <v>3</v>
      </c>
      <c r="J63" s="290">
        <v>2</v>
      </c>
      <c r="K63" s="290">
        <v>1</v>
      </c>
      <c r="L63" s="290">
        <v>2</v>
      </c>
      <c r="M63" s="290">
        <v>0</v>
      </c>
      <c r="N63" s="291">
        <f t="shared" si="4"/>
        <v>22</v>
      </c>
    </row>
    <row r="64" spans="1:15" x14ac:dyDescent="0.2">
      <c r="A64" s="293" t="s">
        <v>607</v>
      </c>
      <c r="B64" s="294">
        <v>1</v>
      </c>
      <c r="C64" s="294">
        <v>0</v>
      </c>
      <c r="D64" s="294">
        <v>1</v>
      </c>
      <c r="E64" s="294">
        <v>2</v>
      </c>
      <c r="F64" s="294"/>
      <c r="G64" s="294"/>
      <c r="H64" s="294"/>
      <c r="I64" s="294"/>
      <c r="J64" s="294"/>
      <c r="K64" s="294"/>
      <c r="L64" s="294"/>
      <c r="M64" s="294"/>
      <c r="N64" s="294">
        <f>+SUM(B64:M64)</f>
        <v>4</v>
      </c>
    </row>
    <row r="65" spans="1:14" x14ac:dyDescent="0.2">
      <c r="A65" s="666"/>
      <c r="B65" s="667"/>
      <c r="C65" s="667"/>
      <c r="D65" s="667"/>
      <c r="E65" s="667"/>
      <c r="F65" s="667"/>
      <c r="G65" s="667"/>
      <c r="H65" s="667"/>
      <c r="I65" s="667"/>
      <c r="J65" s="667"/>
      <c r="K65" s="667"/>
      <c r="L65" s="667"/>
      <c r="M65" s="667"/>
      <c r="N65" s="667"/>
    </row>
    <row r="66" spans="1:14" ht="31.5" customHeight="1" x14ac:dyDescent="0.2">
      <c r="A66" s="1057" t="s">
        <v>902</v>
      </c>
      <c r="B66" s="1057"/>
      <c r="C66" s="1057"/>
      <c r="D66" s="1057"/>
      <c r="E66" s="1057"/>
      <c r="F66" s="1057"/>
      <c r="G66" s="1057"/>
      <c r="H66" s="1057"/>
      <c r="I66" s="1057"/>
      <c r="J66" s="1057"/>
      <c r="K66" s="1057"/>
      <c r="L66" s="1057"/>
      <c r="M66" s="1057"/>
      <c r="N66" s="1057"/>
    </row>
    <row r="67" spans="1:14" x14ac:dyDescent="0.2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</row>
    <row r="68" spans="1:14" ht="13.5" customHeight="1" x14ac:dyDescent="0.2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</row>
  </sheetData>
  <mergeCells count="6">
    <mergeCell ref="A66:N66"/>
    <mergeCell ref="A2:D2"/>
    <mergeCell ref="A4:D4"/>
    <mergeCell ref="A34:I34"/>
    <mergeCell ref="A36:J36"/>
    <mergeCell ref="A37:J37"/>
  </mergeCells>
  <printOptions horizontalCentered="1" verticalCentered="1"/>
  <pageMargins left="0" right="0" top="0" bottom="0" header="0.31496062992125984" footer="0.31496062992125984"/>
  <pageSetup paperSize="9" scale="5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A9D7-3A6F-4EBA-AE7F-2791A004FA30}">
  <sheetPr>
    <tabColor rgb="FF002060"/>
  </sheetPr>
  <dimension ref="A1:Q22"/>
  <sheetViews>
    <sheetView showGridLines="0" view="pageBreakPreview" zoomScaleNormal="100" zoomScaleSheetLayoutView="100" workbookViewId="0"/>
  </sheetViews>
  <sheetFormatPr baseColWidth="10" defaultColWidth="11.42578125" defaultRowHeight="15" x14ac:dyDescent="0.25"/>
  <cols>
    <col min="1" max="1" width="16.5703125" style="1" customWidth="1"/>
    <col min="2" max="13" width="9.85546875" style="1" customWidth="1"/>
    <col min="14" max="17" width="10" style="1" customWidth="1"/>
    <col min="18" max="18" width="3.140625" style="1" customWidth="1"/>
    <col min="19" max="16384" width="11.42578125" style="1"/>
  </cols>
  <sheetData>
    <row r="1" spans="1:17" ht="13.5" customHeight="1" x14ac:dyDescent="0.25">
      <c r="A1" s="110" t="s">
        <v>377</v>
      </c>
    </row>
    <row r="2" spans="1:17" ht="15" customHeight="1" x14ac:dyDescent="0.25">
      <c r="A2" s="661" t="s">
        <v>530</v>
      </c>
    </row>
    <row r="3" spans="1:17" x14ac:dyDescent="0.25">
      <c r="A3" s="269"/>
    </row>
    <row r="4" spans="1:17" x14ac:dyDescent="0.25">
      <c r="A4" s="269" t="s">
        <v>378</v>
      </c>
    </row>
    <row r="6" spans="1:17" x14ac:dyDescent="0.25">
      <c r="A6" s="295" t="s">
        <v>379</v>
      </c>
      <c r="B6" s="296">
        <v>45292</v>
      </c>
      <c r="C6" s="296">
        <v>45323</v>
      </c>
      <c r="D6" s="296">
        <v>45352</v>
      </c>
      <c r="E6" s="296">
        <v>45383</v>
      </c>
      <c r="F6" s="296">
        <v>45413</v>
      </c>
      <c r="G6" s="296">
        <v>45444</v>
      </c>
      <c r="H6" s="296">
        <v>45474</v>
      </c>
      <c r="I6" s="296">
        <v>45505</v>
      </c>
      <c r="J6" s="296">
        <v>45536</v>
      </c>
      <c r="K6" s="296">
        <v>45566</v>
      </c>
      <c r="L6" s="296">
        <v>45597</v>
      </c>
      <c r="M6" s="296">
        <v>45627</v>
      </c>
      <c r="N6" s="296">
        <v>45658</v>
      </c>
      <c r="O6" s="296">
        <v>45689</v>
      </c>
      <c r="P6" s="296">
        <v>45717</v>
      </c>
      <c r="Q6" s="296">
        <v>45748</v>
      </c>
    </row>
    <row r="7" spans="1:17" x14ac:dyDescent="0.25">
      <c r="A7" s="297" t="s">
        <v>380</v>
      </c>
      <c r="B7" s="298">
        <v>212710</v>
      </c>
      <c r="C7" s="298">
        <v>214066</v>
      </c>
      <c r="D7" s="298">
        <v>217316</v>
      </c>
      <c r="E7" s="298">
        <v>213318</v>
      </c>
      <c r="F7" s="298">
        <v>217395</v>
      </c>
      <c r="G7" s="298">
        <v>219339</v>
      </c>
      <c r="H7" s="298">
        <v>220244</v>
      </c>
      <c r="I7" s="298">
        <v>224714</v>
      </c>
      <c r="J7" s="298">
        <v>226884</v>
      </c>
      <c r="K7" s="298">
        <v>229736</v>
      </c>
      <c r="L7" s="298">
        <v>226801</v>
      </c>
      <c r="M7" s="298">
        <v>227202</v>
      </c>
      <c r="N7" s="298">
        <v>226439</v>
      </c>
      <c r="O7" s="298">
        <v>217630</v>
      </c>
      <c r="P7" s="298">
        <v>225536</v>
      </c>
      <c r="Q7" s="298">
        <v>235133</v>
      </c>
    </row>
    <row r="8" spans="1:17" x14ac:dyDescent="0.25">
      <c r="A8" s="299" t="s">
        <v>381</v>
      </c>
      <c r="B8" s="298">
        <v>16511</v>
      </c>
      <c r="C8" s="298">
        <v>16893</v>
      </c>
      <c r="D8" s="298">
        <v>17234</v>
      </c>
      <c r="E8" s="298">
        <v>17257</v>
      </c>
      <c r="F8" s="298">
        <v>17623</v>
      </c>
      <c r="G8" s="298">
        <v>17933</v>
      </c>
      <c r="H8" s="298">
        <v>18267</v>
      </c>
      <c r="I8" s="298">
        <v>18561</v>
      </c>
      <c r="J8" s="298">
        <v>18503</v>
      </c>
      <c r="K8" s="298">
        <v>19209</v>
      </c>
      <c r="L8" s="298">
        <v>19375</v>
      </c>
      <c r="M8" s="298">
        <v>19231</v>
      </c>
      <c r="N8" s="298">
        <v>18910</v>
      </c>
      <c r="O8" s="298">
        <v>18581</v>
      </c>
      <c r="P8" s="298">
        <v>19431</v>
      </c>
      <c r="Q8" s="298">
        <v>19554</v>
      </c>
    </row>
    <row r="9" spans="1:17" x14ac:dyDescent="0.25">
      <c r="A9" s="300" t="s">
        <v>382</v>
      </c>
      <c r="B9" s="301">
        <f t="shared" ref="B9:Q9" si="0">B7+B8</f>
        <v>229221</v>
      </c>
      <c r="C9" s="301">
        <f t="shared" si="0"/>
        <v>230959</v>
      </c>
      <c r="D9" s="301">
        <f t="shared" si="0"/>
        <v>234550</v>
      </c>
      <c r="E9" s="301">
        <f t="shared" si="0"/>
        <v>230575</v>
      </c>
      <c r="F9" s="301">
        <f t="shared" si="0"/>
        <v>235018</v>
      </c>
      <c r="G9" s="301">
        <f t="shared" si="0"/>
        <v>237272</v>
      </c>
      <c r="H9" s="301">
        <f t="shared" si="0"/>
        <v>238511</v>
      </c>
      <c r="I9" s="301">
        <f t="shared" si="0"/>
        <v>243275</v>
      </c>
      <c r="J9" s="301">
        <f t="shared" si="0"/>
        <v>245387</v>
      </c>
      <c r="K9" s="301">
        <f t="shared" si="0"/>
        <v>248945</v>
      </c>
      <c r="L9" s="301">
        <f t="shared" si="0"/>
        <v>246176</v>
      </c>
      <c r="M9" s="301">
        <f t="shared" si="0"/>
        <v>246433</v>
      </c>
      <c r="N9" s="301">
        <f t="shared" si="0"/>
        <v>245349</v>
      </c>
      <c r="O9" s="301">
        <f t="shared" si="0"/>
        <v>236211</v>
      </c>
      <c r="P9" s="301">
        <f t="shared" si="0"/>
        <v>244967</v>
      </c>
      <c r="Q9" s="301">
        <f t="shared" si="0"/>
        <v>254687</v>
      </c>
    </row>
    <row r="10" spans="1:17" x14ac:dyDescent="0.25">
      <c r="A10" s="9"/>
    </row>
    <row r="11" spans="1:17" x14ac:dyDescent="0.25">
      <c r="A11" s="201" t="s">
        <v>383</v>
      </c>
    </row>
    <row r="13" spans="1:17" x14ac:dyDescent="0.25">
      <c r="A13" s="295" t="s">
        <v>384</v>
      </c>
      <c r="B13" s="296">
        <v>45292</v>
      </c>
      <c r="C13" s="296">
        <v>45323</v>
      </c>
      <c r="D13" s="296">
        <v>45352</v>
      </c>
      <c r="E13" s="296">
        <v>45383</v>
      </c>
      <c r="F13" s="296">
        <v>45413</v>
      </c>
      <c r="G13" s="296">
        <v>45444</v>
      </c>
      <c r="H13" s="296">
        <v>45474</v>
      </c>
      <c r="I13" s="296">
        <v>45505</v>
      </c>
      <c r="J13" s="296">
        <v>45536</v>
      </c>
      <c r="K13" s="296">
        <v>45566</v>
      </c>
      <c r="L13" s="296">
        <v>45597</v>
      </c>
      <c r="M13" s="296">
        <v>45627</v>
      </c>
      <c r="N13" s="296">
        <v>45658</v>
      </c>
      <c r="O13" s="296">
        <v>45689</v>
      </c>
      <c r="P13" s="296">
        <v>45717</v>
      </c>
      <c r="Q13" s="296">
        <v>45748</v>
      </c>
    </row>
    <row r="14" spans="1:17" x14ac:dyDescent="0.25">
      <c r="A14" s="299" t="s">
        <v>385</v>
      </c>
      <c r="B14" s="302">
        <f t="shared" ref="B14:Q14" si="1">+B15+B16</f>
        <v>71117</v>
      </c>
      <c r="C14" s="302">
        <f t="shared" si="1"/>
        <v>72248</v>
      </c>
      <c r="D14" s="302">
        <f t="shared" si="1"/>
        <v>72732</v>
      </c>
      <c r="E14" s="302">
        <f t="shared" si="1"/>
        <v>72740</v>
      </c>
      <c r="F14" s="302">
        <f t="shared" si="1"/>
        <v>72576</v>
      </c>
      <c r="G14" s="302">
        <f t="shared" si="1"/>
        <v>72679</v>
      </c>
      <c r="H14" s="302">
        <f t="shared" si="1"/>
        <v>73306</v>
      </c>
      <c r="I14" s="302">
        <f t="shared" si="1"/>
        <v>72995</v>
      </c>
      <c r="J14" s="302">
        <f t="shared" si="1"/>
        <v>73091</v>
      </c>
      <c r="K14" s="302">
        <f>+K15+K16</f>
        <v>73722</v>
      </c>
      <c r="L14" s="302">
        <f t="shared" si="1"/>
        <v>74122</v>
      </c>
      <c r="M14" s="302">
        <f t="shared" si="1"/>
        <v>72988</v>
      </c>
      <c r="N14" s="302">
        <f t="shared" si="1"/>
        <v>72292</v>
      </c>
      <c r="O14" s="302">
        <f t="shared" si="1"/>
        <v>71305</v>
      </c>
      <c r="P14" s="302">
        <f t="shared" si="1"/>
        <v>72986</v>
      </c>
      <c r="Q14" s="302">
        <f t="shared" si="1"/>
        <v>74599</v>
      </c>
    </row>
    <row r="15" spans="1:17" x14ac:dyDescent="0.25">
      <c r="A15" s="303" t="s">
        <v>380</v>
      </c>
      <c r="B15" s="304">
        <v>65483</v>
      </c>
      <c r="C15" s="304">
        <v>66361</v>
      </c>
      <c r="D15" s="304">
        <v>66885</v>
      </c>
      <c r="E15" s="304">
        <v>66527</v>
      </c>
      <c r="F15" s="304">
        <v>66368</v>
      </c>
      <c r="G15" s="304">
        <v>66310</v>
      </c>
      <c r="H15" s="304">
        <v>67097</v>
      </c>
      <c r="I15" s="304">
        <v>66779</v>
      </c>
      <c r="J15" s="304">
        <v>66923</v>
      </c>
      <c r="K15" s="304">
        <v>67441</v>
      </c>
      <c r="L15" s="304">
        <v>67724</v>
      </c>
      <c r="M15" s="304">
        <v>66642</v>
      </c>
      <c r="N15" s="304">
        <v>66082</v>
      </c>
      <c r="O15" s="304">
        <v>64520</v>
      </c>
      <c r="P15" s="304">
        <v>65805</v>
      </c>
      <c r="Q15" s="304">
        <v>68200</v>
      </c>
    </row>
    <row r="16" spans="1:17" customFormat="1" x14ac:dyDescent="0.25">
      <c r="A16" s="305" t="s">
        <v>381</v>
      </c>
      <c r="B16" s="306">
        <v>5634</v>
      </c>
      <c r="C16" s="306">
        <v>5887</v>
      </c>
      <c r="D16" s="306">
        <v>5847</v>
      </c>
      <c r="E16" s="306">
        <v>6213</v>
      </c>
      <c r="F16" s="306">
        <v>6208</v>
      </c>
      <c r="G16" s="306">
        <v>6369</v>
      </c>
      <c r="H16" s="306">
        <v>6209</v>
      </c>
      <c r="I16" s="306">
        <v>6216</v>
      </c>
      <c r="J16" s="306">
        <v>6168</v>
      </c>
      <c r="K16" s="306">
        <v>6281</v>
      </c>
      <c r="L16" s="306">
        <v>6398</v>
      </c>
      <c r="M16" s="306">
        <v>6346</v>
      </c>
      <c r="N16" s="306">
        <v>6210</v>
      </c>
      <c r="O16" s="306">
        <v>6785</v>
      </c>
      <c r="P16" s="306">
        <v>7181</v>
      </c>
      <c r="Q16" s="306">
        <v>6399</v>
      </c>
    </row>
    <row r="17" spans="1:17" customFormat="1" x14ac:dyDescent="0.25">
      <c r="A17" s="307" t="s">
        <v>386</v>
      </c>
      <c r="B17" s="308">
        <f t="shared" ref="B17:Q17" si="2">+B18+B19</f>
        <v>158104</v>
      </c>
      <c r="C17" s="308">
        <f t="shared" si="2"/>
        <v>158711</v>
      </c>
      <c r="D17" s="308">
        <f t="shared" si="2"/>
        <v>161818</v>
      </c>
      <c r="E17" s="308">
        <f t="shared" si="2"/>
        <v>157835</v>
      </c>
      <c r="F17" s="308">
        <f t="shared" si="2"/>
        <v>162442</v>
      </c>
      <c r="G17" s="308">
        <f t="shared" si="2"/>
        <v>164593</v>
      </c>
      <c r="H17" s="308">
        <f t="shared" si="2"/>
        <v>165205</v>
      </c>
      <c r="I17" s="308">
        <f t="shared" si="2"/>
        <v>170280</v>
      </c>
      <c r="J17" s="308">
        <f t="shared" si="2"/>
        <v>172296</v>
      </c>
      <c r="K17" s="308">
        <f t="shared" si="2"/>
        <v>175223</v>
      </c>
      <c r="L17" s="308">
        <f t="shared" si="2"/>
        <v>172054</v>
      </c>
      <c r="M17" s="308">
        <f t="shared" si="2"/>
        <v>173445</v>
      </c>
      <c r="N17" s="308">
        <f t="shared" si="2"/>
        <v>173057</v>
      </c>
      <c r="O17" s="308">
        <f t="shared" si="2"/>
        <v>164906</v>
      </c>
      <c r="P17" s="308">
        <f t="shared" si="2"/>
        <v>171981</v>
      </c>
      <c r="Q17" s="308">
        <f t="shared" si="2"/>
        <v>180088</v>
      </c>
    </row>
    <row r="18" spans="1:17" customFormat="1" x14ac:dyDescent="0.25">
      <c r="A18" s="305" t="s">
        <v>387</v>
      </c>
      <c r="B18" s="306">
        <v>147227</v>
      </c>
      <c r="C18" s="306">
        <v>147705</v>
      </c>
      <c r="D18" s="306">
        <v>150431</v>
      </c>
      <c r="E18" s="306">
        <v>146791</v>
      </c>
      <c r="F18" s="306">
        <v>151027</v>
      </c>
      <c r="G18" s="306">
        <v>153029</v>
      </c>
      <c r="H18" s="306">
        <v>153147</v>
      </c>
      <c r="I18" s="306">
        <v>157935</v>
      </c>
      <c r="J18" s="306">
        <v>159961</v>
      </c>
      <c r="K18" s="306">
        <v>162295</v>
      </c>
      <c r="L18" s="306">
        <v>159077</v>
      </c>
      <c r="M18" s="306">
        <v>160560</v>
      </c>
      <c r="N18" s="306">
        <v>160357</v>
      </c>
      <c r="O18" s="306">
        <v>153110</v>
      </c>
      <c r="P18" s="306">
        <v>159731</v>
      </c>
      <c r="Q18" s="306">
        <v>166933</v>
      </c>
    </row>
    <row r="19" spans="1:17" customFormat="1" x14ac:dyDescent="0.25">
      <c r="A19" s="305" t="s">
        <v>381</v>
      </c>
      <c r="B19" s="306">
        <v>10877</v>
      </c>
      <c r="C19" s="306">
        <v>11006</v>
      </c>
      <c r="D19" s="306">
        <v>11387</v>
      </c>
      <c r="E19" s="306">
        <v>11044</v>
      </c>
      <c r="F19" s="306">
        <v>11415</v>
      </c>
      <c r="G19" s="306">
        <v>11564</v>
      </c>
      <c r="H19" s="306">
        <v>12058</v>
      </c>
      <c r="I19" s="306">
        <v>12345</v>
      </c>
      <c r="J19" s="306">
        <v>12335</v>
      </c>
      <c r="K19" s="306">
        <v>12928</v>
      </c>
      <c r="L19" s="306">
        <v>12977</v>
      </c>
      <c r="M19" s="306">
        <v>12885</v>
      </c>
      <c r="N19" s="306">
        <v>12700</v>
      </c>
      <c r="O19" s="306">
        <v>11796</v>
      </c>
      <c r="P19" s="306">
        <v>12250</v>
      </c>
      <c r="Q19" s="306">
        <v>13155</v>
      </c>
    </row>
    <row r="20" spans="1:17" x14ac:dyDescent="0.25">
      <c r="A20" s="300" t="s">
        <v>0</v>
      </c>
      <c r="B20" s="309">
        <f t="shared" ref="B20:Q20" si="3">+B17+B14</f>
        <v>229221</v>
      </c>
      <c r="C20" s="309">
        <f t="shared" si="3"/>
        <v>230959</v>
      </c>
      <c r="D20" s="309">
        <f t="shared" si="3"/>
        <v>234550</v>
      </c>
      <c r="E20" s="309">
        <f>+E17+E14</f>
        <v>230575</v>
      </c>
      <c r="F20" s="309">
        <f t="shared" si="3"/>
        <v>235018</v>
      </c>
      <c r="G20" s="309">
        <f t="shared" si="3"/>
        <v>237272</v>
      </c>
      <c r="H20" s="309">
        <f t="shared" si="3"/>
        <v>238511</v>
      </c>
      <c r="I20" s="309">
        <f t="shared" si="3"/>
        <v>243275</v>
      </c>
      <c r="J20" s="309">
        <f t="shared" si="3"/>
        <v>245387</v>
      </c>
      <c r="K20" s="309">
        <f t="shared" si="3"/>
        <v>248945</v>
      </c>
      <c r="L20" s="309">
        <f t="shared" si="3"/>
        <v>246176</v>
      </c>
      <c r="M20" s="309">
        <f t="shared" si="3"/>
        <v>246433</v>
      </c>
      <c r="N20" s="309">
        <f t="shared" si="3"/>
        <v>245349</v>
      </c>
      <c r="O20" s="309">
        <f t="shared" si="3"/>
        <v>236211</v>
      </c>
      <c r="P20" s="309">
        <f t="shared" si="3"/>
        <v>244967</v>
      </c>
      <c r="Q20" s="309">
        <f t="shared" si="3"/>
        <v>254687</v>
      </c>
    </row>
    <row r="21" spans="1:17" x14ac:dyDescent="0.25">
      <c r="A21" s="58"/>
    </row>
    <row r="22" spans="1:17" ht="46.5" customHeight="1" x14ac:dyDescent="0.25">
      <c r="A22" s="1063" t="s">
        <v>903</v>
      </c>
      <c r="B22" s="1060"/>
      <c r="C22" s="1060"/>
      <c r="D22" s="1060"/>
      <c r="E22" s="1060"/>
      <c r="F22" s="1060"/>
      <c r="G22" s="1060"/>
      <c r="H22" s="1060"/>
      <c r="I22" s="1060"/>
      <c r="J22" s="1060"/>
      <c r="K22" s="1060"/>
      <c r="L22" s="1060"/>
      <c r="M22" s="1060"/>
      <c r="N22" s="1060"/>
      <c r="O22" s="808"/>
      <c r="P22" s="997"/>
      <c r="Q22" s="997"/>
    </row>
  </sheetData>
  <mergeCells count="1">
    <mergeCell ref="A22:N22"/>
  </mergeCells>
  <pageMargins left="0.7" right="0.7" top="0.75" bottom="0.75" header="0.3" footer="0.3"/>
  <pageSetup paperSize="9" scale="3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D604-F403-4803-BD8E-A83EA14BD228}">
  <sheetPr>
    <tabColor rgb="FF002060"/>
  </sheetPr>
  <dimension ref="A1:O43"/>
  <sheetViews>
    <sheetView showGridLines="0" view="pageBreakPreview" zoomScaleNormal="85" zoomScaleSheetLayoutView="100" workbookViewId="0"/>
  </sheetViews>
  <sheetFormatPr baseColWidth="10" defaultColWidth="11.5703125" defaultRowHeight="12" x14ac:dyDescent="0.2"/>
  <cols>
    <col min="1" max="1" width="17" style="3" customWidth="1"/>
    <col min="2" max="6" width="15.7109375" style="2" customWidth="1"/>
    <col min="7" max="12" width="15.7109375" style="3" customWidth="1"/>
    <col min="13" max="13" width="3.42578125" style="3" customWidth="1"/>
    <col min="14" max="14" width="11.5703125" style="130"/>
    <col min="15" max="15" width="12.28515625" style="3" bestFit="1" customWidth="1"/>
    <col min="16" max="16384" width="11.5703125" style="3"/>
  </cols>
  <sheetData>
    <row r="1" spans="1:14" ht="12.75" x14ac:dyDescent="0.2">
      <c r="A1" s="110" t="s">
        <v>484</v>
      </c>
      <c r="B1" s="515"/>
      <c r="C1" s="515"/>
      <c r="D1" s="515"/>
      <c r="E1" s="515"/>
      <c r="F1" s="515"/>
    </row>
    <row r="2" spans="1:14" ht="36.75" customHeight="1" x14ac:dyDescent="0.2">
      <c r="A2" s="1064" t="s">
        <v>485</v>
      </c>
      <c r="B2" s="1064"/>
      <c r="C2" s="1064"/>
      <c r="D2" s="1064"/>
      <c r="E2" s="1064"/>
      <c r="F2" s="1064"/>
      <c r="G2" s="1064"/>
      <c r="H2" s="1064"/>
      <c r="I2" s="1064"/>
    </row>
    <row r="4" spans="1:14" ht="15" x14ac:dyDescent="0.25">
      <c r="A4" s="516" t="s">
        <v>486</v>
      </c>
      <c r="B4" s="517">
        <v>2015</v>
      </c>
      <c r="C4" s="517">
        <v>2016</v>
      </c>
      <c r="D4" s="517">
        <v>2017</v>
      </c>
      <c r="E4" s="518">
        <v>2018</v>
      </c>
      <c r="F4" s="518">
        <v>2019</v>
      </c>
      <c r="G4" s="518">
        <v>2020</v>
      </c>
      <c r="H4" s="518">
        <v>2021</v>
      </c>
      <c r="I4" s="518">
        <v>2022</v>
      </c>
      <c r="J4" s="518">
        <v>2023</v>
      </c>
      <c r="K4" s="518">
        <v>2024</v>
      </c>
      <c r="L4" s="518" t="s">
        <v>608</v>
      </c>
      <c r="M4"/>
    </row>
    <row r="5" spans="1:14" ht="12.75" x14ac:dyDescent="0.2">
      <c r="A5" s="519" t="s">
        <v>487</v>
      </c>
      <c r="B5" s="520">
        <v>435550039.39776731</v>
      </c>
      <c r="C5" s="520">
        <v>401220684.46401173</v>
      </c>
      <c r="D5" s="520">
        <v>763697136.64720368</v>
      </c>
      <c r="E5" s="520">
        <v>1538755561.3522799</v>
      </c>
      <c r="F5" s="520">
        <v>1338540643.0920179</v>
      </c>
      <c r="G5" s="520">
        <v>924550904.85911989</v>
      </c>
      <c r="H5" s="520">
        <v>1489606410.7062762</v>
      </c>
      <c r="I5" s="520">
        <v>2906989969.7614036</v>
      </c>
      <c r="J5" s="520">
        <v>1784596247.9300802</v>
      </c>
      <c r="K5" s="520">
        <v>1583684885.1000242</v>
      </c>
      <c r="L5" s="520">
        <v>699163003.43322289</v>
      </c>
      <c r="M5" s="521"/>
      <c r="N5" s="809"/>
    </row>
    <row r="6" spans="1:14" ht="12.75" x14ac:dyDescent="0.2">
      <c r="A6" s="519" t="s">
        <v>488</v>
      </c>
      <c r="B6" s="520">
        <v>458057607.18828863</v>
      </c>
      <c r="C6" s="520">
        <v>418732039.77320975</v>
      </c>
      <c r="D6" s="520">
        <v>541508149.34888995</v>
      </c>
      <c r="E6" s="520">
        <v>869495869.71600986</v>
      </c>
      <c r="F6" s="520">
        <v>1043065611.4294121</v>
      </c>
      <c r="G6" s="520">
        <v>757768870.09938431</v>
      </c>
      <c r="H6" s="520">
        <v>1507199425.1820052</v>
      </c>
      <c r="I6" s="520">
        <v>1499971451.1666107</v>
      </c>
      <c r="J6" s="520">
        <v>1132020267.8957071</v>
      </c>
      <c r="K6" s="520">
        <v>1208374834.3011656</v>
      </c>
      <c r="L6" s="520">
        <v>516023109.3379944</v>
      </c>
      <c r="M6" s="521"/>
      <c r="N6" s="809"/>
    </row>
    <row r="7" spans="1:14" ht="12.75" x14ac:dyDescent="0.2">
      <c r="A7" s="519" t="s">
        <v>490</v>
      </c>
      <c r="B7" s="520">
        <v>261696329.59784004</v>
      </c>
      <c r="C7" s="520">
        <v>216570792.49526215</v>
      </c>
      <c r="D7" s="520">
        <v>136356979.96212474</v>
      </c>
      <c r="E7" s="520">
        <v>224550867.73710001</v>
      </c>
      <c r="F7" s="520">
        <v>296051121.90858167</v>
      </c>
      <c r="G7" s="520">
        <v>432277170.22909284</v>
      </c>
      <c r="H7" s="520">
        <v>639750145.24869096</v>
      </c>
      <c r="I7" s="520">
        <v>1151952606.045912</v>
      </c>
      <c r="J7" s="520">
        <v>600758562.91867125</v>
      </c>
      <c r="K7" s="520">
        <v>746953645.11537814</v>
      </c>
      <c r="L7" s="520">
        <v>339807657.35681576</v>
      </c>
      <c r="M7" s="521"/>
      <c r="N7" s="809"/>
    </row>
    <row r="8" spans="1:14" ht="12.75" x14ac:dyDescent="0.2">
      <c r="A8" s="519" t="s">
        <v>489</v>
      </c>
      <c r="B8" s="520">
        <v>146520247.92151484</v>
      </c>
      <c r="C8" s="520">
        <v>74421399.098810673</v>
      </c>
      <c r="D8" s="520">
        <v>122883926.66806822</v>
      </c>
      <c r="E8" s="520">
        <v>186469358.70390001</v>
      </c>
      <c r="F8" s="520">
        <v>135952129.10717773</v>
      </c>
      <c r="G8" s="520">
        <v>235587330.43529028</v>
      </c>
      <c r="H8" s="520">
        <v>540923654.37573445</v>
      </c>
      <c r="I8" s="520">
        <v>1301959152.1800368</v>
      </c>
      <c r="J8" s="520">
        <v>960328375.16385508</v>
      </c>
      <c r="K8" s="520">
        <v>872924720.24443448</v>
      </c>
      <c r="L8" s="520">
        <v>328723464.02424932</v>
      </c>
      <c r="M8" s="521"/>
      <c r="N8" s="669"/>
    </row>
    <row r="9" spans="1:14" ht="12.75" x14ac:dyDescent="0.2">
      <c r="A9" s="519" t="s">
        <v>492</v>
      </c>
      <c r="B9" s="520">
        <v>290705418.73623973</v>
      </c>
      <c r="C9" s="520">
        <v>227607445.32712173</v>
      </c>
      <c r="D9" s="520">
        <v>131188255.46103016</v>
      </c>
      <c r="E9" s="520">
        <v>219552890.38589999</v>
      </c>
      <c r="F9" s="520">
        <v>260149008.08051157</v>
      </c>
      <c r="G9" s="520">
        <v>242404829.68301129</v>
      </c>
      <c r="H9" s="520">
        <v>423283448.74851519</v>
      </c>
      <c r="I9" s="520">
        <v>778302577.6300832</v>
      </c>
      <c r="J9" s="520">
        <v>621250274.8130492</v>
      </c>
      <c r="K9" s="520">
        <v>1034031267.4078258</v>
      </c>
      <c r="L9" s="520">
        <v>316294634.24716008</v>
      </c>
      <c r="M9" s="521"/>
      <c r="N9" s="670"/>
    </row>
    <row r="10" spans="1:14" ht="12.75" x14ac:dyDescent="0.2">
      <c r="A10" s="519" t="s">
        <v>491</v>
      </c>
      <c r="B10" s="520">
        <v>246846915.4356966</v>
      </c>
      <c r="C10" s="520">
        <v>180269348.96372631</v>
      </c>
      <c r="D10" s="520">
        <v>227611902.56232706</v>
      </c>
      <c r="E10" s="520">
        <v>387901922.66031998</v>
      </c>
      <c r="F10" s="520">
        <v>374260532.63893145</v>
      </c>
      <c r="G10" s="520">
        <v>347787885.8782028</v>
      </c>
      <c r="H10" s="520">
        <v>484875977.29469717</v>
      </c>
      <c r="I10" s="520">
        <v>711528223.09067392</v>
      </c>
      <c r="J10" s="520">
        <v>424626437.3789655</v>
      </c>
      <c r="K10" s="520">
        <v>574726626.26898849</v>
      </c>
      <c r="L10" s="520">
        <v>202191707.24144232</v>
      </c>
      <c r="M10" s="521"/>
      <c r="N10" s="670"/>
    </row>
    <row r="11" spans="1:14" ht="12.75" x14ac:dyDescent="0.2">
      <c r="A11" s="519" t="s">
        <v>494</v>
      </c>
      <c r="B11" s="520">
        <v>13117595.594192579</v>
      </c>
      <c r="C11" s="520">
        <v>113927788.22782971</v>
      </c>
      <c r="D11" s="520">
        <v>327055932.94078314</v>
      </c>
      <c r="E11" s="520">
        <v>287545986.22107995</v>
      </c>
      <c r="F11" s="520">
        <v>232075398.83061412</v>
      </c>
      <c r="G11" s="520">
        <v>257573602.17469963</v>
      </c>
      <c r="H11" s="520">
        <v>405850821.23998946</v>
      </c>
      <c r="I11" s="520">
        <v>589157681.24090171</v>
      </c>
      <c r="J11" s="520">
        <v>496137660.46374714</v>
      </c>
      <c r="K11" s="520">
        <v>494038226.17757148</v>
      </c>
      <c r="L11" s="520">
        <v>143365352.74415448</v>
      </c>
      <c r="M11" s="521"/>
      <c r="N11" s="670"/>
    </row>
    <row r="12" spans="1:14" ht="12.75" x14ac:dyDescent="0.2">
      <c r="A12" s="519" t="s">
        <v>495</v>
      </c>
      <c r="B12" s="520">
        <v>357596831.06428301</v>
      </c>
      <c r="C12" s="520">
        <v>323857799.09807318</v>
      </c>
      <c r="D12" s="520">
        <v>272167011.57288229</v>
      </c>
      <c r="E12" s="520">
        <v>193163162.79499999</v>
      </c>
      <c r="F12" s="520">
        <v>191195008.66329765</v>
      </c>
      <c r="G12" s="520">
        <v>297926625.58165723</v>
      </c>
      <c r="H12" s="520">
        <v>400987625.63317901</v>
      </c>
      <c r="I12" s="520">
        <v>391837893.9307729</v>
      </c>
      <c r="J12" s="520">
        <v>241533678.82649976</v>
      </c>
      <c r="K12" s="520">
        <v>228397759.27171227</v>
      </c>
      <c r="L12" s="520">
        <v>132293884.89102204</v>
      </c>
      <c r="M12" s="521"/>
      <c r="N12" s="670"/>
    </row>
    <row r="13" spans="1:14" ht="12.75" x14ac:dyDescent="0.2">
      <c r="A13" s="519" t="s">
        <v>493</v>
      </c>
      <c r="B13" s="520">
        <v>346873562.57205111</v>
      </c>
      <c r="C13" s="520">
        <v>311810154.85205197</v>
      </c>
      <c r="D13" s="520">
        <v>324950628.46263272</v>
      </c>
      <c r="E13" s="520">
        <v>315586867.16687</v>
      </c>
      <c r="F13" s="520">
        <v>277660674.51767063</v>
      </c>
      <c r="G13" s="520">
        <v>245695348.41946793</v>
      </c>
      <c r="H13" s="520">
        <v>292913965.19033945</v>
      </c>
      <c r="I13" s="520">
        <v>379096117.19090271</v>
      </c>
      <c r="J13" s="520">
        <v>302901950.26407653</v>
      </c>
      <c r="K13" s="520">
        <v>311608839.28559732</v>
      </c>
      <c r="L13" s="520">
        <v>120069899.94344558</v>
      </c>
      <c r="M13" s="521"/>
      <c r="N13" s="670"/>
    </row>
    <row r="14" spans="1:14" ht="12.75" x14ac:dyDescent="0.2">
      <c r="A14" s="519" t="s">
        <v>497</v>
      </c>
      <c r="B14" s="520">
        <v>179006704.84626919</v>
      </c>
      <c r="C14" s="520">
        <v>123641827.9232143</v>
      </c>
      <c r="D14" s="520">
        <v>138327589.57797658</v>
      </c>
      <c r="E14" s="520">
        <v>135513641.22571999</v>
      </c>
      <c r="F14" s="520">
        <v>103743810.59465368</v>
      </c>
      <c r="G14" s="520">
        <v>138747973.8251988</v>
      </c>
      <c r="H14" s="520">
        <v>142075284.55517718</v>
      </c>
      <c r="I14" s="520">
        <v>434380541.21987325</v>
      </c>
      <c r="J14" s="520">
        <v>276628005.73058379</v>
      </c>
      <c r="K14" s="520">
        <v>263344294.2395083</v>
      </c>
      <c r="L14" s="520">
        <v>117963205.20724596</v>
      </c>
      <c r="M14" s="521"/>
      <c r="N14" s="670"/>
    </row>
    <row r="15" spans="1:14" ht="12.75" x14ac:dyDescent="0.2">
      <c r="A15" s="519" t="s">
        <v>496</v>
      </c>
      <c r="B15" s="520">
        <v>68907801.303166687</v>
      </c>
      <c r="C15" s="520">
        <v>62457316.612771541</v>
      </c>
      <c r="D15" s="520">
        <v>104478499.19148935</v>
      </c>
      <c r="E15" s="520">
        <v>187976278.78904</v>
      </c>
      <c r="F15" s="520">
        <v>144971943.18128914</v>
      </c>
      <c r="G15" s="520">
        <v>64317113.420949295</v>
      </c>
      <c r="H15" s="520">
        <v>99569605.013584509</v>
      </c>
      <c r="I15" s="520">
        <v>364425078.26493734</v>
      </c>
      <c r="J15" s="520">
        <v>253202218.27251732</v>
      </c>
      <c r="K15" s="520">
        <v>175671378.72881177</v>
      </c>
      <c r="L15" s="520">
        <v>71621529.268886119</v>
      </c>
      <c r="M15" s="521"/>
      <c r="N15" s="670"/>
    </row>
    <row r="16" spans="1:14" ht="12.75" x14ac:dyDescent="0.2">
      <c r="A16" s="519" t="s">
        <v>498</v>
      </c>
      <c r="B16" s="520">
        <v>134624977.43811226</v>
      </c>
      <c r="C16" s="520">
        <v>89040429.888055548</v>
      </c>
      <c r="D16" s="520">
        <v>133154121.32013087</v>
      </c>
      <c r="E16" s="520">
        <v>164027493.34915999</v>
      </c>
      <c r="F16" s="520">
        <v>154141789.48205101</v>
      </c>
      <c r="G16" s="520">
        <v>115837950.53552753</v>
      </c>
      <c r="H16" s="520">
        <v>178531635.40426666</v>
      </c>
      <c r="I16" s="520">
        <v>231308289.86436662</v>
      </c>
      <c r="J16" s="520">
        <v>157360594.96352369</v>
      </c>
      <c r="K16" s="520">
        <v>140836701.23690817</v>
      </c>
      <c r="L16" s="520">
        <v>49686262.286170766</v>
      </c>
      <c r="M16" s="521"/>
      <c r="N16" s="670"/>
    </row>
    <row r="17" spans="1:15" ht="12.75" x14ac:dyDescent="0.2">
      <c r="A17" s="519" t="s">
        <v>500</v>
      </c>
      <c r="B17" s="520">
        <v>96158247.705379516</v>
      </c>
      <c r="C17" s="520">
        <v>44529728.767307192</v>
      </c>
      <c r="D17" s="520">
        <v>82028454.668843776</v>
      </c>
      <c r="E17" s="520">
        <v>112715529.84332</v>
      </c>
      <c r="F17" s="520">
        <v>104096132.55902585</v>
      </c>
      <c r="G17" s="520">
        <v>59561652.249217242</v>
      </c>
      <c r="H17" s="520">
        <v>62930067.91201254</v>
      </c>
      <c r="I17" s="520">
        <v>127616459.91505076</v>
      </c>
      <c r="J17" s="520">
        <v>100419878.43757316</v>
      </c>
      <c r="K17" s="520">
        <v>110466790.63696405</v>
      </c>
      <c r="L17" s="520">
        <v>45115016.601071194</v>
      </c>
      <c r="M17" s="521"/>
      <c r="N17" s="670"/>
    </row>
    <row r="18" spans="1:15" ht="12.75" x14ac:dyDescent="0.2">
      <c r="A18" s="519" t="s">
        <v>499</v>
      </c>
      <c r="B18" s="520">
        <v>31924855.351153452</v>
      </c>
      <c r="C18" s="520">
        <v>40999369.072110027</v>
      </c>
      <c r="D18" s="520">
        <v>40902318.071357079</v>
      </c>
      <c r="E18" s="520">
        <v>65415326.179779999</v>
      </c>
      <c r="F18" s="520">
        <v>46811127.651361644</v>
      </c>
      <c r="G18" s="520">
        <v>80390266.921754465</v>
      </c>
      <c r="H18" s="520">
        <v>111945525.5520362</v>
      </c>
      <c r="I18" s="520">
        <v>165071381.3721655</v>
      </c>
      <c r="J18" s="520">
        <v>108518643.34688735</v>
      </c>
      <c r="K18" s="520">
        <v>88279382.849282295</v>
      </c>
      <c r="L18" s="520">
        <v>31845810.608811136</v>
      </c>
      <c r="M18" s="521"/>
      <c r="N18" s="670"/>
    </row>
    <row r="19" spans="1:15" ht="12.75" x14ac:dyDescent="0.2">
      <c r="A19" s="519" t="s">
        <v>501</v>
      </c>
      <c r="B19" s="520">
        <v>9068663.1099116839</v>
      </c>
      <c r="C19" s="520">
        <v>40373348.243934266</v>
      </c>
      <c r="D19" s="520">
        <v>13929045.176468935</v>
      </c>
      <c r="E19" s="520">
        <v>9639181.864599999</v>
      </c>
      <c r="F19" s="520">
        <v>9614887.3789981753</v>
      </c>
      <c r="G19" s="520">
        <v>16251306.838739339</v>
      </c>
      <c r="H19" s="520">
        <v>16309201.577606764</v>
      </c>
      <c r="I19" s="520">
        <v>39401246.590282783</v>
      </c>
      <c r="J19" s="520">
        <v>155265130.28780186</v>
      </c>
      <c r="K19" s="520">
        <v>165346911.84009668</v>
      </c>
      <c r="L19" s="520">
        <v>29304161.730196327</v>
      </c>
      <c r="M19" s="521"/>
      <c r="N19" s="670"/>
    </row>
    <row r="20" spans="1:15" ht="12.75" x14ac:dyDescent="0.2">
      <c r="A20" s="519" t="s">
        <v>502</v>
      </c>
      <c r="B20" s="520">
        <v>19655540.425577022</v>
      </c>
      <c r="C20" s="520">
        <v>16388556.836441996</v>
      </c>
      <c r="D20" s="520">
        <v>15854103.314053014</v>
      </c>
      <c r="E20" s="520">
        <v>18399498.831899997</v>
      </c>
      <c r="F20" s="520">
        <v>18128058.36859753</v>
      </c>
      <c r="G20" s="520">
        <v>18306277.375074893</v>
      </c>
      <c r="H20" s="520">
        <v>18017005.49448806</v>
      </c>
      <c r="I20" s="520">
        <v>23584638.910057444</v>
      </c>
      <c r="J20" s="520">
        <v>24223192.298022892</v>
      </c>
      <c r="K20" s="520">
        <v>40005909.303507052</v>
      </c>
      <c r="L20" s="520">
        <v>8401250.4509504437</v>
      </c>
      <c r="M20" s="521"/>
      <c r="N20" s="670"/>
      <c r="O20" s="522"/>
    </row>
    <row r="21" spans="1:15" ht="12.75" x14ac:dyDescent="0.2">
      <c r="A21" s="519" t="s">
        <v>505</v>
      </c>
      <c r="B21" s="520">
        <v>6468618.9094042946</v>
      </c>
      <c r="C21" s="520">
        <v>5593184.9084286857</v>
      </c>
      <c r="D21" s="520">
        <v>11316086.427496459</v>
      </c>
      <c r="E21" s="520">
        <v>23651260.214620002</v>
      </c>
      <c r="F21" s="520">
        <v>15465473.703236479</v>
      </c>
      <c r="G21" s="520">
        <v>9080756.4072104357</v>
      </c>
      <c r="H21" s="520">
        <v>7019351.0208925996</v>
      </c>
      <c r="I21" s="520">
        <v>7277520.4297423838</v>
      </c>
      <c r="J21" s="520">
        <v>7442495.8230020683</v>
      </c>
      <c r="K21" s="520">
        <v>11056657.670265798</v>
      </c>
      <c r="L21" s="520">
        <v>2474421.8898699996</v>
      </c>
      <c r="M21" s="521"/>
      <c r="N21" s="670"/>
    </row>
    <row r="22" spans="1:15" ht="12.75" x14ac:dyDescent="0.2">
      <c r="A22" s="519" t="s">
        <v>506</v>
      </c>
      <c r="B22" s="520">
        <v>2888668.4778900002</v>
      </c>
      <c r="C22" s="520">
        <v>3061429.7208000002</v>
      </c>
      <c r="D22" s="520">
        <v>2926337.6958999997</v>
      </c>
      <c r="E22" s="520">
        <v>2482483.5123299998</v>
      </c>
      <c r="F22" s="520">
        <v>2314067.4608615283</v>
      </c>
      <c r="G22" s="520">
        <v>2725409.8561216169</v>
      </c>
      <c r="H22" s="520">
        <v>5179396.3332794718</v>
      </c>
      <c r="I22" s="520">
        <v>5127761.8147025798</v>
      </c>
      <c r="J22" s="520">
        <v>5353007.8559589926</v>
      </c>
      <c r="K22" s="520">
        <v>5255449.2869282132</v>
      </c>
      <c r="L22" s="520">
        <v>1030104.5509890225</v>
      </c>
      <c r="M22" s="521"/>
      <c r="N22" s="670"/>
    </row>
    <row r="23" spans="1:15" ht="12.75" x14ac:dyDescent="0.2">
      <c r="A23" s="519" t="s">
        <v>504</v>
      </c>
      <c r="B23" s="520">
        <v>2157369.8041699999</v>
      </c>
      <c r="C23" s="520">
        <v>2614534.5551999998</v>
      </c>
      <c r="D23" s="520">
        <v>2459545.6821000003</v>
      </c>
      <c r="E23" s="520">
        <v>2294806.98325</v>
      </c>
      <c r="F23" s="520">
        <v>2818617.4189774888</v>
      </c>
      <c r="G23" s="520">
        <v>2574450.5375817707</v>
      </c>
      <c r="H23" s="520">
        <v>3050984.6852615234</v>
      </c>
      <c r="I23" s="520">
        <v>3428563.6587596955</v>
      </c>
      <c r="J23" s="520">
        <v>3241107.332970473</v>
      </c>
      <c r="K23" s="520">
        <v>2972047.8200155683</v>
      </c>
      <c r="L23" s="520">
        <v>764833.84105399135</v>
      </c>
      <c r="M23" s="521"/>
      <c r="N23" s="670"/>
    </row>
    <row r="24" spans="1:15" ht="12.75" x14ac:dyDescent="0.2">
      <c r="A24" s="519" t="s">
        <v>503</v>
      </c>
      <c r="B24" s="520">
        <v>5706551.4531299993</v>
      </c>
      <c r="C24" s="520">
        <v>7269178.1679999996</v>
      </c>
      <c r="D24" s="520">
        <v>6547623.2617000006</v>
      </c>
      <c r="E24" s="520">
        <v>6231787.3898499999</v>
      </c>
      <c r="F24" s="520">
        <v>6008574.417040281</v>
      </c>
      <c r="G24" s="520">
        <v>7885246.3756776359</v>
      </c>
      <c r="H24" s="520">
        <v>7656701.8052467592</v>
      </c>
      <c r="I24" s="520">
        <v>9002161.7391905803</v>
      </c>
      <c r="J24" s="520">
        <v>7737160.4530204516</v>
      </c>
      <c r="K24" s="520">
        <v>8758022.0222891849</v>
      </c>
      <c r="L24" s="520">
        <v>237432.50878178922</v>
      </c>
      <c r="M24" s="521"/>
      <c r="N24" s="670"/>
    </row>
    <row r="25" spans="1:15" ht="12" customHeight="1" x14ac:dyDescent="0.2">
      <c r="A25" s="519" t="s">
        <v>507</v>
      </c>
      <c r="B25" s="520">
        <v>2232926.1892499998</v>
      </c>
      <c r="C25" s="520">
        <v>1601235.8291999998</v>
      </c>
      <c r="D25" s="520">
        <v>1953421.1561500002</v>
      </c>
      <c r="E25" s="520">
        <v>1974469.6207799998</v>
      </c>
      <c r="F25" s="520">
        <v>3326573.2081514923</v>
      </c>
      <c r="G25" s="520">
        <v>3236894.3039723476</v>
      </c>
      <c r="H25" s="520">
        <v>4304223.9769679606</v>
      </c>
      <c r="I25" s="520">
        <v>2660652.1127726398</v>
      </c>
      <c r="J25" s="520">
        <v>1562014.4240889621</v>
      </c>
      <c r="K25" s="520">
        <v>2476848.6427423134</v>
      </c>
      <c r="L25" s="520">
        <v>100133.95141000001</v>
      </c>
      <c r="M25" s="521"/>
      <c r="N25" s="670"/>
      <c r="O25" s="522"/>
    </row>
    <row r="26" spans="1:15" ht="12.75" x14ac:dyDescent="0.2">
      <c r="A26" s="519" t="s">
        <v>508</v>
      </c>
      <c r="B26" s="520">
        <v>498347.86392999993</v>
      </c>
      <c r="C26" s="520">
        <v>108743.87999999999</v>
      </c>
      <c r="D26" s="520">
        <v>138607.74124999999</v>
      </c>
      <c r="E26" s="520">
        <v>51698.7</v>
      </c>
      <c r="F26" s="520">
        <v>796532.59656573122</v>
      </c>
      <c r="G26" s="520">
        <v>269871.92775999999</v>
      </c>
      <c r="H26" s="520">
        <v>310226.00983628561</v>
      </c>
      <c r="I26" s="520">
        <v>121680.14303237597</v>
      </c>
      <c r="J26" s="520">
        <v>187009.38300606937</v>
      </c>
      <c r="K26" s="520">
        <v>311415.66533782915</v>
      </c>
      <c r="L26" s="520">
        <v>67564.875</v>
      </c>
      <c r="M26" s="521"/>
      <c r="N26" s="670"/>
    </row>
    <row r="27" spans="1:15" ht="12.75" x14ac:dyDescent="0.2">
      <c r="A27" s="519" t="s">
        <v>510</v>
      </c>
      <c r="B27" s="520">
        <v>42339.869109999992</v>
      </c>
      <c r="C27" s="520">
        <v>21522.379199999999</v>
      </c>
      <c r="D27" s="520">
        <v>11714.80695</v>
      </c>
      <c r="E27" s="520">
        <v>4561.6499999999996</v>
      </c>
      <c r="F27" s="520">
        <v>98514.900000000009</v>
      </c>
      <c r="G27" s="520">
        <v>152382.32651863317</v>
      </c>
      <c r="H27" s="520">
        <v>437429.05606000003</v>
      </c>
      <c r="I27" s="520">
        <v>348567.93099999998</v>
      </c>
      <c r="J27" s="520">
        <v>285994.08658</v>
      </c>
      <c r="K27" s="520">
        <v>409447.94500000001</v>
      </c>
      <c r="L27" s="520">
        <v>55706.55</v>
      </c>
      <c r="M27" s="521"/>
      <c r="N27" s="670"/>
    </row>
    <row r="28" spans="1:15" ht="12.75" x14ac:dyDescent="0.2">
      <c r="A28" s="519" t="s">
        <v>509</v>
      </c>
      <c r="B28" s="520">
        <v>57491.882610000001</v>
      </c>
      <c r="C28" s="520">
        <v>70308</v>
      </c>
      <c r="D28" s="520">
        <v>130993.5</v>
      </c>
      <c r="E28" s="520">
        <v>70696.3</v>
      </c>
      <c r="F28" s="520">
        <v>85879.494999999995</v>
      </c>
      <c r="G28" s="520">
        <v>127894.05298755187</v>
      </c>
      <c r="H28" s="520">
        <v>162967.48003844672</v>
      </c>
      <c r="I28" s="520">
        <v>181533.05207262436</v>
      </c>
      <c r="J28" s="520">
        <v>116385.79927355776</v>
      </c>
      <c r="K28" s="520">
        <v>133134.14986679205</v>
      </c>
      <c r="L28" s="520">
        <v>34874.917329622593</v>
      </c>
      <c r="M28" s="521"/>
      <c r="N28" s="670"/>
    </row>
    <row r="29" spans="1:15" ht="12.75" x14ac:dyDescent="0.2">
      <c r="A29" s="519" t="s">
        <v>511</v>
      </c>
      <c r="B29" s="520">
        <v>48702.754459999996</v>
      </c>
      <c r="C29" s="520">
        <v>34813.195199999995</v>
      </c>
      <c r="D29" s="520">
        <v>24902.6855</v>
      </c>
      <c r="E29" s="520">
        <v>31659.407620000002</v>
      </c>
      <c r="F29" s="520">
        <v>46212.574770132938</v>
      </c>
      <c r="G29" s="520">
        <v>66382.008094191769</v>
      </c>
      <c r="H29" s="520">
        <v>59627.639649930774</v>
      </c>
      <c r="I29" s="520">
        <v>180435.3183192843</v>
      </c>
      <c r="J29" s="520">
        <v>253444.2975235428</v>
      </c>
      <c r="K29" s="520">
        <v>20048.527828970004</v>
      </c>
      <c r="L29" s="520">
        <v>0</v>
      </c>
      <c r="M29" s="521"/>
      <c r="N29" s="670"/>
    </row>
    <row r="30" spans="1:15" ht="12.75" x14ac:dyDescent="0.2">
      <c r="A30" s="523"/>
      <c r="B30" s="523"/>
      <c r="C30" s="523"/>
      <c r="D30" s="523"/>
      <c r="E30" s="523"/>
      <c r="F30" s="523"/>
      <c r="G30" s="523"/>
      <c r="H30" s="523"/>
      <c r="I30" s="523"/>
      <c r="J30" s="523"/>
      <c r="K30" s="523"/>
      <c r="L30" s="143"/>
      <c r="M30" s="521"/>
      <c r="N30" s="670"/>
    </row>
    <row r="31" spans="1:15" ht="12.75" x14ac:dyDescent="0.2">
      <c r="A31" s="524" t="s">
        <v>0</v>
      </c>
      <c r="B31" s="141">
        <f>SUM(B5:B29)</f>
        <v>3116412354.891398</v>
      </c>
      <c r="C31" s="141">
        <f>SUM(C5:C29)</f>
        <v>2706222980.2799611</v>
      </c>
      <c r="D31" s="141">
        <f>SUM(D5:D29)</f>
        <v>3401603287.9033084</v>
      </c>
      <c r="E31" s="141">
        <f t="shared" ref="E31:J31" si="0">SUM(E5:E29)</f>
        <v>4953502860.6004286</v>
      </c>
      <c r="F31" s="141">
        <f t="shared" si="0"/>
        <v>4761418323.2587938</v>
      </c>
      <c r="G31" s="141">
        <f t="shared" si="0"/>
        <v>4261104396.3223124</v>
      </c>
      <c r="H31" s="141">
        <f t="shared" si="0"/>
        <v>6842950707.135829</v>
      </c>
      <c r="I31" s="141">
        <f t="shared" si="0"/>
        <v>11124912184.573622</v>
      </c>
      <c r="J31" s="141">
        <f t="shared" si="0"/>
        <v>7665949738.4469872</v>
      </c>
      <c r="K31" s="141">
        <f>SUM(K5:K29)</f>
        <v>8070085243.7380505</v>
      </c>
      <c r="L31" s="138">
        <f>SUM(L5:L29)</f>
        <v>3156635022.4572744</v>
      </c>
      <c r="M31" s="521"/>
      <c r="N31" s="670"/>
    </row>
    <row r="32" spans="1:15" ht="12.75" x14ac:dyDescent="0.2">
      <c r="A32" s="525"/>
      <c r="B32" s="526"/>
      <c r="C32" s="526"/>
      <c r="D32" s="526"/>
      <c r="E32" s="526"/>
      <c r="F32" s="526"/>
      <c r="G32" s="527"/>
      <c r="H32" s="527"/>
      <c r="I32" s="527"/>
      <c r="J32" s="527"/>
      <c r="K32" s="527"/>
      <c r="L32" s="527"/>
    </row>
    <row r="33" spans="1:13" ht="82.5" customHeight="1" x14ac:dyDescent="0.2">
      <c r="A33" s="1065" t="s">
        <v>904</v>
      </c>
      <c r="B33" s="1065"/>
      <c r="C33" s="1065"/>
      <c r="D33" s="1065"/>
      <c r="E33" s="1065"/>
      <c r="F33" s="1065"/>
      <c r="G33" s="1065"/>
      <c r="H33" s="1065"/>
      <c r="I33" s="1065"/>
      <c r="J33" s="528"/>
      <c r="K33" s="523"/>
      <c r="L33" s="143"/>
      <c r="M33" s="143"/>
    </row>
    <row r="34" spans="1:13" ht="12.75" x14ac:dyDescent="0.2">
      <c r="D34" s="529"/>
      <c r="E34" s="529"/>
      <c r="F34" s="529"/>
      <c r="G34" s="125"/>
      <c r="K34" s="141"/>
      <c r="L34" s="141"/>
      <c r="M34" s="141"/>
    </row>
    <row r="35" spans="1:13" ht="12.75" x14ac:dyDescent="0.2">
      <c r="B35" s="530"/>
      <c r="D35" s="529"/>
      <c r="E35" s="529"/>
      <c r="F35" s="529"/>
      <c r="G35" s="125"/>
    </row>
    <row r="36" spans="1:13" ht="12.75" x14ac:dyDescent="0.2">
      <c r="D36" s="529"/>
      <c r="E36" s="529"/>
      <c r="F36" s="529"/>
      <c r="G36" s="273"/>
    </row>
    <row r="37" spans="1:13" ht="12.75" x14ac:dyDescent="0.2">
      <c r="D37" s="529"/>
      <c r="E37" s="529"/>
      <c r="F37" s="529"/>
      <c r="G37" s="125"/>
    </row>
    <row r="38" spans="1:13" ht="12.75" x14ac:dyDescent="0.2">
      <c r="D38" s="529"/>
      <c r="E38" s="529"/>
      <c r="F38" s="529"/>
      <c r="G38" s="125"/>
    </row>
    <row r="39" spans="1:13" ht="12.75" x14ac:dyDescent="0.2">
      <c r="D39" s="529"/>
      <c r="E39" s="529"/>
      <c r="F39" s="529"/>
      <c r="G39" s="125"/>
    </row>
    <row r="40" spans="1:13" ht="12.75" x14ac:dyDescent="0.2">
      <c r="D40" s="529"/>
      <c r="E40" s="529"/>
      <c r="F40" s="529"/>
      <c r="G40" s="125"/>
    </row>
    <row r="41" spans="1:13" ht="12.75" x14ac:dyDescent="0.2">
      <c r="D41" s="529"/>
      <c r="E41" s="529"/>
      <c r="F41" s="529"/>
      <c r="G41" s="125"/>
    </row>
    <row r="42" spans="1:13" ht="12.75" x14ac:dyDescent="0.2">
      <c r="B42" s="531"/>
      <c r="D42" s="529"/>
      <c r="E42" s="529"/>
      <c r="F42" s="529"/>
      <c r="G42" s="125"/>
    </row>
    <row r="43" spans="1:13" x14ac:dyDescent="0.2">
      <c r="B43" s="531"/>
    </row>
  </sheetData>
  <mergeCells count="2">
    <mergeCell ref="A2:I2"/>
    <mergeCell ref="A33:I33"/>
  </mergeCells>
  <printOptions horizontalCentered="1" verticalCentered="1"/>
  <pageMargins left="0" right="0" top="0" bottom="0" header="0.31496062992125984" footer="0.31496062992125984"/>
  <pageSetup paperSize="9" scale="6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91517-E1EC-43FA-926F-EE940500B2DF}">
  <sheetPr>
    <tabColor rgb="FF002060"/>
  </sheetPr>
  <dimension ref="A1:T91"/>
  <sheetViews>
    <sheetView showGridLines="0" view="pageBreakPreview" zoomScaleNormal="100" zoomScaleSheetLayoutView="100" workbookViewId="0"/>
  </sheetViews>
  <sheetFormatPr baseColWidth="10" defaultColWidth="11.5703125" defaultRowHeight="12" x14ac:dyDescent="0.2"/>
  <cols>
    <col min="1" max="1" width="20.7109375" style="3" customWidth="1"/>
    <col min="2" max="4" width="15.7109375" style="555" customWidth="1"/>
    <col min="5" max="5" width="15.7109375" style="3" customWidth="1"/>
    <col min="6" max="7" width="15.7109375" style="532" customWidth="1"/>
    <col min="8" max="12" width="15.7109375" style="3" customWidth="1"/>
    <col min="13" max="13" width="3.5703125" style="3" customWidth="1"/>
    <col min="14" max="14" width="12.28515625" style="3" bestFit="1" customWidth="1"/>
    <col min="15" max="17" width="11.5703125" style="3"/>
    <col min="18" max="19" width="0" style="3" hidden="1" customWidth="1"/>
    <col min="20" max="16384" width="11.5703125" style="3"/>
  </cols>
  <sheetData>
    <row r="1" spans="1:16" ht="12.75" x14ac:dyDescent="0.2">
      <c r="A1" s="110" t="s">
        <v>512</v>
      </c>
      <c r="B1" s="125"/>
      <c r="C1" s="125"/>
      <c r="D1" s="125"/>
    </row>
    <row r="2" spans="1:16" ht="31.5" customHeight="1" x14ac:dyDescent="0.25">
      <c r="A2" s="1066" t="s">
        <v>513</v>
      </c>
      <c r="B2" s="1066"/>
      <c r="C2" s="1066"/>
      <c r="D2" s="1066"/>
      <c r="E2" s="1066"/>
      <c r="F2" s="1066"/>
      <c r="G2" s="1066"/>
      <c r="H2" s="1066"/>
      <c r="I2" s="1066"/>
      <c r="J2" s="533"/>
    </row>
    <row r="3" spans="1:16" ht="12.75" x14ac:dyDescent="0.2">
      <c r="A3" s="143"/>
      <c r="B3" s="125"/>
      <c r="C3" s="125"/>
      <c r="D3" s="125"/>
      <c r="F3" s="534"/>
      <c r="G3" s="534"/>
      <c r="I3" s="130"/>
      <c r="J3" s="130"/>
      <c r="K3" s="535"/>
      <c r="L3" s="535"/>
    </row>
    <row r="4" spans="1:16" ht="13.5" thickBot="1" x14ac:dyDescent="0.25">
      <c r="A4" s="516" t="s">
        <v>486</v>
      </c>
      <c r="B4" s="517">
        <v>2015</v>
      </c>
      <c r="C4" s="517">
        <v>2016</v>
      </c>
      <c r="D4" s="517">
        <v>2017</v>
      </c>
      <c r="E4" s="517">
        <v>2018</v>
      </c>
      <c r="F4" s="517">
        <v>2019</v>
      </c>
      <c r="G4" s="517">
        <v>2020</v>
      </c>
      <c r="H4" s="517">
        <v>2021</v>
      </c>
      <c r="I4" s="517">
        <v>2022</v>
      </c>
      <c r="J4" s="517">
        <v>2023</v>
      </c>
      <c r="K4" s="517">
        <v>2024</v>
      </c>
      <c r="L4" s="517" t="s">
        <v>608</v>
      </c>
      <c r="M4" s="535"/>
      <c r="P4" s="536"/>
    </row>
    <row r="5" spans="1:16" ht="13.5" thickBot="1" x14ac:dyDescent="0.25">
      <c r="A5" s="537" t="s">
        <v>514</v>
      </c>
      <c r="B5" s="538">
        <f t="shared" ref="B5:L5" si="0">SUM(B6:B30)</f>
        <v>2349928988.789999</v>
      </c>
      <c r="C5" s="538">
        <f t="shared" si="0"/>
        <v>1539174853.1900001</v>
      </c>
      <c r="D5" s="538">
        <f t="shared" si="0"/>
        <v>1890777102.5600004</v>
      </c>
      <c r="E5" s="538">
        <f t="shared" si="0"/>
        <v>3185578835.4300003</v>
      </c>
      <c r="F5" s="538">
        <f t="shared" si="0"/>
        <v>2927116454.2500005</v>
      </c>
      <c r="G5" s="538">
        <f t="shared" si="0"/>
        <v>2648430124.3700004</v>
      </c>
      <c r="H5" s="538">
        <f t="shared" si="0"/>
        <v>2981711958.4000006</v>
      </c>
      <c r="I5" s="538">
        <f t="shared" si="0"/>
        <v>7875150511.4099979</v>
      </c>
      <c r="J5" s="538">
        <f t="shared" si="0"/>
        <v>5253597349.9700003</v>
      </c>
      <c r="K5" s="538">
        <f t="shared" si="0"/>
        <v>5579381144.249999</v>
      </c>
      <c r="L5" s="538">
        <f t="shared" si="0"/>
        <v>1910657409.5999999</v>
      </c>
      <c r="M5" s="520"/>
      <c r="P5" s="536"/>
    </row>
    <row r="6" spans="1:16" ht="12.75" x14ac:dyDescent="0.2">
      <c r="A6" s="519" t="s">
        <v>487</v>
      </c>
      <c r="B6" s="520">
        <v>415256250.88999999</v>
      </c>
      <c r="C6" s="520">
        <v>313663812.89999998</v>
      </c>
      <c r="D6" s="520">
        <v>494474963.68000001</v>
      </c>
      <c r="E6" s="520">
        <v>1085384780.1799998</v>
      </c>
      <c r="F6" s="520">
        <v>1031284773.38</v>
      </c>
      <c r="G6" s="520">
        <v>762972221.68000007</v>
      </c>
      <c r="H6" s="520">
        <v>848977061.24000001</v>
      </c>
      <c r="I6" s="520">
        <v>2086366169.0300002</v>
      </c>
      <c r="J6" s="520">
        <v>1405742153.3800001</v>
      </c>
      <c r="K6" s="520">
        <v>1225744176.8799999</v>
      </c>
      <c r="L6" s="520">
        <v>474508026</v>
      </c>
      <c r="M6" s="539"/>
      <c r="N6" s="522"/>
      <c r="P6" s="536"/>
    </row>
    <row r="7" spans="1:16" ht="12.75" x14ac:dyDescent="0.2">
      <c r="A7" s="519" t="s">
        <v>488</v>
      </c>
      <c r="B7" s="520">
        <v>356823875.94999999</v>
      </c>
      <c r="C7" s="520">
        <v>21985207.27</v>
      </c>
      <c r="D7" s="520">
        <v>258608519.87</v>
      </c>
      <c r="E7" s="520">
        <v>531759344.56</v>
      </c>
      <c r="F7" s="520">
        <v>409620300.06999999</v>
      </c>
      <c r="G7" s="520">
        <v>248719168.84999999</v>
      </c>
      <c r="H7" s="520">
        <v>215808290.16999999</v>
      </c>
      <c r="I7" s="520">
        <v>1118649480.3899999</v>
      </c>
      <c r="J7" s="520">
        <v>858603333.44000006</v>
      </c>
      <c r="K7" s="520">
        <v>954970474.49000001</v>
      </c>
      <c r="L7" s="520">
        <v>406933814</v>
      </c>
      <c r="M7" s="539"/>
      <c r="N7" s="522"/>
      <c r="P7" s="536"/>
    </row>
    <row r="8" spans="1:16" ht="12.75" x14ac:dyDescent="0.2">
      <c r="A8" s="519" t="s">
        <v>490</v>
      </c>
      <c r="B8" s="520">
        <v>205679752.31</v>
      </c>
      <c r="C8" s="520">
        <v>177659542.19</v>
      </c>
      <c r="D8" s="520">
        <v>94715680.090000004</v>
      </c>
      <c r="E8" s="520">
        <v>166692977.56</v>
      </c>
      <c r="F8" s="520">
        <v>219003987.89000002</v>
      </c>
      <c r="G8" s="520">
        <v>341034251.15999997</v>
      </c>
      <c r="H8" s="520">
        <v>387924184.31999999</v>
      </c>
      <c r="I8" s="520">
        <v>840677621.75999999</v>
      </c>
      <c r="J8" s="520">
        <v>437310674.51999998</v>
      </c>
      <c r="K8" s="520">
        <v>526678580.03999996</v>
      </c>
      <c r="L8" s="520">
        <v>220597137</v>
      </c>
      <c r="M8" s="539"/>
      <c r="N8" s="522"/>
      <c r="P8" s="536"/>
    </row>
    <row r="9" spans="1:16" s="130" customFormat="1" ht="12.75" x14ac:dyDescent="0.2">
      <c r="A9" s="519" t="s">
        <v>489</v>
      </c>
      <c r="B9" s="520">
        <v>126136074.55</v>
      </c>
      <c r="C9" s="520">
        <v>56638874.040000007</v>
      </c>
      <c r="D9" s="520">
        <v>93245662.599999994</v>
      </c>
      <c r="E9" s="520">
        <v>166903539.21000001</v>
      </c>
      <c r="F9" s="520">
        <v>99776063.209999993</v>
      </c>
      <c r="G9" s="520">
        <v>177605902.91</v>
      </c>
      <c r="H9" s="520">
        <v>260483616.35999998</v>
      </c>
      <c r="I9" s="520">
        <v>827667762.97000003</v>
      </c>
      <c r="J9" s="520">
        <v>707485634.02999997</v>
      </c>
      <c r="K9" s="520">
        <v>644009684.25</v>
      </c>
      <c r="L9" s="520">
        <v>212705918</v>
      </c>
      <c r="M9" s="539"/>
      <c r="N9" s="648"/>
      <c r="P9" s="536"/>
    </row>
    <row r="10" spans="1:16" ht="12.75" x14ac:dyDescent="0.2">
      <c r="A10" s="519" t="s">
        <v>492</v>
      </c>
      <c r="B10" s="520">
        <v>233544864.59999999</v>
      </c>
      <c r="C10" s="520">
        <v>189395284.74000001</v>
      </c>
      <c r="D10" s="520">
        <v>87391273.040000007</v>
      </c>
      <c r="E10" s="520">
        <v>162314150.38</v>
      </c>
      <c r="F10" s="520">
        <v>193952100.26999998</v>
      </c>
      <c r="G10" s="520">
        <v>179542675.66</v>
      </c>
      <c r="H10" s="520">
        <v>244039268.53999999</v>
      </c>
      <c r="I10" s="520">
        <v>573944871.75</v>
      </c>
      <c r="J10" s="520">
        <v>282174535.94999999</v>
      </c>
      <c r="K10" s="520">
        <v>662778565.46000004</v>
      </c>
      <c r="L10" s="520">
        <v>140429723</v>
      </c>
      <c r="M10" s="539"/>
      <c r="N10" s="522"/>
      <c r="P10" s="536"/>
    </row>
    <row r="11" spans="1:16" ht="12.75" x14ac:dyDescent="0.2">
      <c r="A11" s="519" t="s">
        <v>491</v>
      </c>
      <c r="B11" s="520">
        <v>137066946.16</v>
      </c>
      <c r="C11" s="520">
        <v>49043314.479999997</v>
      </c>
      <c r="D11" s="520">
        <v>81305449.939999998</v>
      </c>
      <c r="E11" s="520">
        <v>211561342.28</v>
      </c>
      <c r="F11" s="520">
        <v>227958678.31</v>
      </c>
      <c r="G11" s="520">
        <v>221747391.53</v>
      </c>
      <c r="H11" s="520">
        <v>239167040.05000001</v>
      </c>
      <c r="I11" s="520">
        <v>519763813.03999996</v>
      </c>
      <c r="J11" s="520">
        <v>232575250.80000001</v>
      </c>
      <c r="K11" s="520">
        <v>369214305.48000002</v>
      </c>
      <c r="L11" s="520">
        <v>127634214</v>
      </c>
      <c r="M11" s="539"/>
      <c r="N11" s="522"/>
      <c r="P11" s="536"/>
    </row>
    <row r="12" spans="1:16" ht="12.75" x14ac:dyDescent="0.2">
      <c r="A12" s="519" t="s">
        <v>493</v>
      </c>
      <c r="B12" s="520">
        <v>288802646.45999998</v>
      </c>
      <c r="C12" s="520">
        <v>253360992.87</v>
      </c>
      <c r="D12" s="520">
        <v>254956497.04999998</v>
      </c>
      <c r="E12" s="520">
        <v>259096897.83000001</v>
      </c>
      <c r="F12" s="520">
        <v>223779154.97999999</v>
      </c>
      <c r="G12" s="520">
        <v>173015567.05000001</v>
      </c>
      <c r="H12" s="520">
        <v>208172795.79999998</v>
      </c>
      <c r="I12" s="520">
        <v>300867695.25999999</v>
      </c>
      <c r="J12" s="520">
        <v>227526375.13</v>
      </c>
      <c r="K12" s="520">
        <v>222786909.44999999</v>
      </c>
      <c r="L12" s="520">
        <v>75736854</v>
      </c>
      <c r="M12" s="539"/>
      <c r="N12" s="522"/>
      <c r="P12" s="536"/>
    </row>
    <row r="13" spans="1:16" ht="12.75" x14ac:dyDescent="0.2">
      <c r="A13" s="519" t="s">
        <v>497</v>
      </c>
      <c r="B13" s="520">
        <v>136941189.25</v>
      </c>
      <c r="C13" s="520">
        <v>87174903.689999998</v>
      </c>
      <c r="D13" s="520">
        <v>91418285.570000008</v>
      </c>
      <c r="E13" s="520">
        <v>91765736.769999996</v>
      </c>
      <c r="F13" s="520">
        <v>67626909.479999989</v>
      </c>
      <c r="G13" s="520">
        <v>104601597.10000001</v>
      </c>
      <c r="H13" s="520">
        <v>78994142.25</v>
      </c>
      <c r="I13" s="520">
        <v>293937779.37</v>
      </c>
      <c r="J13" s="520">
        <v>220979712.68000001</v>
      </c>
      <c r="K13" s="520">
        <v>187059281.72</v>
      </c>
      <c r="L13" s="520">
        <v>68443008</v>
      </c>
      <c r="M13" s="539"/>
      <c r="N13" s="522"/>
      <c r="P13" s="536"/>
    </row>
    <row r="14" spans="1:16" ht="12.75" x14ac:dyDescent="0.2">
      <c r="A14" s="519" t="s">
        <v>495</v>
      </c>
      <c r="B14" s="520">
        <v>299686816.41999996</v>
      </c>
      <c r="C14" s="520">
        <v>259240025.05000001</v>
      </c>
      <c r="D14" s="520">
        <v>213290981.33000001</v>
      </c>
      <c r="E14" s="520">
        <v>137435110.44999999</v>
      </c>
      <c r="F14" s="520">
        <v>129640244.66</v>
      </c>
      <c r="G14" s="520">
        <v>219039733.00999999</v>
      </c>
      <c r="H14" s="520">
        <v>274907427.99000001</v>
      </c>
      <c r="I14" s="520">
        <v>299908188.65999997</v>
      </c>
      <c r="J14" s="520">
        <v>168617298.00999999</v>
      </c>
      <c r="K14" s="520">
        <v>145622747.08000001</v>
      </c>
      <c r="L14" s="520">
        <v>54683149.5</v>
      </c>
      <c r="M14" s="539"/>
      <c r="N14" s="522"/>
      <c r="P14" s="536"/>
    </row>
    <row r="15" spans="1:16" ht="12.75" x14ac:dyDescent="0.2">
      <c r="A15" s="519" t="s">
        <v>496</v>
      </c>
      <c r="B15" s="520">
        <v>15536481.15</v>
      </c>
      <c r="C15" s="520">
        <v>25434253.299999997</v>
      </c>
      <c r="D15" s="520">
        <v>62385858.5</v>
      </c>
      <c r="E15" s="520">
        <v>138938998.34999999</v>
      </c>
      <c r="F15" s="520">
        <v>106827611.59</v>
      </c>
      <c r="G15" s="520">
        <v>34468898.82</v>
      </c>
      <c r="H15" s="520">
        <v>53934215.049999997</v>
      </c>
      <c r="I15" s="520">
        <v>306762241.19</v>
      </c>
      <c r="J15" s="520">
        <v>209960498.38</v>
      </c>
      <c r="K15" s="520">
        <v>133376360.53999999</v>
      </c>
      <c r="L15" s="520">
        <v>51047313</v>
      </c>
      <c r="M15" s="539"/>
      <c r="N15" s="522"/>
      <c r="P15" s="536"/>
    </row>
    <row r="16" spans="1:16" ht="12.75" x14ac:dyDescent="0.2">
      <c r="A16" s="519" t="s">
        <v>501</v>
      </c>
      <c r="B16" s="520">
        <v>1851.9</v>
      </c>
      <c r="C16" s="520">
        <v>31623008.73</v>
      </c>
      <c r="D16" s="520">
        <v>5204824.2</v>
      </c>
      <c r="E16" s="520">
        <v>697580.33000000007</v>
      </c>
      <c r="F16" s="520">
        <v>818638.28</v>
      </c>
      <c r="G16" s="520">
        <v>6200096.8000000007</v>
      </c>
      <c r="H16" s="520">
        <v>5767676.9800000004</v>
      </c>
      <c r="I16" s="520">
        <v>30381196.900000002</v>
      </c>
      <c r="J16" s="520">
        <v>144050915.21000001</v>
      </c>
      <c r="K16" s="520">
        <v>155764108.38999999</v>
      </c>
      <c r="L16" s="520">
        <v>28098729</v>
      </c>
      <c r="M16" s="539"/>
      <c r="N16" s="522"/>
      <c r="P16" s="536"/>
    </row>
    <row r="17" spans="1:16" ht="12.75" x14ac:dyDescent="0.2">
      <c r="A17" s="519" t="s">
        <v>498</v>
      </c>
      <c r="B17" s="520">
        <v>75878391.219999999</v>
      </c>
      <c r="C17" s="520">
        <v>41111915.07</v>
      </c>
      <c r="D17" s="520">
        <v>75575204.480000004</v>
      </c>
      <c r="E17" s="520">
        <v>101580341.20999999</v>
      </c>
      <c r="F17" s="520">
        <v>105260682.23999999</v>
      </c>
      <c r="G17" s="520">
        <v>71001110.250000015</v>
      </c>
      <c r="H17" s="520">
        <v>64887353.600000001</v>
      </c>
      <c r="I17" s="520">
        <v>156343275.24000001</v>
      </c>
      <c r="J17" s="520">
        <v>97063111.160000011</v>
      </c>
      <c r="K17" s="520">
        <v>61952658.939999998</v>
      </c>
      <c r="L17" s="520">
        <v>21320636.100000001</v>
      </c>
      <c r="M17" s="539"/>
      <c r="N17" s="522"/>
      <c r="P17" s="536"/>
    </row>
    <row r="18" spans="1:16" ht="12.75" x14ac:dyDescent="0.2">
      <c r="A18" s="519" t="s">
        <v>499</v>
      </c>
      <c r="B18" s="520">
        <v>9649463.5899999999</v>
      </c>
      <c r="C18" s="520">
        <v>15023096.52</v>
      </c>
      <c r="D18" s="520">
        <v>10813574.67</v>
      </c>
      <c r="E18" s="520">
        <v>32699667.59</v>
      </c>
      <c r="F18" s="520">
        <v>20710318.760000002</v>
      </c>
      <c r="G18" s="520">
        <v>54078141.359999999</v>
      </c>
      <c r="H18" s="520">
        <v>71708375.75</v>
      </c>
      <c r="I18" s="520">
        <v>122562005.59999999</v>
      </c>
      <c r="J18" s="520">
        <v>76054465.530000001</v>
      </c>
      <c r="K18" s="520">
        <v>51744513.920000002</v>
      </c>
      <c r="L18" s="520">
        <v>16118204</v>
      </c>
      <c r="M18" s="539"/>
      <c r="N18" s="522"/>
      <c r="P18" s="536"/>
    </row>
    <row r="19" spans="1:16" ht="12.75" x14ac:dyDescent="0.2">
      <c r="A19" s="519" t="s">
        <v>500</v>
      </c>
      <c r="B19" s="520">
        <v>45275011.489999995</v>
      </c>
      <c r="C19" s="520">
        <v>12959532.629999999</v>
      </c>
      <c r="D19" s="520">
        <v>44307510.899999999</v>
      </c>
      <c r="E19" s="520">
        <v>69258149.189999998</v>
      </c>
      <c r="F19" s="520">
        <v>65758505.040000007</v>
      </c>
      <c r="G19" s="520">
        <v>28264960.719999999</v>
      </c>
      <c r="H19" s="520">
        <v>13171974</v>
      </c>
      <c r="I19" s="520">
        <v>69778242.989999995</v>
      </c>
      <c r="J19" s="520">
        <v>54159557.520000003</v>
      </c>
      <c r="K19" s="520">
        <v>55804370.649999999</v>
      </c>
      <c r="L19" s="520">
        <v>11832296</v>
      </c>
      <c r="M19" s="539"/>
      <c r="N19" s="522"/>
      <c r="P19" s="536"/>
    </row>
    <row r="20" spans="1:16" ht="12.75" x14ac:dyDescent="0.2">
      <c r="A20" s="519" t="s">
        <v>502</v>
      </c>
      <c r="B20" s="520">
        <v>1919372.6</v>
      </c>
      <c r="C20" s="520">
        <v>95516.83</v>
      </c>
      <c r="D20" s="520">
        <v>980189.5</v>
      </c>
      <c r="E20" s="520">
        <v>2789100.56</v>
      </c>
      <c r="F20" s="520">
        <v>2264132.0499999998</v>
      </c>
      <c r="G20" s="520">
        <v>3445190.3499999996</v>
      </c>
      <c r="H20" s="520">
        <v>2202516.15</v>
      </c>
      <c r="I20" s="520">
        <v>4975895.87</v>
      </c>
      <c r="J20" s="520">
        <v>5854078.3899999997</v>
      </c>
      <c r="K20" s="520">
        <v>17189252.609999999</v>
      </c>
      <c r="L20" s="520">
        <v>377261</v>
      </c>
      <c r="M20" s="539"/>
      <c r="N20" s="522"/>
      <c r="P20" s="536"/>
    </row>
    <row r="21" spans="1:16" ht="12.75" x14ac:dyDescent="0.2">
      <c r="A21" s="519" t="s">
        <v>504</v>
      </c>
      <c r="B21" s="520">
        <v>806841.22</v>
      </c>
      <c r="C21" s="520">
        <v>943407.78</v>
      </c>
      <c r="D21" s="520">
        <v>1055998.03</v>
      </c>
      <c r="E21" s="520">
        <v>1077439.94</v>
      </c>
      <c r="F21" s="520">
        <v>1062264.6599999999</v>
      </c>
      <c r="G21" s="520">
        <v>999648.52</v>
      </c>
      <c r="H21" s="520">
        <v>657888.72</v>
      </c>
      <c r="I21" s="520">
        <v>1438632.1600000001</v>
      </c>
      <c r="J21" s="520">
        <v>1471791.25</v>
      </c>
      <c r="K21" s="520">
        <v>1366103.3399999999</v>
      </c>
      <c r="L21" s="520">
        <v>146818</v>
      </c>
      <c r="M21" s="539"/>
      <c r="N21" s="522"/>
      <c r="P21" s="536"/>
    </row>
    <row r="22" spans="1:16" ht="12.75" x14ac:dyDescent="0.2">
      <c r="A22" s="519" t="s">
        <v>503</v>
      </c>
      <c r="B22" s="520">
        <v>99562.389999999985</v>
      </c>
      <c r="C22" s="520">
        <v>582873.76</v>
      </c>
      <c r="D22" s="520">
        <v>884570.42999999993</v>
      </c>
      <c r="E22" s="520">
        <v>1462575.0499999998</v>
      </c>
      <c r="F22" s="520">
        <v>1546136.0499999998</v>
      </c>
      <c r="G22" s="520">
        <v>2197856.73</v>
      </c>
      <c r="H22" s="520">
        <v>3792919.78</v>
      </c>
      <c r="I22" s="520">
        <v>4454728.49</v>
      </c>
      <c r="J22" s="520">
        <v>4016114.62</v>
      </c>
      <c r="K22" s="520">
        <v>5118104.57</v>
      </c>
      <c r="L22" s="520">
        <v>44309</v>
      </c>
      <c r="M22" s="539"/>
      <c r="N22" s="522"/>
      <c r="P22" s="998"/>
    </row>
    <row r="23" spans="1:16" ht="12.75" x14ac:dyDescent="0.2">
      <c r="A23" s="519" t="s">
        <v>507</v>
      </c>
      <c r="B23" s="520">
        <v>89.12</v>
      </c>
      <c r="C23" s="520">
        <v>14.989999999999998</v>
      </c>
      <c r="D23" s="520">
        <v>0</v>
      </c>
      <c r="E23" s="520">
        <v>0</v>
      </c>
      <c r="F23" s="520">
        <v>6.9499999999999993</v>
      </c>
      <c r="G23" s="520">
        <v>2053.8000000000002</v>
      </c>
      <c r="H23" s="520">
        <v>66.23</v>
      </c>
      <c r="I23" s="520">
        <v>445.46000000000004</v>
      </c>
      <c r="J23" s="520">
        <v>561.71</v>
      </c>
      <c r="K23" s="520">
        <v>442.12</v>
      </c>
      <c r="L23" s="520">
        <v>0</v>
      </c>
      <c r="M23" s="539"/>
      <c r="N23" s="522"/>
      <c r="P23" s="999"/>
    </row>
    <row r="24" spans="1:16" ht="12.75" x14ac:dyDescent="0.2">
      <c r="A24" s="519" t="s">
        <v>494</v>
      </c>
      <c r="B24" s="520">
        <v>659.47</v>
      </c>
      <c r="C24" s="520">
        <v>3207066.32</v>
      </c>
      <c r="D24" s="520">
        <v>16469485.630000001</v>
      </c>
      <c r="E24" s="520">
        <v>11708222.23</v>
      </c>
      <c r="F24" s="520">
        <v>12646510.309999999</v>
      </c>
      <c r="G24" s="520">
        <v>17097515.369999997</v>
      </c>
      <c r="H24" s="520">
        <v>5899825.0999999996</v>
      </c>
      <c r="I24" s="520">
        <v>316473680.74000001</v>
      </c>
      <c r="J24" s="520">
        <v>119689152</v>
      </c>
      <c r="K24" s="520">
        <v>158176840.80000001</v>
      </c>
      <c r="L24" s="520">
        <v>0</v>
      </c>
      <c r="M24" s="539"/>
      <c r="N24" s="522"/>
    </row>
    <row r="25" spans="1:16" ht="12.75" x14ac:dyDescent="0.2">
      <c r="A25" s="519" t="s">
        <v>511</v>
      </c>
      <c r="B25" s="520">
        <v>15468.939999999999</v>
      </c>
      <c r="C25" s="520">
        <v>5134.92</v>
      </c>
      <c r="D25" s="520">
        <v>8256.16</v>
      </c>
      <c r="E25" s="520">
        <v>2401.39</v>
      </c>
      <c r="F25" s="520">
        <v>4502.2299999999996</v>
      </c>
      <c r="G25" s="520">
        <v>10984.09</v>
      </c>
      <c r="H25" s="520">
        <v>40343.879999999997</v>
      </c>
      <c r="I25" s="520">
        <v>166297.10999999999</v>
      </c>
      <c r="J25" s="520">
        <v>242359.6</v>
      </c>
      <c r="K25" s="520">
        <v>1081.55</v>
      </c>
      <c r="L25" s="520">
        <v>0</v>
      </c>
      <c r="M25" s="539"/>
      <c r="N25" s="522"/>
    </row>
    <row r="26" spans="1:16" ht="12.75" x14ac:dyDescent="0.2">
      <c r="A26" s="519" t="s">
        <v>505</v>
      </c>
      <c r="B26" s="520">
        <v>805950.03</v>
      </c>
      <c r="C26" s="520">
        <v>22759.97</v>
      </c>
      <c r="D26" s="520">
        <v>3631134.7199999997</v>
      </c>
      <c r="E26" s="520">
        <v>12422326.800000001</v>
      </c>
      <c r="F26" s="520">
        <v>7546069.5999999996</v>
      </c>
      <c r="G26" s="520">
        <v>2381333.91</v>
      </c>
      <c r="H26" s="520">
        <v>1161645</v>
      </c>
      <c r="I26" s="520">
        <v>4263.3999999999996</v>
      </c>
      <c r="J26" s="520">
        <v>3831.15</v>
      </c>
      <c r="K26" s="520">
        <v>6851.03</v>
      </c>
      <c r="L26" s="520">
        <v>0</v>
      </c>
      <c r="M26" s="539"/>
      <c r="N26" s="522"/>
    </row>
    <row r="27" spans="1:16" ht="12.75" x14ac:dyDescent="0.2">
      <c r="A27" s="519" t="s">
        <v>506</v>
      </c>
      <c r="B27" s="520">
        <v>1429.08</v>
      </c>
      <c r="C27" s="520">
        <v>4315.1399999999994</v>
      </c>
      <c r="D27" s="520">
        <v>6720.92</v>
      </c>
      <c r="E27" s="520">
        <v>5439.07</v>
      </c>
      <c r="F27" s="520">
        <v>2607.8199999999997</v>
      </c>
      <c r="G27" s="520">
        <v>1950.37</v>
      </c>
      <c r="H27" s="520">
        <v>10425.67</v>
      </c>
      <c r="I27" s="520">
        <v>20996.690000000002</v>
      </c>
      <c r="J27" s="520">
        <v>15132.73</v>
      </c>
      <c r="K27" s="520">
        <v>12134.76</v>
      </c>
      <c r="L27" s="520">
        <v>0</v>
      </c>
      <c r="M27" s="539"/>
      <c r="N27" s="522"/>
    </row>
    <row r="28" spans="1:16" ht="12.75" x14ac:dyDescent="0.2">
      <c r="A28" s="519" t="s">
        <v>508</v>
      </c>
      <c r="B28" s="520">
        <v>0</v>
      </c>
      <c r="C28" s="520">
        <v>0</v>
      </c>
      <c r="D28" s="520">
        <v>0</v>
      </c>
      <c r="E28" s="520">
        <v>0</v>
      </c>
      <c r="F28" s="520">
        <v>0</v>
      </c>
      <c r="G28" s="520">
        <v>554.11</v>
      </c>
      <c r="H28" s="520">
        <v>534.77</v>
      </c>
      <c r="I28" s="520">
        <v>496.5</v>
      </c>
      <c r="J28" s="520">
        <v>449.83000000000004</v>
      </c>
      <c r="K28" s="520">
        <v>2265.3199999999997</v>
      </c>
      <c r="L28" s="520">
        <v>0</v>
      </c>
      <c r="M28" s="539"/>
      <c r="N28" s="522"/>
    </row>
    <row r="29" spans="1:16" ht="12.75" x14ac:dyDescent="0.2">
      <c r="A29" s="519" t="s">
        <v>509</v>
      </c>
      <c r="B29" s="520">
        <v>0</v>
      </c>
      <c r="C29" s="520">
        <v>0</v>
      </c>
      <c r="D29" s="520">
        <v>46461.25</v>
      </c>
      <c r="E29" s="520">
        <v>22714.5</v>
      </c>
      <c r="F29" s="520">
        <v>26256.42</v>
      </c>
      <c r="G29" s="520">
        <v>1116.05</v>
      </c>
      <c r="H29" s="520">
        <v>2371</v>
      </c>
      <c r="I29" s="520">
        <v>4407.67</v>
      </c>
      <c r="J29" s="520">
        <v>19.829999999999998</v>
      </c>
      <c r="K29" s="520">
        <v>684.75</v>
      </c>
      <c r="L29" s="520">
        <v>0</v>
      </c>
      <c r="M29" s="539"/>
      <c r="N29" s="522"/>
    </row>
    <row r="30" spans="1:16" ht="13.5" thickBot="1" x14ac:dyDescent="0.25">
      <c r="A30" s="519" t="s">
        <v>510</v>
      </c>
      <c r="B30" s="520">
        <v>0</v>
      </c>
      <c r="C30" s="520">
        <v>0</v>
      </c>
      <c r="D30" s="520">
        <v>0</v>
      </c>
      <c r="E30" s="520">
        <v>0</v>
      </c>
      <c r="F30" s="520">
        <v>0</v>
      </c>
      <c r="G30" s="520">
        <v>204.17</v>
      </c>
      <c r="H30" s="520">
        <v>0</v>
      </c>
      <c r="I30" s="520">
        <v>323.17</v>
      </c>
      <c r="J30" s="520">
        <v>343.12</v>
      </c>
      <c r="K30" s="520">
        <v>646.11</v>
      </c>
      <c r="L30" s="520">
        <v>0</v>
      </c>
      <c r="M30" s="539"/>
      <c r="N30" s="522"/>
    </row>
    <row r="31" spans="1:16" ht="13.5" thickBot="1" x14ac:dyDescent="0.25">
      <c r="A31" s="540" t="s">
        <v>518</v>
      </c>
      <c r="B31" s="538">
        <v>553777398.73000002</v>
      </c>
      <c r="C31" s="538">
        <v>921294433.60999978</v>
      </c>
      <c r="D31" s="538">
        <v>1294129001.8199999</v>
      </c>
      <c r="E31" s="538">
        <v>1551829060.0399992</v>
      </c>
      <c r="F31" s="538">
        <v>1595669572.1800001</v>
      </c>
      <c r="G31" s="538">
        <v>1347757603.0999999</v>
      </c>
      <c r="H31" s="538">
        <v>3567002137.6800003</v>
      </c>
      <c r="I31" s="538">
        <v>2953700136.9900002</v>
      </c>
      <c r="J31" s="538">
        <f>SUM(J32:J56)</f>
        <v>2130246987.0900002</v>
      </c>
      <c r="K31" s="538">
        <f>SUM(K32:K56)</f>
        <v>2186965544.8499994</v>
      </c>
      <c r="L31" s="538">
        <f>SUM(L32:L56)</f>
        <v>1227656749.5700002</v>
      </c>
      <c r="M31" s="535"/>
    </row>
    <row r="32" spans="1:16" ht="12.75" x14ac:dyDescent="0.2">
      <c r="A32" s="143" t="s">
        <v>487</v>
      </c>
      <c r="B32" s="125">
        <v>3782788.7499999995</v>
      </c>
      <c r="C32" s="125">
        <v>67873027.98999998</v>
      </c>
      <c r="D32" s="547">
        <v>253105686.56999993</v>
      </c>
      <c r="E32" s="547">
        <v>436969243.44</v>
      </c>
      <c r="F32" s="547">
        <v>289108548.65000015</v>
      </c>
      <c r="G32" s="542">
        <v>141873742.14999998</v>
      </c>
      <c r="H32" s="520">
        <v>619563981.90999985</v>
      </c>
      <c r="I32" s="520">
        <v>798463349.86999965</v>
      </c>
      <c r="J32" s="520">
        <v>356204712.31</v>
      </c>
      <c r="K32" s="520">
        <v>331287142.3499999</v>
      </c>
      <c r="L32" s="520">
        <v>223685878.21000001</v>
      </c>
      <c r="M32" s="535"/>
      <c r="N32" s="522"/>
    </row>
    <row r="33" spans="1:20" ht="15" x14ac:dyDescent="0.25">
      <c r="A33" s="143" t="s">
        <v>492</v>
      </c>
      <c r="B33" s="125">
        <v>52833395.039999992</v>
      </c>
      <c r="C33" s="125">
        <v>32647279.890000004</v>
      </c>
      <c r="D33" s="547">
        <v>37020008.899999991</v>
      </c>
      <c r="E33" s="547">
        <v>51038111.769999996</v>
      </c>
      <c r="F33" s="547">
        <v>58885164.350000001</v>
      </c>
      <c r="G33" s="542">
        <v>53879644.410000004</v>
      </c>
      <c r="H33" s="520">
        <v>164896294.55999997</v>
      </c>
      <c r="I33" s="520">
        <v>192432520.05000001</v>
      </c>
      <c r="J33" s="520">
        <v>325576214.03999996</v>
      </c>
      <c r="K33" s="520">
        <v>359482800.31999999</v>
      </c>
      <c r="L33" s="520">
        <v>175532793.82000002</v>
      </c>
      <c r="M33" s="543"/>
      <c r="N33" s="520"/>
      <c r="O33" s="520"/>
    </row>
    <row r="34" spans="1:20" ht="15" x14ac:dyDescent="0.25">
      <c r="A34" s="143" t="s">
        <v>494</v>
      </c>
      <c r="B34" s="125">
        <v>1972237.6700000004</v>
      </c>
      <c r="C34" s="125">
        <v>97602573.129999995</v>
      </c>
      <c r="D34" s="547">
        <v>299021879.33999974</v>
      </c>
      <c r="E34" s="547">
        <v>262400716.7299999</v>
      </c>
      <c r="F34" s="547">
        <v>205180204.41</v>
      </c>
      <c r="G34" s="542">
        <v>224292334.49999985</v>
      </c>
      <c r="H34" s="520">
        <v>381879177.25999993</v>
      </c>
      <c r="I34" s="520">
        <v>255627741.18999994</v>
      </c>
      <c r="J34" s="520">
        <v>356088789.54000002</v>
      </c>
      <c r="K34" s="520">
        <v>317357742.94</v>
      </c>
      <c r="L34" s="520">
        <v>142559202.09</v>
      </c>
      <c r="M34" s="544"/>
      <c r="N34" s="520"/>
      <c r="O34" s="520"/>
      <c r="P34" s="536"/>
      <c r="Q34" s="536"/>
    </row>
    <row r="35" spans="1:20" s="130" customFormat="1" ht="15" x14ac:dyDescent="0.25">
      <c r="A35" s="143" t="s">
        <v>490</v>
      </c>
      <c r="B35" s="125">
        <v>49870293.899999999</v>
      </c>
      <c r="C35" s="125">
        <v>31987064.440000001</v>
      </c>
      <c r="D35" s="547">
        <v>34847381.639999993</v>
      </c>
      <c r="E35" s="547">
        <v>50731251.229999997</v>
      </c>
      <c r="F35" s="547">
        <v>70440473.929999992</v>
      </c>
      <c r="G35" s="542">
        <v>85386663.370000005</v>
      </c>
      <c r="H35" s="520">
        <v>246399825.99999994</v>
      </c>
      <c r="I35" s="520">
        <v>303369010.94</v>
      </c>
      <c r="J35" s="520">
        <v>155604803.37</v>
      </c>
      <c r="K35" s="520">
        <v>212009650.88</v>
      </c>
      <c r="L35" s="520">
        <v>119060027.33000001</v>
      </c>
      <c r="M35" s="544"/>
    </row>
    <row r="36" spans="1:20" ht="15" x14ac:dyDescent="0.25">
      <c r="A36" s="649" t="s">
        <v>489</v>
      </c>
      <c r="B36" s="520">
        <v>12965138.059999999</v>
      </c>
      <c r="C36" s="520">
        <v>10621980.539999999</v>
      </c>
      <c r="D36" s="542">
        <v>21840925.919999998</v>
      </c>
      <c r="E36" s="542">
        <v>13181073.239999998</v>
      </c>
      <c r="F36" s="542">
        <v>29300948.289999999</v>
      </c>
      <c r="G36" s="542">
        <v>51528132.049999997</v>
      </c>
      <c r="H36" s="520">
        <v>272944531.11000001</v>
      </c>
      <c r="I36" s="520">
        <v>467162152.86000001</v>
      </c>
      <c r="J36" s="520">
        <v>246166941.66000003</v>
      </c>
      <c r="K36" s="520">
        <v>220533003.36000001</v>
      </c>
      <c r="L36" s="520">
        <v>115688921.73999999</v>
      </c>
      <c r="M36" s="544"/>
      <c r="P36" s="545"/>
    </row>
    <row r="37" spans="1:20" ht="15" x14ac:dyDescent="0.25">
      <c r="A37" s="143" t="s">
        <v>488</v>
      </c>
      <c r="B37" s="125">
        <v>74705967.979999989</v>
      </c>
      <c r="C37" s="125">
        <v>364284360.0999999</v>
      </c>
      <c r="D37" s="547">
        <v>254940364.47000003</v>
      </c>
      <c r="E37" s="547">
        <v>308562000.86999989</v>
      </c>
      <c r="F37" s="547">
        <v>589779087.00000012</v>
      </c>
      <c r="G37" s="542">
        <v>456368326.80999982</v>
      </c>
      <c r="H37" s="520">
        <v>1239119452.05</v>
      </c>
      <c r="I37" s="520">
        <v>324726355.44</v>
      </c>
      <c r="J37" s="520">
        <v>217137729.47</v>
      </c>
      <c r="K37" s="520">
        <v>197474783.64000002</v>
      </c>
      <c r="L37" s="520">
        <v>107835774.3</v>
      </c>
      <c r="M37" s="544"/>
    </row>
    <row r="38" spans="1:20" ht="12.75" x14ac:dyDescent="0.2">
      <c r="A38" s="143" t="s">
        <v>495</v>
      </c>
      <c r="B38" s="125">
        <v>39936731.819999985</v>
      </c>
      <c r="C38" s="125">
        <v>41966269.260000005</v>
      </c>
      <c r="D38" s="547">
        <v>43408346.93</v>
      </c>
      <c r="E38" s="547">
        <v>40466660.560000002</v>
      </c>
      <c r="F38" s="547">
        <v>44445044.389999993</v>
      </c>
      <c r="G38" s="542">
        <v>64230825.640000008</v>
      </c>
      <c r="H38" s="520">
        <v>109079291.27</v>
      </c>
      <c r="I38" s="520">
        <v>72829337.920000002</v>
      </c>
      <c r="J38" s="520">
        <v>57746406.000000007</v>
      </c>
      <c r="K38" s="520">
        <v>67294789.370000005</v>
      </c>
      <c r="L38" s="520">
        <v>76163150.620000035</v>
      </c>
    </row>
    <row r="39" spans="1:20" ht="15" x14ac:dyDescent="0.25">
      <c r="A39" s="143" t="s">
        <v>491</v>
      </c>
      <c r="B39" s="125">
        <v>95832840.879999995</v>
      </c>
      <c r="C39" s="125">
        <v>113826598.11999997</v>
      </c>
      <c r="D39" s="547">
        <v>133946565.97000001</v>
      </c>
      <c r="E39" s="547">
        <v>162616331.24999997</v>
      </c>
      <c r="F39" s="547">
        <v>133465439.31</v>
      </c>
      <c r="G39" s="542">
        <v>112395727.99999997</v>
      </c>
      <c r="H39" s="520">
        <v>230283167.26999998</v>
      </c>
      <c r="I39" s="520">
        <v>177704433.04999992</v>
      </c>
      <c r="J39" s="520">
        <v>179604903.08999997</v>
      </c>
      <c r="K39" s="520">
        <v>187131815.28999999</v>
      </c>
      <c r="L39" s="520">
        <v>72895288.479999974</v>
      </c>
      <c r="M39" s="543"/>
      <c r="N39" s="535"/>
      <c r="O39" s="535"/>
      <c r="P39" s="535"/>
      <c r="Q39" s="535"/>
      <c r="R39" s="535"/>
      <c r="S39" s="535"/>
      <c r="T39" s="535"/>
    </row>
    <row r="40" spans="1:20" ht="15" x14ac:dyDescent="0.25">
      <c r="A40" s="143" t="s">
        <v>497</v>
      </c>
      <c r="B40" s="125">
        <v>28169117.63000001</v>
      </c>
      <c r="C40" s="125">
        <v>20726605.27999999</v>
      </c>
      <c r="D40" s="560">
        <v>31707595.720000006</v>
      </c>
      <c r="E40" s="560">
        <v>27546842.109999999</v>
      </c>
      <c r="F40" s="560">
        <v>22901802.579999991</v>
      </c>
      <c r="G40" s="546">
        <v>15431745.90000001</v>
      </c>
      <c r="H40" s="520">
        <v>41371817.509999998</v>
      </c>
      <c r="I40" s="520">
        <v>115716249.10999998</v>
      </c>
      <c r="J40" s="520">
        <v>32854811.379999999</v>
      </c>
      <c r="K40" s="520">
        <v>57396038.609999999</v>
      </c>
      <c r="L40" s="520">
        <v>48368040.249999993</v>
      </c>
      <c r="M40" s="543"/>
      <c r="N40" s="535"/>
      <c r="O40" s="535"/>
      <c r="P40" s="535"/>
      <c r="Q40" s="535"/>
      <c r="R40" s="535"/>
      <c r="S40" s="535"/>
      <c r="T40" s="535"/>
    </row>
    <row r="41" spans="1:20" ht="12.75" x14ac:dyDescent="0.2">
      <c r="A41" s="143" t="s">
        <v>493</v>
      </c>
      <c r="B41" s="125">
        <v>41388450.070000023</v>
      </c>
      <c r="C41" s="125">
        <v>39987757.650000006</v>
      </c>
      <c r="D41" s="547">
        <v>52505431.340000011</v>
      </c>
      <c r="E41" s="547">
        <v>40977897.549999982</v>
      </c>
      <c r="F41" s="547">
        <v>38349044.249999993</v>
      </c>
      <c r="G41" s="542">
        <v>54018026.13000001</v>
      </c>
      <c r="H41" s="520">
        <v>65012466.039999999</v>
      </c>
      <c r="I41" s="520">
        <v>61343585.300000004</v>
      </c>
      <c r="J41" s="520">
        <v>58411229.120000005</v>
      </c>
      <c r="K41" s="520">
        <v>67265890.799999997</v>
      </c>
      <c r="L41" s="520">
        <v>43417106.310000002</v>
      </c>
      <c r="M41" s="535"/>
      <c r="N41" s="535"/>
      <c r="O41" s="535"/>
      <c r="P41" s="535"/>
      <c r="Q41" s="535"/>
      <c r="R41" s="535"/>
      <c r="S41" s="535"/>
      <c r="T41" s="535"/>
    </row>
    <row r="42" spans="1:20" ht="15" x14ac:dyDescent="0.25">
      <c r="A42" s="143" t="s">
        <v>500</v>
      </c>
      <c r="B42" s="125">
        <v>43544462.630000003</v>
      </c>
      <c r="C42" s="125">
        <v>22252766.829999994</v>
      </c>
      <c r="D42" s="560">
        <v>30808610.84</v>
      </c>
      <c r="E42" s="560">
        <v>36817070.799999997</v>
      </c>
      <c r="F42" s="560">
        <v>29286302.299999993</v>
      </c>
      <c r="G42" s="546">
        <v>21470516.940000001</v>
      </c>
      <c r="H42" s="520">
        <v>37032536.200000003</v>
      </c>
      <c r="I42" s="520">
        <v>47922625.470000006</v>
      </c>
      <c r="J42" s="520">
        <v>38638399.759999998</v>
      </c>
      <c r="K42" s="520">
        <v>47256438.25</v>
      </c>
      <c r="L42" s="520">
        <v>33022815.27</v>
      </c>
      <c r="M42" s="543"/>
      <c r="N42" s="535"/>
      <c r="O42" s="535"/>
      <c r="P42" s="535"/>
      <c r="Q42" s="535"/>
      <c r="R42" s="535"/>
      <c r="S42" s="535"/>
      <c r="T42" s="535"/>
    </row>
    <row r="43" spans="1:20" ht="15" x14ac:dyDescent="0.25">
      <c r="A43" s="143" t="s">
        <v>498</v>
      </c>
      <c r="B43" s="125">
        <v>43092373.820000008</v>
      </c>
      <c r="C43" s="125">
        <v>29716678.100000001</v>
      </c>
      <c r="D43" s="560">
        <v>41945982.120000012</v>
      </c>
      <c r="E43" s="560">
        <v>47533281.609999992</v>
      </c>
      <c r="F43" s="560">
        <v>32984802.900000006</v>
      </c>
      <c r="G43" s="546">
        <v>28541574.749999993</v>
      </c>
      <c r="H43" s="520">
        <v>92244634.230000019</v>
      </c>
      <c r="I43" s="520">
        <v>57562651.850000046</v>
      </c>
      <c r="J43" s="520">
        <v>43288333.449999966</v>
      </c>
      <c r="K43" s="520">
        <v>53302998.330000013</v>
      </c>
      <c r="L43" s="520">
        <v>25788812.139999993</v>
      </c>
      <c r="M43" s="543"/>
      <c r="N43" s="535"/>
      <c r="O43" s="535"/>
      <c r="P43" s="535"/>
      <c r="Q43" s="535"/>
      <c r="R43" s="535"/>
      <c r="S43" s="535"/>
      <c r="T43" s="535"/>
    </row>
    <row r="44" spans="1:20" ht="15" x14ac:dyDescent="0.25">
      <c r="A44" s="143" t="s">
        <v>496</v>
      </c>
      <c r="B44" s="125">
        <v>44455983.600000001</v>
      </c>
      <c r="C44" s="125">
        <v>25115197.129999992</v>
      </c>
      <c r="D44" s="547">
        <v>30075847.449999992</v>
      </c>
      <c r="E44" s="547">
        <v>37912818.020000003</v>
      </c>
      <c r="F44" s="547">
        <v>27545624.259999998</v>
      </c>
      <c r="G44" s="542">
        <v>18080641.159999993</v>
      </c>
      <c r="H44" s="520">
        <v>32102053.259999998</v>
      </c>
      <c r="I44" s="520">
        <v>44296491.939999983</v>
      </c>
      <c r="J44" s="520">
        <v>32119949.209999997</v>
      </c>
      <c r="K44" s="520">
        <v>30898164.200000003</v>
      </c>
      <c r="L44" s="520">
        <v>20232527.090000004</v>
      </c>
      <c r="M44" s="543"/>
      <c r="N44" s="535"/>
      <c r="O44" s="535"/>
      <c r="P44" s="535"/>
      <c r="Q44" s="535"/>
      <c r="R44" s="535"/>
      <c r="S44" s="535"/>
      <c r="T44" s="535"/>
    </row>
    <row r="45" spans="1:20" ht="15" x14ac:dyDescent="0.25">
      <c r="A45" s="143" t="s">
        <v>499</v>
      </c>
      <c r="B45" s="125">
        <v>10982815.459999993</v>
      </c>
      <c r="C45" s="125">
        <v>14553544.039999999</v>
      </c>
      <c r="D45" s="547">
        <v>18670393.109999992</v>
      </c>
      <c r="E45" s="547">
        <v>20897868.690000005</v>
      </c>
      <c r="F45" s="547">
        <v>14951917.119999999</v>
      </c>
      <c r="G45" s="542">
        <v>14050203.010000002</v>
      </c>
      <c r="H45" s="520">
        <v>26887617.290000007</v>
      </c>
      <c r="I45" s="520">
        <v>25050601.439999998</v>
      </c>
      <c r="J45" s="520">
        <v>18726605.330000002</v>
      </c>
      <c r="K45" s="520">
        <v>22080482.780000005</v>
      </c>
      <c r="L45" s="520">
        <v>13941890.139999999</v>
      </c>
      <c r="M45" s="543"/>
      <c r="N45" s="535"/>
      <c r="O45" s="535"/>
      <c r="P45" s="535"/>
      <c r="Q45" s="535"/>
      <c r="R45" s="535"/>
      <c r="S45" s="535"/>
      <c r="T45" s="535"/>
    </row>
    <row r="46" spans="1:20" ht="15" x14ac:dyDescent="0.25">
      <c r="A46" s="143" t="s">
        <v>502</v>
      </c>
      <c r="B46" s="125">
        <v>7581012.2099999981</v>
      </c>
      <c r="C46" s="125">
        <v>5115195.51</v>
      </c>
      <c r="D46" s="547">
        <v>4942204.2699999996</v>
      </c>
      <c r="E46" s="547">
        <v>5145003.5899999989</v>
      </c>
      <c r="F46" s="547">
        <v>4912752.0900000008</v>
      </c>
      <c r="G46" s="542">
        <v>3472204.84</v>
      </c>
      <c r="H46" s="520">
        <v>4532646.41</v>
      </c>
      <c r="I46" s="520">
        <v>5391846.2000000002</v>
      </c>
      <c r="J46" s="520">
        <v>6012225.6300000008</v>
      </c>
      <c r="K46" s="520">
        <v>8996058.7400000021</v>
      </c>
      <c r="L46" s="520">
        <v>5825350.8000000007</v>
      </c>
      <c r="M46" s="543"/>
      <c r="N46" s="535"/>
      <c r="O46" s="535"/>
      <c r="P46" s="535"/>
      <c r="Q46" s="535"/>
      <c r="R46" s="535"/>
      <c r="S46" s="535"/>
      <c r="T46" s="535"/>
    </row>
    <row r="47" spans="1:20" ht="12.75" x14ac:dyDescent="0.2">
      <c r="A47" s="143" t="s">
        <v>505</v>
      </c>
      <c r="B47" s="125">
        <v>2043013.6900000011</v>
      </c>
      <c r="C47" s="125">
        <v>2101637.0300000003</v>
      </c>
      <c r="D47" s="547">
        <v>4617777.3600000031</v>
      </c>
      <c r="E47" s="547">
        <v>8015600.6800000006</v>
      </c>
      <c r="F47" s="547">
        <v>2870467.6599999988</v>
      </c>
      <c r="G47" s="542">
        <v>1864809.4</v>
      </c>
      <c r="H47" s="520">
        <v>0</v>
      </c>
      <c r="I47" s="520">
        <v>125412.68000000004</v>
      </c>
      <c r="J47" s="520">
        <v>2106458.58</v>
      </c>
      <c r="K47" s="520">
        <v>3257053.23</v>
      </c>
      <c r="L47" s="520">
        <v>2148381.1599999997</v>
      </c>
      <c r="M47" s="535"/>
      <c r="N47" s="535"/>
      <c r="O47" s="535"/>
      <c r="P47" s="535"/>
      <c r="Q47" s="535"/>
      <c r="R47" s="535"/>
      <c r="S47" s="535"/>
      <c r="T47" s="535"/>
    </row>
    <row r="48" spans="1:20" ht="12.75" x14ac:dyDescent="0.2">
      <c r="A48" s="143" t="s">
        <v>506</v>
      </c>
      <c r="B48" s="125">
        <v>0</v>
      </c>
      <c r="C48" s="125">
        <v>0</v>
      </c>
      <c r="D48" s="547">
        <v>0</v>
      </c>
      <c r="E48" s="547">
        <v>0</v>
      </c>
      <c r="F48" s="547">
        <v>0</v>
      </c>
      <c r="G48" s="547">
        <v>0</v>
      </c>
      <c r="H48" s="520">
        <v>2300842.2099999995</v>
      </c>
      <c r="I48" s="520">
        <v>2168900.0199999996</v>
      </c>
      <c r="J48" s="520">
        <v>2168901.77</v>
      </c>
      <c r="K48" s="520">
        <v>2198571.52</v>
      </c>
      <c r="L48" s="520">
        <v>722966.16999999993</v>
      </c>
      <c r="M48" s="535"/>
      <c r="N48" s="535"/>
      <c r="O48" s="535"/>
      <c r="P48" s="535"/>
      <c r="Q48" s="535"/>
      <c r="R48" s="535"/>
      <c r="S48" s="535"/>
      <c r="T48" s="535"/>
    </row>
    <row r="49" spans="1:20" ht="15" x14ac:dyDescent="0.25">
      <c r="A49" s="143" t="s">
        <v>501</v>
      </c>
      <c r="B49" s="125">
        <v>311983.15999999992</v>
      </c>
      <c r="C49" s="125">
        <v>649624.65000000014</v>
      </c>
      <c r="D49" s="547">
        <v>456410.10999999993</v>
      </c>
      <c r="E49" s="547">
        <v>768670.29</v>
      </c>
      <c r="F49" s="547">
        <v>1024823.6399999997</v>
      </c>
      <c r="G49" s="542">
        <v>746932.99</v>
      </c>
      <c r="H49" s="520">
        <v>966898.81999999983</v>
      </c>
      <c r="I49" s="520">
        <v>1364664.8199999998</v>
      </c>
      <c r="J49" s="520">
        <v>1359913.4499999997</v>
      </c>
      <c r="K49" s="520">
        <v>1276476.58</v>
      </c>
      <c r="L49" s="520">
        <v>505370.39999999997</v>
      </c>
      <c r="M49" s="543"/>
      <c r="N49" s="535"/>
      <c r="O49" s="535"/>
      <c r="P49" s="535"/>
      <c r="Q49" s="535"/>
      <c r="R49" s="535"/>
      <c r="S49" s="535"/>
      <c r="T49" s="535"/>
    </row>
    <row r="50" spans="1:20" ht="15" x14ac:dyDescent="0.25">
      <c r="A50" s="143" t="s">
        <v>504</v>
      </c>
      <c r="B50" s="125">
        <v>308713.43999999994</v>
      </c>
      <c r="C50" s="125">
        <v>266208.89999999997</v>
      </c>
      <c r="D50" s="547">
        <v>267523.19000000006</v>
      </c>
      <c r="E50" s="547">
        <v>248601.83</v>
      </c>
      <c r="F50" s="547">
        <v>236628.35999999984</v>
      </c>
      <c r="G50" s="542">
        <v>125551.05</v>
      </c>
      <c r="H50" s="520">
        <v>384904.28000000009</v>
      </c>
      <c r="I50" s="520">
        <v>442206.84000000032</v>
      </c>
      <c r="J50" s="520">
        <v>429659.93000000005</v>
      </c>
      <c r="K50" s="520">
        <v>465643.66000000003</v>
      </c>
      <c r="L50" s="520">
        <v>262453.25</v>
      </c>
      <c r="M50" s="543"/>
      <c r="N50" s="535"/>
      <c r="O50" s="535"/>
      <c r="P50" s="535"/>
      <c r="Q50" s="535"/>
      <c r="R50" s="535"/>
      <c r="S50" s="535"/>
      <c r="T50" s="535"/>
    </row>
    <row r="51" spans="1:20" ht="15" x14ac:dyDescent="0.25">
      <c r="A51" s="143" t="s">
        <v>507</v>
      </c>
      <c r="B51" s="125">
        <v>78.919999999999987</v>
      </c>
      <c r="C51" s="125">
        <v>65.020000000000024</v>
      </c>
      <c r="D51" s="547">
        <v>66.569999999999993</v>
      </c>
      <c r="E51" s="547">
        <v>15.779999999999998</v>
      </c>
      <c r="F51" s="547">
        <v>496.69000000000028</v>
      </c>
      <c r="G51" s="542">
        <v>0</v>
      </c>
      <c r="H51" s="520">
        <v>0</v>
      </c>
      <c r="I51" s="520">
        <v>0</v>
      </c>
      <c r="J51" s="520">
        <v>0</v>
      </c>
      <c r="K51" s="520">
        <v>0</v>
      </c>
      <c r="L51" s="520">
        <v>0</v>
      </c>
      <c r="M51" s="543"/>
      <c r="N51" s="535"/>
      <c r="O51" s="535"/>
      <c r="P51" s="535"/>
      <c r="Q51" s="535"/>
      <c r="R51" s="535"/>
      <c r="S51" s="535"/>
      <c r="T51" s="535"/>
    </row>
    <row r="52" spans="1:20" ht="15" x14ac:dyDescent="0.25">
      <c r="A52" s="143" t="s">
        <v>511</v>
      </c>
      <c r="B52" s="125">
        <v>0</v>
      </c>
      <c r="C52" s="125">
        <v>0</v>
      </c>
      <c r="D52" s="547">
        <v>0</v>
      </c>
      <c r="E52" s="547">
        <v>0</v>
      </c>
      <c r="F52" s="547">
        <v>0</v>
      </c>
      <c r="G52" s="542">
        <v>0</v>
      </c>
      <c r="H52" s="520">
        <v>0</v>
      </c>
      <c r="I52" s="520">
        <v>0</v>
      </c>
      <c r="J52" s="520">
        <v>0</v>
      </c>
      <c r="K52" s="520">
        <v>0</v>
      </c>
      <c r="L52" s="520">
        <v>0</v>
      </c>
      <c r="M52" s="543"/>
      <c r="N52" s="535"/>
      <c r="O52" s="535"/>
      <c r="P52" s="535"/>
      <c r="Q52" s="535"/>
      <c r="R52" s="535"/>
      <c r="S52" s="535"/>
      <c r="T52" s="535"/>
    </row>
    <row r="53" spans="1:20" ht="15" x14ac:dyDescent="0.25">
      <c r="A53" s="143" t="s">
        <v>508</v>
      </c>
      <c r="B53" s="125">
        <v>0</v>
      </c>
      <c r="C53" s="125">
        <v>0</v>
      </c>
      <c r="D53" s="547">
        <v>0</v>
      </c>
      <c r="E53" s="547">
        <v>0</v>
      </c>
      <c r="F53" s="547">
        <v>0</v>
      </c>
      <c r="G53" s="547">
        <v>0</v>
      </c>
      <c r="H53" s="520">
        <v>0</v>
      </c>
      <c r="I53" s="520">
        <v>0</v>
      </c>
      <c r="J53" s="520">
        <v>0</v>
      </c>
      <c r="K53" s="520">
        <v>0</v>
      </c>
      <c r="L53" s="520">
        <v>0</v>
      </c>
      <c r="M53" s="543"/>
      <c r="N53" s="535"/>
      <c r="O53" s="535"/>
      <c r="P53" s="535"/>
      <c r="Q53" s="535"/>
      <c r="R53" s="535"/>
      <c r="S53" s="535"/>
      <c r="T53" s="535"/>
    </row>
    <row r="54" spans="1:20" ht="15" x14ac:dyDescent="0.25">
      <c r="A54" s="143" t="s">
        <v>503</v>
      </c>
      <c r="B54" s="125">
        <v>0</v>
      </c>
      <c r="C54" s="125">
        <v>0</v>
      </c>
      <c r="D54" s="547">
        <v>0</v>
      </c>
      <c r="E54" s="547">
        <v>0</v>
      </c>
      <c r="F54" s="547">
        <v>0</v>
      </c>
      <c r="G54" s="547">
        <v>0</v>
      </c>
      <c r="H54" s="520">
        <v>0</v>
      </c>
      <c r="I54" s="520">
        <v>0</v>
      </c>
      <c r="J54" s="520">
        <v>0</v>
      </c>
      <c r="K54" s="520">
        <v>0</v>
      </c>
      <c r="L54" s="520">
        <v>0</v>
      </c>
      <c r="M54" s="543"/>
      <c r="N54" s="535"/>
      <c r="O54" s="535"/>
      <c r="P54" s="535"/>
      <c r="Q54" s="535"/>
      <c r="R54" s="535"/>
      <c r="S54" s="535"/>
      <c r="T54" s="535"/>
    </row>
    <row r="55" spans="1:20" ht="12.75" x14ac:dyDescent="0.2">
      <c r="A55" s="143" t="s">
        <v>509</v>
      </c>
      <c r="B55" s="125">
        <v>0</v>
      </c>
      <c r="C55" s="125">
        <v>0</v>
      </c>
      <c r="D55" s="547">
        <v>0</v>
      </c>
      <c r="E55" s="547">
        <v>0</v>
      </c>
      <c r="F55" s="547">
        <v>0</v>
      </c>
      <c r="G55" s="547">
        <v>0</v>
      </c>
      <c r="H55" s="520">
        <v>0</v>
      </c>
      <c r="I55" s="520">
        <v>0</v>
      </c>
      <c r="J55" s="520">
        <v>0</v>
      </c>
      <c r="K55" s="520">
        <v>0</v>
      </c>
      <c r="L55" s="520">
        <v>0</v>
      </c>
      <c r="M55" s="535"/>
      <c r="N55" s="535"/>
      <c r="O55" s="535"/>
      <c r="P55" s="535"/>
      <c r="Q55" s="535"/>
      <c r="R55" s="535"/>
      <c r="S55" s="535"/>
      <c r="T55" s="535"/>
    </row>
    <row r="56" spans="1:20" ht="13.5" thickBot="1" x14ac:dyDescent="0.25">
      <c r="A56" s="143" t="s">
        <v>510</v>
      </c>
      <c r="B56" s="125">
        <v>0</v>
      </c>
      <c r="C56" s="125">
        <v>0</v>
      </c>
      <c r="D56" s="547">
        <v>0</v>
      </c>
      <c r="E56" s="547">
        <v>0</v>
      </c>
      <c r="F56" s="547">
        <v>0</v>
      </c>
      <c r="G56" s="542">
        <v>0</v>
      </c>
      <c r="H56" s="520">
        <v>0</v>
      </c>
      <c r="I56" s="520">
        <v>0</v>
      </c>
      <c r="J56" s="520">
        <v>0</v>
      </c>
      <c r="K56" s="520">
        <v>0</v>
      </c>
      <c r="L56" s="520">
        <v>0</v>
      </c>
      <c r="M56" s="535"/>
      <c r="N56" s="535"/>
      <c r="O56" s="535"/>
      <c r="P56" s="535"/>
      <c r="Q56" s="535"/>
      <c r="R56" s="535"/>
      <c r="S56" s="535"/>
      <c r="T56" s="535"/>
    </row>
    <row r="57" spans="1:20" ht="26.25" thickBot="1" x14ac:dyDescent="0.25">
      <c r="A57" s="548" t="s">
        <v>515</v>
      </c>
      <c r="B57" s="541">
        <f t="shared" ref="B57:L57" si="1">SUM(B58:B82)</f>
        <v>212705967.37139803</v>
      </c>
      <c r="C57" s="541">
        <f t="shared" si="1"/>
        <v>245753693.47996098</v>
      </c>
      <c r="D57" s="541">
        <f t="shared" si="1"/>
        <v>216697183.52330825</v>
      </c>
      <c r="E57" s="541">
        <f t="shared" si="1"/>
        <v>216094965.13043001</v>
      </c>
      <c r="F57" s="541">
        <f t="shared" si="1"/>
        <v>238632296.82879466</v>
      </c>
      <c r="G57" s="541">
        <f t="shared" si="1"/>
        <v>264916668.85231239</v>
      </c>
      <c r="H57" s="541">
        <f t="shared" si="1"/>
        <v>294236611.05583203</v>
      </c>
      <c r="I57" s="541">
        <f t="shared" si="1"/>
        <v>296061536.1736241</v>
      </c>
      <c r="J57" s="541">
        <f t="shared" si="1"/>
        <v>282105401.3869859</v>
      </c>
      <c r="K57" s="541">
        <f t="shared" si="1"/>
        <v>303738554.63805085</v>
      </c>
      <c r="L57" s="541">
        <f t="shared" si="1"/>
        <v>18320863.287273042</v>
      </c>
      <c r="M57" s="535"/>
      <c r="N57" s="535"/>
      <c r="O57" s="535"/>
      <c r="P57" s="535"/>
      <c r="Q57" s="535"/>
      <c r="R57" s="535"/>
      <c r="S57" s="535"/>
      <c r="T57" s="535"/>
    </row>
    <row r="58" spans="1:20" ht="15" x14ac:dyDescent="0.25">
      <c r="A58" s="143" t="s">
        <v>498</v>
      </c>
      <c r="B58" s="125">
        <v>15654212.398112239</v>
      </c>
      <c r="C58" s="125">
        <v>18211836.718055543</v>
      </c>
      <c r="D58" s="125">
        <v>15632934.720130851</v>
      </c>
      <c r="E58" s="125">
        <v>14913870.52916</v>
      </c>
      <c r="F58" s="125">
        <v>15896304.342051039</v>
      </c>
      <c r="G58" s="125">
        <v>16295265.535527522</v>
      </c>
      <c r="H58" s="520">
        <v>21399647.574266635</v>
      </c>
      <c r="I58" s="520">
        <v>17402362.774366558</v>
      </c>
      <c r="J58" s="520">
        <v>17009150.353523698</v>
      </c>
      <c r="K58" s="520">
        <v>25581043.966908168</v>
      </c>
      <c r="L58" s="520">
        <v>2576814.0461707725</v>
      </c>
      <c r="M58" s="549"/>
      <c r="N58" s="535"/>
      <c r="O58" s="535"/>
      <c r="P58" s="535"/>
      <c r="Q58" s="535"/>
      <c r="R58" s="535"/>
      <c r="S58" s="535"/>
      <c r="T58" s="535"/>
    </row>
    <row r="59" spans="1:20" ht="15" x14ac:dyDescent="0.25">
      <c r="A59" s="143" t="s">
        <v>502</v>
      </c>
      <c r="B59" s="125">
        <v>10155155.615577022</v>
      </c>
      <c r="C59" s="125">
        <v>11177844.496441996</v>
      </c>
      <c r="D59" s="125">
        <v>9931709.5440530144</v>
      </c>
      <c r="E59" s="125">
        <v>10465394.681899998</v>
      </c>
      <c r="F59" s="125">
        <v>10951174.228597527</v>
      </c>
      <c r="G59" s="125">
        <v>11388882.185074896</v>
      </c>
      <c r="H59" s="520">
        <v>11281842.934488062</v>
      </c>
      <c r="I59" s="520">
        <v>13216896.840057444</v>
      </c>
      <c r="J59" s="520">
        <v>12356888.278022893</v>
      </c>
      <c r="K59" s="520">
        <v>13820597.953507053</v>
      </c>
      <c r="L59" s="520">
        <v>2198638.6509504425</v>
      </c>
      <c r="M59" s="549"/>
      <c r="N59" s="535"/>
      <c r="O59" s="535"/>
      <c r="P59" s="535"/>
      <c r="Q59" s="535"/>
      <c r="R59" s="535"/>
      <c r="S59" s="535"/>
      <c r="T59" s="535"/>
    </row>
    <row r="60" spans="1:20" ht="15" x14ac:dyDescent="0.25">
      <c r="A60" s="143" t="s">
        <v>499</v>
      </c>
      <c r="B60" s="125">
        <v>11292576.301153459</v>
      </c>
      <c r="C60" s="125">
        <v>11422728.512110028</v>
      </c>
      <c r="D60" s="125">
        <v>11418350.291357087</v>
      </c>
      <c r="E60" s="125">
        <v>11817789.89978</v>
      </c>
      <c r="F60" s="125">
        <v>11148891.77136164</v>
      </c>
      <c r="G60" s="125">
        <v>12261922.551754456</v>
      </c>
      <c r="H60" s="520">
        <v>13349532.512036189</v>
      </c>
      <c r="I60" s="520">
        <v>17458774.332165495</v>
      </c>
      <c r="J60" s="520">
        <v>13737572.486887349</v>
      </c>
      <c r="K60" s="520">
        <v>14454386.149282297</v>
      </c>
      <c r="L60" s="520">
        <v>1785716.4688111362</v>
      </c>
      <c r="M60" s="549"/>
      <c r="N60" s="535"/>
      <c r="O60" s="535"/>
      <c r="P60" s="535"/>
      <c r="Q60" s="535"/>
      <c r="R60" s="535"/>
      <c r="S60" s="535"/>
      <c r="T60" s="535"/>
    </row>
    <row r="61" spans="1:20" ht="15" x14ac:dyDescent="0.25">
      <c r="A61" s="143" t="s">
        <v>491</v>
      </c>
      <c r="B61" s="125">
        <v>13947128.395696621</v>
      </c>
      <c r="C61" s="125">
        <v>17399436.363726344</v>
      </c>
      <c r="D61" s="125">
        <v>12359886.652327029</v>
      </c>
      <c r="E61" s="125">
        <v>13724249.13032</v>
      </c>
      <c r="F61" s="125">
        <v>12836415.018931437</v>
      </c>
      <c r="G61" s="125">
        <v>13644766.348202845</v>
      </c>
      <c r="H61" s="520">
        <v>15425769.97469715</v>
      </c>
      <c r="I61" s="520">
        <v>14059977.000674061</v>
      </c>
      <c r="J61" s="520">
        <v>12446283.488965496</v>
      </c>
      <c r="K61" s="520">
        <v>18380505.498988483</v>
      </c>
      <c r="L61" s="520">
        <v>1662204.7614423602</v>
      </c>
      <c r="M61" s="549"/>
      <c r="N61" s="535"/>
      <c r="O61" s="535"/>
      <c r="P61" s="535"/>
      <c r="Q61" s="535"/>
      <c r="R61" s="535"/>
      <c r="S61" s="535"/>
      <c r="T61" s="535"/>
    </row>
    <row r="62" spans="1:20" ht="15" x14ac:dyDescent="0.25">
      <c r="A62" s="143" t="s">
        <v>495</v>
      </c>
      <c r="B62" s="125">
        <v>17973282.824283037</v>
      </c>
      <c r="C62" s="125">
        <v>22651504.788073156</v>
      </c>
      <c r="D62" s="125">
        <v>15467683.312882299</v>
      </c>
      <c r="E62" s="125">
        <v>15261391.785</v>
      </c>
      <c r="F62" s="125">
        <v>17109719.613297656</v>
      </c>
      <c r="G62" s="125">
        <v>14656066.931657255</v>
      </c>
      <c r="H62" s="520">
        <v>17000906.373179011</v>
      </c>
      <c r="I62" s="520">
        <v>19100367.350772895</v>
      </c>
      <c r="J62" s="520">
        <v>15169974.816499777</v>
      </c>
      <c r="K62" s="520">
        <v>15480222.821712269</v>
      </c>
      <c r="L62" s="520">
        <v>1447584.7710220045</v>
      </c>
      <c r="M62" s="549"/>
      <c r="N62" s="535"/>
      <c r="O62" s="535"/>
      <c r="P62" s="535"/>
      <c r="Q62" s="535"/>
      <c r="R62" s="535"/>
      <c r="S62" s="535"/>
      <c r="T62" s="535"/>
    </row>
    <row r="63" spans="1:20" ht="15" x14ac:dyDescent="0.25">
      <c r="A63" s="143" t="s">
        <v>488</v>
      </c>
      <c r="B63" s="125">
        <v>26527763.258288689</v>
      </c>
      <c r="C63" s="125">
        <v>32462472.403209891</v>
      </c>
      <c r="D63" s="125">
        <v>27959265.008889921</v>
      </c>
      <c r="E63" s="125">
        <v>29174524.286010001</v>
      </c>
      <c r="F63" s="125">
        <v>43666224.359411955</v>
      </c>
      <c r="G63" s="125">
        <v>52681374.439384423</v>
      </c>
      <c r="H63" s="520">
        <v>52271682.962005191</v>
      </c>
      <c r="I63" s="520">
        <v>56595615.336610854</v>
      </c>
      <c r="J63" s="520">
        <v>56279204.985707022</v>
      </c>
      <c r="K63" s="520">
        <v>55929576.171165451</v>
      </c>
      <c r="L63" s="520">
        <v>1253521.0379943729</v>
      </c>
      <c r="M63" s="549"/>
      <c r="N63" s="535"/>
      <c r="O63" s="535"/>
      <c r="P63" s="535"/>
      <c r="Q63" s="535"/>
      <c r="R63" s="535"/>
      <c r="S63" s="535"/>
      <c r="T63" s="535"/>
    </row>
    <row r="64" spans="1:20" ht="15" x14ac:dyDescent="0.25">
      <c r="A64" s="143" t="s">
        <v>497</v>
      </c>
      <c r="B64" s="125">
        <v>13896397.96626918</v>
      </c>
      <c r="C64" s="125">
        <v>15740318.953214314</v>
      </c>
      <c r="D64" s="125">
        <v>15201708.287976569</v>
      </c>
      <c r="E64" s="125">
        <v>16201062.345720001</v>
      </c>
      <c r="F64" s="125">
        <v>13215098.534653703</v>
      </c>
      <c r="G64" s="125">
        <v>18714630.825198788</v>
      </c>
      <c r="H64" s="520">
        <v>21709324.795177195</v>
      </c>
      <c r="I64" s="520">
        <v>24726512.739873204</v>
      </c>
      <c r="J64" s="520">
        <v>22793481.670583814</v>
      </c>
      <c r="K64" s="520">
        <v>18888973.909508314</v>
      </c>
      <c r="L64" s="520">
        <v>1152156.9572459674</v>
      </c>
      <c r="M64" s="549"/>
      <c r="N64" s="535"/>
      <c r="O64" s="535"/>
      <c r="P64" s="535"/>
      <c r="Q64" s="535"/>
      <c r="R64" s="535"/>
      <c r="S64" s="535"/>
      <c r="T64" s="535"/>
    </row>
    <row r="65" spans="1:20" ht="15" x14ac:dyDescent="0.25">
      <c r="A65" s="143" t="s">
        <v>487</v>
      </c>
      <c r="B65" s="125">
        <v>16510999.757767294</v>
      </c>
      <c r="C65" s="125">
        <v>19683843.574011721</v>
      </c>
      <c r="D65" s="125">
        <v>16116486.397203699</v>
      </c>
      <c r="E65" s="125">
        <v>16401537.732279997</v>
      </c>
      <c r="F65" s="125">
        <v>18147321.062017605</v>
      </c>
      <c r="G65" s="125">
        <v>19704941.029119894</v>
      </c>
      <c r="H65" s="520">
        <v>21065367.556276254</v>
      </c>
      <c r="I65" s="520">
        <v>22160450.861404005</v>
      </c>
      <c r="J65" s="520">
        <v>22649382.240080178</v>
      </c>
      <c r="K65" s="520">
        <v>26653565.870024364</v>
      </c>
      <c r="L65" s="520">
        <v>969099.22322284477</v>
      </c>
      <c r="M65" s="549"/>
      <c r="N65" s="535"/>
      <c r="O65" s="535"/>
      <c r="P65" s="535"/>
      <c r="Q65" s="535"/>
      <c r="R65" s="535"/>
      <c r="S65" s="535"/>
      <c r="T65" s="535"/>
    </row>
    <row r="66" spans="1:20" ht="15" x14ac:dyDescent="0.25">
      <c r="A66" s="143" t="s">
        <v>493</v>
      </c>
      <c r="B66" s="125">
        <v>16682466.042051144</v>
      </c>
      <c r="C66" s="125">
        <v>18461404.332052</v>
      </c>
      <c r="D66" s="125">
        <v>17488700.072632734</v>
      </c>
      <c r="E66" s="125">
        <v>15512071.786870001</v>
      </c>
      <c r="F66" s="125">
        <v>15532475.287670655</v>
      </c>
      <c r="G66" s="125">
        <v>18661755.239467923</v>
      </c>
      <c r="H66" s="520">
        <v>19728703.35033948</v>
      </c>
      <c r="I66" s="520">
        <v>16884836.630902734</v>
      </c>
      <c r="J66" s="520">
        <v>16964346.014076527</v>
      </c>
      <c r="K66" s="520">
        <v>21556039.035597317</v>
      </c>
      <c r="L66" s="520">
        <v>915939.63344557723</v>
      </c>
      <c r="M66" s="549"/>
      <c r="N66" s="535"/>
      <c r="O66" s="535"/>
      <c r="P66" s="535"/>
      <c r="Q66" s="535"/>
      <c r="R66" s="535"/>
      <c r="S66" s="535"/>
      <c r="T66" s="535"/>
    </row>
    <row r="67" spans="1:20" ht="15" x14ac:dyDescent="0.25">
      <c r="A67" s="143" t="s">
        <v>494</v>
      </c>
      <c r="B67" s="125">
        <v>11144698.454192579</v>
      </c>
      <c r="C67" s="125">
        <v>13118148.777829716</v>
      </c>
      <c r="D67" s="125">
        <v>11564567.970783424</v>
      </c>
      <c r="E67" s="125">
        <v>13437047.261079999</v>
      </c>
      <c r="F67" s="125">
        <v>14248684.110614132</v>
      </c>
      <c r="G67" s="125">
        <v>16183752.304699775</v>
      </c>
      <c r="H67" s="520">
        <v>18071818.87998952</v>
      </c>
      <c r="I67" s="520">
        <v>17056259.310901817</v>
      </c>
      <c r="J67" s="520">
        <v>20359718.923747145</v>
      </c>
      <c r="K67" s="520">
        <v>18503642.437571492</v>
      </c>
      <c r="L67" s="520">
        <v>806150.65415446344</v>
      </c>
      <c r="M67" s="549"/>
      <c r="N67" s="535"/>
      <c r="O67" s="535"/>
      <c r="P67" s="535"/>
      <c r="Q67" s="535"/>
      <c r="R67" s="535"/>
      <c r="S67" s="535"/>
      <c r="T67" s="535"/>
    </row>
    <row r="68" spans="1:20" ht="15" x14ac:dyDescent="0.25">
      <c r="A68" s="143" t="s">
        <v>501</v>
      </c>
      <c r="B68" s="125">
        <v>8754828.0499116834</v>
      </c>
      <c r="C68" s="125">
        <v>8100714.8639342664</v>
      </c>
      <c r="D68" s="125">
        <v>8267810.8664689353</v>
      </c>
      <c r="E68" s="125">
        <v>8172931.2445999999</v>
      </c>
      <c r="F68" s="125">
        <v>7771425.4589981763</v>
      </c>
      <c r="G68" s="125">
        <v>9304277.0487393383</v>
      </c>
      <c r="H68" s="520">
        <v>9574625.7776067629</v>
      </c>
      <c r="I68" s="520">
        <v>7655384.8702827776</v>
      </c>
      <c r="J68" s="520">
        <v>9854301.6278018672</v>
      </c>
      <c r="K68" s="520">
        <v>8306326.8700966723</v>
      </c>
      <c r="L68" s="520">
        <v>700062.33019632753</v>
      </c>
      <c r="M68" s="549"/>
      <c r="N68" s="535"/>
      <c r="O68" s="535"/>
      <c r="P68" s="535"/>
      <c r="Q68" s="535"/>
      <c r="R68" s="535"/>
      <c r="S68" s="535"/>
      <c r="T68" s="535"/>
    </row>
    <row r="69" spans="1:20" ht="15" x14ac:dyDescent="0.25">
      <c r="A69" s="143" t="s">
        <v>504</v>
      </c>
      <c r="B69" s="125">
        <v>1041815.14417</v>
      </c>
      <c r="C69" s="125">
        <v>1404917.8751999999</v>
      </c>
      <c r="D69" s="125">
        <v>1136024.4621000001</v>
      </c>
      <c r="E69" s="125">
        <v>968765.21325000003</v>
      </c>
      <c r="F69" s="125">
        <v>1519724.398977489</v>
      </c>
      <c r="G69" s="125">
        <v>1449250.9675817706</v>
      </c>
      <c r="H69" s="520">
        <v>2008191.6852615231</v>
      </c>
      <c r="I69" s="520">
        <v>1547724.658759695</v>
      </c>
      <c r="J69" s="520">
        <v>1339656.1529704728</v>
      </c>
      <c r="K69" s="520">
        <v>1140300.8200155681</v>
      </c>
      <c r="L69" s="520">
        <v>355562.5910539914</v>
      </c>
      <c r="M69" s="549"/>
      <c r="N69" s="535"/>
      <c r="O69" s="535"/>
      <c r="P69" s="535"/>
      <c r="Q69" s="535"/>
      <c r="R69" s="535"/>
      <c r="S69" s="535"/>
      <c r="T69" s="535"/>
    </row>
    <row r="70" spans="1:20" ht="15" x14ac:dyDescent="0.25">
      <c r="A70" s="143" t="s">
        <v>496</v>
      </c>
      <c r="B70" s="125">
        <v>8915336.5531666819</v>
      </c>
      <c r="C70" s="125">
        <v>11907866.18277155</v>
      </c>
      <c r="D70" s="125">
        <v>12016793.241489362</v>
      </c>
      <c r="E70" s="125">
        <v>11124462.41904</v>
      </c>
      <c r="F70" s="125">
        <v>10598707.331289152</v>
      </c>
      <c r="G70" s="125">
        <v>11767573.440949306</v>
      </c>
      <c r="H70" s="520">
        <v>13533336.703584502</v>
      </c>
      <c r="I70" s="520">
        <v>13366345.134937322</v>
      </c>
      <c r="J70" s="520">
        <v>11121770.682517318</v>
      </c>
      <c r="K70" s="520">
        <v>11396853.988811752</v>
      </c>
      <c r="L70" s="520">
        <v>341689.17888610874</v>
      </c>
      <c r="M70" s="549"/>
      <c r="N70" s="535"/>
      <c r="O70" s="535"/>
      <c r="P70" s="535"/>
      <c r="Q70" s="535"/>
      <c r="R70" s="535"/>
      <c r="S70" s="535"/>
      <c r="T70" s="535"/>
    </row>
    <row r="71" spans="1:20" ht="15" x14ac:dyDescent="0.25">
      <c r="A71" s="143" t="s">
        <v>492</v>
      </c>
      <c r="B71" s="125">
        <v>4327159.0962397633</v>
      </c>
      <c r="C71" s="125">
        <v>5564880.6971217198</v>
      </c>
      <c r="D71" s="125">
        <v>6776973.5210301504</v>
      </c>
      <c r="E71" s="125">
        <v>6200628.2359000007</v>
      </c>
      <c r="F71" s="125">
        <v>7311743.4605115829</v>
      </c>
      <c r="G71" s="125">
        <v>8982509.613011308</v>
      </c>
      <c r="H71" s="520">
        <v>14347885.648515208</v>
      </c>
      <c r="I71" s="520">
        <v>11925185.83008326</v>
      </c>
      <c r="J71" s="520">
        <v>13499524.82304921</v>
      </c>
      <c r="K71" s="520">
        <v>11769901.62782583</v>
      </c>
      <c r="L71" s="520">
        <v>332117.42716000002</v>
      </c>
      <c r="M71" s="549"/>
      <c r="N71" s="535"/>
      <c r="O71" s="535"/>
      <c r="P71" s="535"/>
      <c r="Q71" s="535"/>
      <c r="R71" s="535"/>
      <c r="S71" s="535"/>
      <c r="T71" s="535"/>
    </row>
    <row r="72" spans="1:20" s="130" customFormat="1" ht="15" x14ac:dyDescent="0.25">
      <c r="A72" s="143" t="s">
        <v>489</v>
      </c>
      <c r="B72" s="125">
        <v>7419035.3115148414</v>
      </c>
      <c r="C72" s="125">
        <v>7160544.5188106615</v>
      </c>
      <c r="D72" s="125">
        <v>7797338.1480682166</v>
      </c>
      <c r="E72" s="125">
        <v>6384746.2539000008</v>
      </c>
      <c r="F72" s="125">
        <v>6875117.6071777344</v>
      </c>
      <c r="G72" s="125">
        <v>6453295.475290304</v>
      </c>
      <c r="H72" s="520">
        <v>7495506.9057344627</v>
      </c>
      <c r="I72" s="520">
        <v>7129236.3500367738</v>
      </c>
      <c r="J72" s="520">
        <v>6675799.4738550298</v>
      </c>
      <c r="K72" s="520">
        <v>8382032.634434511</v>
      </c>
      <c r="L72" s="520">
        <v>328624.28424932383</v>
      </c>
      <c r="M72" s="650"/>
      <c r="N72" s="651"/>
      <c r="O72" s="651"/>
      <c r="P72" s="651"/>
      <c r="Q72" s="651"/>
      <c r="R72" s="651"/>
      <c r="S72" s="651"/>
      <c r="T72" s="651"/>
    </row>
    <row r="73" spans="1:20" ht="15" x14ac:dyDescent="0.25">
      <c r="A73" s="143" t="s">
        <v>505</v>
      </c>
      <c r="B73" s="125">
        <v>3619655.1894042939</v>
      </c>
      <c r="C73" s="125">
        <v>3468787.9084286848</v>
      </c>
      <c r="D73" s="125">
        <v>3067174.3474964569</v>
      </c>
      <c r="E73" s="125">
        <v>3213332.7346199998</v>
      </c>
      <c r="F73" s="125">
        <v>5048936.4432364823</v>
      </c>
      <c r="G73" s="125">
        <v>4834613.0972104361</v>
      </c>
      <c r="H73" s="520">
        <v>5857706.0208925996</v>
      </c>
      <c r="I73" s="520">
        <v>7147844.3497423837</v>
      </c>
      <c r="J73" s="520">
        <v>5332206.0930020679</v>
      </c>
      <c r="K73" s="520">
        <v>7792753.4102657968</v>
      </c>
      <c r="L73" s="520">
        <v>326040.72986999998</v>
      </c>
      <c r="M73" s="549"/>
      <c r="N73" s="535"/>
      <c r="O73" s="535"/>
      <c r="P73" s="535"/>
      <c r="Q73" s="535"/>
      <c r="R73" s="535"/>
      <c r="S73" s="535"/>
      <c r="T73" s="535"/>
    </row>
    <row r="74" spans="1:20" ht="15" x14ac:dyDescent="0.25">
      <c r="A74" s="143" t="s">
        <v>506</v>
      </c>
      <c r="B74" s="125">
        <v>2887239.3978900001</v>
      </c>
      <c r="C74" s="125">
        <v>3057114.5808000001</v>
      </c>
      <c r="D74" s="125">
        <v>2919616.7758999998</v>
      </c>
      <c r="E74" s="125">
        <v>2477044.44233</v>
      </c>
      <c r="F74" s="125">
        <v>2311459.6408615285</v>
      </c>
      <c r="G74" s="125">
        <v>2723459.4861216168</v>
      </c>
      <c r="H74" s="520">
        <v>2868128.453279472</v>
      </c>
      <c r="I74" s="520">
        <v>2937865.1047025807</v>
      </c>
      <c r="J74" s="520">
        <v>3168973.3559589921</v>
      </c>
      <c r="K74" s="520">
        <v>3044743.0069282134</v>
      </c>
      <c r="L74" s="520">
        <v>307138.38098902249</v>
      </c>
      <c r="M74" s="549"/>
      <c r="N74" s="535"/>
      <c r="O74" s="535"/>
      <c r="P74" s="535"/>
      <c r="Q74" s="535"/>
      <c r="R74" s="535"/>
      <c r="S74" s="535"/>
      <c r="T74" s="535"/>
    </row>
    <row r="75" spans="1:20" ht="15" x14ac:dyDescent="0.25">
      <c r="A75" s="143" t="s">
        <v>500</v>
      </c>
      <c r="B75" s="125">
        <v>7338773.5853795037</v>
      </c>
      <c r="C75" s="125">
        <v>9317429.3073072005</v>
      </c>
      <c r="D75" s="125">
        <v>6912332.9288437767</v>
      </c>
      <c r="E75" s="125">
        <v>6640309.8533200007</v>
      </c>
      <c r="F75" s="125">
        <v>9051325.219025854</v>
      </c>
      <c r="G75" s="125">
        <v>9826174.5892172437</v>
      </c>
      <c r="H75" s="520">
        <v>12725557.712012535</v>
      </c>
      <c r="I75" s="520">
        <v>9915591.4550507572</v>
      </c>
      <c r="J75" s="520">
        <v>7621921.1575731682</v>
      </c>
      <c r="K75" s="520">
        <v>7405981.7369640442</v>
      </c>
      <c r="L75" s="520">
        <v>259905.33107120171</v>
      </c>
      <c r="M75" s="549"/>
      <c r="N75" s="535"/>
      <c r="O75" s="535"/>
      <c r="P75" s="535"/>
      <c r="Q75" s="535"/>
      <c r="R75" s="535"/>
      <c r="S75" s="535"/>
      <c r="T75" s="535"/>
    </row>
    <row r="76" spans="1:20" ht="15" x14ac:dyDescent="0.25">
      <c r="A76" s="143" t="s">
        <v>503</v>
      </c>
      <c r="B76" s="125">
        <v>5606989.0631299997</v>
      </c>
      <c r="C76" s="125">
        <v>6686304.4079999998</v>
      </c>
      <c r="D76" s="125">
        <v>5663052.8317000009</v>
      </c>
      <c r="E76" s="125">
        <v>4769212.3398500001</v>
      </c>
      <c r="F76" s="125">
        <v>4462438.3670402812</v>
      </c>
      <c r="G76" s="125">
        <v>5687389.6456776354</v>
      </c>
      <c r="H76" s="520">
        <v>3863782.0252467599</v>
      </c>
      <c r="I76" s="520">
        <v>4547433.2491905801</v>
      </c>
      <c r="J76" s="520">
        <v>3721045.833020451</v>
      </c>
      <c r="K76" s="520">
        <v>3639917.452289185</v>
      </c>
      <c r="L76" s="520">
        <v>193123.50878178922</v>
      </c>
      <c r="M76" s="549"/>
      <c r="N76" s="535"/>
      <c r="O76" s="535"/>
      <c r="P76" s="535"/>
      <c r="Q76" s="535"/>
      <c r="R76" s="535"/>
      <c r="S76" s="535"/>
      <c r="T76" s="535"/>
    </row>
    <row r="77" spans="1:20" ht="15" x14ac:dyDescent="0.25">
      <c r="A77" s="143" t="s">
        <v>490</v>
      </c>
      <c r="B77" s="125">
        <v>6146283.3878400279</v>
      </c>
      <c r="C77" s="125">
        <v>6924185.8652621405</v>
      </c>
      <c r="D77" s="125">
        <v>6793918.232124758</v>
      </c>
      <c r="E77" s="125">
        <v>7126638.9470999995</v>
      </c>
      <c r="F77" s="125">
        <v>6606660.0885816664</v>
      </c>
      <c r="G77" s="125">
        <v>5856255.6990928901</v>
      </c>
      <c r="H77" s="520">
        <v>5426134.9286909755</v>
      </c>
      <c r="I77" s="520">
        <v>7905973.3459119704</v>
      </c>
      <c r="J77" s="520">
        <v>7843085.0286713019</v>
      </c>
      <c r="K77" s="520">
        <v>8265414.1953781489</v>
      </c>
      <c r="L77" s="520">
        <v>150493.02681570814</v>
      </c>
      <c r="M77" s="549"/>
      <c r="N77" s="535"/>
      <c r="O77" s="535"/>
      <c r="P77" s="535"/>
      <c r="Q77" s="535"/>
      <c r="R77" s="535"/>
      <c r="S77" s="535"/>
      <c r="T77" s="535"/>
    </row>
    <row r="78" spans="1:20" ht="15" x14ac:dyDescent="0.25">
      <c r="A78" s="143" t="s">
        <v>507</v>
      </c>
      <c r="B78" s="125">
        <v>2232758.1492499998</v>
      </c>
      <c r="C78" s="125">
        <v>1601155.8191999998</v>
      </c>
      <c r="D78" s="125">
        <v>1953354.5861500001</v>
      </c>
      <c r="E78" s="125">
        <v>1974453.8407799997</v>
      </c>
      <c r="F78" s="125">
        <v>3326069.5681514922</v>
      </c>
      <c r="G78" s="125">
        <v>3234840.5039723478</v>
      </c>
      <c r="H78" s="520">
        <v>4304157.7469679601</v>
      </c>
      <c r="I78" s="520">
        <v>2660206.6527726399</v>
      </c>
      <c r="J78" s="520">
        <v>1561452.7140889622</v>
      </c>
      <c r="K78" s="520">
        <v>2476406.5227423133</v>
      </c>
      <c r="L78" s="520">
        <v>100133.95141000001</v>
      </c>
      <c r="M78" s="549"/>
      <c r="N78" s="535"/>
      <c r="O78" s="535"/>
      <c r="P78" s="535"/>
      <c r="Q78" s="535"/>
      <c r="R78" s="535"/>
      <c r="S78" s="535"/>
      <c r="T78" s="535"/>
    </row>
    <row r="79" spans="1:20" ht="15" x14ac:dyDescent="0.25">
      <c r="A79" s="649" t="s">
        <v>508</v>
      </c>
      <c r="B79" s="520">
        <v>498347.86392999993</v>
      </c>
      <c r="C79" s="520">
        <v>108743.87999999999</v>
      </c>
      <c r="D79" s="520">
        <v>138607.74124999999</v>
      </c>
      <c r="E79" s="520">
        <v>51698.7</v>
      </c>
      <c r="F79" s="520">
        <v>796532.59656573122</v>
      </c>
      <c r="G79" s="520">
        <v>269317.81776000001</v>
      </c>
      <c r="H79" s="520">
        <v>309691.23983628559</v>
      </c>
      <c r="I79" s="520">
        <v>121183.64303237597</v>
      </c>
      <c r="J79" s="520">
        <v>186559.55300606939</v>
      </c>
      <c r="K79" s="520">
        <v>309150.34533782915</v>
      </c>
      <c r="L79" s="520">
        <v>67564.875</v>
      </c>
      <c r="M79" s="549"/>
    </row>
    <row r="80" spans="1:20" ht="15" x14ac:dyDescent="0.25">
      <c r="A80" s="143" t="s">
        <v>510</v>
      </c>
      <c r="B80" s="125">
        <v>42339.869109999992</v>
      </c>
      <c r="C80" s="125">
        <v>21522.379199999999</v>
      </c>
      <c r="D80" s="125">
        <v>11714.80695</v>
      </c>
      <c r="E80" s="125">
        <v>4561.6499999999996</v>
      </c>
      <c r="F80" s="125">
        <v>98514.900000000009</v>
      </c>
      <c r="G80" s="125">
        <v>152178.15651863316</v>
      </c>
      <c r="H80" s="520">
        <v>437429.05606000003</v>
      </c>
      <c r="I80" s="520">
        <v>348244.761</v>
      </c>
      <c r="J80" s="520">
        <v>285650.96658000001</v>
      </c>
      <c r="K80" s="520">
        <v>408801.83500000002</v>
      </c>
      <c r="L80" s="520">
        <v>55706.55</v>
      </c>
      <c r="M80" s="549"/>
    </row>
    <row r="81" spans="1:13" ht="15" x14ac:dyDescent="0.25">
      <c r="A81" s="143" t="s">
        <v>509</v>
      </c>
      <c r="B81" s="125">
        <v>57491.882610000001</v>
      </c>
      <c r="C81" s="125">
        <v>70308</v>
      </c>
      <c r="D81" s="125">
        <v>84532.25</v>
      </c>
      <c r="E81" s="125">
        <v>47981.8</v>
      </c>
      <c r="F81" s="125">
        <v>59623.075000000004</v>
      </c>
      <c r="G81" s="125">
        <v>126778.00298755187</v>
      </c>
      <c r="H81" s="520">
        <v>160596.48003844672</v>
      </c>
      <c r="I81" s="520">
        <v>177125.38207262434</v>
      </c>
      <c r="J81" s="520">
        <v>116365.96927355776</v>
      </c>
      <c r="K81" s="520">
        <v>132449.39986679205</v>
      </c>
      <c r="L81" s="520">
        <v>34874.917329622593</v>
      </c>
      <c r="M81" s="549"/>
    </row>
    <row r="82" spans="1:13" ht="15" x14ac:dyDescent="0.25">
      <c r="A82" s="143" t="s">
        <v>511</v>
      </c>
      <c r="B82" s="125">
        <v>33233.814460000001</v>
      </c>
      <c r="C82" s="125">
        <v>29678.275199999996</v>
      </c>
      <c r="D82" s="125">
        <v>16646.5255</v>
      </c>
      <c r="E82" s="125">
        <v>29258.017620000002</v>
      </c>
      <c r="F82" s="125">
        <v>41710.344770132935</v>
      </c>
      <c r="G82" s="125">
        <v>55397.918094191773</v>
      </c>
      <c r="H82" s="520">
        <v>19283.75964993078</v>
      </c>
      <c r="I82" s="520">
        <v>14138.208319284309</v>
      </c>
      <c r="J82" s="520">
        <v>11084.697523542804</v>
      </c>
      <c r="K82" s="520">
        <v>18966.977828970004</v>
      </c>
      <c r="L82" s="520">
        <v>0</v>
      </c>
      <c r="M82" s="549"/>
    </row>
    <row r="83" spans="1:13" ht="12.75" x14ac:dyDescent="0.2">
      <c r="A83" s="143"/>
      <c r="B83" s="125"/>
      <c r="C83" s="125"/>
      <c r="D83" s="125"/>
      <c r="E83" s="125"/>
      <c r="F83" s="125"/>
      <c r="G83" s="125"/>
      <c r="K83" s="671"/>
      <c r="L83" s="671"/>
    </row>
    <row r="84" spans="1:13" ht="84.75" customHeight="1" x14ac:dyDescent="0.2">
      <c r="A84" s="1067" t="s">
        <v>905</v>
      </c>
      <c r="B84" s="1067"/>
      <c r="C84" s="1067"/>
      <c r="D84" s="1067"/>
      <c r="E84" s="1067"/>
      <c r="F84" s="1067"/>
      <c r="G84" s="1067"/>
      <c r="H84" s="1067"/>
      <c r="I84" s="1067"/>
      <c r="J84" s="1067"/>
      <c r="K84" s="1068"/>
      <c r="L84" s="672"/>
    </row>
    <row r="85" spans="1:13" ht="12.75" x14ac:dyDescent="0.2">
      <c r="A85" s="550" t="s">
        <v>516</v>
      </c>
      <c r="B85" s="550"/>
      <c r="C85" s="550"/>
      <c r="D85" s="550"/>
      <c r="E85" s="550"/>
      <c r="F85" s="550"/>
      <c r="G85" s="550"/>
      <c r="H85" s="550"/>
      <c r="I85" s="550"/>
      <c r="J85" s="550"/>
      <c r="K85" s="535"/>
      <c r="L85" s="535"/>
    </row>
    <row r="86" spans="1:13" ht="16.5" customHeight="1" x14ac:dyDescent="0.2">
      <c r="A86" s="551" t="s">
        <v>517</v>
      </c>
      <c r="B86" s="552"/>
      <c r="C86" s="552"/>
      <c r="D86" s="552"/>
      <c r="E86" s="552"/>
      <c r="F86" s="553"/>
      <c r="G86" s="553"/>
      <c r="H86" s="554"/>
      <c r="I86" s="554"/>
      <c r="J86" s="554"/>
      <c r="K86" s="554"/>
      <c r="L86" s="554"/>
    </row>
    <row r="91" spans="1:13" ht="10.5" customHeight="1" x14ac:dyDescent="0.2"/>
  </sheetData>
  <mergeCells count="2">
    <mergeCell ref="A2:I2"/>
    <mergeCell ref="A84:K84"/>
  </mergeCells>
  <conditionalFormatting sqref="K46:L46">
    <cfRule type="cellIs" dxfId="2" priority="1" stopIfTrue="1" operator="equal">
      <formula>-0.000001</formula>
    </cfRule>
  </conditionalFormatting>
  <conditionalFormatting sqref="P4:P21 N4:N30">
    <cfRule type="cellIs" dxfId="1" priority="3" stopIfTrue="1" operator="equal">
      <formula>-0.000001</formula>
    </cfRule>
  </conditionalFormatting>
  <conditionalFormatting sqref="P34:Q34">
    <cfRule type="cellIs" dxfId="0" priority="2" stopIfTrue="1" operator="equal">
      <formula>-0.000001</formula>
    </cfRule>
  </conditionalFormatting>
  <printOptions horizontalCentered="1" verticalCentered="1"/>
  <pageMargins left="0" right="0" top="0" bottom="0" header="0.31496062992125984" footer="0.31496062992125984"/>
  <pageSetup paperSize="9" scale="5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7E04-D96B-4DCC-B2B8-5FF6CD21B6EA}">
  <sheetPr>
    <tabColor rgb="FF002060"/>
  </sheetPr>
  <dimension ref="A1:N60"/>
  <sheetViews>
    <sheetView showGridLines="0" view="pageBreakPreview" zoomScaleNormal="100" zoomScaleSheetLayoutView="100" workbookViewId="0"/>
  </sheetViews>
  <sheetFormatPr baseColWidth="10" defaultColWidth="11.42578125" defaultRowHeight="15" x14ac:dyDescent="0.25"/>
  <cols>
    <col min="2" max="14" width="10.5703125" customWidth="1"/>
    <col min="15" max="15" width="3" customWidth="1"/>
  </cols>
  <sheetData>
    <row r="1" spans="1:14" x14ac:dyDescent="0.25">
      <c r="A1" s="110" t="s">
        <v>329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15.75" x14ac:dyDescent="0.25">
      <c r="A2" s="229" t="s">
        <v>330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5.75" x14ac:dyDescent="0.25">
      <c r="A3" s="229" t="s">
        <v>331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4" ht="15.75" thickBot="1" x14ac:dyDescent="0.3">
      <c r="A4" s="63" t="s">
        <v>332</v>
      </c>
      <c r="B4" s="230" t="s">
        <v>333</v>
      </c>
      <c r="C4" s="230" t="s">
        <v>334</v>
      </c>
      <c r="D4" s="230" t="s">
        <v>335</v>
      </c>
      <c r="E4" s="230" t="s">
        <v>336</v>
      </c>
      <c r="F4" s="230" t="s">
        <v>337</v>
      </c>
      <c r="G4" s="230" t="s">
        <v>338</v>
      </c>
      <c r="H4" s="230" t="s">
        <v>339</v>
      </c>
      <c r="I4" s="230" t="s">
        <v>340</v>
      </c>
      <c r="J4" s="230" t="s">
        <v>341</v>
      </c>
      <c r="K4" s="230" t="s">
        <v>342</v>
      </c>
      <c r="L4" s="230" t="s">
        <v>343</v>
      </c>
      <c r="M4" s="230" t="s">
        <v>344</v>
      </c>
      <c r="N4" s="230" t="s">
        <v>0</v>
      </c>
    </row>
    <row r="5" spans="1:14" ht="15.75" thickBot="1" x14ac:dyDescent="0.3">
      <c r="A5" s="231" t="s">
        <v>345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3"/>
    </row>
    <row r="6" spans="1:14" x14ac:dyDescent="0.25">
      <c r="A6" s="234">
        <v>2009</v>
      </c>
      <c r="B6" s="235">
        <v>353</v>
      </c>
      <c r="C6" s="235">
        <v>717</v>
      </c>
      <c r="D6" s="235">
        <v>601</v>
      </c>
      <c r="E6" s="235">
        <v>338</v>
      </c>
      <c r="F6" s="235">
        <v>507</v>
      </c>
      <c r="G6" s="235">
        <v>281</v>
      </c>
      <c r="H6" s="235">
        <v>304</v>
      </c>
      <c r="I6" s="235">
        <v>586</v>
      </c>
      <c r="J6" s="235">
        <v>415</v>
      </c>
      <c r="K6" s="235">
        <v>439</v>
      </c>
      <c r="L6" s="235">
        <v>404</v>
      </c>
      <c r="M6" s="235">
        <v>290</v>
      </c>
      <c r="N6" s="235">
        <f>SUM(B6:M6)</f>
        <v>5235</v>
      </c>
    </row>
    <row r="7" spans="1:14" x14ac:dyDescent="0.25">
      <c r="A7" s="234">
        <v>2010</v>
      </c>
      <c r="B7" s="235">
        <v>514</v>
      </c>
      <c r="C7" s="235">
        <v>1556</v>
      </c>
      <c r="D7" s="235">
        <v>512</v>
      </c>
      <c r="E7" s="235">
        <v>467</v>
      </c>
      <c r="F7" s="235">
        <v>697</v>
      </c>
      <c r="G7" s="235">
        <v>476</v>
      </c>
      <c r="H7" s="235">
        <v>686</v>
      </c>
      <c r="I7" s="235">
        <v>686</v>
      </c>
      <c r="J7" s="235">
        <v>526</v>
      </c>
      <c r="K7" s="235">
        <v>859</v>
      </c>
      <c r="L7" s="235">
        <v>949</v>
      </c>
      <c r="M7" s="235">
        <v>1710</v>
      </c>
      <c r="N7" s="235">
        <f t="shared" ref="N7:N19" si="0">SUM(B7:M7)</f>
        <v>9638</v>
      </c>
    </row>
    <row r="8" spans="1:14" x14ac:dyDescent="0.25">
      <c r="A8" s="234">
        <v>2011</v>
      </c>
      <c r="B8" s="235">
        <v>1388</v>
      </c>
      <c r="C8" s="235">
        <v>1930</v>
      </c>
      <c r="D8" s="235">
        <v>961</v>
      </c>
      <c r="E8" s="235">
        <v>782</v>
      </c>
      <c r="F8" s="235">
        <v>898</v>
      </c>
      <c r="G8" s="235">
        <v>494</v>
      </c>
      <c r="H8" s="235">
        <v>545</v>
      </c>
      <c r="I8" s="235">
        <v>600</v>
      </c>
      <c r="J8" s="235">
        <v>691</v>
      </c>
      <c r="K8" s="235">
        <v>451</v>
      </c>
      <c r="L8" s="235">
        <v>739</v>
      </c>
      <c r="M8" s="235">
        <v>463</v>
      </c>
      <c r="N8" s="235">
        <f t="shared" si="0"/>
        <v>9942</v>
      </c>
    </row>
    <row r="9" spans="1:14" x14ac:dyDescent="0.25">
      <c r="A9" s="234">
        <v>2012</v>
      </c>
      <c r="B9" s="235">
        <v>1391</v>
      </c>
      <c r="C9" s="235">
        <v>462</v>
      </c>
      <c r="D9" s="235">
        <v>474</v>
      </c>
      <c r="E9" s="235">
        <v>345</v>
      </c>
      <c r="F9" s="235">
        <v>1279</v>
      </c>
      <c r="G9" s="235">
        <v>523</v>
      </c>
      <c r="H9" s="235">
        <v>450</v>
      </c>
      <c r="I9" s="235">
        <v>611</v>
      </c>
      <c r="J9" s="235">
        <v>384</v>
      </c>
      <c r="K9" s="235">
        <v>371</v>
      </c>
      <c r="L9" s="235">
        <v>739</v>
      </c>
      <c r="M9" s="235">
        <v>218</v>
      </c>
      <c r="N9" s="235">
        <f t="shared" si="0"/>
        <v>7247</v>
      </c>
    </row>
    <row r="10" spans="1:14" x14ac:dyDescent="0.25">
      <c r="A10" s="234">
        <v>2013</v>
      </c>
      <c r="B10" s="235">
        <v>1121</v>
      </c>
      <c r="C10" s="235">
        <v>319</v>
      </c>
      <c r="D10" s="235">
        <v>318</v>
      </c>
      <c r="E10" s="235">
        <v>418</v>
      </c>
      <c r="F10" s="235">
        <v>1035</v>
      </c>
      <c r="G10" s="235">
        <v>376</v>
      </c>
      <c r="H10" s="235">
        <v>360</v>
      </c>
      <c r="I10" s="235">
        <v>451</v>
      </c>
      <c r="J10" s="235">
        <v>310</v>
      </c>
      <c r="K10" s="235">
        <v>271</v>
      </c>
      <c r="L10" s="235">
        <v>650</v>
      </c>
      <c r="M10" s="235">
        <v>168</v>
      </c>
      <c r="N10" s="235">
        <f t="shared" si="0"/>
        <v>5797</v>
      </c>
    </row>
    <row r="11" spans="1:14" x14ac:dyDescent="0.25">
      <c r="A11" s="234">
        <v>2014</v>
      </c>
      <c r="B11" s="235">
        <v>2039</v>
      </c>
      <c r="C11" s="235">
        <v>358</v>
      </c>
      <c r="D11" s="235">
        <v>236</v>
      </c>
      <c r="E11" s="235">
        <v>250</v>
      </c>
      <c r="F11" s="235">
        <v>670</v>
      </c>
      <c r="G11" s="235">
        <v>477</v>
      </c>
      <c r="H11" s="235">
        <v>206</v>
      </c>
      <c r="I11" s="235">
        <v>389</v>
      </c>
      <c r="J11" s="235">
        <v>403</v>
      </c>
      <c r="K11" s="235">
        <v>288</v>
      </c>
      <c r="L11" s="235">
        <v>402</v>
      </c>
      <c r="M11" s="235">
        <v>372</v>
      </c>
      <c r="N11" s="235">
        <f t="shared" si="0"/>
        <v>6090</v>
      </c>
    </row>
    <row r="12" spans="1:14" x14ac:dyDescent="0.25">
      <c r="A12" s="234">
        <v>2015</v>
      </c>
      <c r="B12" s="235">
        <v>2176</v>
      </c>
      <c r="C12" s="235">
        <v>325</v>
      </c>
      <c r="D12" s="235">
        <v>232</v>
      </c>
      <c r="E12" s="235">
        <v>246</v>
      </c>
      <c r="F12" s="235">
        <v>771</v>
      </c>
      <c r="G12" s="235">
        <v>353</v>
      </c>
      <c r="H12" s="235">
        <v>214</v>
      </c>
      <c r="I12" s="235">
        <v>571</v>
      </c>
      <c r="J12" s="235">
        <v>192</v>
      </c>
      <c r="K12" s="235">
        <v>184</v>
      </c>
      <c r="L12" s="235">
        <v>392</v>
      </c>
      <c r="M12" s="235">
        <v>140</v>
      </c>
      <c r="N12" s="235">
        <f t="shared" si="0"/>
        <v>5796</v>
      </c>
    </row>
    <row r="13" spans="1:14" x14ac:dyDescent="0.25">
      <c r="A13" s="234">
        <v>2016</v>
      </c>
      <c r="B13" s="235">
        <v>1917</v>
      </c>
      <c r="C13" s="235">
        <v>223</v>
      </c>
      <c r="D13" s="235">
        <v>205</v>
      </c>
      <c r="E13" s="235">
        <v>271</v>
      </c>
      <c r="F13" s="235">
        <v>0</v>
      </c>
      <c r="G13" s="235">
        <v>0</v>
      </c>
      <c r="H13" s="235">
        <v>879</v>
      </c>
      <c r="I13" s="235">
        <v>292</v>
      </c>
      <c r="J13" s="235">
        <v>330</v>
      </c>
      <c r="K13" s="235">
        <v>307</v>
      </c>
      <c r="L13" s="235">
        <v>582</v>
      </c>
      <c r="M13" s="235">
        <v>300</v>
      </c>
      <c r="N13" s="235">
        <f t="shared" si="0"/>
        <v>5306</v>
      </c>
    </row>
    <row r="14" spans="1:14" x14ac:dyDescent="0.25">
      <c r="A14" s="234">
        <v>2017</v>
      </c>
      <c r="B14" s="235">
        <v>2287</v>
      </c>
      <c r="C14" s="235">
        <v>70</v>
      </c>
      <c r="D14" s="235">
        <v>83</v>
      </c>
      <c r="E14" s="235">
        <v>55</v>
      </c>
      <c r="F14" s="235">
        <v>130</v>
      </c>
      <c r="G14" s="235">
        <v>34</v>
      </c>
      <c r="H14" s="235">
        <v>53</v>
      </c>
      <c r="I14" s="235">
        <v>98</v>
      </c>
      <c r="J14" s="235">
        <v>62</v>
      </c>
      <c r="K14" s="235">
        <v>1661</v>
      </c>
      <c r="L14" s="235">
        <v>895</v>
      </c>
      <c r="M14" s="235">
        <v>403</v>
      </c>
      <c r="N14" s="235">
        <f t="shared" si="0"/>
        <v>5831</v>
      </c>
    </row>
    <row r="15" spans="1:14" x14ac:dyDescent="0.25">
      <c r="A15" s="234">
        <v>2018</v>
      </c>
      <c r="B15" s="235">
        <v>699</v>
      </c>
      <c r="C15" s="235">
        <v>372</v>
      </c>
      <c r="D15" s="235">
        <v>349</v>
      </c>
      <c r="E15" s="235">
        <v>596</v>
      </c>
      <c r="F15" s="235">
        <v>1556</v>
      </c>
      <c r="G15" s="235">
        <v>403</v>
      </c>
      <c r="H15" s="235">
        <v>525</v>
      </c>
      <c r="I15" s="235">
        <v>876</v>
      </c>
      <c r="J15" s="235">
        <v>445</v>
      </c>
      <c r="K15" s="235">
        <v>328</v>
      </c>
      <c r="L15" s="235">
        <v>558</v>
      </c>
      <c r="M15" s="235">
        <v>237</v>
      </c>
      <c r="N15" s="235">
        <f t="shared" si="0"/>
        <v>6944</v>
      </c>
    </row>
    <row r="16" spans="1:14" x14ac:dyDescent="0.25">
      <c r="A16" s="234">
        <v>2019</v>
      </c>
      <c r="B16" s="235">
        <v>362</v>
      </c>
      <c r="C16" s="235">
        <v>586</v>
      </c>
      <c r="D16" s="235">
        <v>328</v>
      </c>
      <c r="E16" s="235">
        <v>388</v>
      </c>
      <c r="F16" s="235">
        <v>1488</v>
      </c>
      <c r="G16" s="235">
        <v>278</v>
      </c>
      <c r="H16" s="235">
        <v>403</v>
      </c>
      <c r="I16" s="235">
        <v>456</v>
      </c>
      <c r="J16" s="235">
        <v>340</v>
      </c>
      <c r="K16" s="235">
        <v>329</v>
      </c>
      <c r="L16" s="235">
        <v>1068</v>
      </c>
      <c r="M16" s="235">
        <v>272</v>
      </c>
      <c r="N16" s="235">
        <f t="shared" si="0"/>
        <v>6298</v>
      </c>
    </row>
    <row r="17" spans="1:14" x14ac:dyDescent="0.25">
      <c r="A17" s="234">
        <v>2020</v>
      </c>
      <c r="B17" s="235">
        <v>535</v>
      </c>
      <c r="C17" s="235">
        <v>287</v>
      </c>
      <c r="D17" s="235">
        <v>153</v>
      </c>
      <c r="E17" s="235">
        <v>0</v>
      </c>
      <c r="F17" s="235">
        <v>0</v>
      </c>
      <c r="G17" s="235">
        <v>0</v>
      </c>
      <c r="H17" s="235">
        <v>754</v>
      </c>
      <c r="I17" s="235">
        <v>374</v>
      </c>
      <c r="J17" s="235">
        <v>463</v>
      </c>
      <c r="K17" s="235">
        <v>560</v>
      </c>
      <c r="L17" s="235">
        <v>1979</v>
      </c>
      <c r="M17" s="235">
        <v>381</v>
      </c>
      <c r="N17" s="235">
        <f t="shared" si="0"/>
        <v>5486</v>
      </c>
    </row>
    <row r="18" spans="1:14" x14ac:dyDescent="0.25">
      <c r="A18" s="234">
        <v>2021</v>
      </c>
      <c r="B18" s="235">
        <v>371</v>
      </c>
      <c r="C18" s="235">
        <v>268</v>
      </c>
      <c r="D18" s="235">
        <v>627</v>
      </c>
      <c r="E18" s="235">
        <v>257</v>
      </c>
      <c r="F18" s="235">
        <v>651</v>
      </c>
      <c r="G18" s="235">
        <v>342</v>
      </c>
      <c r="H18" s="235">
        <v>410</v>
      </c>
      <c r="I18" s="235">
        <v>741</v>
      </c>
      <c r="J18" s="235">
        <v>437</v>
      </c>
      <c r="K18" s="235">
        <v>423</v>
      </c>
      <c r="L18" s="235">
        <v>1123</v>
      </c>
      <c r="M18" s="235">
        <v>319</v>
      </c>
      <c r="N18" s="235">
        <f t="shared" si="0"/>
        <v>5969</v>
      </c>
    </row>
    <row r="19" spans="1:14" x14ac:dyDescent="0.25">
      <c r="A19" s="234">
        <v>2022</v>
      </c>
      <c r="B19" s="235">
        <v>528</v>
      </c>
      <c r="C19" s="235">
        <v>322</v>
      </c>
      <c r="D19" s="235">
        <v>420</v>
      </c>
      <c r="E19" s="235">
        <v>447</v>
      </c>
      <c r="F19" s="235">
        <v>1449</v>
      </c>
      <c r="G19" s="235">
        <v>529</v>
      </c>
      <c r="H19" s="235">
        <v>499</v>
      </c>
      <c r="I19" s="235">
        <v>855</v>
      </c>
      <c r="J19" s="235">
        <v>446</v>
      </c>
      <c r="K19" s="235">
        <v>355</v>
      </c>
      <c r="L19" s="235">
        <v>712</v>
      </c>
      <c r="M19" s="235">
        <v>264</v>
      </c>
      <c r="N19" s="235">
        <f t="shared" si="0"/>
        <v>6826</v>
      </c>
    </row>
    <row r="20" spans="1:14" x14ac:dyDescent="0.25">
      <c r="A20" s="234">
        <v>2023</v>
      </c>
      <c r="B20" s="235">
        <v>386</v>
      </c>
      <c r="C20" s="235">
        <v>331</v>
      </c>
      <c r="D20" s="235">
        <v>419</v>
      </c>
      <c r="E20" s="235">
        <v>336</v>
      </c>
      <c r="F20" s="235">
        <v>1294</v>
      </c>
      <c r="G20" s="235">
        <v>354</v>
      </c>
      <c r="H20" s="235">
        <v>601</v>
      </c>
      <c r="I20" s="235">
        <v>1043</v>
      </c>
      <c r="J20" s="235">
        <v>532</v>
      </c>
      <c r="K20" s="235">
        <v>445</v>
      </c>
      <c r="L20" s="235">
        <v>798</v>
      </c>
      <c r="M20" s="235">
        <v>294</v>
      </c>
      <c r="N20" s="235">
        <f>SUM(B20:M20)</f>
        <v>6833</v>
      </c>
    </row>
    <row r="21" spans="1:14" x14ac:dyDescent="0.25">
      <c r="A21" s="234">
        <v>2024</v>
      </c>
      <c r="B21" s="235">
        <v>875</v>
      </c>
      <c r="C21" s="235">
        <v>386</v>
      </c>
      <c r="D21" s="235">
        <v>379</v>
      </c>
      <c r="E21" s="235">
        <v>499</v>
      </c>
      <c r="F21" s="235">
        <v>1215</v>
      </c>
      <c r="G21" s="235">
        <v>412</v>
      </c>
      <c r="H21" s="235">
        <v>478</v>
      </c>
      <c r="I21" s="235">
        <v>1145</v>
      </c>
      <c r="J21" s="235">
        <v>569</v>
      </c>
      <c r="K21" s="235">
        <v>608</v>
      </c>
      <c r="L21" s="235">
        <v>810</v>
      </c>
      <c r="M21" s="235">
        <v>325</v>
      </c>
      <c r="N21" s="235">
        <f>SUM(B21:M21)</f>
        <v>7701</v>
      </c>
    </row>
    <row r="22" spans="1:14" ht="15.75" thickBot="1" x14ac:dyDescent="0.3">
      <c r="A22" s="234">
        <v>2025</v>
      </c>
      <c r="B22" s="235">
        <v>922</v>
      </c>
      <c r="C22" s="235">
        <v>408</v>
      </c>
      <c r="D22" s="235">
        <v>641</v>
      </c>
      <c r="E22" s="235">
        <v>446</v>
      </c>
      <c r="F22" s="235"/>
      <c r="G22" s="235"/>
      <c r="H22" s="235"/>
      <c r="I22" s="235"/>
      <c r="J22" s="235"/>
      <c r="K22" s="235"/>
      <c r="L22" s="235"/>
      <c r="M22" s="235"/>
      <c r="N22" s="235">
        <f>SUM(B22:M22)</f>
        <v>2417</v>
      </c>
    </row>
    <row r="23" spans="1:14" ht="15.75" thickBot="1" x14ac:dyDescent="0.3">
      <c r="A23" s="236" t="s">
        <v>346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/>
    </row>
    <row r="24" spans="1:14" x14ac:dyDescent="0.25">
      <c r="A24" s="234">
        <v>2009</v>
      </c>
      <c r="B24" s="239">
        <v>137</v>
      </c>
      <c r="C24" s="239">
        <v>418</v>
      </c>
      <c r="D24" s="239">
        <v>429</v>
      </c>
      <c r="E24" s="239">
        <v>93</v>
      </c>
      <c r="F24" s="239">
        <v>208</v>
      </c>
      <c r="G24" s="239">
        <v>423</v>
      </c>
      <c r="H24" s="239">
        <v>487</v>
      </c>
      <c r="I24" s="239">
        <v>121</v>
      </c>
      <c r="J24" s="239">
        <v>281</v>
      </c>
      <c r="K24" s="239">
        <v>332</v>
      </c>
      <c r="L24" s="239">
        <v>443</v>
      </c>
      <c r="M24" s="239">
        <v>490</v>
      </c>
      <c r="N24" s="235">
        <f t="shared" ref="N24:N37" si="1">SUM(B24:M24)</f>
        <v>3862</v>
      </c>
    </row>
    <row r="25" spans="1:14" x14ac:dyDescent="0.25">
      <c r="A25" s="234">
        <v>2010</v>
      </c>
      <c r="B25" s="239">
        <v>215</v>
      </c>
      <c r="C25" s="239">
        <v>261</v>
      </c>
      <c r="D25" s="239">
        <v>195</v>
      </c>
      <c r="E25" s="239">
        <v>236</v>
      </c>
      <c r="F25" s="239">
        <v>251</v>
      </c>
      <c r="G25" s="239">
        <v>244</v>
      </c>
      <c r="H25" s="239">
        <v>352</v>
      </c>
      <c r="I25" s="239">
        <v>216</v>
      </c>
      <c r="J25" s="239">
        <v>450</v>
      </c>
      <c r="K25" s="239">
        <v>301</v>
      </c>
      <c r="L25" s="239">
        <v>582</v>
      </c>
      <c r="M25" s="239">
        <v>688</v>
      </c>
      <c r="N25" s="235">
        <f t="shared" si="1"/>
        <v>3991</v>
      </c>
    </row>
    <row r="26" spans="1:14" ht="12.75" customHeight="1" x14ac:dyDescent="0.25">
      <c r="A26" s="234">
        <v>2011</v>
      </c>
      <c r="B26" s="239">
        <v>242</v>
      </c>
      <c r="C26" s="239">
        <v>292</v>
      </c>
      <c r="D26" s="239">
        <v>623</v>
      </c>
      <c r="E26" s="239">
        <v>481</v>
      </c>
      <c r="F26" s="239">
        <v>550</v>
      </c>
      <c r="G26" s="239">
        <v>332</v>
      </c>
      <c r="H26" s="239">
        <v>491</v>
      </c>
      <c r="I26" s="239">
        <v>455</v>
      </c>
      <c r="J26" s="239">
        <v>300</v>
      </c>
      <c r="K26" s="239">
        <v>179</v>
      </c>
      <c r="L26" s="239">
        <v>135</v>
      </c>
      <c r="M26" s="239">
        <v>175</v>
      </c>
      <c r="N26" s="235">
        <f t="shared" si="1"/>
        <v>4255</v>
      </c>
    </row>
    <row r="27" spans="1:14" x14ac:dyDescent="0.25">
      <c r="A27" s="234">
        <v>2012</v>
      </c>
      <c r="B27" s="673">
        <v>0</v>
      </c>
      <c r="C27" s="673">
        <v>0</v>
      </c>
      <c r="D27" s="673">
        <v>507</v>
      </c>
      <c r="E27" s="673">
        <v>1002</v>
      </c>
      <c r="F27" s="673">
        <v>517</v>
      </c>
      <c r="G27" s="673">
        <v>318</v>
      </c>
      <c r="H27" s="673">
        <v>347</v>
      </c>
      <c r="I27" s="673">
        <v>346</v>
      </c>
      <c r="J27" s="673">
        <v>196</v>
      </c>
      <c r="K27" s="673">
        <v>444</v>
      </c>
      <c r="L27" s="673">
        <v>336</v>
      </c>
      <c r="M27" s="673">
        <v>363</v>
      </c>
      <c r="N27" s="673">
        <f t="shared" si="1"/>
        <v>4376</v>
      </c>
    </row>
    <row r="28" spans="1:14" x14ac:dyDescent="0.25">
      <c r="A28" s="234">
        <v>2013</v>
      </c>
      <c r="B28" s="673">
        <v>125</v>
      </c>
      <c r="C28" s="673">
        <v>331</v>
      </c>
      <c r="D28" s="673">
        <v>330</v>
      </c>
      <c r="E28" s="673">
        <v>339</v>
      </c>
      <c r="F28" s="673">
        <v>326</v>
      </c>
      <c r="G28" s="673">
        <v>223</v>
      </c>
      <c r="H28" s="673">
        <v>420</v>
      </c>
      <c r="I28" s="673">
        <v>266</v>
      </c>
      <c r="J28" s="673">
        <v>390</v>
      </c>
      <c r="K28" s="673">
        <v>304</v>
      </c>
      <c r="L28" s="673">
        <v>317</v>
      </c>
      <c r="M28" s="673">
        <v>351</v>
      </c>
      <c r="N28" s="673">
        <f t="shared" si="1"/>
        <v>3722</v>
      </c>
    </row>
    <row r="29" spans="1:14" x14ac:dyDescent="0.25">
      <c r="A29" s="234">
        <v>2014</v>
      </c>
      <c r="B29" s="673">
        <v>220</v>
      </c>
      <c r="C29" s="673">
        <v>284</v>
      </c>
      <c r="D29" s="673">
        <v>253</v>
      </c>
      <c r="E29" s="673">
        <v>237</v>
      </c>
      <c r="F29" s="673">
        <v>357</v>
      </c>
      <c r="G29" s="673">
        <v>275</v>
      </c>
      <c r="H29" s="673">
        <v>278</v>
      </c>
      <c r="I29" s="673">
        <v>88</v>
      </c>
      <c r="J29" s="673">
        <v>244</v>
      </c>
      <c r="K29" s="673">
        <v>245</v>
      </c>
      <c r="L29" s="673">
        <v>145</v>
      </c>
      <c r="M29" s="673">
        <v>342</v>
      </c>
      <c r="N29" s="673">
        <f t="shared" si="1"/>
        <v>2968</v>
      </c>
    </row>
    <row r="30" spans="1:14" x14ac:dyDescent="0.25">
      <c r="A30" s="234">
        <v>2015</v>
      </c>
      <c r="B30" s="673">
        <v>225</v>
      </c>
      <c r="C30" s="673">
        <v>112</v>
      </c>
      <c r="D30" s="673">
        <v>155</v>
      </c>
      <c r="E30" s="673">
        <v>388</v>
      </c>
      <c r="F30" s="673">
        <v>364</v>
      </c>
      <c r="G30" s="673">
        <v>208</v>
      </c>
      <c r="H30" s="673">
        <v>393</v>
      </c>
      <c r="I30" s="673">
        <v>166</v>
      </c>
      <c r="J30" s="673">
        <v>474</v>
      </c>
      <c r="K30" s="673">
        <v>0</v>
      </c>
      <c r="L30" s="673">
        <v>0</v>
      </c>
      <c r="M30" s="673">
        <v>0</v>
      </c>
      <c r="N30" s="673">
        <f t="shared" si="1"/>
        <v>2485</v>
      </c>
    </row>
    <row r="31" spans="1:14" x14ac:dyDescent="0.25">
      <c r="A31" s="234">
        <v>2016</v>
      </c>
      <c r="B31" s="673">
        <v>0</v>
      </c>
      <c r="C31" s="673">
        <v>0</v>
      </c>
      <c r="D31" s="673">
        <v>0</v>
      </c>
      <c r="E31" s="673">
        <v>74</v>
      </c>
      <c r="F31" s="673">
        <v>0</v>
      </c>
      <c r="G31" s="673">
        <v>0</v>
      </c>
      <c r="H31" s="673">
        <v>0</v>
      </c>
      <c r="I31" s="673">
        <v>0</v>
      </c>
      <c r="J31" s="673">
        <v>0</v>
      </c>
      <c r="K31" s="673">
        <v>908</v>
      </c>
      <c r="L31" s="673">
        <v>179</v>
      </c>
      <c r="M31" s="673">
        <v>285</v>
      </c>
      <c r="N31" s="673">
        <f t="shared" si="1"/>
        <v>1446</v>
      </c>
    </row>
    <row r="32" spans="1:14" x14ac:dyDescent="0.25">
      <c r="A32" s="234">
        <v>2017</v>
      </c>
      <c r="B32" s="673">
        <v>0</v>
      </c>
      <c r="C32" s="673">
        <v>61</v>
      </c>
      <c r="D32" s="673">
        <v>247</v>
      </c>
      <c r="E32" s="673">
        <v>81</v>
      </c>
      <c r="F32" s="673">
        <v>110</v>
      </c>
      <c r="G32" s="673">
        <v>213</v>
      </c>
      <c r="H32" s="673">
        <v>108</v>
      </c>
      <c r="I32" s="673">
        <v>148</v>
      </c>
      <c r="J32" s="673">
        <v>325</v>
      </c>
      <c r="K32" s="673">
        <v>217</v>
      </c>
      <c r="L32" s="673">
        <v>130</v>
      </c>
      <c r="M32" s="673">
        <v>490</v>
      </c>
      <c r="N32" s="673">
        <f t="shared" si="1"/>
        <v>2130</v>
      </c>
    </row>
    <row r="33" spans="1:14" x14ac:dyDescent="0.25">
      <c r="A33" s="234">
        <v>2018</v>
      </c>
      <c r="B33" s="673">
        <v>134</v>
      </c>
      <c r="C33" s="673">
        <v>202</v>
      </c>
      <c r="D33" s="673">
        <v>178</v>
      </c>
      <c r="E33" s="673">
        <v>150</v>
      </c>
      <c r="F33" s="673">
        <v>119</v>
      </c>
      <c r="G33" s="673">
        <v>129</v>
      </c>
      <c r="H33" s="673">
        <v>22</v>
      </c>
      <c r="I33" s="673">
        <v>261</v>
      </c>
      <c r="J33" s="673">
        <v>177</v>
      </c>
      <c r="K33" s="673">
        <v>204</v>
      </c>
      <c r="L33" s="673">
        <v>519</v>
      </c>
      <c r="M33" s="673">
        <v>241</v>
      </c>
      <c r="N33" s="673">
        <f t="shared" si="1"/>
        <v>2336</v>
      </c>
    </row>
    <row r="34" spans="1:14" x14ac:dyDescent="0.25">
      <c r="A34" s="234">
        <v>2019</v>
      </c>
      <c r="B34" s="674">
        <v>199</v>
      </c>
      <c r="C34" s="674">
        <v>314</v>
      </c>
      <c r="D34" s="674">
        <v>164</v>
      </c>
      <c r="E34" s="674">
        <v>319</v>
      </c>
      <c r="F34" s="674">
        <v>249</v>
      </c>
      <c r="G34" s="674">
        <v>206</v>
      </c>
      <c r="H34" s="674">
        <v>301</v>
      </c>
      <c r="I34" s="674">
        <v>316</v>
      </c>
      <c r="J34" s="674">
        <v>104</v>
      </c>
      <c r="K34" s="674">
        <v>302</v>
      </c>
      <c r="L34" s="674">
        <v>147</v>
      </c>
      <c r="M34" s="674">
        <v>433</v>
      </c>
      <c r="N34" s="673">
        <f t="shared" si="1"/>
        <v>3054</v>
      </c>
    </row>
    <row r="35" spans="1:14" x14ac:dyDescent="0.25">
      <c r="A35" s="234">
        <v>2020</v>
      </c>
      <c r="B35" s="674">
        <v>241</v>
      </c>
      <c r="C35" s="674">
        <v>187</v>
      </c>
      <c r="D35" s="674">
        <v>157</v>
      </c>
      <c r="E35" s="674">
        <v>0</v>
      </c>
      <c r="F35" s="674">
        <v>0</v>
      </c>
      <c r="G35" s="674">
        <v>0</v>
      </c>
      <c r="H35" s="674">
        <v>102</v>
      </c>
      <c r="I35" s="674">
        <v>297</v>
      </c>
      <c r="J35" s="674">
        <v>169</v>
      </c>
      <c r="K35" s="674">
        <v>213</v>
      </c>
      <c r="L35" s="674">
        <v>350</v>
      </c>
      <c r="M35" s="674">
        <v>179</v>
      </c>
      <c r="N35" s="673">
        <f t="shared" si="1"/>
        <v>1895</v>
      </c>
    </row>
    <row r="36" spans="1:14" x14ac:dyDescent="0.25">
      <c r="A36" s="234">
        <v>2021</v>
      </c>
      <c r="B36" s="674">
        <v>219</v>
      </c>
      <c r="C36" s="674">
        <v>203</v>
      </c>
      <c r="D36" s="674">
        <v>219</v>
      </c>
      <c r="E36" s="674">
        <v>210</v>
      </c>
      <c r="F36" s="674">
        <v>233</v>
      </c>
      <c r="G36" s="674">
        <v>339</v>
      </c>
      <c r="H36" s="674">
        <v>326</v>
      </c>
      <c r="I36" s="674">
        <v>316</v>
      </c>
      <c r="J36" s="674">
        <v>219</v>
      </c>
      <c r="K36" s="674">
        <v>279</v>
      </c>
      <c r="L36" s="674">
        <v>324</v>
      </c>
      <c r="M36" s="674">
        <v>259</v>
      </c>
      <c r="N36" s="673">
        <f t="shared" si="1"/>
        <v>3146</v>
      </c>
    </row>
    <row r="37" spans="1:14" x14ac:dyDescent="0.25">
      <c r="A37" s="234">
        <v>2022</v>
      </c>
      <c r="B37" s="240">
        <v>301</v>
      </c>
      <c r="C37" s="240">
        <v>274</v>
      </c>
      <c r="D37" s="241">
        <v>337</v>
      </c>
      <c r="E37" s="241">
        <v>286</v>
      </c>
      <c r="F37" s="241">
        <v>319</v>
      </c>
      <c r="G37" s="241">
        <v>238</v>
      </c>
      <c r="H37" s="241">
        <v>356</v>
      </c>
      <c r="I37" s="241">
        <v>317</v>
      </c>
      <c r="J37" s="241">
        <v>335</v>
      </c>
      <c r="K37" s="241">
        <v>350</v>
      </c>
      <c r="L37" s="241">
        <v>321</v>
      </c>
      <c r="M37" s="241">
        <v>305</v>
      </c>
      <c r="N37" s="235">
        <f t="shared" si="1"/>
        <v>3739</v>
      </c>
    </row>
    <row r="38" spans="1:14" x14ac:dyDescent="0.25">
      <c r="A38" s="234">
        <v>2023</v>
      </c>
      <c r="B38" s="240">
        <v>350</v>
      </c>
      <c r="C38" s="240">
        <v>362</v>
      </c>
      <c r="D38" s="241">
        <v>505</v>
      </c>
      <c r="E38" s="241">
        <v>373</v>
      </c>
      <c r="F38" s="241">
        <v>491</v>
      </c>
      <c r="G38" s="241">
        <v>343</v>
      </c>
      <c r="H38" s="241">
        <v>439</v>
      </c>
      <c r="I38" s="241">
        <v>468</v>
      </c>
      <c r="J38" s="235">
        <v>347</v>
      </c>
      <c r="K38" s="235">
        <v>292</v>
      </c>
      <c r="L38" s="235">
        <v>360</v>
      </c>
      <c r="M38" s="235">
        <v>366</v>
      </c>
      <c r="N38" s="235">
        <f>SUM(B38:M38)</f>
        <v>4696</v>
      </c>
    </row>
    <row r="39" spans="1:14" x14ac:dyDescent="0.25">
      <c r="A39" s="234">
        <v>2024</v>
      </c>
      <c r="B39" s="240">
        <v>416</v>
      </c>
      <c r="C39" s="240">
        <v>340</v>
      </c>
      <c r="D39" s="241">
        <v>325</v>
      </c>
      <c r="E39" s="241">
        <v>419</v>
      </c>
      <c r="F39" s="241">
        <v>314</v>
      </c>
      <c r="G39" s="241">
        <v>317</v>
      </c>
      <c r="H39" s="241">
        <v>232</v>
      </c>
      <c r="I39" s="241">
        <v>404</v>
      </c>
      <c r="J39" s="235">
        <v>313</v>
      </c>
      <c r="K39" s="235">
        <v>358</v>
      </c>
      <c r="L39" s="235">
        <v>213</v>
      </c>
      <c r="M39" s="235">
        <v>352</v>
      </c>
      <c r="N39" s="235">
        <f>SUM(B39:M39)</f>
        <v>4003</v>
      </c>
    </row>
    <row r="40" spans="1:14" ht="15.75" thickBot="1" x14ac:dyDescent="0.3">
      <c r="A40" s="234">
        <v>2025</v>
      </c>
      <c r="B40" s="240">
        <v>336</v>
      </c>
      <c r="C40" s="240">
        <v>446</v>
      </c>
      <c r="D40" s="241">
        <v>474</v>
      </c>
      <c r="E40" s="241">
        <v>415</v>
      </c>
      <c r="F40" s="241"/>
      <c r="G40" s="241"/>
      <c r="H40" s="241"/>
      <c r="I40" s="241"/>
      <c r="J40" s="235"/>
      <c r="K40" s="235"/>
      <c r="L40" s="235"/>
      <c r="M40" s="235"/>
      <c r="N40" s="235">
        <f>SUM(B40:M40)</f>
        <v>1671</v>
      </c>
    </row>
    <row r="41" spans="1:14" ht="15.75" thickBot="1" x14ac:dyDescent="0.3">
      <c r="A41" s="236" t="s">
        <v>347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8"/>
    </row>
    <row r="42" spans="1:14" x14ac:dyDescent="0.25">
      <c r="A42" s="234">
        <v>2009</v>
      </c>
      <c r="B42" s="239">
        <v>79054</v>
      </c>
      <c r="C42" s="235">
        <v>233271</v>
      </c>
      <c r="D42" s="235">
        <v>245697</v>
      </c>
      <c r="E42" s="235">
        <v>49862</v>
      </c>
      <c r="F42" s="239">
        <v>128089</v>
      </c>
      <c r="G42" s="235">
        <v>262520</v>
      </c>
      <c r="H42" s="235">
        <v>287412</v>
      </c>
      <c r="I42" s="235">
        <v>58346</v>
      </c>
      <c r="J42" s="239">
        <v>184683</v>
      </c>
      <c r="K42" s="235">
        <v>187909</v>
      </c>
      <c r="L42" s="235">
        <v>239235</v>
      </c>
      <c r="M42" s="235">
        <v>252290</v>
      </c>
      <c r="N42" s="235">
        <f t="shared" ref="N42:N58" si="2">SUM(B42:M42)</f>
        <v>2208368</v>
      </c>
    </row>
    <row r="43" spans="1:14" x14ac:dyDescent="0.25">
      <c r="A43" s="234">
        <v>2010</v>
      </c>
      <c r="B43" s="239">
        <v>105549</v>
      </c>
      <c r="C43" s="235">
        <v>186481</v>
      </c>
      <c r="D43" s="235">
        <v>113138</v>
      </c>
      <c r="E43" s="235">
        <v>126981</v>
      </c>
      <c r="F43" s="239">
        <v>144408</v>
      </c>
      <c r="G43" s="235">
        <v>153551</v>
      </c>
      <c r="H43" s="235">
        <v>236173</v>
      </c>
      <c r="I43" s="235">
        <v>117965</v>
      </c>
      <c r="J43" s="239">
        <v>274273</v>
      </c>
      <c r="K43" s="235">
        <v>201597</v>
      </c>
      <c r="L43" s="235">
        <v>391211</v>
      </c>
      <c r="M43" s="235">
        <v>445154</v>
      </c>
      <c r="N43" s="235">
        <f t="shared" si="2"/>
        <v>2496481</v>
      </c>
    </row>
    <row r="44" spans="1:14" x14ac:dyDescent="0.25">
      <c r="A44" s="234">
        <v>2011</v>
      </c>
      <c r="B44" s="239">
        <v>161710</v>
      </c>
      <c r="C44" s="235">
        <v>170715</v>
      </c>
      <c r="D44" s="235">
        <v>432702</v>
      </c>
      <c r="E44" s="235">
        <v>390251</v>
      </c>
      <c r="F44" s="239">
        <v>437382</v>
      </c>
      <c r="G44" s="235">
        <v>220084</v>
      </c>
      <c r="H44" s="235">
        <v>342824</v>
      </c>
      <c r="I44" s="235">
        <v>299026</v>
      </c>
      <c r="J44" s="239">
        <v>171908</v>
      </c>
      <c r="K44" s="235">
        <v>171167</v>
      </c>
      <c r="L44" s="235">
        <v>101514</v>
      </c>
      <c r="M44" s="235">
        <v>113158</v>
      </c>
      <c r="N44" s="235">
        <f t="shared" si="2"/>
        <v>3012441</v>
      </c>
    </row>
    <row r="45" spans="1:14" x14ac:dyDescent="0.25">
      <c r="A45" s="234">
        <v>2012</v>
      </c>
      <c r="B45" s="235">
        <v>0</v>
      </c>
      <c r="C45" s="235">
        <v>0</v>
      </c>
      <c r="D45" s="235">
        <v>344770</v>
      </c>
      <c r="E45" s="235">
        <v>600417</v>
      </c>
      <c r="F45" s="239">
        <v>306692</v>
      </c>
      <c r="G45" s="235">
        <v>200734</v>
      </c>
      <c r="H45" s="235">
        <v>230042</v>
      </c>
      <c r="I45" s="235">
        <v>200873</v>
      </c>
      <c r="J45" s="239">
        <v>133315</v>
      </c>
      <c r="K45" s="235">
        <v>287218</v>
      </c>
      <c r="L45" s="235">
        <v>214813</v>
      </c>
      <c r="M45" s="235">
        <v>220432</v>
      </c>
      <c r="N45" s="235">
        <f t="shared" si="2"/>
        <v>2739306</v>
      </c>
    </row>
    <row r="46" spans="1:14" x14ac:dyDescent="0.25">
      <c r="A46" s="234">
        <v>2013</v>
      </c>
      <c r="B46" s="239">
        <v>58586</v>
      </c>
      <c r="C46" s="235">
        <v>147664</v>
      </c>
      <c r="D46" s="235">
        <v>152719</v>
      </c>
      <c r="E46" s="235">
        <v>169137</v>
      </c>
      <c r="F46" s="239">
        <v>158259</v>
      </c>
      <c r="G46" s="235">
        <v>117696</v>
      </c>
      <c r="H46" s="235">
        <v>226659</v>
      </c>
      <c r="I46" s="235">
        <v>141609</v>
      </c>
      <c r="J46" s="239">
        <v>204049</v>
      </c>
      <c r="K46" s="235">
        <v>160318</v>
      </c>
      <c r="L46" s="235">
        <v>150143</v>
      </c>
      <c r="M46" s="235">
        <v>173860</v>
      </c>
      <c r="N46" s="235">
        <f t="shared" si="2"/>
        <v>1860699</v>
      </c>
    </row>
    <row r="47" spans="1:14" x14ac:dyDescent="0.25">
      <c r="A47" s="234">
        <v>2014</v>
      </c>
      <c r="B47" s="239">
        <v>98436.3</v>
      </c>
      <c r="C47" s="235">
        <v>133326</v>
      </c>
      <c r="D47" s="235">
        <v>132626.29999999999</v>
      </c>
      <c r="E47" s="235">
        <v>139241</v>
      </c>
      <c r="F47" s="239">
        <v>190666</v>
      </c>
      <c r="G47" s="235">
        <v>126401</v>
      </c>
      <c r="H47" s="235">
        <v>133390</v>
      </c>
      <c r="I47" s="235">
        <v>41694</v>
      </c>
      <c r="J47" s="239">
        <v>127290.4</v>
      </c>
      <c r="K47" s="235">
        <v>127743</v>
      </c>
      <c r="L47" s="235">
        <v>68142</v>
      </c>
      <c r="M47" s="235">
        <v>180040</v>
      </c>
      <c r="N47" s="235">
        <f t="shared" si="2"/>
        <v>1498996</v>
      </c>
    </row>
    <row r="48" spans="1:14" x14ac:dyDescent="0.25">
      <c r="A48" s="234">
        <v>2015</v>
      </c>
      <c r="B48" s="239">
        <v>110934</v>
      </c>
      <c r="C48" s="235">
        <v>53376</v>
      </c>
      <c r="D48" s="235">
        <v>106585</v>
      </c>
      <c r="E48" s="235">
        <v>228911</v>
      </c>
      <c r="F48" s="239">
        <v>208849</v>
      </c>
      <c r="G48" s="235">
        <v>117497</v>
      </c>
      <c r="H48" s="235">
        <v>210342</v>
      </c>
      <c r="I48" s="235">
        <v>97422</v>
      </c>
      <c r="J48" s="239">
        <v>253813</v>
      </c>
      <c r="K48" s="235">
        <v>0</v>
      </c>
      <c r="L48" s="235">
        <v>0</v>
      </c>
      <c r="M48" s="235">
        <v>0</v>
      </c>
      <c r="N48" s="235">
        <f t="shared" si="2"/>
        <v>1387729</v>
      </c>
    </row>
    <row r="49" spans="1:14" x14ac:dyDescent="0.25">
      <c r="A49" s="234">
        <v>2016</v>
      </c>
      <c r="B49" s="235">
        <v>0</v>
      </c>
      <c r="C49" s="235">
        <v>0</v>
      </c>
      <c r="D49" s="235">
        <v>0</v>
      </c>
      <c r="E49" s="235">
        <v>35313</v>
      </c>
      <c r="F49" s="235">
        <v>0</v>
      </c>
      <c r="G49" s="235">
        <v>0</v>
      </c>
      <c r="H49" s="235">
        <v>0</v>
      </c>
      <c r="I49" s="235">
        <v>0</v>
      </c>
      <c r="J49" s="235">
        <v>0</v>
      </c>
      <c r="K49" s="235">
        <v>427494</v>
      </c>
      <c r="L49" s="235">
        <v>84556</v>
      </c>
      <c r="M49" s="235">
        <v>138372</v>
      </c>
      <c r="N49" s="235">
        <f t="shared" si="2"/>
        <v>685735</v>
      </c>
    </row>
    <row r="50" spans="1:14" x14ac:dyDescent="0.25">
      <c r="A50" s="234">
        <v>2017</v>
      </c>
      <c r="B50" s="235">
        <v>0</v>
      </c>
      <c r="C50" s="235">
        <v>32699</v>
      </c>
      <c r="D50" s="235">
        <v>119341</v>
      </c>
      <c r="E50" s="235">
        <v>39632</v>
      </c>
      <c r="F50" s="239">
        <v>52597</v>
      </c>
      <c r="G50" s="235">
        <v>103011</v>
      </c>
      <c r="H50" s="235">
        <v>58147</v>
      </c>
      <c r="I50" s="235">
        <v>71465</v>
      </c>
      <c r="J50" s="239">
        <v>169386</v>
      </c>
      <c r="K50" s="235">
        <v>116649</v>
      </c>
      <c r="L50" s="235">
        <v>66266</v>
      </c>
      <c r="M50" s="235">
        <v>248824</v>
      </c>
      <c r="N50" s="235">
        <f t="shared" si="2"/>
        <v>1078017</v>
      </c>
    </row>
    <row r="51" spans="1:14" x14ac:dyDescent="0.25">
      <c r="A51" s="234">
        <v>2018</v>
      </c>
      <c r="B51" s="239">
        <v>77037.951400000005</v>
      </c>
      <c r="C51" s="235">
        <v>101004.1557</v>
      </c>
      <c r="D51" s="235">
        <v>87581.926600000006</v>
      </c>
      <c r="E51" s="235">
        <v>65305.583700000003</v>
      </c>
      <c r="F51" s="239">
        <v>56652.629000000001</v>
      </c>
      <c r="G51" s="235">
        <v>60121.993999999999</v>
      </c>
      <c r="H51" s="235">
        <v>8299.4192999999996</v>
      </c>
      <c r="I51" s="235">
        <v>140270</v>
      </c>
      <c r="J51" s="239">
        <v>96581.507800000007</v>
      </c>
      <c r="K51" s="235">
        <v>92298.494099999996</v>
      </c>
      <c r="L51" s="235">
        <v>298058.84769999998</v>
      </c>
      <c r="M51" s="235">
        <v>134142.55230000001</v>
      </c>
      <c r="N51" s="235">
        <f t="shared" si="2"/>
        <v>1217355.0616000001</v>
      </c>
    </row>
    <row r="52" spans="1:14" x14ac:dyDescent="0.25">
      <c r="A52" s="234">
        <v>2019</v>
      </c>
      <c r="B52" s="239">
        <v>113674.3042</v>
      </c>
      <c r="C52" s="235">
        <v>163856.00839999999</v>
      </c>
      <c r="D52" s="235">
        <v>82299.246799999994</v>
      </c>
      <c r="E52" s="235">
        <v>168104.20209999999</v>
      </c>
      <c r="F52" s="235">
        <v>123100</v>
      </c>
      <c r="G52" s="235">
        <v>109500</v>
      </c>
      <c r="H52" s="235">
        <v>156221.7782</v>
      </c>
      <c r="I52" s="235">
        <v>147464.70670000001</v>
      </c>
      <c r="J52" s="235">
        <v>40886.7673</v>
      </c>
      <c r="K52" s="235">
        <v>140394.4111</v>
      </c>
      <c r="L52" s="235">
        <v>73818.002699999997</v>
      </c>
      <c r="M52" s="235">
        <v>250455.20490000001</v>
      </c>
      <c r="N52" s="235">
        <f t="shared" si="2"/>
        <v>1569774.6324</v>
      </c>
    </row>
    <row r="53" spans="1:14" x14ac:dyDescent="0.25">
      <c r="A53" s="234">
        <v>2020</v>
      </c>
      <c r="B53" s="240">
        <v>130443.2118</v>
      </c>
      <c r="C53" s="241">
        <v>103099.0327</v>
      </c>
      <c r="D53" s="241">
        <v>73948.434899999993</v>
      </c>
      <c r="E53" s="241">
        <v>0</v>
      </c>
      <c r="F53" s="241">
        <v>0</v>
      </c>
      <c r="G53" s="241">
        <v>0</v>
      </c>
      <c r="H53" s="241">
        <v>51938.995300000002</v>
      </c>
      <c r="I53" s="241">
        <v>170409.80780000001</v>
      </c>
      <c r="J53" s="241">
        <v>72232.071899999995</v>
      </c>
      <c r="K53" s="241">
        <v>112837.5545</v>
      </c>
      <c r="L53" s="241">
        <v>198928.77929999999</v>
      </c>
      <c r="M53" s="241">
        <v>95960</v>
      </c>
      <c r="N53" s="235">
        <f t="shared" si="2"/>
        <v>1009797.8881999999</v>
      </c>
    </row>
    <row r="54" spans="1:14" x14ac:dyDescent="0.25">
      <c r="A54" s="234">
        <v>2021</v>
      </c>
      <c r="B54" s="240">
        <v>118360.9504</v>
      </c>
      <c r="C54" s="241">
        <v>116461.18919999999</v>
      </c>
      <c r="D54" s="241">
        <v>100449.1796</v>
      </c>
      <c r="E54" s="241">
        <v>121142.3597</v>
      </c>
      <c r="F54" s="241">
        <v>133020</v>
      </c>
      <c r="G54" s="241">
        <v>178812.8726</v>
      </c>
      <c r="H54" s="241">
        <v>172294.3615</v>
      </c>
      <c r="I54" s="241">
        <v>160758.0379</v>
      </c>
      <c r="J54" s="241">
        <v>106249.34880000001</v>
      </c>
      <c r="K54" s="241">
        <v>133625.087</v>
      </c>
      <c r="L54" s="241">
        <v>156286.829</v>
      </c>
      <c r="M54" s="241">
        <v>144670</v>
      </c>
      <c r="N54" s="235">
        <f t="shared" si="2"/>
        <v>1642130.2157000001</v>
      </c>
    </row>
    <row r="55" spans="1:14" x14ac:dyDescent="0.25">
      <c r="A55" s="234">
        <v>2022</v>
      </c>
      <c r="B55" s="240">
        <v>139071.03030000001</v>
      </c>
      <c r="C55" s="241">
        <v>138971</v>
      </c>
      <c r="D55" s="241">
        <v>169098.16500000001</v>
      </c>
      <c r="E55" s="241">
        <v>126841.2335</v>
      </c>
      <c r="F55" s="241">
        <v>147361.1048</v>
      </c>
      <c r="G55" s="241">
        <v>100141.92879999999</v>
      </c>
      <c r="H55" s="241">
        <v>154905.747</v>
      </c>
      <c r="I55" s="241">
        <v>150632</v>
      </c>
      <c r="J55" s="241">
        <v>179491.0202</v>
      </c>
      <c r="K55" s="241">
        <v>146335.63159999999</v>
      </c>
      <c r="L55" s="241">
        <v>154340.6189</v>
      </c>
      <c r="M55" s="241">
        <v>153410</v>
      </c>
      <c r="N55" s="235">
        <f t="shared" si="2"/>
        <v>1760599.4800999998</v>
      </c>
    </row>
    <row r="56" spans="1:14" x14ac:dyDescent="0.25">
      <c r="A56" s="234">
        <v>2023</v>
      </c>
      <c r="B56" s="240">
        <v>154724.4688</v>
      </c>
      <c r="C56" s="241">
        <v>168287.96609999999</v>
      </c>
      <c r="D56" s="241">
        <v>223068.7977</v>
      </c>
      <c r="E56" s="241">
        <v>170836.6833</v>
      </c>
      <c r="F56" s="241">
        <v>214612.16560000001</v>
      </c>
      <c r="G56" s="241">
        <v>146115.3806</v>
      </c>
      <c r="H56" s="241">
        <v>192413.5478</v>
      </c>
      <c r="I56" s="241">
        <v>205592.66940000001</v>
      </c>
      <c r="J56" s="235">
        <v>154540.96679999999</v>
      </c>
      <c r="K56" s="235">
        <v>132732.89600000001</v>
      </c>
      <c r="L56" s="235">
        <v>151415.6373</v>
      </c>
      <c r="M56" s="235">
        <v>151110.65839999999</v>
      </c>
      <c r="N56" s="235">
        <f t="shared" si="2"/>
        <v>2065451.8378000003</v>
      </c>
    </row>
    <row r="57" spans="1:14" x14ac:dyDescent="0.25">
      <c r="A57" s="234">
        <v>2024</v>
      </c>
      <c r="B57" s="240">
        <v>169637.1384</v>
      </c>
      <c r="C57" s="241">
        <v>140212.04569999999</v>
      </c>
      <c r="D57" s="241">
        <v>125721.59149999999</v>
      </c>
      <c r="E57" s="241">
        <v>169588.68669999999</v>
      </c>
      <c r="F57" s="241">
        <v>111048.496</v>
      </c>
      <c r="G57" s="241">
        <v>121170.2102</v>
      </c>
      <c r="H57" s="241">
        <v>94624.356700000004</v>
      </c>
      <c r="I57" s="241">
        <v>153836.3597</v>
      </c>
      <c r="J57" s="235">
        <v>129177.59760000001</v>
      </c>
      <c r="K57" s="235">
        <v>133942.04070000001</v>
      </c>
      <c r="L57" s="235">
        <v>95700</v>
      </c>
      <c r="M57" s="235">
        <v>128404</v>
      </c>
      <c r="N57" s="235">
        <f t="shared" si="2"/>
        <v>1573062.5231999999</v>
      </c>
    </row>
    <row r="58" spans="1:14" x14ac:dyDescent="0.25">
      <c r="A58" s="234">
        <v>2025</v>
      </c>
      <c r="B58" s="240">
        <v>120209</v>
      </c>
      <c r="C58" s="241">
        <v>166739.0649</v>
      </c>
      <c r="D58" s="241">
        <v>177472.04639999999</v>
      </c>
      <c r="E58" s="241">
        <v>168200</v>
      </c>
      <c r="F58" s="241"/>
      <c r="G58" s="241"/>
      <c r="H58" s="241"/>
      <c r="I58" s="241"/>
      <c r="J58" s="235"/>
      <c r="K58" s="235"/>
      <c r="L58" s="235"/>
      <c r="M58" s="235"/>
      <c r="N58" s="235">
        <f t="shared" si="2"/>
        <v>632620.11129999999</v>
      </c>
    </row>
    <row r="59" spans="1:14" ht="15.75" customHeight="1" x14ac:dyDescent="0.25">
      <c r="A59" s="1069" t="s">
        <v>906</v>
      </c>
      <c r="B59" s="1069"/>
      <c r="C59" s="1069"/>
      <c r="D59" s="1069"/>
      <c r="E59" s="1069"/>
      <c r="F59" s="1069"/>
      <c r="G59" s="1069"/>
      <c r="H59" s="1069"/>
      <c r="I59" s="1069"/>
      <c r="J59" s="242"/>
      <c r="K59" s="242"/>
      <c r="L59" s="242"/>
      <c r="M59" s="242"/>
      <c r="N59" s="242"/>
    </row>
    <row r="60" spans="1:14" ht="16.5" customHeight="1" x14ac:dyDescent="0.25">
      <c r="A60" s="243" t="s">
        <v>402</v>
      </c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</row>
  </sheetData>
  <mergeCells count="1">
    <mergeCell ref="A59:I59"/>
  </mergeCells>
  <printOptions horizontalCentered="1" verticalCentered="1"/>
  <pageMargins left="0" right="0" top="0" bottom="0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87BC-449C-4794-A6D2-64D5A5E2786C}">
  <sheetPr>
    <tabColor rgb="FF002060"/>
  </sheetPr>
  <dimension ref="A1:AH64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13.42578125" style="7" customWidth="1"/>
    <col min="2" max="2" width="12.42578125" style="6" customWidth="1"/>
    <col min="3" max="3" width="13.28515625" style="6" bestFit="1" customWidth="1"/>
    <col min="4" max="14" width="12.42578125" style="6" customWidth="1"/>
    <col min="15" max="15" width="2" style="17" customWidth="1"/>
    <col min="16" max="16" width="11.42578125" style="6"/>
    <col min="17" max="17" width="12.42578125" style="6" bestFit="1" customWidth="1"/>
    <col min="18" max="18" width="14.42578125" style="6" bestFit="1" customWidth="1"/>
    <col min="19" max="20" width="12.42578125" style="6" bestFit="1" customWidth="1"/>
    <col min="21" max="21" width="11.5703125" style="6" bestFit="1" customWidth="1"/>
    <col min="22" max="22" width="13.42578125" style="6" bestFit="1" customWidth="1"/>
    <col min="23" max="24" width="11.5703125" style="6" bestFit="1" customWidth="1"/>
    <col min="25" max="25" width="11.42578125" style="6"/>
    <col min="26" max="26" width="11.5703125" style="6" bestFit="1" customWidth="1"/>
    <col min="27" max="27" width="13.42578125" style="6" bestFit="1" customWidth="1"/>
    <col min="28" max="30" width="11.5703125" style="6" bestFit="1" customWidth="1"/>
    <col min="31" max="31" width="12.42578125" style="6" bestFit="1" customWidth="1"/>
    <col min="32" max="33" width="11.5703125" style="6" bestFit="1" customWidth="1"/>
    <col min="34" max="16384" width="11.42578125" style="6"/>
  </cols>
  <sheetData>
    <row r="1" spans="1:15" ht="15.75" customHeight="1" x14ac:dyDescent="0.35">
      <c r="A1" s="332" t="s">
        <v>749</v>
      </c>
      <c r="B1" s="333"/>
      <c r="C1" s="333"/>
      <c r="D1" s="333"/>
      <c r="E1" s="333"/>
      <c r="F1" s="334"/>
      <c r="G1" s="335"/>
      <c r="H1" s="334"/>
      <c r="I1" s="333"/>
      <c r="J1" s="333"/>
      <c r="K1" s="333"/>
      <c r="L1" s="333"/>
      <c r="M1" s="333"/>
      <c r="N1" s="333"/>
    </row>
    <row r="2" spans="1:15" ht="14.45" customHeight="1" x14ac:dyDescent="0.25">
      <c r="A2" s="1017" t="s">
        <v>750</v>
      </c>
      <c r="B2" s="1017"/>
      <c r="C2" s="1017"/>
      <c r="D2" s="1017"/>
      <c r="E2" s="1017"/>
      <c r="F2" s="1017"/>
      <c r="G2" s="1017"/>
      <c r="H2" s="1017"/>
      <c r="I2" s="1017"/>
      <c r="J2" s="626"/>
      <c r="K2" s="626"/>
      <c r="L2" s="626"/>
      <c r="M2" s="626"/>
      <c r="N2" s="626"/>
    </row>
    <row r="3" spans="1:15" ht="13.5" thickBot="1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</row>
    <row r="4" spans="1:15" s="177" customFormat="1" x14ac:dyDescent="0.2">
      <c r="A4" s="336" t="s">
        <v>209</v>
      </c>
      <c r="B4" s="337" t="s">
        <v>704</v>
      </c>
      <c r="C4" s="337" t="s">
        <v>751</v>
      </c>
      <c r="D4" s="337" t="s">
        <v>706</v>
      </c>
      <c r="E4" s="337" t="s">
        <v>707</v>
      </c>
      <c r="F4" s="337" t="s">
        <v>708</v>
      </c>
      <c r="G4" s="337" t="s">
        <v>270</v>
      </c>
      <c r="H4" s="337" t="s">
        <v>709</v>
      </c>
      <c r="I4" s="337" t="s">
        <v>710</v>
      </c>
      <c r="J4" s="337" t="s">
        <v>752</v>
      </c>
      <c r="K4" s="337" t="s">
        <v>753</v>
      </c>
      <c r="L4" s="337" t="s">
        <v>754</v>
      </c>
      <c r="M4" s="337" t="s">
        <v>755</v>
      </c>
      <c r="N4" s="338" t="s">
        <v>756</v>
      </c>
      <c r="O4" s="339"/>
    </row>
    <row r="5" spans="1:15" ht="13.5" thickBot="1" x14ac:dyDescent="0.25">
      <c r="A5" s="340"/>
      <c r="B5" s="341" t="s">
        <v>757</v>
      </c>
      <c r="C5" s="341" t="s">
        <v>758</v>
      </c>
      <c r="D5" s="341" t="s">
        <v>757</v>
      </c>
      <c r="E5" s="341" t="s">
        <v>759</v>
      </c>
      <c r="F5" s="341" t="s">
        <v>757</v>
      </c>
      <c r="G5" s="341" t="s">
        <v>757</v>
      </c>
      <c r="H5" s="341" t="s">
        <v>757</v>
      </c>
      <c r="I5" s="341" t="s">
        <v>757</v>
      </c>
      <c r="J5" s="341" t="s">
        <v>757</v>
      </c>
      <c r="K5" s="341" t="s">
        <v>757</v>
      </c>
      <c r="L5" s="341" t="s">
        <v>757</v>
      </c>
      <c r="M5" s="341" t="s">
        <v>757</v>
      </c>
      <c r="N5" s="901" t="s">
        <v>757</v>
      </c>
      <c r="O5" s="630"/>
    </row>
    <row r="6" spans="1:15" x14ac:dyDescent="0.2">
      <c r="A6" s="342">
        <v>2000</v>
      </c>
      <c r="B6" s="343">
        <v>553924</v>
      </c>
      <c r="C6" s="343">
        <v>132585078.00000001</v>
      </c>
      <c r="D6" s="343">
        <v>910303</v>
      </c>
      <c r="E6" s="343">
        <v>2437706</v>
      </c>
      <c r="F6" s="343">
        <v>270576</v>
      </c>
      <c r="G6" s="343">
        <v>2812784.7804642497</v>
      </c>
      <c r="H6" s="343">
        <v>37410</v>
      </c>
      <c r="I6" s="343">
        <v>7193</v>
      </c>
      <c r="J6" s="345" t="s">
        <v>760</v>
      </c>
      <c r="K6" s="345" t="s">
        <v>760</v>
      </c>
      <c r="L6" s="345" t="s">
        <v>760</v>
      </c>
      <c r="M6" s="345" t="s">
        <v>760</v>
      </c>
      <c r="N6" s="349" t="s">
        <v>760</v>
      </c>
    </row>
    <row r="7" spans="1:15" x14ac:dyDescent="0.2">
      <c r="A7" s="344">
        <v>2001</v>
      </c>
      <c r="B7" s="345">
        <v>722355.34555900015</v>
      </c>
      <c r="C7" s="345">
        <v>138522109.261338</v>
      </c>
      <c r="D7" s="345">
        <v>1056629.375614</v>
      </c>
      <c r="E7" s="345">
        <v>2571113.7884550001</v>
      </c>
      <c r="F7" s="345">
        <v>289546.06610700005</v>
      </c>
      <c r="G7" s="345">
        <v>3038401.494655</v>
      </c>
      <c r="H7" s="345">
        <v>38182.076774000001</v>
      </c>
      <c r="I7" s="345">
        <v>9499.2289039999996</v>
      </c>
      <c r="J7" s="345" t="s">
        <v>760</v>
      </c>
      <c r="K7" s="345" t="s">
        <v>760</v>
      </c>
      <c r="L7" s="345" t="s">
        <v>760</v>
      </c>
      <c r="M7" s="345" t="s">
        <v>760</v>
      </c>
      <c r="N7" s="349" t="s">
        <v>760</v>
      </c>
    </row>
    <row r="8" spans="1:15" x14ac:dyDescent="0.2">
      <c r="A8" s="344">
        <v>2002</v>
      </c>
      <c r="B8" s="345">
        <v>844552.87496099994</v>
      </c>
      <c r="C8" s="345">
        <v>157529918.53579301</v>
      </c>
      <c r="D8" s="345">
        <v>1232996.9204689998</v>
      </c>
      <c r="E8" s="345">
        <v>2869638.9847490001</v>
      </c>
      <c r="F8" s="345">
        <v>305650.71951300005</v>
      </c>
      <c r="G8" s="345">
        <v>3056055.2522</v>
      </c>
      <c r="H8" s="345">
        <v>38815.044966000001</v>
      </c>
      <c r="I8" s="345">
        <v>8612.8507310000005</v>
      </c>
      <c r="J8" s="345" t="s">
        <v>760</v>
      </c>
      <c r="K8" s="345" t="s">
        <v>760</v>
      </c>
      <c r="L8" s="345" t="s">
        <v>760</v>
      </c>
      <c r="M8" s="345" t="s">
        <v>760</v>
      </c>
      <c r="N8" s="349" t="s">
        <v>760</v>
      </c>
    </row>
    <row r="9" spans="1:15" x14ac:dyDescent="0.2">
      <c r="A9" s="344">
        <v>2003</v>
      </c>
      <c r="B9" s="345">
        <v>842605.07863000024</v>
      </c>
      <c r="C9" s="345">
        <v>172624629.84419996</v>
      </c>
      <c r="D9" s="345">
        <v>1373792.267121</v>
      </c>
      <c r="E9" s="345">
        <v>2923686.4022500003</v>
      </c>
      <c r="F9" s="345">
        <v>309163.88219000009</v>
      </c>
      <c r="G9" s="345">
        <v>3484900.3702520002</v>
      </c>
      <c r="H9" s="345">
        <v>40202.178839999993</v>
      </c>
      <c r="I9" s="345">
        <v>9589.5781260000003</v>
      </c>
      <c r="J9" s="345" t="s">
        <v>760</v>
      </c>
      <c r="K9" s="345" t="s">
        <v>760</v>
      </c>
      <c r="L9" s="345" t="s">
        <v>760</v>
      </c>
      <c r="M9" s="345" t="s">
        <v>760</v>
      </c>
      <c r="N9" s="349" t="s">
        <v>760</v>
      </c>
    </row>
    <row r="10" spans="1:15" x14ac:dyDescent="0.2">
      <c r="A10" s="344">
        <v>2004</v>
      </c>
      <c r="B10" s="345">
        <v>1035574.04973</v>
      </c>
      <c r="C10" s="345">
        <v>173223817.38585296</v>
      </c>
      <c r="D10" s="345">
        <v>1209005.7091610003</v>
      </c>
      <c r="E10" s="345">
        <v>3059961.8968920005</v>
      </c>
      <c r="F10" s="345">
        <v>306210.77793799998</v>
      </c>
      <c r="G10" s="345">
        <v>4247173.7726000007</v>
      </c>
      <c r="H10" s="345">
        <v>41613.363517999998</v>
      </c>
      <c r="I10" s="345">
        <v>14246.326868</v>
      </c>
      <c r="J10" s="345" t="s">
        <v>760</v>
      </c>
      <c r="K10" s="345" t="s">
        <v>760</v>
      </c>
      <c r="L10" s="345" t="s">
        <v>760</v>
      </c>
      <c r="M10" s="345" t="s">
        <v>760</v>
      </c>
      <c r="N10" s="349" t="s">
        <v>760</v>
      </c>
    </row>
    <row r="11" spans="1:15" x14ac:dyDescent="0.2">
      <c r="A11" s="344">
        <v>2005</v>
      </c>
      <c r="B11" s="345">
        <v>1009897.918423</v>
      </c>
      <c r="C11" s="345">
        <v>208001717.81876829</v>
      </c>
      <c r="D11" s="345">
        <v>1201670.9143999997</v>
      </c>
      <c r="E11" s="345">
        <v>3193145.5305729993</v>
      </c>
      <c r="F11" s="345">
        <v>319344.80289899989</v>
      </c>
      <c r="G11" s="345">
        <v>4564989.1370999999</v>
      </c>
      <c r="H11" s="345">
        <v>42144.586211000002</v>
      </c>
      <c r="I11" s="345">
        <v>17325.373315000004</v>
      </c>
      <c r="J11" s="345" t="s">
        <v>760</v>
      </c>
      <c r="K11" s="345" t="s">
        <v>760</v>
      </c>
      <c r="L11" s="345" t="s">
        <v>760</v>
      </c>
      <c r="M11" s="345" t="s">
        <v>760</v>
      </c>
      <c r="N11" s="349" t="s">
        <v>760</v>
      </c>
    </row>
    <row r="12" spans="1:15" x14ac:dyDescent="0.2">
      <c r="A12" s="344">
        <v>2006</v>
      </c>
      <c r="B12" s="345">
        <v>1048472.4635900002</v>
      </c>
      <c r="C12" s="345">
        <v>202825998.65453294</v>
      </c>
      <c r="D12" s="345">
        <v>1203364.0679980002</v>
      </c>
      <c r="E12" s="345">
        <v>3470661.2430209992</v>
      </c>
      <c r="F12" s="345">
        <v>313332.28608800005</v>
      </c>
      <c r="G12" s="345">
        <v>4784600.5820000004</v>
      </c>
      <c r="H12" s="345">
        <v>38469.547186000011</v>
      </c>
      <c r="I12" s="345">
        <v>17209.346067999999</v>
      </c>
      <c r="J12" s="345" t="s">
        <v>760</v>
      </c>
      <c r="K12" s="345" t="s">
        <v>760</v>
      </c>
      <c r="L12" s="345" t="s">
        <v>760</v>
      </c>
      <c r="M12" s="345" t="s">
        <v>760</v>
      </c>
      <c r="N12" s="349" t="s">
        <v>760</v>
      </c>
    </row>
    <row r="13" spans="1:15" x14ac:dyDescent="0.2">
      <c r="A13" s="344">
        <v>2007</v>
      </c>
      <c r="B13" s="345">
        <v>1190273.6039159999</v>
      </c>
      <c r="C13" s="345">
        <v>170127538.95581597</v>
      </c>
      <c r="D13" s="345">
        <v>1444361.4378260002</v>
      </c>
      <c r="E13" s="345">
        <v>3501461.9256330007</v>
      </c>
      <c r="F13" s="345">
        <v>329164.77903499996</v>
      </c>
      <c r="G13" s="345">
        <v>5103597.2635999992</v>
      </c>
      <c r="H13" s="345">
        <v>39018.915689000001</v>
      </c>
      <c r="I13" s="345">
        <v>16786.886077000003</v>
      </c>
      <c r="J13" s="345" t="s">
        <v>760</v>
      </c>
      <c r="K13" s="345" t="s">
        <v>760</v>
      </c>
      <c r="L13" s="345" t="s">
        <v>760</v>
      </c>
      <c r="M13" s="345" t="s">
        <v>760</v>
      </c>
      <c r="N13" s="349" t="s">
        <v>760</v>
      </c>
    </row>
    <row r="14" spans="1:15" x14ac:dyDescent="0.2">
      <c r="A14" s="344">
        <v>2008</v>
      </c>
      <c r="B14" s="345">
        <v>1267866.5800789997</v>
      </c>
      <c r="C14" s="345">
        <v>179870472.99560794</v>
      </c>
      <c r="D14" s="345">
        <v>1602597.0080210003</v>
      </c>
      <c r="E14" s="345">
        <v>3685931.0012759985</v>
      </c>
      <c r="F14" s="345">
        <v>345109.27027199999</v>
      </c>
      <c r="G14" s="345">
        <v>5160707.0164000001</v>
      </c>
      <c r="H14" s="345">
        <v>39037.065935000006</v>
      </c>
      <c r="I14" s="345">
        <v>16720.528117000002</v>
      </c>
      <c r="J14" s="345" t="s">
        <v>760</v>
      </c>
      <c r="K14" s="345" t="s">
        <v>760</v>
      </c>
      <c r="L14" s="345" t="s">
        <v>760</v>
      </c>
      <c r="M14" s="345" t="s">
        <v>760</v>
      </c>
      <c r="N14" s="349" t="s">
        <v>760</v>
      </c>
    </row>
    <row r="15" spans="1:15" x14ac:dyDescent="0.2">
      <c r="A15" s="344">
        <v>2009</v>
      </c>
      <c r="B15" s="345">
        <v>1276249.2028349997</v>
      </c>
      <c r="C15" s="345">
        <v>183994691.50778204</v>
      </c>
      <c r="D15" s="345">
        <v>1512931.0674320005</v>
      </c>
      <c r="E15" s="345">
        <v>3922708.3963299985</v>
      </c>
      <c r="F15" s="345">
        <v>302459.11290999997</v>
      </c>
      <c r="G15" s="345">
        <v>4418768.325600001</v>
      </c>
      <c r="H15" s="345">
        <v>37502.627191</v>
      </c>
      <c r="I15" s="345">
        <v>12297.103142</v>
      </c>
      <c r="J15" s="345" t="s">
        <v>760</v>
      </c>
      <c r="K15" s="345" t="s">
        <v>760</v>
      </c>
      <c r="L15" s="345" t="s">
        <v>760</v>
      </c>
      <c r="M15" s="345" t="s">
        <v>760</v>
      </c>
      <c r="N15" s="349" t="s">
        <v>760</v>
      </c>
    </row>
    <row r="16" spans="1:15" x14ac:dyDescent="0.2">
      <c r="A16" s="344">
        <v>2010</v>
      </c>
      <c r="B16" s="345">
        <v>1247184.0293920001</v>
      </c>
      <c r="C16" s="345">
        <v>164084388.90122896</v>
      </c>
      <c r="D16" s="345">
        <v>1470449.7064990005</v>
      </c>
      <c r="E16" s="345">
        <v>3640465.4641499999</v>
      </c>
      <c r="F16" s="345">
        <v>261989.60579399997</v>
      </c>
      <c r="G16" s="345">
        <v>6042644.2223000005</v>
      </c>
      <c r="H16" s="345">
        <v>33847.813441999999</v>
      </c>
      <c r="I16" s="345">
        <v>16963.268973000002</v>
      </c>
      <c r="J16" s="345" t="s">
        <v>760</v>
      </c>
      <c r="K16" s="345" t="s">
        <v>760</v>
      </c>
      <c r="L16" s="345" t="s">
        <v>760</v>
      </c>
      <c r="M16" s="345" t="s">
        <v>760</v>
      </c>
      <c r="N16" s="349" t="s">
        <v>760</v>
      </c>
    </row>
    <row r="17" spans="1:34" x14ac:dyDescent="0.2">
      <c r="A17" s="344">
        <v>2011</v>
      </c>
      <c r="B17" s="345">
        <v>1235345.068018001</v>
      </c>
      <c r="C17" s="345">
        <v>166186716.98165271</v>
      </c>
      <c r="D17" s="345">
        <v>1256382.6002109998</v>
      </c>
      <c r="E17" s="345">
        <v>3418862.1174220056</v>
      </c>
      <c r="F17" s="345">
        <v>230199.08238500016</v>
      </c>
      <c r="G17" s="345">
        <v>7010937.8915999997</v>
      </c>
      <c r="H17" s="345">
        <v>28881.790965999993</v>
      </c>
      <c r="I17" s="345">
        <v>19141.078052000001</v>
      </c>
      <c r="J17" s="345" t="s">
        <v>760</v>
      </c>
      <c r="K17" s="345" t="s">
        <v>760</v>
      </c>
      <c r="L17" s="345" t="s">
        <v>760</v>
      </c>
      <c r="M17" s="345" t="s">
        <v>760</v>
      </c>
      <c r="N17" s="349" t="s">
        <v>760</v>
      </c>
      <c r="O17" s="346">
        <f t="shared" ref="O17:O31" si="0">B17/1000</f>
        <v>1235.345068018001</v>
      </c>
      <c r="Z17" s="347"/>
      <c r="AA17" s="347"/>
      <c r="AB17" s="347"/>
      <c r="AC17" s="347"/>
      <c r="AD17" s="347"/>
      <c r="AE17" s="347"/>
      <c r="AF17" s="347"/>
      <c r="AG17" s="347"/>
      <c r="AH17" s="74"/>
    </row>
    <row r="18" spans="1:34" x14ac:dyDescent="0.2">
      <c r="A18" s="344">
        <v>2012</v>
      </c>
      <c r="B18" s="345">
        <v>1289916.9346156276</v>
      </c>
      <c r="C18" s="345">
        <v>153780960.26084191</v>
      </c>
      <c r="D18" s="345">
        <v>1281282.431485241</v>
      </c>
      <c r="E18" s="345">
        <v>3452004.3609873233</v>
      </c>
      <c r="F18" s="345">
        <v>249236.15747171015</v>
      </c>
      <c r="G18" s="345">
        <v>6684539.3918000003</v>
      </c>
      <c r="H18" s="345">
        <v>26104.854505400006</v>
      </c>
      <c r="I18" s="345">
        <v>16790.374244900002</v>
      </c>
      <c r="J18" s="345" t="s">
        <v>760</v>
      </c>
      <c r="K18" s="345" t="s">
        <v>760</v>
      </c>
      <c r="L18" s="345" t="s">
        <v>760</v>
      </c>
      <c r="M18" s="345" t="s">
        <v>760</v>
      </c>
      <c r="N18" s="349" t="s">
        <v>760</v>
      </c>
      <c r="O18" s="346">
        <f t="shared" si="0"/>
        <v>1289.9169346156277</v>
      </c>
      <c r="P18" s="74"/>
      <c r="Z18" s="347"/>
      <c r="AA18" s="347"/>
      <c r="AB18" s="347"/>
      <c r="AC18" s="347"/>
      <c r="AD18" s="347"/>
      <c r="AE18" s="347"/>
      <c r="AF18" s="347"/>
      <c r="AG18" s="347"/>
    </row>
    <row r="19" spans="1:34" x14ac:dyDescent="0.2">
      <c r="A19" s="344">
        <v>2013</v>
      </c>
      <c r="B19" s="345">
        <v>1363452.9126998207</v>
      </c>
      <c r="C19" s="345">
        <v>143716837.41998193</v>
      </c>
      <c r="D19" s="345">
        <v>1351048.7423302194</v>
      </c>
      <c r="E19" s="345">
        <v>3648503.3400407191</v>
      </c>
      <c r="F19" s="345">
        <v>266312.71547875</v>
      </c>
      <c r="G19" s="345">
        <v>6680658.79</v>
      </c>
      <c r="H19" s="345">
        <v>23667.787451500008</v>
      </c>
      <c r="I19" s="345">
        <v>18139.597244000001</v>
      </c>
      <c r="J19" s="345" t="s">
        <v>760</v>
      </c>
      <c r="K19" s="345" t="s">
        <v>760</v>
      </c>
      <c r="L19" s="345" t="s">
        <v>760</v>
      </c>
      <c r="M19" s="345" t="s">
        <v>760</v>
      </c>
      <c r="N19" s="349" t="s">
        <v>760</v>
      </c>
      <c r="O19" s="346">
        <f t="shared" si="0"/>
        <v>1363.4529126998207</v>
      </c>
      <c r="P19" s="74"/>
      <c r="Z19" s="347"/>
      <c r="AA19" s="347"/>
      <c r="AB19" s="347"/>
      <c r="AC19" s="347"/>
      <c r="AD19" s="347"/>
      <c r="AE19" s="347"/>
      <c r="AF19" s="347"/>
      <c r="AG19" s="347"/>
    </row>
    <row r="20" spans="1:34" x14ac:dyDescent="0.2">
      <c r="A20" s="344">
        <v>2014</v>
      </c>
      <c r="B20" s="345">
        <v>1377373.7760182077</v>
      </c>
      <c r="C20" s="345">
        <v>129946243.44281495</v>
      </c>
      <c r="D20" s="345">
        <v>1315221.0230463955</v>
      </c>
      <c r="E20" s="345">
        <v>3738279.9180184668</v>
      </c>
      <c r="F20" s="345">
        <v>277116.52714844397</v>
      </c>
      <c r="G20" s="345">
        <v>7192591.9308000002</v>
      </c>
      <c r="H20" s="345">
        <v>23105.261867800007</v>
      </c>
      <c r="I20" s="345">
        <v>17017.692464999996</v>
      </c>
      <c r="J20" s="345" t="s">
        <v>760</v>
      </c>
      <c r="K20" s="345" t="s">
        <v>760</v>
      </c>
      <c r="L20" s="345" t="s">
        <v>760</v>
      </c>
      <c r="M20" s="345" t="s">
        <v>760</v>
      </c>
      <c r="N20" s="349" t="s">
        <v>760</v>
      </c>
      <c r="O20" s="346">
        <f t="shared" si="0"/>
        <v>1377.3737760182078</v>
      </c>
      <c r="P20" s="74"/>
      <c r="Z20" s="347"/>
      <c r="AA20" s="347"/>
      <c r="AB20" s="347"/>
      <c r="AC20" s="347"/>
      <c r="AD20" s="347"/>
      <c r="AE20" s="347"/>
      <c r="AF20" s="347"/>
      <c r="AG20" s="347"/>
    </row>
    <row r="21" spans="1:34" x14ac:dyDescent="0.2">
      <c r="A21" s="344">
        <v>2015</v>
      </c>
      <c r="B21" s="345">
        <v>1699939.7432781935</v>
      </c>
      <c r="C21" s="345">
        <v>137378305.7952458</v>
      </c>
      <c r="D21" s="345">
        <v>1415823.5863843861</v>
      </c>
      <c r="E21" s="345">
        <v>4071094.9244271382</v>
      </c>
      <c r="F21" s="345">
        <v>314011.10750861233</v>
      </c>
      <c r="G21" s="345">
        <v>7320806.8477000007</v>
      </c>
      <c r="H21" s="345">
        <v>19510.729779199999</v>
      </c>
      <c r="I21" s="345">
        <v>20153.237616000009</v>
      </c>
      <c r="J21" s="345" t="s">
        <v>760</v>
      </c>
      <c r="K21" s="345" t="s">
        <v>760</v>
      </c>
      <c r="L21" s="345" t="s">
        <v>760</v>
      </c>
      <c r="M21" s="345" t="s">
        <v>760</v>
      </c>
      <c r="N21" s="349" t="s">
        <v>760</v>
      </c>
      <c r="O21" s="346">
        <f t="shared" si="0"/>
        <v>1699.9397432781934</v>
      </c>
      <c r="P21" s="74"/>
      <c r="Z21" s="347"/>
      <c r="AA21" s="347"/>
      <c r="AB21" s="347"/>
      <c r="AC21" s="347"/>
      <c r="AD21" s="347"/>
      <c r="AE21" s="347"/>
      <c r="AF21" s="347"/>
      <c r="AG21" s="347"/>
    </row>
    <row r="22" spans="1:34" x14ac:dyDescent="0.2">
      <c r="A22" s="344">
        <v>2016</v>
      </c>
      <c r="B22" s="345">
        <v>2352959.5047380654</v>
      </c>
      <c r="C22" s="345">
        <v>142230636.69316867</v>
      </c>
      <c r="D22" s="345">
        <v>1329178.0227656392</v>
      </c>
      <c r="E22" s="345">
        <v>4329179.7629066529</v>
      </c>
      <c r="F22" s="345">
        <v>312806.40109176951</v>
      </c>
      <c r="G22" s="345">
        <v>7663123.9877000004</v>
      </c>
      <c r="H22" s="345">
        <v>18789.0047614</v>
      </c>
      <c r="I22" s="345">
        <v>25756.505005499999</v>
      </c>
      <c r="J22" s="345">
        <v>23251.82108854</v>
      </c>
      <c r="K22" s="345">
        <v>187.59719447999996</v>
      </c>
      <c r="L22" s="345" t="s">
        <v>760</v>
      </c>
      <c r="M22" s="345">
        <v>1194.0643193499998</v>
      </c>
      <c r="N22" s="349" t="s">
        <v>760</v>
      </c>
      <c r="O22" s="346">
        <f t="shared" si="0"/>
        <v>2352.9595047380653</v>
      </c>
      <c r="P22" s="74"/>
      <c r="Z22" s="347"/>
      <c r="AA22" s="347"/>
      <c r="AB22" s="347"/>
      <c r="AC22" s="347"/>
      <c r="AD22" s="347"/>
      <c r="AE22" s="347"/>
      <c r="AF22" s="347"/>
      <c r="AG22" s="347"/>
    </row>
    <row r="23" spans="1:34" x14ac:dyDescent="0.2">
      <c r="A23" s="344">
        <v>2017</v>
      </c>
      <c r="B23" s="345">
        <v>2440181.1105834288</v>
      </c>
      <c r="C23" s="345">
        <v>138425832.76156646</v>
      </c>
      <c r="D23" s="345">
        <v>1466521.468671351</v>
      </c>
      <c r="E23" s="345">
        <v>4318324.2784375055</v>
      </c>
      <c r="F23" s="345">
        <v>305279.59941443987</v>
      </c>
      <c r="G23" s="345">
        <v>8668091.618999999</v>
      </c>
      <c r="H23" s="345">
        <v>17790.363566100001</v>
      </c>
      <c r="I23" s="345">
        <v>28141.125214199987</v>
      </c>
      <c r="J23" s="345">
        <v>22403.407244680002</v>
      </c>
      <c r="K23" s="345">
        <v>123.17674860000001</v>
      </c>
      <c r="L23" s="345" t="s">
        <v>760</v>
      </c>
      <c r="M23" s="345">
        <v>1133.2781170000001</v>
      </c>
      <c r="N23" s="349" t="s">
        <v>760</v>
      </c>
      <c r="O23" s="346">
        <f t="shared" si="0"/>
        <v>2440.1811105834286</v>
      </c>
      <c r="P23" s="74"/>
      <c r="Z23" s="347"/>
      <c r="AA23" s="347"/>
      <c r="AB23" s="347"/>
      <c r="AC23" s="347"/>
      <c r="AD23" s="347"/>
      <c r="AE23" s="347"/>
      <c r="AF23" s="347"/>
      <c r="AG23" s="347"/>
    </row>
    <row r="24" spans="1:34" ht="12" customHeight="1" x14ac:dyDescent="0.2">
      <c r="A24" s="344">
        <v>2018</v>
      </c>
      <c r="B24" s="345">
        <v>2416881.1002070699</v>
      </c>
      <c r="C24" s="345">
        <v>125933914.4370804</v>
      </c>
      <c r="D24" s="345">
        <v>1471845.936649523</v>
      </c>
      <c r="E24" s="345">
        <v>3999990.1319625694</v>
      </c>
      <c r="F24" s="345">
        <v>288796.22529555805</v>
      </c>
      <c r="G24" s="345">
        <v>9096993.8719999995</v>
      </c>
      <c r="H24" s="345">
        <v>18601.344508400005</v>
      </c>
      <c r="I24" s="345">
        <v>27604.218841510006</v>
      </c>
      <c r="J24" s="345">
        <v>20407.598393799999</v>
      </c>
      <c r="K24" s="345">
        <v>145.236144</v>
      </c>
      <c r="L24" s="345" t="s">
        <v>760</v>
      </c>
      <c r="M24" s="345">
        <v>20879.636489500001</v>
      </c>
      <c r="N24" s="349" t="s">
        <v>760</v>
      </c>
      <c r="O24" s="346">
        <f t="shared" si="0"/>
        <v>2416.8811002070697</v>
      </c>
      <c r="P24" s="74"/>
      <c r="Z24" s="347"/>
      <c r="AA24" s="347"/>
      <c r="AB24" s="347"/>
      <c r="AC24" s="347"/>
      <c r="AD24" s="347"/>
      <c r="AE24" s="347"/>
      <c r="AF24" s="347"/>
      <c r="AG24" s="347"/>
    </row>
    <row r="25" spans="1:34" x14ac:dyDescent="0.2">
      <c r="A25" s="344">
        <v>2019</v>
      </c>
      <c r="B25" s="345">
        <v>2437925.373902773</v>
      </c>
      <c r="C25" s="345">
        <v>113586028.97131993</v>
      </c>
      <c r="D25" s="345">
        <v>1382753.4838439696</v>
      </c>
      <c r="E25" s="345">
        <v>3706760.2491151234</v>
      </c>
      <c r="F25" s="345">
        <v>307020.88310454384</v>
      </c>
      <c r="G25" s="345">
        <v>9666411.8718999997</v>
      </c>
      <c r="H25" s="345">
        <v>19853.168399999995</v>
      </c>
      <c r="I25" s="345">
        <v>30441.359039579998</v>
      </c>
      <c r="J25" s="345">
        <v>24914.734069159997</v>
      </c>
      <c r="K25" s="345">
        <v>72.514848099999995</v>
      </c>
      <c r="L25" s="345" t="s">
        <v>760</v>
      </c>
      <c r="M25" s="345">
        <v>18814.2028421</v>
      </c>
      <c r="N25" s="349" t="s">
        <v>760</v>
      </c>
      <c r="O25" s="346">
        <f t="shared" si="0"/>
        <v>2437.9253739027731</v>
      </c>
      <c r="P25" s="74"/>
      <c r="Z25" s="347"/>
      <c r="AA25" s="347"/>
      <c r="AB25" s="347"/>
      <c r="AC25" s="347"/>
      <c r="AD25" s="347"/>
      <c r="AE25" s="347"/>
      <c r="AF25" s="347"/>
      <c r="AG25" s="347"/>
    </row>
    <row r="26" spans="1:34" x14ac:dyDescent="0.2">
      <c r="A26" s="344">
        <v>2020</v>
      </c>
      <c r="B26" s="345">
        <v>2150125.9121219628</v>
      </c>
      <c r="C26" s="345">
        <v>85368457.367976174</v>
      </c>
      <c r="D26" s="345">
        <v>1334570.4777680759</v>
      </c>
      <c r="E26" s="345">
        <v>2721461.1368655483</v>
      </c>
      <c r="F26" s="345">
        <v>241547.91303967001</v>
      </c>
      <c r="G26" s="345">
        <v>8893971.5276180003</v>
      </c>
      <c r="H26" s="345">
        <v>20646.581029499997</v>
      </c>
      <c r="I26" s="345">
        <v>32184.625879069805</v>
      </c>
      <c r="J26" s="345">
        <v>19013.894022044497</v>
      </c>
      <c r="K26" s="345">
        <v>73.906293489500015</v>
      </c>
      <c r="L26" s="345">
        <v>235.52044689999997</v>
      </c>
      <c r="M26" s="345">
        <v>10119.873510295998</v>
      </c>
      <c r="N26" s="349" t="s">
        <v>760</v>
      </c>
      <c r="O26" s="346">
        <f t="shared" si="0"/>
        <v>2150.1259121219628</v>
      </c>
      <c r="P26" s="74"/>
      <c r="Z26" s="347"/>
      <c r="AA26" s="347"/>
      <c r="AB26" s="347"/>
      <c r="AC26" s="347"/>
      <c r="AD26" s="347"/>
      <c r="AE26" s="347"/>
      <c r="AF26" s="347"/>
      <c r="AG26" s="347"/>
    </row>
    <row r="27" spans="1:34" x14ac:dyDescent="0.2">
      <c r="A27" s="344">
        <v>2021</v>
      </c>
      <c r="B27" s="345">
        <v>2326035.3089323733</v>
      </c>
      <c r="C27" s="345">
        <v>97492951.121057257</v>
      </c>
      <c r="D27" s="345">
        <v>1533134.9989912319</v>
      </c>
      <c r="E27" s="345">
        <v>3333632.4494976597</v>
      </c>
      <c r="F27" s="345">
        <v>264426.50705023162</v>
      </c>
      <c r="G27" s="345">
        <v>12149273.526027001</v>
      </c>
      <c r="H27" s="345">
        <v>26995.267701000004</v>
      </c>
      <c r="I27" s="345">
        <v>34148.029036760017</v>
      </c>
      <c r="J27" s="345">
        <v>21876.501141209999</v>
      </c>
      <c r="K27" s="345">
        <v>247.486251065</v>
      </c>
      <c r="L27" s="345">
        <v>278.81457949999998</v>
      </c>
      <c r="M27" s="345">
        <v>11390.682832689996</v>
      </c>
      <c r="N27" s="349" t="s">
        <v>760</v>
      </c>
      <c r="O27" s="346">
        <f t="shared" si="0"/>
        <v>2326.0353089323735</v>
      </c>
      <c r="P27" s="74"/>
      <c r="Z27" s="347"/>
      <c r="AA27" s="347"/>
      <c r="AB27" s="347"/>
      <c r="AC27" s="347"/>
      <c r="AD27" s="347"/>
      <c r="AE27" s="347"/>
      <c r="AF27" s="347"/>
      <c r="AG27" s="347"/>
    </row>
    <row r="28" spans="1:34" x14ac:dyDescent="0.2">
      <c r="A28" s="344">
        <v>2022</v>
      </c>
      <c r="B28" s="348">
        <v>2445270.8303173976</v>
      </c>
      <c r="C28" s="345">
        <v>96965977.163885579</v>
      </c>
      <c r="D28" s="348">
        <v>1369649.1117797941</v>
      </c>
      <c r="E28" s="348">
        <v>3084038.7076613051</v>
      </c>
      <c r="F28" s="348">
        <v>255442.99715858512</v>
      </c>
      <c r="G28" s="348">
        <v>12936826.381839</v>
      </c>
      <c r="H28" s="348">
        <v>28231.359913</v>
      </c>
      <c r="I28" s="348">
        <v>31587.568951759989</v>
      </c>
      <c r="J28" s="348">
        <v>25378.500620530005</v>
      </c>
      <c r="K28" s="348">
        <v>251.24793746000006</v>
      </c>
      <c r="L28" s="348">
        <v>263.99886950000001</v>
      </c>
      <c r="M28" s="348">
        <v>1169.1241914</v>
      </c>
      <c r="N28" s="349" t="s">
        <v>760</v>
      </c>
      <c r="O28" s="346">
        <f t="shared" si="0"/>
        <v>2445.2708303173977</v>
      </c>
      <c r="P28" s="74"/>
      <c r="Z28" s="347"/>
      <c r="AA28" s="347"/>
      <c r="AB28" s="347"/>
      <c r="AC28" s="347"/>
      <c r="AD28" s="347"/>
      <c r="AE28" s="347"/>
      <c r="AF28" s="347"/>
      <c r="AG28" s="347"/>
    </row>
    <row r="29" spans="1:34" x14ac:dyDescent="0.2">
      <c r="A29" s="344">
        <v>2023</v>
      </c>
      <c r="B29" s="348">
        <v>2755244.3167853276</v>
      </c>
      <c r="C29" s="345">
        <v>100985631.43873213</v>
      </c>
      <c r="D29" s="348">
        <v>1469127.1631768667</v>
      </c>
      <c r="E29" s="348">
        <v>3041393.6459926581</v>
      </c>
      <c r="F29" s="348">
        <v>273335.49825696991</v>
      </c>
      <c r="G29" s="348">
        <v>12986023.244491</v>
      </c>
      <c r="H29" s="348">
        <v>26230.046980000003</v>
      </c>
      <c r="I29" s="348">
        <v>33475.6190292315</v>
      </c>
      <c r="J29" s="348">
        <v>31161.763995300007</v>
      </c>
      <c r="K29" s="348">
        <v>303.74941249999995</v>
      </c>
      <c r="L29" s="348">
        <v>331.35815600000001</v>
      </c>
      <c r="M29" s="348">
        <v>1326.7171017999999</v>
      </c>
      <c r="N29" s="349">
        <v>22.705695600000002</v>
      </c>
      <c r="O29" s="346">
        <f t="shared" si="0"/>
        <v>2755.2443167853276</v>
      </c>
      <c r="P29" s="74"/>
      <c r="Z29" s="347"/>
      <c r="AA29" s="347"/>
      <c r="AB29" s="347"/>
      <c r="AC29" s="347"/>
      <c r="AD29" s="347"/>
      <c r="AE29" s="347"/>
      <c r="AF29" s="347"/>
      <c r="AG29" s="347"/>
    </row>
    <row r="30" spans="1:34" x14ac:dyDescent="0.2">
      <c r="A30" s="965">
        <v>2024</v>
      </c>
      <c r="B30" s="966">
        <v>2736165.4283083482</v>
      </c>
      <c r="C30" s="905">
        <v>108148344.56050152</v>
      </c>
      <c r="D30" s="966">
        <v>1270646.132794979</v>
      </c>
      <c r="E30" s="966">
        <v>3511000.1230838015</v>
      </c>
      <c r="F30" s="966">
        <v>291318.66761629307</v>
      </c>
      <c r="G30" s="966">
        <v>13309265.480336003</v>
      </c>
      <c r="H30" s="966">
        <v>32317.234400000005</v>
      </c>
      <c r="I30" s="966">
        <v>41941.797900007819</v>
      </c>
      <c r="J30" s="966">
        <v>32027.784417279996</v>
      </c>
      <c r="K30" s="966">
        <v>265.34277629999997</v>
      </c>
      <c r="L30" s="966">
        <v>317.31784799999997</v>
      </c>
      <c r="M30" s="966">
        <v>24159.249493899995</v>
      </c>
      <c r="N30" s="967">
        <v>40.573911600000002</v>
      </c>
      <c r="O30" s="346">
        <f t="shared" si="0"/>
        <v>2736.1654283083481</v>
      </c>
      <c r="P30" s="74"/>
      <c r="Z30" s="347"/>
      <c r="AA30" s="347"/>
      <c r="AB30" s="347"/>
      <c r="AC30" s="347"/>
      <c r="AD30" s="347"/>
      <c r="AE30" s="347"/>
      <c r="AF30" s="347"/>
      <c r="AG30" s="347"/>
    </row>
    <row r="31" spans="1:34" ht="25.5" x14ac:dyDescent="0.2">
      <c r="A31" s="1003" t="s">
        <v>923</v>
      </c>
      <c r="B31" s="968">
        <f t="shared" ref="B31:N31" si="1">SUM(B32:B35)</f>
        <v>886716.03390721104</v>
      </c>
      <c r="C31" s="968">
        <f t="shared" si="1"/>
        <v>33693371.708517089</v>
      </c>
      <c r="D31" s="968">
        <f t="shared" si="1"/>
        <v>458319.34389550739</v>
      </c>
      <c r="E31" s="968">
        <f t="shared" si="1"/>
        <v>1169743.0347482846</v>
      </c>
      <c r="F31" s="968">
        <f t="shared" si="1"/>
        <v>98516.250231064696</v>
      </c>
      <c r="G31" s="968">
        <f t="shared" si="1"/>
        <v>4592961.2292860001</v>
      </c>
      <c r="H31" s="968">
        <f t="shared" si="1"/>
        <v>10780.76744</v>
      </c>
      <c r="I31" s="968">
        <f t="shared" si="1"/>
        <v>13927.3381921041</v>
      </c>
      <c r="J31" s="968">
        <f t="shared" si="1"/>
        <v>8867.0541034999987</v>
      </c>
      <c r="K31" s="968">
        <f t="shared" si="1"/>
        <v>82.915695799999995</v>
      </c>
      <c r="L31" s="968">
        <f t="shared" si="1"/>
        <v>115.87785200000002</v>
      </c>
      <c r="M31" s="968">
        <f t="shared" si="1"/>
        <v>11079.111620399999</v>
      </c>
      <c r="N31" s="968">
        <f t="shared" si="1"/>
        <v>10.292676</v>
      </c>
      <c r="O31" s="346">
        <f t="shared" si="0"/>
        <v>886.716033907211</v>
      </c>
      <c r="P31" s="350"/>
      <c r="Z31" s="347"/>
      <c r="AA31" s="347"/>
      <c r="AB31" s="347"/>
      <c r="AC31" s="347"/>
      <c r="AD31" s="347"/>
      <c r="AE31" s="347"/>
      <c r="AF31" s="347"/>
      <c r="AG31" s="347"/>
    </row>
    <row r="32" spans="1:34" x14ac:dyDescent="0.2">
      <c r="A32" s="353" t="s">
        <v>274</v>
      </c>
      <c r="B32" s="345">
        <v>219649.52839866947</v>
      </c>
      <c r="C32" s="345">
        <v>8352731.5850341571</v>
      </c>
      <c r="D32" s="345">
        <v>91855.360360558101</v>
      </c>
      <c r="E32" s="345">
        <v>272760.37887476257</v>
      </c>
      <c r="F32" s="345">
        <v>21568.527936588194</v>
      </c>
      <c r="G32" s="345">
        <v>1161378.8055939998</v>
      </c>
      <c r="H32" s="345">
        <v>2537.2527399999999</v>
      </c>
      <c r="I32" s="345">
        <v>3231.3934248973001</v>
      </c>
      <c r="J32" s="345">
        <v>2338.8900573999999</v>
      </c>
      <c r="K32" s="345">
        <v>20.011532800000001</v>
      </c>
      <c r="L32" s="345">
        <v>30.094110000000001</v>
      </c>
      <c r="M32" s="345">
        <v>2581.9835497999998</v>
      </c>
      <c r="N32" s="969">
        <v>2.2356600000000002</v>
      </c>
      <c r="O32" s="351">
        <v>11138766.849174995</v>
      </c>
      <c r="R32" s="352"/>
      <c r="S32" s="352"/>
      <c r="T32" s="352"/>
      <c r="U32" s="352"/>
      <c r="V32" s="352"/>
      <c r="W32" s="352"/>
      <c r="X32" s="352"/>
      <c r="Y32" s="20"/>
      <c r="Z32" s="347"/>
      <c r="AA32" s="347"/>
      <c r="AB32" s="347"/>
      <c r="AC32" s="347"/>
      <c r="AD32" s="347"/>
      <c r="AE32" s="347"/>
      <c r="AF32" s="347"/>
      <c r="AG32" s="347"/>
    </row>
    <row r="33" spans="1:33" x14ac:dyDescent="0.2">
      <c r="A33" s="353" t="s">
        <v>699</v>
      </c>
      <c r="B33" s="345">
        <v>216955.02869369701</v>
      </c>
      <c r="C33" s="345">
        <v>7850640.1044406984</v>
      </c>
      <c r="D33" s="345">
        <v>109459.79120289108</v>
      </c>
      <c r="E33" s="345">
        <v>296917.05539577454</v>
      </c>
      <c r="F33" s="345">
        <v>23230.586675680905</v>
      </c>
      <c r="G33" s="345">
        <v>1122169.9234620002</v>
      </c>
      <c r="H33" s="345">
        <v>2597.7712999999999</v>
      </c>
      <c r="I33" s="345">
        <v>3448.2970789000005</v>
      </c>
      <c r="J33" s="345">
        <v>2295.3407549000003</v>
      </c>
      <c r="K33" s="345">
        <v>16.554152999999999</v>
      </c>
      <c r="L33" s="345">
        <v>26.565791999999998</v>
      </c>
      <c r="M33" s="345">
        <v>3577.7138660000001</v>
      </c>
      <c r="N33" s="969">
        <v>2.8617279999999998</v>
      </c>
      <c r="O33" s="351"/>
      <c r="R33" s="352"/>
      <c r="S33" s="352"/>
      <c r="T33" s="352"/>
      <c r="U33" s="352"/>
      <c r="V33" s="352"/>
      <c r="W33" s="352"/>
      <c r="X33" s="352"/>
      <c r="Y33" s="20"/>
      <c r="Z33" s="347"/>
      <c r="AA33" s="347"/>
      <c r="AB33" s="347"/>
      <c r="AC33" s="347"/>
      <c r="AD33" s="347"/>
      <c r="AE33" s="347"/>
      <c r="AF33" s="347"/>
      <c r="AG33" s="347"/>
    </row>
    <row r="34" spans="1:33" x14ac:dyDescent="0.2">
      <c r="A34" s="353" t="s">
        <v>803</v>
      </c>
      <c r="B34" s="345">
        <v>229850.47776684456</v>
      </c>
      <c r="C34" s="345">
        <v>8693455.6183702294</v>
      </c>
      <c r="D34" s="345">
        <v>119355.02203405822</v>
      </c>
      <c r="E34" s="345">
        <v>288578.15724574769</v>
      </c>
      <c r="F34" s="345">
        <v>25206.655222795594</v>
      </c>
      <c r="G34" s="345">
        <v>1218023.8837799998</v>
      </c>
      <c r="H34" s="345">
        <v>2922.6831999999999</v>
      </c>
      <c r="I34" s="345">
        <v>4034.7399693068</v>
      </c>
      <c r="J34" s="345">
        <v>1854.5507202000001</v>
      </c>
      <c r="K34" s="345">
        <v>24.502822999999996</v>
      </c>
      <c r="L34" s="345">
        <v>31.670008000000003</v>
      </c>
      <c r="M34" s="345">
        <v>2958.1502465999997</v>
      </c>
      <c r="N34" s="969">
        <v>2.6791360000000002</v>
      </c>
      <c r="O34" s="351"/>
      <c r="R34" s="352"/>
      <c r="S34" s="352"/>
      <c r="T34" s="352"/>
      <c r="U34" s="352"/>
      <c r="V34" s="352"/>
      <c r="W34" s="352"/>
      <c r="X34" s="352"/>
      <c r="Y34" s="20"/>
      <c r="Z34" s="347"/>
      <c r="AA34" s="347"/>
      <c r="AB34" s="347"/>
      <c r="AC34" s="347"/>
      <c r="AD34" s="347"/>
      <c r="AE34" s="347"/>
      <c r="AF34" s="347"/>
      <c r="AG34" s="347"/>
    </row>
    <row r="35" spans="1:33" ht="13.5" thickBot="1" x14ac:dyDescent="0.25">
      <c r="A35" s="902" t="s">
        <v>883</v>
      </c>
      <c r="B35" s="357">
        <v>220260.999048</v>
      </c>
      <c r="C35" s="357">
        <v>8796544.4006719999</v>
      </c>
      <c r="D35" s="357">
        <v>137649.17029799995</v>
      </c>
      <c r="E35" s="357">
        <v>311487.44323199993</v>
      </c>
      <c r="F35" s="357">
        <v>28510.480395999999</v>
      </c>
      <c r="G35" s="357">
        <v>1091388.6164500001</v>
      </c>
      <c r="H35" s="357">
        <v>2723.0601999999999</v>
      </c>
      <c r="I35" s="357">
        <v>3212.9077189999998</v>
      </c>
      <c r="J35" s="357">
        <v>2378.2725709999995</v>
      </c>
      <c r="K35" s="357">
        <v>21.847187000000002</v>
      </c>
      <c r="L35" s="357">
        <v>27.547941999999999</v>
      </c>
      <c r="M35" s="357">
        <v>1961.263958</v>
      </c>
      <c r="N35" s="970">
        <v>2.5161519999999999</v>
      </c>
      <c r="O35" s="351"/>
      <c r="R35" s="352"/>
      <c r="S35" s="352"/>
      <c r="T35" s="352"/>
      <c r="U35" s="352"/>
      <c r="V35" s="352"/>
      <c r="W35" s="352"/>
      <c r="X35" s="352"/>
      <c r="Y35" s="20"/>
      <c r="Z35" s="347"/>
      <c r="AA35" s="347"/>
      <c r="AB35" s="347"/>
      <c r="AC35" s="347"/>
      <c r="AD35" s="347"/>
      <c r="AE35" s="347"/>
      <c r="AF35" s="347"/>
      <c r="AG35" s="347"/>
    </row>
    <row r="36" spans="1:33" x14ac:dyDescent="0.2">
      <c r="A36" s="353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971"/>
      <c r="O36" s="351"/>
      <c r="R36" s="352"/>
      <c r="S36" s="352"/>
      <c r="T36" s="352"/>
      <c r="U36" s="352"/>
      <c r="V36" s="352"/>
      <c r="W36" s="352"/>
      <c r="X36" s="352"/>
      <c r="Y36" s="20"/>
      <c r="Z36" s="347"/>
      <c r="AA36" s="347"/>
      <c r="AB36" s="347"/>
      <c r="AC36" s="347"/>
      <c r="AD36" s="347"/>
      <c r="AE36" s="347"/>
      <c r="AF36" s="347"/>
      <c r="AG36" s="347"/>
    </row>
    <row r="37" spans="1:33" x14ac:dyDescent="0.2">
      <c r="A37" s="972" t="s">
        <v>884</v>
      </c>
      <c r="B37" s="973"/>
      <c r="C37" s="973"/>
      <c r="D37" s="974"/>
      <c r="E37" s="973"/>
      <c r="F37" s="973"/>
      <c r="G37" s="973"/>
      <c r="H37" s="973"/>
      <c r="I37" s="973"/>
      <c r="J37" s="973"/>
      <c r="K37" s="973"/>
      <c r="L37" s="973"/>
      <c r="M37" s="973"/>
      <c r="N37" s="973"/>
      <c r="P37" s="350"/>
      <c r="Q37" s="7"/>
    </row>
    <row r="38" spans="1:33" x14ac:dyDescent="0.2">
      <c r="A38" s="355" t="s">
        <v>885</v>
      </c>
      <c r="B38" s="725">
        <v>204062.322444497</v>
      </c>
      <c r="C38" s="726">
        <v>8551591.4973776657</v>
      </c>
      <c r="D38" s="726">
        <v>92130.34498301</v>
      </c>
      <c r="E38" s="726">
        <v>262818.9861067849</v>
      </c>
      <c r="F38" s="726">
        <v>22894.08945444</v>
      </c>
      <c r="G38" s="726">
        <v>1031955.9251540001</v>
      </c>
      <c r="H38" s="726">
        <v>2674.5174000000002</v>
      </c>
      <c r="I38" s="726">
        <v>3530.4727725199996</v>
      </c>
      <c r="J38" s="356">
        <v>2692.1470256000002</v>
      </c>
      <c r="K38" s="356">
        <v>19.543635999999999</v>
      </c>
      <c r="L38" s="1011">
        <v>27.941651</v>
      </c>
      <c r="M38" s="356">
        <v>1063.0877874</v>
      </c>
      <c r="N38" s="975">
        <v>3.9977765999999999</v>
      </c>
      <c r="P38" s="350"/>
      <c r="Q38" s="7"/>
    </row>
    <row r="39" spans="1:33" x14ac:dyDescent="0.2">
      <c r="A39" s="906" t="s">
        <v>886</v>
      </c>
      <c r="B39" s="907">
        <v>220260.999048</v>
      </c>
      <c r="C39" s="907">
        <v>8796544.4006719999</v>
      </c>
      <c r="D39" s="907">
        <v>137649.17029799995</v>
      </c>
      <c r="E39" s="907">
        <v>311487.44323199993</v>
      </c>
      <c r="F39" s="907">
        <v>28510.480395999999</v>
      </c>
      <c r="G39" s="907">
        <v>1091388.6164500001</v>
      </c>
      <c r="H39" s="907">
        <v>2723.0601999999999</v>
      </c>
      <c r="I39" s="907">
        <v>3212.9077189999998</v>
      </c>
      <c r="J39" s="905">
        <v>2378.2725709999995</v>
      </c>
      <c r="K39" s="905">
        <v>21.847187000000002</v>
      </c>
      <c r="L39" s="1012">
        <v>27.547941999999999</v>
      </c>
      <c r="M39" s="905">
        <v>1961.263958</v>
      </c>
      <c r="N39" s="976">
        <v>2.5161519999999999</v>
      </c>
      <c r="O39" s="358"/>
      <c r="P39" s="350"/>
      <c r="Q39" s="354"/>
      <c r="R39" s="354"/>
      <c r="S39" s="354"/>
      <c r="T39" s="354"/>
      <c r="U39" s="354"/>
      <c r="V39" s="354"/>
      <c r="W39" s="354"/>
      <c r="X39" s="354"/>
    </row>
    <row r="40" spans="1:33" x14ac:dyDescent="0.2">
      <c r="A40" s="1004" t="s">
        <v>275</v>
      </c>
      <c r="B40" s="1005">
        <f t="shared" ref="B40:N40" si="2">+B39/B38-1</f>
        <v>7.9381026391625475E-2</v>
      </c>
      <c r="C40" s="1005">
        <f>+C39/C38-1</f>
        <v>2.8644130553879821E-2</v>
      </c>
      <c r="D40" s="1005">
        <f>+D39/D38-1</f>
        <v>0.49406984553660571</v>
      </c>
      <c r="E40" s="1005">
        <f>+E39/E38-1</f>
        <v>0.18517861987885742</v>
      </c>
      <c r="F40" s="1005">
        <f t="shared" si="2"/>
        <v>0.24532056418914605</v>
      </c>
      <c r="G40" s="1006">
        <f t="shared" si="2"/>
        <v>5.7592276808847931E-2</v>
      </c>
      <c r="H40" s="1006">
        <f t="shared" si="2"/>
        <v>1.8150115605903183E-2</v>
      </c>
      <c r="I40" s="1006">
        <f t="shared" si="2"/>
        <v>-8.9949724578480938E-2</v>
      </c>
      <c r="J40" s="1006">
        <f t="shared" si="2"/>
        <v>-0.11658889786305315</v>
      </c>
      <c r="K40" s="1006">
        <f t="shared" si="2"/>
        <v>0.11786706424536364</v>
      </c>
      <c r="L40" s="1006">
        <f t="shared" si="2"/>
        <v>-1.4090398595272724E-2</v>
      </c>
      <c r="M40" s="1006">
        <f t="shared" si="2"/>
        <v>0.84487488356598917</v>
      </c>
      <c r="N40" s="1006">
        <f t="shared" si="2"/>
        <v>-0.37061215476622678</v>
      </c>
      <c r="P40" s="350"/>
      <c r="Q40" s="354"/>
      <c r="R40" s="354"/>
      <c r="S40" s="354"/>
      <c r="T40" s="354"/>
      <c r="U40" s="354"/>
      <c r="V40" s="354"/>
      <c r="W40" s="354"/>
      <c r="X40" s="354"/>
    </row>
    <row r="41" spans="1:33" x14ac:dyDescent="0.2">
      <c r="A41" s="353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971"/>
      <c r="O41" s="351"/>
      <c r="R41" s="352"/>
      <c r="S41" s="352"/>
      <c r="T41" s="352"/>
      <c r="U41" s="352"/>
      <c r="V41" s="352"/>
      <c r="W41" s="352"/>
      <c r="X41" s="352"/>
      <c r="Y41" s="20"/>
      <c r="Z41" s="347"/>
      <c r="AA41" s="347"/>
      <c r="AB41" s="347"/>
      <c r="AC41" s="347"/>
      <c r="AD41" s="347"/>
      <c r="AE41" s="347"/>
      <c r="AF41" s="347"/>
      <c r="AG41" s="347"/>
    </row>
    <row r="42" spans="1:33" x14ac:dyDescent="0.2">
      <c r="A42" s="972" t="s">
        <v>887</v>
      </c>
      <c r="B42" s="973"/>
      <c r="C42" s="973"/>
      <c r="D42" s="974"/>
      <c r="E42" s="973"/>
      <c r="F42" s="973"/>
      <c r="G42" s="973"/>
      <c r="H42" s="973"/>
      <c r="I42" s="973"/>
      <c r="J42" s="973"/>
      <c r="K42" s="973"/>
      <c r="L42" s="973"/>
      <c r="M42" s="973"/>
      <c r="N42" s="973"/>
      <c r="P42" s="350"/>
      <c r="Q42" s="354"/>
      <c r="R42" s="354"/>
      <c r="S42" s="354"/>
      <c r="T42" s="354"/>
      <c r="U42" s="354"/>
      <c r="V42" s="354"/>
      <c r="W42" s="354"/>
      <c r="X42" s="354"/>
    </row>
    <row r="43" spans="1:33" x14ac:dyDescent="0.2">
      <c r="A43" s="908" t="s">
        <v>888</v>
      </c>
      <c r="B43" s="725">
        <v>845605.41590724315</v>
      </c>
      <c r="C43" s="725">
        <v>36371914.619589321</v>
      </c>
      <c r="D43" s="725">
        <v>410182.43350618903</v>
      </c>
      <c r="E43" s="725">
        <v>1037755.2318275602</v>
      </c>
      <c r="F43" s="725">
        <v>91100.465175061981</v>
      </c>
      <c r="G43" s="725">
        <v>4562979.7374179997</v>
      </c>
      <c r="H43" s="725">
        <v>10795.639599999999</v>
      </c>
      <c r="I43" s="725">
        <v>13015.056279515</v>
      </c>
      <c r="J43" s="725">
        <v>10911.525189780001</v>
      </c>
      <c r="K43" s="725">
        <v>89.57061379999999</v>
      </c>
      <c r="L43" s="725">
        <v>100.799633</v>
      </c>
      <c r="M43" s="725">
        <v>1748.3822874000002</v>
      </c>
      <c r="N43" s="725">
        <v>13.1818753</v>
      </c>
      <c r="P43" s="350"/>
      <c r="Q43" s="354"/>
      <c r="R43" s="354"/>
      <c r="S43" s="354"/>
      <c r="T43" s="354"/>
      <c r="U43" s="354"/>
      <c r="V43" s="354"/>
      <c r="W43" s="354"/>
      <c r="X43" s="354"/>
    </row>
    <row r="44" spans="1:33" x14ac:dyDescent="0.2">
      <c r="A44" s="908" t="s">
        <v>889</v>
      </c>
      <c r="B44" s="725">
        <v>886716.03390721104</v>
      </c>
      <c r="C44" s="725">
        <v>33693371.708517089</v>
      </c>
      <c r="D44" s="725">
        <v>458319.34389550739</v>
      </c>
      <c r="E44" s="725">
        <v>1169743.0347482846</v>
      </c>
      <c r="F44" s="725">
        <v>98516.250231064696</v>
      </c>
      <c r="G44" s="725">
        <v>4592961.2292860001</v>
      </c>
      <c r="H44" s="725">
        <v>10780.76744</v>
      </c>
      <c r="I44" s="725">
        <v>13927.3381921041</v>
      </c>
      <c r="J44" s="725">
        <v>8867.0541034999987</v>
      </c>
      <c r="K44" s="725">
        <v>82.915695799999995</v>
      </c>
      <c r="L44" s="725">
        <v>115.87785200000002</v>
      </c>
      <c r="M44" s="725">
        <v>11079.111620399999</v>
      </c>
      <c r="N44" s="725">
        <v>10.292676</v>
      </c>
      <c r="P44" s="350"/>
      <c r="Q44" s="354"/>
      <c r="R44" s="354"/>
      <c r="S44" s="354"/>
      <c r="T44" s="354"/>
      <c r="U44" s="354"/>
      <c r="V44" s="354"/>
      <c r="W44" s="354"/>
      <c r="X44" s="354"/>
    </row>
    <row r="45" spans="1:33" x14ac:dyDescent="0.2">
      <c r="A45" s="980" t="s">
        <v>275</v>
      </c>
      <c r="B45" s="978">
        <f t="shared" ref="B45:N45" si="3">+B44/B43-1</f>
        <v>4.8616786537324375E-2</v>
      </c>
      <c r="C45" s="979">
        <f t="shared" si="3"/>
        <v>-7.3643165037828751E-2</v>
      </c>
      <c r="D45" s="978">
        <f t="shared" si="3"/>
        <v>0.11735488030984165</v>
      </c>
      <c r="E45" s="978">
        <f t="shared" si="3"/>
        <v>0.1271858708804432</v>
      </c>
      <c r="F45" s="978">
        <f t="shared" si="3"/>
        <v>8.1402274310589551E-2</v>
      </c>
      <c r="G45" s="979">
        <f t="shared" si="3"/>
        <v>6.5705950044314676E-3</v>
      </c>
      <c r="H45" s="979">
        <f t="shared" si="3"/>
        <v>-1.3776080483456354E-3</v>
      </c>
      <c r="I45" s="978">
        <f t="shared" si="3"/>
        <v>7.0094350189248367E-2</v>
      </c>
      <c r="J45" s="979">
        <f t="shared" si="3"/>
        <v>-0.18736803982223338</v>
      </c>
      <c r="K45" s="979">
        <f>+K44/K43-1</f>
        <v>-7.4298005982850523E-2</v>
      </c>
      <c r="L45" s="978">
        <f>+L44/L43-1</f>
        <v>0.14958605057619634</v>
      </c>
      <c r="M45" s="978">
        <f>+M44/M43-1</f>
        <v>5.3367786897885026</v>
      </c>
      <c r="N45" s="979">
        <f t="shared" si="3"/>
        <v>-0.21917968682346733</v>
      </c>
      <c r="P45" s="350"/>
      <c r="Q45" s="354"/>
      <c r="R45" s="354"/>
      <c r="S45" s="354"/>
      <c r="T45" s="354"/>
      <c r="U45" s="354"/>
      <c r="V45" s="354"/>
      <c r="W45" s="354"/>
      <c r="X45" s="354"/>
    </row>
    <row r="46" spans="1:33" x14ac:dyDescent="0.2">
      <c r="A46" s="353"/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971"/>
      <c r="O46" s="351"/>
      <c r="R46" s="352"/>
      <c r="S46" s="352"/>
      <c r="T46" s="352"/>
      <c r="U46" s="352"/>
      <c r="V46" s="352"/>
      <c r="W46" s="352"/>
      <c r="X46" s="352"/>
      <c r="Y46" s="20"/>
      <c r="Z46" s="347"/>
      <c r="AA46" s="347"/>
      <c r="AB46" s="347"/>
      <c r="AC46" s="347"/>
      <c r="AD46" s="347"/>
      <c r="AE46" s="347"/>
      <c r="AF46" s="347"/>
      <c r="AG46" s="347"/>
    </row>
    <row r="47" spans="1:33" x14ac:dyDescent="0.2">
      <c r="A47" s="972" t="s">
        <v>276</v>
      </c>
      <c r="B47" s="973"/>
      <c r="C47" s="973"/>
      <c r="D47" s="974"/>
      <c r="E47" s="973"/>
      <c r="F47" s="973"/>
      <c r="G47" s="973"/>
      <c r="H47" s="973"/>
      <c r="I47" s="973"/>
      <c r="J47" s="973"/>
      <c r="K47" s="973"/>
      <c r="L47" s="973"/>
      <c r="M47" s="973"/>
      <c r="N47" s="973"/>
      <c r="O47" s="351"/>
      <c r="R47" s="352"/>
      <c r="S47" s="352"/>
      <c r="T47" s="352"/>
      <c r="U47" s="352"/>
      <c r="V47" s="352"/>
      <c r="W47" s="352"/>
      <c r="X47" s="352"/>
      <c r="Y47" s="20"/>
      <c r="Z47" s="347"/>
      <c r="AA47" s="347"/>
      <c r="AB47" s="347"/>
      <c r="AC47" s="347"/>
      <c r="AD47" s="347"/>
      <c r="AE47" s="347"/>
      <c r="AF47" s="347"/>
      <c r="AG47" s="347"/>
    </row>
    <row r="48" spans="1:33" x14ac:dyDescent="0.2">
      <c r="A48" s="903" t="s">
        <v>805</v>
      </c>
      <c r="B48" s="360">
        <v>229850.47776684456</v>
      </c>
      <c r="C48" s="360">
        <v>8693455.6183702294</v>
      </c>
      <c r="D48" s="360">
        <v>119355.02203405822</v>
      </c>
      <c r="E48" s="360">
        <v>288578.15724574769</v>
      </c>
      <c r="F48" s="360">
        <v>25206.655222795594</v>
      </c>
      <c r="G48" s="360">
        <v>1218023.8837799998</v>
      </c>
      <c r="H48" s="360">
        <v>2922.6831999999999</v>
      </c>
      <c r="I48" s="360">
        <v>4034.7399693068</v>
      </c>
      <c r="J48" s="360">
        <v>1854.5507202000001</v>
      </c>
      <c r="K48" s="360">
        <v>24.502822999999996</v>
      </c>
      <c r="L48" s="360">
        <v>31.670008000000003</v>
      </c>
      <c r="M48" s="360">
        <v>2958.1502465999997</v>
      </c>
      <c r="N48" s="981">
        <v>2.6791360000000002</v>
      </c>
      <c r="O48" s="351"/>
      <c r="R48" s="352"/>
      <c r="S48" s="352"/>
      <c r="T48" s="352"/>
      <c r="U48" s="352"/>
      <c r="V48" s="352"/>
      <c r="W48" s="352"/>
      <c r="X48" s="352"/>
      <c r="Y48" s="20"/>
      <c r="Z48" s="347"/>
      <c r="AA48" s="347"/>
      <c r="AB48" s="347"/>
      <c r="AC48" s="347"/>
      <c r="AD48" s="347"/>
      <c r="AE48" s="347"/>
      <c r="AF48" s="347"/>
      <c r="AG48" s="347"/>
    </row>
    <row r="49" spans="1:34" x14ac:dyDescent="0.2">
      <c r="A49" s="904" t="s">
        <v>886</v>
      </c>
      <c r="B49" s="905">
        <v>220260.999048</v>
      </c>
      <c r="C49" s="905">
        <v>8796544.4006719999</v>
      </c>
      <c r="D49" s="905">
        <v>137649.17029799995</v>
      </c>
      <c r="E49" s="905">
        <v>311487.44323199993</v>
      </c>
      <c r="F49" s="905">
        <v>28510.480395999999</v>
      </c>
      <c r="G49" s="905">
        <v>1091388.6164500001</v>
      </c>
      <c r="H49" s="905">
        <v>2723.0601999999999</v>
      </c>
      <c r="I49" s="905">
        <v>3212.9077189999998</v>
      </c>
      <c r="J49" s="905">
        <v>2378.2725709999995</v>
      </c>
      <c r="K49" s="905">
        <v>21.847187000000002</v>
      </c>
      <c r="L49" s="905">
        <v>27.547941999999999</v>
      </c>
      <c r="M49" s="905">
        <v>1961.263958</v>
      </c>
      <c r="N49" s="976">
        <v>2.5161519999999999</v>
      </c>
      <c r="O49" s="351"/>
      <c r="R49" s="352"/>
      <c r="S49" s="352"/>
      <c r="T49" s="352"/>
      <c r="U49" s="352"/>
      <c r="V49" s="352"/>
      <c r="W49" s="352"/>
      <c r="X49" s="352"/>
      <c r="Y49" s="20"/>
      <c r="Z49" s="347"/>
      <c r="AA49" s="347"/>
      <c r="AB49" s="347"/>
      <c r="AC49" s="347"/>
      <c r="AD49" s="347"/>
      <c r="AE49" s="347"/>
      <c r="AF49" s="347"/>
      <c r="AG49" s="347"/>
    </row>
    <row r="50" spans="1:34" x14ac:dyDescent="0.2">
      <c r="A50" s="977" t="s">
        <v>275</v>
      </c>
      <c r="B50" s="979">
        <f t="shared" ref="B50:K50" si="4">+B49/B48-1</f>
        <v>-4.1720508097320197E-2</v>
      </c>
      <c r="C50" s="979">
        <f t="shared" si="4"/>
        <v>1.1858205393483923E-2</v>
      </c>
      <c r="D50" s="979">
        <f t="shared" si="4"/>
        <v>0.15327506084093767</v>
      </c>
      <c r="E50" s="979">
        <f t="shared" si="4"/>
        <v>7.9386763727731235E-2</v>
      </c>
      <c r="F50" s="979">
        <f t="shared" si="4"/>
        <v>0.13106955857501457</v>
      </c>
      <c r="G50" s="979">
        <f t="shared" si="4"/>
        <v>-0.10396780310826204</v>
      </c>
      <c r="H50" s="979">
        <f t="shared" si="4"/>
        <v>-6.8301278770138363E-2</v>
      </c>
      <c r="I50" s="979">
        <f t="shared" si="4"/>
        <v>-0.20368902495790764</v>
      </c>
      <c r="J50" s="979">
        <f t="shared" si="4"/>
        <v>0.28239823537612363</v>
      </c>
      <c r="K50" s="979">
        <f t="shared" si="4"/>
        <v>-0.10838081799799126</v>
      </c>
      <c r="L50" s="979">
        <f>+L49/L48-1</f>
        <v>-0.13015677166864004</v>
      </c>
      <c r="M50" s="979">
        <f>+M49/M48-1</f>
        <v>-0.33699650304976492</v>
      </c>
      <c r="N50" s="979">
        <f>+N49/N48-1</f>
        <v>-6.0834537701706881E-2</v>
      </c>
      <c r="O50" s="351"/>
      <c r="R50" s="352"/>
      <c r="S50" s="352"/>
      <c r="T50" s="352"/>
      <c r="U50" s="352"/>
      <c r="V50" s="352"/>
      <c r="W50" s="352"/>
      <c r="X50" s="352"/>
      <c r="Y50" s="20"/>
      <c r="Z50" s="347"/>
      <c r="AA50" s="347"/>
      <c r="AB50" s="347"/>
      <c r="AC50" s="347"/>
      <c r="AD50" s="347"/>
      <c r="AE50" s="347"/>
      <c r="AF50" s="347"/>
      <c r="AG50" s="347"/>
    </row>
    <row r="51" spans="1:34" x14ac:dyDescent="0.2">
      <c r="A51" s="359"/>
      <c r="B51" s="909"/>
      <c r="C51" s="910"/>
      <c r="D51" s="909"/>
      <c r="E51" s="909"/>
      <c r="F51" s="909"/>
      <c r="G51" s="909"/>
      <c r="H51" s="909"/>
      <c r="I51" s="909"/>
      <c r="J51" s="909"/>
      <c r="K51" s="909"/>
      <c r="L51" s="909"/>
      <c r="M51" s="909"/>
      <c r="N51" s="909"/>
      <c r="P51" s="350"/>
      <c r="Q51" s="354"/>
      <c r="R51" s="354"/>
      <c r="S51" s="354"/>
      <c r="T51" s="354"/>
      <c r="U51" s="354"/>
      <c r="V51" s="354"/>
      <c r="W51" s="354"/>
      <c r="X51" s="354"/>
    </row>
    <row r="52" spans="1:34" customFormat="1" ht="50.25" customHeight="1" x14ac:dyDescent="0.25">
      <c r="A52" s="1018" t="s">
        <v>924</v>
      </c>
      <c r="B52" s="1019"/>
      <c r="C52" s="1019"/>
      <c r="D52" s="1019"/>
      <c r="E52" s="1019"/>
      <c r="F52" s="1019"/>
      <c r="G52" s="1019"/>
      <c r="H52" s="1019"/>
      <c r="I52" s="1019"/>
      <c r="J52" s="627"/>
      <c r="K52" s="627"/>
      <c r="L52" s="627"/>
      <c r="M52" s="627"/>
      <c r="N52" s="627"/>
      <c r="O52" s="361"/>
    </row>
    <row r="53" spans="1:34" customFormat="1" ht="15" x14ac:dyDescent="0.25">
      <c r="O53" s="361"/>
    </row>
    <row r="54" spans="1:34" customFormat="1" ht="15" x14ac:dyDescent="0.25">
      <c r="J54" s="631"/>
      <c r="K54" s="631"/>
      <c r="L54" s="631"/>
      <c r="M54" s="631"/>
      <c r="N54" s="631"/>
      <c r="O54" s="361"/>
    </row>
    <row r="55" spans="1:34" ht="36.6" customHeight="1" x14ac:dyDescent="0.2">
      <c r="A55" s="1020" t="s">
        <v>761</v>
      </c>
      <c r="B55" s="1020"/>
      <c r="C55" s="1020"/>
      <c r="D55" s="1020"/>
      <c r="E55" s="1020"/>
      <c r="F55" s="1020"/>
      <c r="G55" s="1020"/>
      <c r="H55" s="1020"/>
      <c r="I55" s="1020"/>
      <c r="J55" s="1020"/>
      <c r="K55" s="1020"/>
      <c r="L55" s="1020"/>
      <c r="M55" s="1020"/>
      <c r="N55" s="1020"/>
    </row>
    <row r="56" spans="1:34" ht="36.75" customHeight="1" x14ac:dyDescent="0.2"/>
    <row r="57" spans="1:34" ht="36.75" customHeight="1" x14ac:dyDescent="0.2"/>
    <row r="58" spans="1:34" ht="36.75" customHeight="1" x14ac:dyDescent="0.2"/>
    <row r="59" spans="1:34" s="17" customFormat="1" ht="36.75" customHeight="1" x14ac:dyDescent="0.2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s="17" customFormat="1" ht="36.75" customHeight="1" x14ac:dyDescent="0.2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36.75" customHeight="1" x14ac:dyDescent="0.2"/>
    <row r="62" spans="1:34" s="17" customFormat="1" ht="36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s="17" customFormat="1" x14ac:dyDescent="0.2">
      <c r="A63" s="7"/>
      <c r="B63" s="6"/>
      <c r="C63" s="6"/>
      <c r="D63" s="6"/>
      <c r="E63" s="6"/>
      <c r="F63" s="6"/>
      <c r="G63" s="6"/>
      <c r="H63" s="6"/>
      <c r="I63" s="362"/>
      <c r="J63" s="362"/>
      <c r="K63" s="362"/>
      <c r="L63" s="362"/>
      <c r="M63" s="362"/>
      <c r="N63" s="362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s="17" customFormat="1" ht="45.75" customHeight="1" x14ac:dyDescent="0.2">
      <c r="A64" s="1021" t="s">
        <v>925</v>
      </c>
      <c r="B64" s="1021"/>
      <c r="C64" s="1021"/>
      <c r="D64" s="1021"/>
      <c r="E64" s="1021"/>
      <c r="F64" s="1021"/>
      <c r="G64" s="1021"/>
      <c r="H64" s="1021"/>
      <c r="I64" s="1021"/>
      <c r="J64" s="632"/>
      <c r="K64" s="632"/>
      <c r="L64" s="632"/>
      <c r="M64" s="632"/>
      <c r="N64" s="632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</sheetData>
  <mergeCells count="4">
    <mergeCell ref="A2:I2"/>
    <mergeCell ref="A52:I52"/>
    <mergeCell ref="A55:N55"/>
    <mergeCell ref="A64:I64"/>
  </mergeCells>
  <conditionalFormatting sqref="B40:F40 K40 M40 B45 D45:F45 I45 L45:M45 B51:N51">
    <cfRule type="cellIs" dxfId="3" priority="1" operator="lessThan">
      <formula>0</formula>
    </cfRule>
  </conditionalFormatting>
  <pageMargins left="0.7" right="0.7" top="0.75" bottom="0.75" header="0" footer="0"/>
  <pageSetup scale="4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7809-ECE6-4837-B101-3C89F52EAA88}">
  <sheetPr>
    <tabColor rgb="FF002060"/>
  </sheetPr>
  <dimension ref="A1:K85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13" style="436" customWidth="1"/>
    <col min="2" max="2" width="44.5703125" style="436" customWidth="1"/>
    <col min="3" max="3" width="20.140625" style="436" customWidth="1"/>
    <col min="4" max="4" width="26.28515625" style="436" customWidth="1"/>
    <col min="5" max="5" width="11.5703125" style="412" customWidth="1"/>
    <col min="6" max="6" width="29.42578125" style="412" customWidth="1"/>
    <col min="7" max="7" width="13.42578125" style="412" customWidth="1"/>
    <col min="8" max="11" width="11.5703125" style="412" customWidth="1"/>
    <col min="12" max="16384" width="14.42578125" style="412"/>
  </cols>
  <sheetData>
    <row r="1" spans="1:11" ht="13.5" customHeight="1" x14ac:dyDescent="0.25">
      <c r="A1" s="409" t="s">
        <v>613</v>
      </c>
      <c r="B1" s="410"/>
      <c r="C1" s="410"/>
      <c r="D1" s="410"/>
      <c r="E1" s="411"/>
      <c r="F1" s="411"/>
      <c r="G1" s="411"/>
      <c r="H1" s="411"/>
      <c r="I1" s="411"/>
      <c r="J1" s="411"/>
      <c r="K1" s="411"/>
    </row>
    <row r="2" spans="1:11" ht="15.75" x14ac:dyDescent="0.25">
      <c r="A2" s="413" t="s">
        <v>919</v>
      </c>
      <c r="B2" s="414"/>
      <c r="C2" s="415"/>
      <c r="D2" s="415"/>
      <c r="E2" s="411"/>
      <c r="I2" s="411"/>
      <c r="J2" s="411"/>
      <c r="K2" s="411"/>
    </row>
    <row r="3" spans="1:11" ht="13.5" customHeight="1" x14ac:dyDescent="0.25">
      <c r="A3" s="413"/>
      <c r="B3" s="414"/>
      <c r="C3" s="415"/>
      <c r="D3" s="415"/>
      <c r="E3" s="411"/>
      <c r="I3" s="411"/>
      <c r="J3" s="411"/>
      <c r="K3" s="411"/>
    </row>
    <row r="4" spans="1:11" ht="13.5" customHeight="1" x14ac:dyDescent="0.25">
      <c r="A4" s="416" t="s">
        <v>614</v>
      </c>
      <c r="B4" s="416" t="s">
        <v>615</v>
      </c>
      <c r="C4" s="417" t="s">
        <v>616</v>
      </c>
      <c r="D4" s="417" t="s">
        <v>231</v>
      </c>
      <c r="E4" s="411"/>
      <c r="I4" s="411"/>
      <c r="J4" s="411"/>
      <c r="K4" s="411"/>
    </row>
    <row r="5" spans="1:11" ht="13.5" customHeight="1" x14ac:dyDescent="0.25">
      <c r="A5" s="418">
        <v>367</v>
      </c>
      <c r="B5" s="418" t="s">
        <v>232</v>
      </c>
      <c r="C5" s="419">
        <v>352922.97710000008</v>
      </c>
      <c r="D5" s="420">
        <f t="shared" ref="D5:D12" si="0">C5/128521560</f>
        <v>2.7460215787919167E-3</v>
      </c>
      <c r="E5" s="423"/>
      <c r="F5" s="424"/>
      <c r="G5" s="424"/>
      <c r="I5" s="411"/>
      <c r="J5" s="411"/>
      <c r="K5" s="411"/>
    </row>
    <row r="6" spans="1:11" ht="13.5" customHeight="1" x14ac:dyDescent="0.25">
      <c r="A6" s="418">
        <v>699</v>
      </c>
      <c r="B6" s="418" t="s">
        <v>617</v>
      </c>
      <c r="C6" s="419">
        <v>1620303.4499000006</v>
      </c>
      <c r="D6" s="420">
        <f t="shared" si="0"/>
        <v>1.2607250097960222E-2</v>
      </c>
      <c r="E6" s="625"/>
      <c r="F6" s="421"/>
      <c r="G6" s="422"/>
      <c r="I6" s="411"/>
      <c r="J6" s="411"/>
      <c r="K6" s="411"/>
    </row>
    <row r="7" spans="1:11" ht="13.5" customHeight="1" x14ac:dyDescent="0.25">
      <c r="A7" s="662">
        <v>131</v>
      </c>
      <c r="B7" s="662" t="s">
        <v>618</v>
      </c>
      <c r="C7" s="663">
        <v>60772.739100000013</v>
      </c>
      <c r="D7" s="664">
        <f t="shared" si="0"/>
        <v>4.7286026640199521E-4</v>
      </c>
      <c r="E7" s="423"/>
      <c r="F7" s="424"/>
      <c r="G7" s="424"/>
      <c r="I7" s="411"/>
      <c r="J7" s="411"/>
      <c r="K7" s="411"/>
    </row>
    <row r="8" spans="1:11" ht="13.5" customHeight="1" x14ac:dyDescent="0.25">
      <c r="A8" s="425">
        <v>207</v>
      </c>
      <c r="B8" s="425" t="s">
        <v>619</v>
      </c>
      <c r="C8" s="423">
        <v>147953.99180000002</v>
      </c>
      <c r="D8" s="426">
        <f t="shared" si="0"/>
        <v>1.1511997815775036E-3</v>
      </c>
      <c r="E8" s="423"/>
      <c r="F8" s="424"/>
      <c r="G8" s="424"/>
      <c r="I8" s="411"/>
      <c r="J8" s="411"/>
      <c r="K8" s="411"/>
    </row>
    <row r="9" spans="1:11" ht="13.5" customHeight="1" x14ac:dyDescent="0.25">
      <c r="A9" s="425">
        <v>31</v>
      </c>
      <c r="B9" s="425" t="s">
        <v>620</v>
      </c>
      <c r="C9" s="423">
        <v>88637.466899999999</v>
      </c>
      <c r="D9" s="426">
        <f t="shared" si="0"/>
        <v>6.8967002034522461E-4</v>
      </c>
      <c r="E9" s="423"/>
      <c r="F9" s="424"/>
      <c r="G9" s="424"/>
      <c r="I9" s="411"/>
      <c r="J9" s="411"/>
      <c r="K9" s="411"/>
    </row>
    <row r="10" spans="1:11" ht="13.5" customHeight="1" x14ac:dyDescent="0.25">
      <c r="A10" s="425">
        <v>2</v>
      </c>
      <c r="B10" s="425" t="s">
        <v>621</v>
      </c>
      <c r="C10" s="423">
        <v>728.06400000000008</v>
      </c>
      <c r="D10" s="719">
        <f t="shared" si="0"/>
        <v>5.664917232563938E-6</v>
      </c>
      <c r="E10" s="423"/>
      <c r="F10" s="424"/>
      <c r="G10" s="424"/>
      <c r="I10" s="411"/>
      <c r="J10" s="411"/>
      <c r="K10" s="411"/>
    </row>
    <row r="11" spans="1:11" ht="13.5" customHeight="1" x14ac:dyDescent="0.25">
      <c r="A11" s="425">
        <v>14</v>
      </c>
      <c r="B11" s="425" t="s">
        <v>622</v>
      </c>
      <c r="C11" s="423">
        <v>43157.608500000002</v>
      </c>
      <c r="D11" s="426">
        <f t="shared" si="0"/>
        <v>3.3580053416718567E-4</v>
      </c>
      <c r="E11" s="423"/>
      <c r="F11" s="424"/>
      <c r="G11" s="424"/>
      <c r="H11" s="411"/>
      <c r="I11" s="411"/>
      <c r="J11" s="411"/>
      <c r="K11" s="411"/>
    </row>
    <row r="12" spans="1:11" ht="13.5" customHeight="1" x14ac:dyDescent="0.25">
      <c r="A12" s="425">
        <v>19</v>
      </c>
      <c r="B12" s="425" t="s">
        <v>623</v>
      </c>
      <c r="C12" s="423">
        <v>13886.5059</v>
      </c>
      <c r="D12" s="426">
        <f t="shared" si="0"/>
        <v>1.0804806524290555E-4</v>
      </c>
      <c r="E12" s="423"/>
      <c r="F12" s="424"/>
      <c r="G12" s="424"/>
      <c r="H12" s="411"/>
      <c r="I12" s="411"/>
      <c r="J12" s="411"/>
      <c r="K12" s="411"/>
    </row>
    <row r="13" spans="1:11" ht="29.25" customHeight="1" x14ac:dyDescent="0.25">
      <c r="A13" s="427">
        <f>SUM(A5:A12)</f>
        <v>1470</v>
      </c>
      <c r="B13" s="428" t="s">
        <v>627</v>
      </c>
      <c r="C13" s="427">
        <f>SUM(C5:C12)</f>
        <v>2328362.8032000009</v>
      </c>
      <c r="D13" s="429">
        <f>SUM(D5:D12)</f>
        <v>1.8116515261719517E-2</v>
      </c>
      <c r="E13" s="411"/>
      <c r="F13" s="424"/>
      <c r="G13" s="424"/>
      <c r="H13" s="411"/>
      <c r="I13" s="411"/>
      <c r="J13" s="411"/>
      <c r="K13" s="411"/>
    </row>
    <row r="14" spans="1:11" ht="13.5" customHeight="1" x14ac:dyDescent="0.25">
      <c r="A14" s="430"/>
      <c r="B14" s="431"/>
      <c r="C14" s="415"/>
      <c r="D14" s="415"/>
      <c r="E14" s="411"/>
      <c r="F14" s="411"/>
      <c r="G14" s="411"/>
      <c r="H14" s="411"/>
      <c r="I14" s="411"/>
      <c r="J14" s="411"/>
      <c r="K14" s="411"/>
    </row>
    <row r="15" spans="1:11" ht="18" customHeight="1" x14ac:dyDescent="0.25">
      <c r="A15" s="1070" t="s">
        <v>918</v>
      </c>
      <c r="B15" s="1071"/>
      <c r="C15" s="1071"/>
      <c r="D15" s="1071"/>
      <c r="E15" s="411"/>
      <c r="F15" s="411"/>
      <c r="G15" s="411"/>
      <c r="H15" s="411"/>
      <c r="I15" s="411"/>
      <c r="J15" s="411"/>
      <c r="K15" s="411"/>
    </row>
    <row r="16" spans="1:11" ht="90.75" customHeight="1" x14ac:dyDescent="0.25">
      <c r="A16" s="1072" t="s">
        <v>624</v>
      </c>
      <c r="B16" s="1073"/>
      <c r="C16" s="1073"/>
      <c r="D16" s="1073"/>
      <c r="E16" s="411"/>
      <c r="F16" s="411"/>
      <c r="G16" s="411"/>
      <c r="H16" s="411"/>
      <c r="I16" s="411"/>
      <c r="J16" s="411"/>
      <c r="K16" s="411"/>
    </row>
    <row r="17" spans="1:11" ht="13.5" customHeight="1" x14ac:dyDescent="0.25">
      <c r="A17" s="430"/>
      <c r="B17" s="431"/>
      <c r="C17" s="415"/>
      <c r="D17" s="415"/>
      <c r="E17" s="411"/>
      <c r="F17" s="411"/>
      <c r="G17" s="411"/>
      <c r="H17" s="411"/>
      <c r="I17" s="411"/>
      <c r="J17" s="411"/>
      <c r="K17" s="411"/>
    </row>
    <row r="18" spans="1:11" ht="13.5" customHeight="1" x14ac:dyDescent="0.25">
      <c r="A18" s="430"/>
      <c r="B18" s="431"/>
      <c r="C18" s="415"/>
      <c r="D18" s="415"/>
      <c r="E18" s="411"/>
      <c r="F18" s="411"/>
      <c r="G18" s="411"/>
      <c r="H18" s="411"/>
      <c r="I18" s="411"/>
      <c r="J18" s="411"/>
      <c r="K18" s="411"/>
    </row>
    <row r="19" spans="1:11" ht="13.5" customHeight="1" x14ac:dyDescent="0.25">
      <c r="A19" s="430"/>
      <c r="B19" s="431"/>
      <c r="C19" s="415"/>
      <c r="D19" s="415"/>
      <c r="E19" s="411"/>
      <c r="F19" s="411"/>
      <c r="G19" s="411"/>
      <c r="H19" s="411"/>
      <c r="I19" s="411"/>
      <c r="J19" s="411"/>
      <c r="K19" s="411"/>
    </row>
    <row r="20" spans="1:11" ht="13.5" customHeight="1" x14ac:dyDescent="0.25">
      <c r="A20" s="430"/>
      <c r="B20" s="431"/>
      <c r="C20" s="415"/>
      <c r="D20" s="415"/>
      <c r="E20" s="411"/>
      <c r="F20" s="411"/>
      <c r="G20" s="411"/>
      <c r="H20" s="411"/>
      <c r="I20" s="411"/>
      <c r="J20" s="411"/>
      <c r="K20" s="411"/>
    </row>
    <row r="21" spans="1:11" ht="13.5" customHeight="1" x14ac:dyDescent="0.25">
      <c r="A21" s="430"/>
      <c r="B21" s="431"/>
      <c r="C21" s="432"/>
      <c r="D21" s="415"/>
      <c r="E21" s="411"/>
      <c r="F21" s="411"/>
      <c r="G21" s="411"/>
      <c r="H21" s="411"/>
      <c r="I21" s="411"/>
      <c r="J21" s="411"/>
      <c r="K21" s="411"/>
    </row>
    <row r="22" spans="1:11" ht="13.5" customHeight="1" x14ac:dyDescent="0.25">
      <c r="A22" s="430"/>
      <c r="B22" s="431"/>
      <c r="C22" s="415"/>
      <c r="D22" s="415"/>
      <c r="E22" s="411"/>
      <c r="F22" s="411"/>
      <c r="G22" s="411"/>
      <c r="H22" s="411"/>
      <c r="I22" s="411"/>
      <c r="J22" s="411"/>
      <c r="K22" s="411"/>
    </row>
    <row r="23" spans="1:11" ht="13.5" customHeight="1" x14ac:dyDescent="0.25">
      <c r="A23" s="433"/>
      <c r="B23" s="58"/>
      <c r="C23" s="434"/>
      <c r="D23" s="434"/>
      <c r="E23" s="411"/>
      <c r="F23" s="411"/>
      <c r="G23" s="411"/>
      <c r="H23" s="411"/>
      <c r="I23" s="411"/>
      <c r="J23" s="411"/>
      <c r="K23" s="411"/>
    </row>
    <row r="24" spans="1:11" ht="13.5" customHeight="1" x14ac:dyDescent="0.25">
      <c r="A24" s="430"/>
      <c r="B24" s="431"/>
      <c r="C24" s="415"/>
      <c r="D24" s="415"/>
      <c r="E24" s="411"/>
      <c r="F24" s="411"/>
      <c r="G24" s="411"/>
      <c r="H24" s="411"/>
      <c r="I24" s="411"/>
      <c r="J24" s="411"/>
      <c r="K24" s="411"/>
    </row>
    <row r="25" spans="1:11" ht="13.5" customHeight="1" x14ac:dyDescent="0.25">
      <c r="A25" s="435"/>
      <c r="B25" s="431"/>
      <c r="C25" s="415"/>
      <c r="D25" s="415"/>
      <c r="E25" s="411"/>
      <c r="F25" s="411"/>
      <c r="G25" s="411"/>
      <c r="H25" s="411"/>
      <c r="I25" s="411"/>
      <c r="J25" s="411"/>
      <c r="K25" s="411"/>
    </row>
    <row r="26" spans="1:11" ht="13.5" customHeight="1" x14ac:dyDescent="0.25">
      <c r="A26" s="430"/>
      <c r="B26" s="431"/>
      <c r="C26" s="415"/>
      <c r="D26" s="415"/>
      <c r="E26" s="411"/>
      <c r="F26" s="411"/>
      <c r="G26" s="411"/>
      <c r="H26" s="411"/>
      <c r="I26" s="411"/>
      <c r="J26" s="411"/>
      <c r="K26" s="411"/>
    </row>
    <row r="27" spans="1:11" ht="13.5" customHeight="1" x14ac:dyDescent="0.25">
      <c r="A27" s="430"/>
      <c r="B27" s="431"/>
      <c r="C27" s="415"/>
      <c r="D27" s="415"/>
      <c r="E27" s="411"/>
      <c r="F27" s="411"/>
      <c r="G27" s="411"/>
      <c r="H27" s="411"/>
      <c r="I27" s="411"/>
      <c r="J27" s="411"/>
      <c r="K27" s="411"/>
    </row>
    <row r="28" spans="1:11" ht="13.5" customHeight="1" x14ac:dyDescent="0.25">
      <c r="A28" s="430"/>
      <c r="B28" s="431"/>
      <c r="C28" s="415"/>
      <c r="D28" s="415"/>
      <c r="E28" s="411"/>
      <c r="F28" s="411"/>
      <c r="G28" s="411"/>
      <c r="H28" s="411"/>
      <c r="I28" s="411"/>
      <c r="J28" s="411"/>
      <c r="K28" s="411"/>
    </row>
    <row r="29" spans="1:11" ht="13.5" customHeight="1" x14ac:dyDescent="0.25">
      <c r="A29" s="430"/>
      <c r="B29" s="431"/>
      <c r="C29" s="415"/>
      <c r="D29" s="415"/>
      <c r="E29" s="411"/>
      <c r="F29" s="411"/>
      <c r="G29" s="411"/>
      <c r="H29" s="411"/>
      <c r="I29" s="411"/>
      <c r="J29" s="411"/>
      <c r="K29" s="411"/>
    </row>
    <row r="30" spans="1:11" ht="13.5" customHeight="1" x14ac:dyDescent="0.25">
      <c r="A30" s="430"/>
      <c r="B30" s="431"/>
      <c r="C30" s="415"/>
      <c r="D30" s="415"/>
      <c r="E30" s="411"/>
      <c r="F30" s="411"/>
      <c r="G30" s="411"/>
      <c r="H30" s="411"/>
      <c r="I30" s="411"/>
      <c r="J30" s="411"/>
      <c r="K30" s="411"/>
    </row>
    <row r="31" spans="1:11" ht="13.5" customHeight="1" x14ac:dyDescent="0.25">
      <c r="A31" s="430"/>
      <c r="B31" s="431"/>
      <c r="C31" s="415"/>
      <c r="D31" s="415"/>
      <c r="E31" s="411"/>
      <c r="F31" s="411"/>
      <c r="G31" s="411"/>
      <c r="H31" s="411"/>
      <c r="I31" s="411"/>
      <c r="J31" s="411"/>
      <c r="K31" s="411"/>
    </row>
    <row r="32" spans="1:11" ht="13.5" customHeight="1" x14ac:dyDescent="0.25">
      <c r="A32" s="430"/>
      <c r="B32" s="431"/>
      <c r="C32" s="415"/>
      <c r="D32" s="415"/>
      <c r="E32" s="411"/>
      <c r="F32" s="411"/>
      <c r="G32" s="411"/>
      <c r="H32" s="411"/>
      <c r="I32" s="411"/>
      <c r="J32" s="411"/>
      <c r="K32" s="411"/>
    </row>
    <row r="33" spans="1:11" ht="13.5" customHeight="1" x14ac:dyDescent="0.25">
      <c r="A33" s="430"/>
      <c r="B33" s="431"/>
      <c r="C33" s="415"/>
      <c r="D33" s="415"/>
      <c r="E33" s="411"/>
      <c r="F33" s="411"/>
      <c r="G33" s="411"/>
      <c r="H33" s="411"/>
      <c r="I33" s="411"/>
      <c r="J33" s="411"/>
      <c r="K33" s="411"/>
    </row>
    <row r="34" spans="1:11" ht="13.5" customHeight="1" x14ac:dyDescent="0.25">
      <c r="A34" s="430"/>
      <c r="B34" s="431"/>
      <c r="C34" s="415"/>
      <c r="D34" s="415"/>
      <c r="E34" s="411"/>
      <c r="F34" s="411"/>
      <c r="G34" s="411"/>
      <c r="H34" s="411"/>
      <c r="I34" s="411"/>
      <c r="J34" s="411"/>
      <c r="K34" s="411"/>
    </row>
    <row r="35" spans="1:11" ht="13.5" customHeight="1" x14ac:dyDescent="0.25">
      <c r="A35" s="430"/>
      <c r="B35" s="431"/>
      <c r="C35" s="415"/>
      <c r="D35" s="415"/>
      <c r="E35" s="411"/>
      <c r="F35" s="411"/>
      <c r="G35" s="411"/>
      <c r="H35" s="411"/>
      <c r="I35" s="411"/>
      <c r="J35" s="411"/>
      <c r="K35" s="411"/>
    </row>
    <row r="36" spans="1:11" ht="13.5" customHeight="1" x14ac:dyDescent="0.25">
      <c r="A36" s="430"/>
      <c r="B36" s="431"/>
      <c r="C36" s="415"/>
      <c r="D36" s="415"/>
      <c r="E36" s="411"/>
      <c r="F36" s="411"/>
      <c r="G36" s="411"/>
      <c r="H36" s="411"/>
      <c r="I36" s="411"/>
      <c r="J36" s="411"/>
      <c r="K36" s="411"/>
    </row>
    <row r="37" spans="1:11" ht="13.5" customHeight="1" x14ac:dyDescent="0.25">
      <c r="A37" s="430"/>
      <c r="B37" s="431"/>
      <c r="C37" s="415"/>
      <c r="D37" s="415"/>
      <c r="E37" s="411"/>
      <c r="F37" s="411"/>
      <c r="G37" s="411"/>
      <c r="H37" s="411"/>
      <c r="I37" s="411"/>
      <c r="J37" s="411"/>
      <c r="K37" s="411"/>
    </row>
    <row r="38" spans="1:11" ht="13.5" customHeight="1" x14ac:dyDescent="0.25">
      <c r="A38" s="430"/>
      <c r="B38" s="431"/>
      <c r="C38" s="415"/>
      <c r="D38" s="415"/>
      <c r="E38" s="411"/>
      <c r="F38" s="411"/>
      <c r="G38" s="411"/>
      <c r="H38" s="411"/>
      <c r="I38" s="411"/>
      <c r="J38" s="411"/>
      <c r="K38" s="411"/>
    </row>
    <row r="39" spans="1:11" ht="13.5" customHeight="1" x14ac:dyDescent="0.25">
      <c r="A39" s="430"/>
      <c r="B39" s="431"/>
      <c r="C39" s="415"/>
      <c r="D39" s="415"/>
      <c r="E39" s="411"/>
      <c r="F39" s="411"/>
      <c r="G39" s="411"/>
      <c r="H39" s="411"/>
      <c r="I39" s="411"/>
      <c r="J39" s="411"/>
      <c r="K39" s="411"/>
    </row>
    <row r="40" spans="1:11" ht="13.5" customHeight="1" x14ac:dyDescent="0.25">
      <c r="A40" s="430"/>
      <c r="B40" s="431"/>
      <c r="C40" s="415"/>
      <c r="D40" s="415"/>
      <c r="E40" s="411"/>
      <c r="F40" s="411"/>
      <c r="G40" s="411"/>
      <c r="H40" s="411"/>
      <c r="I40" s="411"/>
      <c r="J40" s="411"/>
      <c r="K40" s="411"/>
    </row>
    <row r="41" spans="1:11" ht="13.5" customHeight="1" x14ac:dyDescent="0.25">
      <c r="A41" s="430"/>
      <c r="B41" s="431"/>
      <c r="C41" s="415"/>
      <c r="D41" s="415"/>
      <c r="E41" s="411"/>
      <c r="F41" s="411"/>
      <c r="G41" s="411"/>
      <c r="H41" s="411"/>
      <c r="I41" s="411"/>
      <c r="J41" s="411"/>
      <c r="K41" s="411"/>
    </row>
    <row r="42" spans="1:11" ht="13.5" customHeight="1" x14ac:dyDescent="0.25">
      <c r="A42" s="430"/>
      <c r="B42" s="431"/>
      <c r="C42" s="415"/>
      <c r="D42" s="415"/>
      <c r="E42" s="411"/>
      <c r="F42" s="411"/>
      <c r="G42" s="411"/>
      <c r="H42" s="411"/>
      <c r="I42" s="411"/>
      <c r="J42" s="411"/>
      <c r="K42" s="411"/>
    </row>
    <row r="43" spans="1:11" ht="13.5" customHeight="1" x14ac:dyDescent="0.25">
      <c r="A43" s="430"/>
      <c r="B43" s="431"/>
      <c r="C43" s="415"/>
      <c r="D43" s="415"/>
      <c r="E43" s="411"/>
      <c r="F43" s="411"/>
      <c r="G43" s="411"/>
      <c r="H43" s="411"/>
      <c r="I43" s="411"/>
      <c r="J43" s="411"/>
      <c r="K43" s="411"/>
    </row>
    <row r="44" spans="1:11" ht="13.5" customHeight="1" x14ac:dyDescent="0.25">
      <c r="A44" s="430"/>
      <c r="B44" s="431"/>
      <c r="C44" s="415"/>
      <c r="D44" s="415"/>
      <c r="E44" s="411"/>
      <c r="F44" s="411"/>
      <c r="G44" s="411"/>
      <c r="H44" s="411"/>
      <c r="I44" s="411"/>
      <c r="J44" s="411"/>
      <c r="K44" s="411"/>
    </row>
    <row r="45" spans="1:11" ht="13.5" customHeight="1" x14ac:dyDescent="0.25">
      <c r="A45" s="430"/>
      <c r="B45" s="431"/>
      <c r="C45" s="415"/>
      <c r="D45" s="415"/>
      <c r="E45" s="411"/>
      <c r="F45" s="411"/>
      <c r="G45" s="411"/>
      <c r="H45" s="411"/>
      <c r="I45" s="411"/>
      <c r="J45" s="411"/>
      <c r="K45" s="411"/>
    </row>
    <row r="46" spans="1:11" ht="13.5" customHeight="1" x14ac:dyDescent="0.25">
      <c r="A46" s="430"/>
      <c r="B46" s="431"/>
      <c r="C46" s="415"/>
      <c r="D46" s="415"/>
      <c r="E46" s="411"/>
      <c r="F46" s="411"/>
      <c r="G46" s="411"/>
      <c r="H46" s="411"/>
      <c r="I46" s="411"/>
      <c r="J46" s="411"/>
      <c r="K46" s="411"/>
    </row>
    <row r="47" spans="1:11" ht="13.5" customHeight="1" x14ac:dyDescent="0.25">
      <c r="A47" s="430"/>
      <c r="B47" s="431"/>
      <c r="C47" s="415"/>
      <c r="D47" s="415"/>
      <c r="E47" s="411"/>
      <c r="F47" s="411"/>
      <c r="G47" s="411"/>
      <c r="H47" s="411"/>
      <c r="I47" s="411"/>
      <c r="J47" s="411"/>
      <c r="K47" s="411"/>
    </row>
    <row r="48" spans="1:11" ht="13.5" customHeight="1" x14ac:dyDescent="0.25">
      <c r="A48" s="430"/>
      <c r="B48" s="431"/>
      <c r="C48" s="415"/>
      <c r="D48" s="415"/>
      <c r="E48" s="411"/>
      <c r="F48" s="411"/>
      <c r="G48" s="411"/>
      <c r="H48" s="411"/>
      <c r="I48" s="411"/>
      <c r="J48" s="411"/>
      <c r="K48" s="411"/>
    </row>
    <row r="49" spans="1:11" ht="13.5" customHeight="1" x14ac:dyDescent="0.25">
      <c r="A49" s="430"/>
      <c r="B49" s="431"/>
      <c r="C49" s="415"/>
      <c r="D49" s="415"/>
      <c r="E49" s="411"/>
      <c r="F49" s="411"/>
      <c r="G49" s="411"/>
      <c r="H49" s="411"/>
      <c r="I49" s="411"/>
      <c r="J49" s="411"/>
      <c r="K49" s="411"/>
    </row>
    <row r="50" spans="1:11" ht="13.5" customHeight="1" x14ac:dyDescent="0.25">
      <c r="A50" s="430"/>
      <c r="B50" s="431"/>
      <c r="C50" s="415"/>
      <c r="D50" s="415"/>
      <c r="E50" s="411"/>
      <c r="F50" s="411"/>
      <c r="G50" s="411"/>
      <c r="H50" s="411"/>
      <c r="I50" s="411"/>
      <c r="J50" s="411"/>
      <c r="K50" s="411"/>
    </row>
    <row r="51" spans="1:11" ht="13.5" customHeight="1" x14ac:dyDescent="0.25">
      <c r="A51" s="430"/>
      <c r="B51" s="431"/>
      <c r="C51" s="415"/>
      <c r="D51" s="415"/>
      <c r="E51" s="411"/>
      <c r="F51" s="411"/>
      <c r="G51" s="411"/>
      <c r="H51" s="411"/>
      <c r="I51" s="411"/>
      <c r="J51" s="411"/>
      <c r="K51" s="411"/>
    </row>
    <row r="52" spans="1:11" ht="13.5" customHeight="1" x14ac:dyDescent="0.25">
      <c r="A52" s="430"/>
      <c r="B52" s="431"/>
      <c r="C52" s="415"/>
      <c r="D52" s="415"/>
      <c r="E52" s="411"/>
      <c r="F52" s="411"/>
      <c r="G52" s="411"/>
      <c r="H52" s="411"/>
      <c r="I52" s="411"/>
      <c r="J52" s="411"/>
      <c r="K52" s="411"/>
    </row>
    <row r="53" spans="1:11" ht="13.5" customHeight="1" x14ac:dyDescent="0.25">
      <c r="A53" s="430"/>
      <c r="B53" s="431"/>
      <c r="C53" s="415"/>
      <c r="D53" s="415"/>
      <c r="E53" s="411"/>
      <c r="F53" s="411"/>
      <c r="G53" s="411"/>
      <c r="H53" s="411"/>
      <c r="I53" s="411"/>
      <c r="J53" s="411"/>
      <c r="K53" s="411"/>
    </row>
    <row r="54" spans="1:11" ht="13.5" customHeight="1" x14ac:dyDescent="0.25">
      <c r="A54" s="430"/>
      <c r="B54" s="431"/>
      <c r="C54" s="415"/>
      <c r="D54" s="415"/>
      <c r="E54" s="411"/>
      <c r="F54" s="411"/>
      <c r="G54" s="411"/>
      <c r="H54" s="411"/>
      <c r="I54" s="411"/>
      <c r="J54" s="411"/>
      <c r="K54" s="411"/>
    </row>
    <row r="55" spans="1:11" ht="13.5" customHeight="1" x14ac:dyDescent="0.25">
      <c r="A55" s="430"/>
      <c r="B55" s="431"/>
      <c r="C55" s="415"/>
      <c r="D55" s="415"/>
      <c r="E55" s="411"/>
      <c r="F55" s="411"/>
      <c r="G55" s="411"/>
      <c r="H55" s="411"/>
      <c r="I55" s="411"/>
      <c r="J55" s="411"/>
      <c r="K55" s="411"/>
    </row>
    <row r="56" spans="1:11" ht="13.5" customHeight="1" x14ac:dyDescent="0.25">
      <c r="A56" s="430"/>
      <c r="B56" s="431"/>
      <c r="C56" s="415"/>
      <c r="D56" s="415"/>
      <c r="E56" s="411"/>
      <c r="F56" s="411"/>
      <c r="G56" s="411"/>
      <c r="H56" s="411"/>
      <c r="I56" s="411"/>
      <c r="J56" s="411"/>
      <c r="K56" s="411"/>
    </row>
    <row r="57" spans="1:11" ht="13.5" customHeight="1" x14ac:dyDescent="0.25">
      <c r="A57" s="430"/>
      <c r="B57" s="431"/>
      <c r="C57" s="415"/>
      <c r="D57" s="415"/>
      <c r="E57" s="411"/>
      <c r="F57" s="411"/>
      <c r="G57" s="411"/>
      <c r="H57" s="411"/>
      <c r="I57" s="411"/>
      <c r="J57" s="411"/>
      <c r="K57" s="411"/>
    </row>
    <row r="58" spans="1:11" ht="13.5" customHeight="1" x14ac:dyDescent="0.25">
      <c r="A58" s="430"/>
      <c r="B58" s="431"/>
      <c r="C58" s="415"/>
      <c r="D58" s="415"/>
      <c r="E58" s="411"/>
      <c r="F58" s="411"/>
      <c r="G58" s="411"/>
      <c r="H58" s="411"/>
      <c r="I58" s="411"/>
      <c r="J58" s="411"/>
      <c r="K58" s="411"/>
    </row>
    <row r="59" spans="1:11" ht="13.5" customHeight="1" x14ac:dyDescent="0.25">
      <c r="A59" s="430"/>
      <c r="B59" s="431"/>
      <c r="C59" s="415"/>
      <c r="D59" s="415"/>
      <c r="E59" s="411"/>
      <c r="F59" s="411"/>
      <c r="G59" s="411"/>
      <c r="H59" s="411"/>
      <c r="I59" s="411"/>
      <c r="J59" s="411"/>
      <c r="K59" s="411"/>
    </row>
    <row r="60" spans="1:11" ht="13.5" customHeight="1" x14ac:dyDescent="0.25">
      <c r="A60" s="430"/>
      <c r="B60" s="431"/>
      <c r="C60" s="415"/>
      <c r="D60" s="415"/>
      <c r="E60" s="411"/>
      <c r="F60" s="411"/>
      <c r="G60" s="411"/>
      <c r="H60" s="411"/>
      <c r="I60" s="411"/>
      <c r="J60" s="411"/>
      <c r="K60" s="411"/>
    </row>
    <row r="61" spans="1:11" ht="13.5" customHeight="1" x14ac:dyDescent="0.25">
      <c r="A61" s="430"/>
      <c r="B61" s="431"/>
      <c r="C61" s="415"/>
      <c r="D61" s="415"/>
      <c r="E61" s="411"/>
      <c r="F61" s="411"/>
      <c r="G61" s="411"/>
      <c r="H61" s="411"/>
      <c r="I61" s="411"/>
      <c r="J61" s="411"/>
      <c r="K61" s="411"/>
    </row>
    <row r="62" spans="1:11" ht="13.5" customHeight="1" x14ac:dyDescent="0.25">
      <c r="A62" s="430"/>
      <c r="B62" s="431"/>
      <c r="C62" s="415"/>
      <c r="D62" s="415"/>
      <c r="E62" s="411"/>
      <c r="F62" s="411"/>
      <c r="G62" s="411"/>
      <c r="H62" s="411"/>
      <c r="I62" s="411"/>
      <c r="J62" s="411"/>
      <c r="K62" s="411"/>
    </row>
    <row r="63" spans="1:11" ht="13.5" customHeight="1" x14ac:dyDescent="0.25">
      <c r="A63" s="430"/>
      <c r="B63" s="431"/>
      <c r="C63" s="415"/>
      <c r="D63" s="415"/>
      <c r="E63" s="411"/>
      <c r="F63" s="411"/>
      <c r="G63" s="411"/>
      <c r="H63" s="411"/>
      <c r="I63" s="411"/>
      <c r="J63" s="411"/>
      <c r="K63" s="411"/>
    </row>
    <row r="64" spans="1:11" ht="13.5" customHeight="1" x14ac:dyDescent="0.25">
      <c r="A64" s="430"/>
      <c r="B64" s="431"/>
      <c r="C64" s="415"/>
      <c r="D64" s="415"/>
      <c r="E64" s="411"/>
      <c r="F64" s="411"/>
      <c r="G64" s="411"/>
      <c r="H64" s="411"/>
      <c r="I64" s="411"/>
      <c r="J64" s="411"/>
      <c r="K64" s="411"/>
    </row>
    <row r="65" spans="1:11" ht="13.5" customHeight="1" x14ac:dyDescent="0.25">
      <c r="A65" s="430"/>
      <c r="B65" s="431"/>
      <c r="C65" s="415"/>
      <c r="D65" s="415"/>
      <c r="E65" s="411"/>
      <c r="F65" s="411"/>
      <c r="G65" s="411"/>
      <c r="H65" s="411"/>
      <c r="I65" s="411"/>
      <c r="J65" s="411"/>
      <c r="K65" s="411"/>
    </row>
    <row r="66" spans="1:11" ht="13.5" customHeight="1" x14ac:dyDescent="0.25">
      <c r="A66" s="430"/>
      <c r="B66" s="431"/>
      <c r="C66" s="415"/>
      <c r="D66" s="415"/>
      <c r="E66" s="411"/>
      <c r="F66" s="411"/>
      <c r="G66" s="411"/>
      <c r="H66" s="411"/>
      <c r="I66" s="411"/>
      <c r="J66" s="411"/>
      <c r="K66" s="411"/>
    </row>
    <row r="67" spans="1:11" ht="13.5" customHeight="1" x14ac:dyDescent="0.25">
      <c r="A67" s="430"/>
      <c r="B67" s="431"/>
      <c r="C67" s="415"/>
      <c r="D67" s="415"/>
      <c r="E67" s="411"/>
      <c r="F67" s="411"/>
      <c r="G67" s="411"/>
      <c r="H67" s="411"/>
      <c r="I67" s="411"/>
      <c r="J67" s="411"/>
      <c r="K67" s="411"/>
    </row>
    <row r="68" spans="1:11" ht="13.5" customHeight="1" x14ac:dyDescent="0.25">
      <c r="A68" s="430"/>
      <c r="B68" s="431"/>
      <c r="C68" s="415"/>
      <c r="D68" s="415"/>
      <c r="E68" s="411"/>
      <c r="F68" s="411"/>
      <c r="G68" s="411"/>
      <c r="H68" s="411"/>
      <c r="I68" s="411"/>
      <c r="J68" s="411"/>
      <c r="K68" s="411"/>
    </row>
    <row r="69" spans="1:11" ht="13.5" customHeight="1" x14ac:dyDescent="0.25">
      <c r="A69" s="430"/>
      <c r="B69" s="431"/>
      <c r="C69" s="415"/>
      <c r="D69" s="415"/>
      <c r="E69" s="411"/>
      <c r="F69" s="411"/>
      <c r="G69" s="411"/>
      <c r="H69" s="411"/>
      <c r="I69" s="411"/>
      <c r="J69" s="411"/>
      <c r="K69" s="411"/>
    </row>
    <row r="70" spans="1:11" ht="13.5" customHeight="1" x14ac:dyDescent="0.25">
      <c r="A70" s="430"/>
      <c r="B70" s="431"/>
      <c r="C70" s="415"/>
      <c r="D70" s="415"/>
      <c r="E70" s="411"/>
      <c r="F70" s="411"/>
      <c r="G70" s="411"/>
      <c r="H70" s="411"/>
      <c r="I70" s="411"/>
      <c r="J70" s="411"/>
      <c r="K70" s="411"/>
    </row>
    <row r="71" spans="1:11" ht="13.5" customHeight="1" x14ac:dyDescent="0.25">
      <c r="A71" s="430"/>
      <c r="B71" s="431"/>
      <c r="C71" s="415"/>
      <c r="D71" s="415"/>
      <c r="E71" s="411"/>
      <c r="F71" s="411"/>
      <c r="G71" s="411"/>
      <c r="H71" s="411"/>
      <c r="I71" s="411"/>
      <c r="J71" s="411"/>
      <c r="K71" s="411"/>
    </row>
    <row r="72" spans="1:11" ht="13.5" customHeight="1" x14ac:dyDescent="0.25">
      <c r="A72" s="430"/>
      <c r="B72" s="431"/>
      <c r="C72" s="415"/>
      <c r="D72" s="415"/>
      <c r="E72" s="411"/>
      <c r="F72" s="411"/>
      <c r="G72" s="411"/>
      <c r="H72" s="411"/>
      <c r="I72" s="411"/>
      <c r="J72" s="411"/>
      <c r="K72" s="411"/>
    </row>
    <row r="73" spans="1:11" ht="13.5" customHeight="1" x14ac:dyDescent="0.25">
      <c r="A73" s="430"/>
      <c r="B73" s="431"/>
      <c r="C73" s="415"/>
      <c r="D73" s="415"/>
      <c r="E73" s="411"/>
      <c r="F73" s="411"/>
      <c r="G73" s="411"/>
      <c r="H73" s="411"/>
      <c r="I73" s="411"/>
      <c r="J73" s="411"/>
      <c r="K73" s="411"/>
    </row>
    <row r="74" spans="1:11" ht="13.5" customHeight="1" x14ac:dyDescent="0.25">
      <c r="A74" s="430"/>
      <c r="B74" s="431"/>
      <c r="C74" s="415"/>
      <c r="D74" s="415"/>
      <c r="E74" s="411"/>
      <c r="F74" s="411"/>
      <c r="G74" s="411"/>
      <c r="H74" s="411"/>
      <c r="I74" s="411"/>
      <c r="J74" s="411"/>
      <c r="K74" s="411"/>
    </row>
    <row r="75" spans="1:11" ht="13.5" customHeight="1" x14ac:dyDescent="0.25">
      <c r="A75" s="430"/>
      <c r="B75" s="431"/>
      <c r="C75" s="415"/>
      <c r="D75" s="415"/>
      <c r="E75" s="411"/>
      <c r="F75" s="411"/>
      <c r="G75" s="411"/>
      <c r="H75" s="411"/>
      <c r="I75" s="411"/>
      <c r="J75" s="411"/>
      <c r="K75" s="411"/>
    </row>
    <row r="76" spans="1:11" ht="13.5" customHeight="1" x14ac:dyDescent="0.25">
      <c r="A76" s="430"/>
      <c r="B76" s="431"/>
      <c r="C76" s="415"/>
      <c r="D76" s="415"/>
      <c r="E76" s="411"/>
      <c r="F76" s="411"/>
      <c r="G76" s="411"/>
      <c r="H76" s="411"/>
      <c r="I76" s="411"/>
      <c r="J76" s="411"/>
      <c r="K76" s="411"/>
    </row>
    <row r="77" spans="1:11" ht="13.5" customHeight="1" x14ac:dyDescent="0.25">
      <c r="A77" s="430"/>
      <c r="B77" s="431"/>
      <c r="C77" s="415"/>
      <c r="D77" s="415"/>
      <c r="E77" s="411"/>
      <c r="F77" s="411"/>
      <c r="G77" s="411"/>
      <c r="H77" s="411"/>
      <c r="I77" s="411"/>
      <c r="J77" s="411"/>
      <c r="K77" s="411"/>
    </row>
    <row r="78" spans="1:11" ht="13.5" customHeight="1" x14ac:dyDescent="0.25">
      <c r="A78" s="430"/>
      <c r="B78" s="431"/>
      <c r="C78" s="415"/>
      <c r="D78" s="415"/>
      <c r="E78" s="411"/>
      <c r="F78" s="411"/>
      <c r="G78" s="411"/>
      <c r="H78" s="411"/>
      <c r="I78" s="411"/>
      <c r="J78" s="411"/>
      <c r="K78" s="411"/>
    </row>
    <row r="79" spans="1:11" ht="13.5" customHeight="1" x14ac:dyDescent="0.25">
      <c r="A79" s="430"/>
      <c r="B79" s="431"/>
      <c r="C79" s="415"/>
      <c r="D79" s="415"/>
      <c r="E79" s="411"/>
      <c r="F79" s="411"/>
      <c r="G79" s="411"/>
      <c r="H79" s="411"/>
      <c r="I79" s="411"/>
      <c r="J79" s="411"/>
      <c r="K79" s="411"/>
    </row>
    <row r="80" spans="1:11" ht="13.5" customHeight="1" x14ac:dyDescent="0.25">
      <c r="A80" s="430"/>
      <c r="B80" s="431"/>
      <c r="C80" s="415"/>
      <c r="D80" s="415"/>
      <c r="E80" s="411"/>
      <c r="F80" s="411"/>
      <c r="G80" s="411"/>
      <c r="H80" s="411"/>
      <c r="I80" s="411"/>
      <c r="J80" s="411"/>
      <c r="K80" s="411"/>
    </row>
    <row r="81" spans="1:11" ht="13.5" customHeight="1" x14ac:dyDescent="0.25">
      <c r="A81" s="430"/>
      <c r="B81" s="431"/>
      <c r="C81" s="415"/>
      <c r="D81" s="415"/>
      <c r="E81" s="411"/>
      <c r="F81" s="411"/>
      <c r="G81" s="411"/>
      <c r="H81" s="411"/>
      <c r="I81" s="411"/>
      <c r="J81" s="411"/>
      <c r="K81" s="411"/>
    </row>
    <row r="82" spans="1:11" ht="13.5" customHeight="1" x14ac:dyDescent="0.25">
      <c r="A82" s="430"/>
      <c r="B82" s="431"/>
      <c r="C82" s="415"/>
      <c r="D82" s="415"/>
      <c r="E82" s="411"/>
      <c r="F82" s="411"/>
      <c r="G82" s="411"/>
      <c r="H82" s="411"/>
      <c r="I82" s="411"/>
      <c r="J82" s="411"/>
      <c r="K82" s="411"/>
    </row>
    <row r="83" spans="1:11" ht="13.5" customHeight="1" x14ac:dyDescent="0.25">
      <c r="A83" s="430"/>
      <c r="B83" s="431"/>
      <c r="C83" s="415"/>
      <c r="D83" s="415"/>
      <c r="E83" s="411"/>
      <c r="F83" s="411"/>
      <c r="G83" s="411"/>
      <c r="H83" s="411"/>
      <c r="I83" s="411"/>
      <c r="J83" s="411"/>
      <c r="K83" s="411"/>
    </row>
    <row r="84" spans="1:11" ht="13.5" customHeight="1" x14ac:dyDescent="0.25">
      <c r="A84" s="430"/>
      <c r="B84" s="431"/>
      <c r="C84" s="415"/>
      <c r="D84" s="415"/>
      <c r="E84" s="411"/>
      <c r="F84" s="411"/>
      <c r="G84" s="411"/>
      <c r="H84" s="411"/>
      <c r="I84" s="411"/>
      <c r="J84" s="411"/>
      <c r="K84" s="411"/>
    </row>
    <row r="85" spans="1:11" ht="13.5" customHeight="1" x14ac:dyDescent="0.25">
      <c r="A85" s="430"/>
      <c r="B85" s="431"/>
      <c r="C85" s="415"/>
      <c r="D85" s="415"/>
      <c r="E85" s="411"/>
      <c r="F85" s="411"/>
      <c r="G85" s="411"/>
      <c r="H85" s="411"/>
      <c r="I85" s="411"/>
      <c r="J85" s="411"/>
      <c r="K85" s="411"/>
    </row>
  </sheetData>
  <mergeCells count="2">
    <mergeCell ref="A15:D15"/>
    <mergeCell ref="A16:D16"/>
  </mergeCells>
  <pageMargins left="0.7" right="0.7" top="0.75" bottom="0.75" header="0.3" footer="0.3"/>
  <pageSetup paperSize="9" scale="84" orientation="portrait" r:id="rId1"/>
  <colBreaks count="1" manualBreakCount="1">
    <brk id="4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7402-BCF8-4003-B4B9-75B548B80878}">
  <sheetPr>
    <tabColor rgb="FF002060"/>
  </sheetPr>
  <dimension ref="A1:H28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10" style="25" customWidth="1"/>
    <col min="2" max="2" width="45.140625" style="25" customWidth="1"/>
    <col min="3" max="3" width="12.28515625" style="25" customWidth="1"/>
    <col min="4" max="4" width="14.85546875" style="25" bestFit="1" customWidth="1"/>
    <col min="5" max="5" width="11.7109375" style="25" customWidth="1"/>
    <col min="6" max="6" width="2.28515625" style="25" customWidth="1"/>
    <col min="7" max="16384" width="11.42578125" style="25"/>
  </cols>
  <sheetData>
    <row r="1" spans="1:7" ht="13.5" customHeight="1" x14ac:dyDescent="0.2">
      <c r="A1" s="245" t="s">
        <v>348</v>
      </c>
    </row>
    <row r="2" spans="1:7" ht="13.5" customHeight="1" x14ac:dyDescent="0.25">
      <c r="A2" s="246" t="s">
        <v>907</v>
      </c>
    </row>
    <row r="3" spans="1:7" ht="13.5" customHeight="1" x14ac:dyDescent="0.2">
      <c r="A3" s="247"/>
    </row>
    <row r="4" spans="1:7" ht="13.5" customHeight="1" x14ac:dyDescent="0.2">
      <c r="A4" s="248" t="s">
        <v>349</v>
      </c>
      <c r="B4" s="248" t="s">
        <v>350</v>
      </c>
      <c r="C4" s="248" t="s">
        <v>0</v>
      </c>
      <c r="D4" s="248" t="s">
        <v>351</v>
      </c>
      <c r="E4" s="249" t="s">
        <v>231</v>
      </c>
    </row>
    <row r="5" spans="1:7" ht="13.5" customHeight="1" x14ac:dyDescent="0.2">
      <c r="A5" s="250">
        <v>1</v>
      </c>
      <c r="B5" s="251" t="s">
        <v>908</v>
      </c>
      <c r="C5" s="653">
        <v>28</v>
      </c>
      <c r="D5" s="654">
        <v>10731228.036699999</v>
      </c>
      <c r="E5" s="252">
        <v>8.3497492846336439</v>
      </c>
      <c r="F5" s="253"/>
      <c r="G5" s="254"/>
    </row>
    <row r="6" spans="1:7" ht="13.5" customHeight="1" x14ac:dyDescent="0.2">
      <c r="A6" s="255">
        <v>2</v>
      </c>
      <c r="B6" s="256" t="s">
        <v>909</v>
      </c>
      <c r="C6" s="655">
        <v>22</v>
      </c>
      <c r="D6" s="656">
        <v>8420289.8250000011</v>
      </c>
      <c r="E6" s="252">
        <v>6.5516554771043873</v>
      </c>
      <c r="F6" s="253"/>
      <c r="G6" s="254"/>
    </row>
    <row r="7" spans="1:7" ht="13.5" customHeight="1" x14ac:dyDescent="0.2">
      <c r="A7" s="255">
        <v>3</v>
      </c>
      <c r="B7" s="256" t="s">
        <v>910</v>
      </c>
      <c r="C7" s="653">
        <v>1040</v>
      </c>
      <c r="D7" s="657">
        <v>7632537.1381000048</v>
      </c>
      <c r="E7" s="252">
        <v>5.9387212060762451</v>
      </c>
      <c r="F7" s="253"/>
      <c r="G7" s="254"/>
    </row>
    <row r="8" spans="1:7" ht="13.5" customHeight="1" x14ac:dyDescent="0.2">
      <c r="A8" s="255">
        <v>4</v>
      </c>
      <c r="B8" s="257" t="s">
        <v>352</v>
      </c>
      <c r="C8" s="653">
        <v>14</v>
      </c>
      <c r="D8" s="654">
        <v>6951686.2819999987</v>
      </c>
      <c r="E8" s="252">
        <v>5.408965065472283</v>
      </c>
      <c r="F8" s="253"/>
      <c r="G8" s="254"/>
    </row>
    <row r="9" spans="1:7" ht="13.5" customHeight="1" x14ac:dyDescent="0.2">
      <c r="A9" s="255">
        <v>5</v>
      </c>
      <c r="B9" s="258" t="s">
        <v>911</v>
      </c>
      <c r="C9" s="658">
        <v>188</v>
      </c>
      <c r="D9" s="656">
        <v>4956062.3039999995</v>
      </c>
      <c r="E9" s="252">
        <v>3.8562108209704267</v>
      </c>
      <c r="F9" s="253"/>
      <c r="G9" s="254"/>
    </row>
    <row r="10" spans="1:7" ht="13.5" customHeight="1" x14ac:dyDescent="0.2">
      <c r="A10" s="255">
        <v>6</v>
      </c>
      <c r="B10" s="257" t="s">
        <v>519</v>
      </c>
      <c r="C10" s="653">
        <v>11</v>
      </c>
      <c r="D10" s="659">
        <v>3596700.7760000001</v>
      </c>
      <c r="E10" s="252">
        <v>2.7985193892760094</v>
      </c>
      <c r="F10" s="253"/>
      <c r="G10" s="254"/>
    </row>
    <row r="11" spans="1:7" ht="13.5" customHeight="1" x14ac:dyDescent="0.2">
      <c r="A11" s="255">
        <v>7</v>
      </c>
      <c r="B11" s="258" t="s">
        <v>912</v>
      </c>
      <c r="C11" s="653">
        <v>62</v>
      </c>
      <c r="D11" s="654">
        <v>3428718.2740000011</v>
      </c>
      <c r="E11" s="252">
        <v>2.6678156365360031</v>
      </c>
      <c r="F11" s="253"/>
      <c r="G11" s="254"/>
    </row>
    <row r="12" spans="1:7" ht="13.5" customHeight="1" x14ac:dyDescent="0.2">
      <c r="A12" s="255">
        <v>8</v>
      </c>
      <c r="B12" s="258" t="s">
        <v>913</v>
      </c>
      <c r="C12" s="653">
        <v>5</v>
      </c>
      <c r="D12" s="654">
        <v>2829724.3470000001</v>
      </c>
      <c r="E12" s="252">
        <v>2.201750700038188</v>
      </c>
      <c r="F12" s="253"/>
      <c r="G12" s="254"/>
    </row>
    <row r="13" spans="1:7" ht="13.5" customHeight="1" x14ac:dyDescent="0.2">
      <c r="A13" s="255">
        <v>9</v>
      </c>
      <c r="B13" s="257" t="s">
        <v>914</v>
      </c>
      <c r="C13" s="658">
        <v>10202</v>
      </c>
      <c r="D13" s="656">
        <v>1813386.7115979355</v>
      </c>
      <c r="E13" s="252">
        <v>1.4109591508210262</v>
      </c>
      <c r="F13" s="253"/>
      <c r="G13" s="254"/>
    </row>
    <row r="14" spans="1:7" ht="13.5" customHeight="1" x14ac:dyDescent="0.2">
      <c r="A14" s="255">
        <v>10</v>
      </c>
      <c r="B14" s="257" t="s">
        <v>353</v>
      </c>
      <c r="C14" s="653">
        <v>2</v>
      </c>
      <c r="D14" s="654">
        <v>1324262.5959999999</v>
      </c>
      <c r="E14" s="252">
        <v>1.0303816698147765</v>
      </c>
      <c r="F14" s="253"/>
      <c r="G14" s="254"/>
    </row>
    <row r="15" spans="1:7" ht="13.5" customHeight="1" x14ac:dyDescent="0.2">
      <c r="A15" s="255">
        <v>11</v>
      </c>
      <c r="B15" s="257" t="s">
        <v>915</v>
      </c>
      <c r="C15" s="653">
        <v>207</v>
      </c>
      <c r="D15" s="654">
        <v>536876.87499999977</v>
      </c>
      <c r="E15" s="252">
        <v>0.41773292745590684</v>
      </c>
      <c r="F15" s="253"/>
      <c r="G15" s="254"/>
    </row>
    <row r="16" spans="1:7" ht="13.5" customHeight="1" x14ac:dyDescent="0.2">
      <c r="A16" s="255">
        <v>12</v>
      </c>
      <c r="B16" s="257" t="s">
        <v>916</v>
      </c>
      <c r="C16" s="653">
        <v>45</v>
      </c>
      <c r="D16" s="654">
        <v>378200</v>
      </c>
      <c r="E16" s="252">
        <v>0.29426969296046512</v>
      </c>
      <c r="F16" s="253"/>
      <c r="G16" s="254"/>
    </row>
    <row r="17" spans="1:8" ht="13.5" customHeight="1" x14ac:dyDescent="0.2">
      <c r="A17" s="255">
        <v>13</v>
      </c>
      <c r="B17" s="257" t="s">
        <v>355</v>
      </c>
      <c r="C17" s="653">
        <v>84</v>
      </c>
      <c r="D17" s="657">
        <v>111412.61289999998</v>
      </c>
      <c r="E17" s="252">
        <v>8.6687877815986664E-2</v>
      </c>
      <c r="F17" s="253"/>
      <c r="G17" s="254"/>
    </row>
    <row r="18" spans="1:8" ht="13.5" customHeight="1" x14ac:dyDescent="0.2">
      <c r="A18" s="255">
        <v>14</v>
      </c>
      <c r="B18" s="257" t="s">
        <v>354</v>
      </c>
      <c r="C18" s="653">
        <v>6</v>
      </c>
      <c r="D18" s="654">
        <v>108625.9764</v>
      </c>
      <c r="E18" s="252">
        <v>8.4519652889367358E-2</v>
      </c>
      <c r="F18" s="253"/>
      <c r="G18" s="254"/>
    </row>
    <row r="19" spans="1:8" ht="13.5" customHeight="1" x14ac:dyDescent="0.2">
      <c r="A19" s="255">
        <v>15</v>
      </c>
      <c r="B19" s="259" t="s">
        <v>357</v>
      </c>
      <c r="C19" s="653">
        <v>3</v>
      </c>
      <c r="D19" s="657">
        <v>22324.190500000001</v>
      </c>
      <c r="E19" s="252">
        <v>1.7369996520428168E-2</v>
      </c>
      <c r="F19" s="253"/>
      <c r="G19" s="254"/>
    </row>
    <row r="20" spans="1:8" ht="13.5" customHeight="1" x14ac:dyDescent="0.2">
      <c r="A20" s="255">
        <v>16</v>
      </c>
      <c r="B20" s="259" t="s">
        <v>356</v>
      </c>
      <c r="C20" s="653">
        <v>156</v>
      </c>
      <c r="D20" s="657">
        <v>20941.576999999997</v>
      </c>
      <c r="E20" s="252">
        <v>1.6294213204383762E-2</v>
      </c>
      <c r="F20" s="253"/>
      <c r="G20" s="254"/>
    </row>
    <row r="21" spans="1:8" ht="13.5" customHeight="1" x14ac:dyDescent="0.2">
      <c r="A21" s="255">
        <v>17</v>
      </c>
      <c r="B21" s="259" t="s">
        <v>917</v>
      </c>
      <c r="C21" s="653">
        <v>2</v>
      </c>
      <c r="D21" s="657">
        <v>5191.6973999999991</v>
      </c>
      <c r="E21" s="252">
        <v>4.039553674885365E-3</v>
      </c>
      <c r="F21" s="253"/>
      <c r="G21" s="254"/>
    </row>
    <row r="22" spans="1:8" ht="31.5" customHeight="1" x14ac:dyDescent="0.25">
      <c r="A22" s="255">
        <v>18</v>
      </c>
      <c r="B22" s="259" t="s">
        <v>358</v>
      </c>
      <c r="C22" s="660">
        <v>53</v>
      </c>
      <c r="D22" s="657">
        <v>4749.47</v>
      </c>
      <c r="E22" s="252">
        <v>3.6954655701346923E-3</v>
      </c>
      <c r="F22" s="253"/>
      <c r="G22" s="254"/>
      <c r="H22" s="260"/>
    </row>
    <row r="23" spans="1:8" ht="13.5" customHeight="1" x14ac:dyDescent="0.2">
      <c r="A23" s="1074" t="s">
        <v>0</v>
      </c>
      <c r="B23" s="1074"/>
      <c r="C23" s="261">
        <f>SUM(C5:C22)</f>
        <v>12130</v>
      </c>
      <c r="D23" s="262" t="s">
        <v>359</v>
      </c>
      <c r="E23" s="263" t="s">
        <v>359</v>
      </c>
    </row>
    <row r="24" spans="1:8" ht="13.5" customHeight="1" x14ac:dyDescent="0.2"/>
    <row r="25" spans="1:8" ht="13.5" customHeight="1" x14ac:dyDescent="0.2">
      <c r="C25" s="1075" t="s">
        <v>360</v>
      </c>
      <c r="D25" s="1075"/>
      <c r="E25" s="264">
        <v>128521560</v>
      </c>
    </row>
    <row r="26" spans="1:8" ht="13.5" customHeight="1" x14ac:dyDescent="0.2"/>
    <row r="27" spans="1:8" s="265" customFormat="1" ht="13.5" customHeight="1" x14ac:dyDescent="0.25">
      <c r="A27" s="1076" t="s">
        <v>528</v>
      </c>
      <c r="B27" s="1076"/>
      <c r="C27" s="1076"/>
      <c r="D27" s="1076"/>
      <c r="E27" s="1076"/>
    </row>
    <row r="28" spans="1:8" s="265" customFormat="1" ht="13.5" customHeight="1" x14ac:dyDescent="0.25">
      <c r="A28" s="1077" t="s">
        <v>399</v>
      </c>
      <c r="B28" s="1077"/>
      <c r="C28" s="1077"/>
      <c r="D28" s="1077"/>
      <c r="E28" s="1077"/>
    </row>
  </sheetData>
  <mergeCells count="4">
    <mergeCell ref="A23:B23"/>
    <mergeCell ref="C25:D25"/>
    <mergeCell ref="A27:E27"/>
    <mergeCell ref="A28:E28"/>
  </mergeCells>
  <pageMargins left="0.7" right="0.7" top="0.75" bottom="0.75" header="0.3" footer="0.3"/>
  <pageSetup paperSize="9" scale="8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8EE5F-4411-4FD9-A417-E81F403AF44C}">
  <sheetPr>
    <tabColor rgb="FF002060"/>
  </sheetPr>
  <dimension ref="A1:P56"/>
  <sheetViews>
    <sheetView showGridLines="0" view="pageBreakPreview" zoomScaleNormal="145" zoomScaleSheetLayoutView="100" workbookViewId="0"/>
  </sheetViews>
  <sheetFormatPr baseColWidth="10" defaultColWidth="14.42578125" defaultRowHeight="15" customHeight="1" x14ac:dyDescent="0.25"/>
  <cols>
    <col min="1" max="1" width="15.42578125" style="5" customWidth="1"/>
    <col min="2" max="7" width="19.42578125" style="5" customWidth="1"/>
    <col min="8" max="8" width="3.7109375" style="5" customWidth="1"/>
    <col min="9" max="16384" width="14.42578125" style="5"/>
  </cols>
  <sheetData>
    <row r="1" spans="1:8" ht="14.25" customHeight="1" x14ac:dyDescent="0.25">
      <c r="A1" s="21" t="s">
        <v>224</v>
      </c>
      <c r="B1" s="22"/>
      <c r="C1" s="22"/>
      <c r="D1" s="22"/>
      <c r="E1" s="22"/>
      <c r="F1" s="22"/>
      <c r="G1" s="22"/>
      <c r="H1" s="23"/>
    </row>
    <row r="2" spans="1:8" ht="14.25" customHeight="1" x14ac:dyDescent="0.25">
      <c r="A2" s="24" t="s">
        <v>225</v>
      </c>
      <c r="B2" s="22"/>
      <c r="C2" s="22"/>
      <c r="D2" s="22"/>
      <c r="E2" s="22"/>
      <c r="F2" s="22"/>
      <c r="G2" s="22"/>
      <c r="H2" s="23"/>
    </row>
    <row r="3" spans="1:8" ht="14.25" customHeight="1" x14ac:dyDescent="0.25">
      <c r="A3" s="42"/>
      <c r="B3" s="22"/>
      <c r="C3" s="22"/>
      <c r="D3" s="22"/>
      <c r="E3" s="22"/>
      <c r="F3" s="22"/>
      <c r="G3" s="22"/>
      <c r="H3" s="23"/>
    </row>
    <row r="4" spans="1:8" ht="14.25" customHeight="1" x14ac:dyDescent="0.25">
      <c r="B4" s="1079" t="s">
        <v>391</v>
      </c>
      <c r="C4" s="1080"/>
      <c r="D4" s="1079" t="s">
        <v>392</v>
      </c>
      <c r="E4" s="1081"/>
      <c r="F4" s="1080"/>
      <c r="H4" s="23"/>
    </row>
    <row r="5" spans="1:8" ht="25.5" x14ac:dyDescent="0.25">
      <c r="A5" s="310" t="s">
        <v>209</v>
      </c>
      <c r="B5" s="311" t="s">
        <v>393</v>
      </c>
      <c r="C5" s="312" t="s">
        <v>394</v>
      </c>
      <c r="D5" s="313" t="s">
        <v>226</v>
      </c>
      <c r="E5" s="314" t="s">
        <v>227</v>
      </c>
      <c r="F5" s="312" t="s">
        <v>228</v>
      </c>
      <c r="G5" s="394" t="s">
        <v>229</v>
      </c>
      <c r="H5" s="23"/>
    </row>
    <row r="6" spans="1:8" ht="15.75" customHeight="1" x14ac:dyDescent="0.25">
      <c r="A6" s="315">
        <v>2011</v>
      </c>
      <c r="B6" s="316">
        <v>11258.100633303335</v>
      </c>
      <c r="C6" s="317">
        <v>848.10501724666676</v>
      </c>
      <c r="D6" s="318">
        <v>769.89173540999991</v>
      </c>
      <c r="E6" s="43">
        <v>70.678228960000013</v>
      </c>
      <c r="F6" s="319">
        <v>135.62538000999999</v>
      </c>
      <c r="G6" s="329">
        <f>SUM(B6:F6)</f>
        <v>13082.400994930002</v>
      </c>
      <c r="H6" s="23"/>
    </row>
    <row r="7" spans="1:8" ht="15.75" customHeight="1" x14ac:dyDescent="0.25">
      <c r="A7" s="320">
        <v>2012</v>
      </c>
      <c r="B7" s="321">
        <v>10633.010737273333</v>
      </c>
      <c r="C7" s="322">
        <v>959.38971412333342</v>
      </c>
      <c r="D7" s="323">
        <v>12.710895980000002</v>
      </c>
      <c r="E7" s="44">
        <v>571.671693</v>
      </c>
      <c r="F7" s="324">
        <v>941.66809807000004</v>
      </c>
      <c r="G7" s="329">
        <f t="shared" ref="G7:G19" si="0">SUM(B7:F7)</f>
        <v>13118.451138446668</v>
      </c>
      <c r="H7" s="23"/>
    </row>
    <row r="8" spans="1:8" ht="15.75" customHeight="1" x14ac:dyDescent="0.25">
      <c r="A8" s="320">
        <v>2013</v>
      </c>
      <c r="B8" s="321">
        <v>7180.5026837233354</v>
      </c>
      <c r="C8" s="322">
        <v>909.93890791666672</v>
      </c>
      <c r="D8" s="323">
        <v>11.910191030000002</v>
      </c>
      <c r="E8" s="44">
        <v>505.36539124000001</v>
      </c>
      <c r="F8" s="324">
        <v>809.47470207000003</v>
      </c>
      <c r="G8" s="329">
        <f t="shared" si="0"/>
        <v>9417.191875980001</v>
      </c>
      <c r="H8" s="23"/>
    </row>
    <row r="9" spans="1:8" ht="15.75" customHeight="1" x14ac:dyDescent="0.25">
      <c r="A9" s="320">
        <v>2014</v>
      </c>
      <c r="B9" s="321">
        <v>7429.513248946665</v>
      </c>
      <c r="C9" s="322">
        <v>858.45697333666658</v>
      </c>
      <c r="D9" s="323">
        <v>120.64048220000002</v>
      </c>
      <c r="E9" s="44">
        <v>528.97052714999995</v>
      </c>
      <c r="F9" s="324">
        <v>535.10678796000002</v>
      </c>
      <c r="G9" s="329">
        <f t="shared" si="0"/>
        <v>9472.6880195933318</v>
      </c>
      <c r="H9" s="23"/>
    </row>
    <row r="10" spans="1:8" ht="15.75" customHeight="1" x14ac:dyDescent="0.25">
      <c r="A10" s="320">
        <v>2015</v>
      </c>
      <c r="B10" s="321">
        <v>4349.4760720533341</v>
      </c>
      <c r="C10" s="322">
        <v>858.79159549999997</v>
      </c>
      <c r="D10" s="323">
        <v>198.70584102000001</v>
      </c>
      <c r="E10" s="44">
        <v>352.15950397999995</v>
      </c>
      <c r="F10" s="324">
        <v>344.16316689000001</v>
      </c>
      <c r="G10" s="329">
        <f t="shared" si="0"/>
        <v>6103.2961794433331</v>
      </c>
      <c r="H10" s="23"/>
    </row>
    <row r="11" spans="1:8" ht="15.75" customHeight="1" x14ac:dyDescent="0.25">
      <c r="A11" s="320">
        <v>2016</v>
      </c>
      <c r="B11" s="321">
        <v>4307.3186050900003</v>
      </c>
      <c r="C11" s="322">
        <v>863.04449062999993</v>
      </c>
      <c r="D11" s="323">
        <v>205.76194506000002</v>
      </c>
      <c r="E11" s="44">
        <v>519.57564901000001</v>
      </c>
      <c r="F11" s="324">
        <v>101.50299499</v>
      </c>
      <c r="G11" s="329">
        <f t="shared" si="0"/>
        <v>5997.20368478</v>
      </c>
      <c r="H11" s="23"/>
    </row>
    <row r="12" spans="1:8" ht="15.75" customHeight="1" x14ac:dyDescent="0.25">
      <c r="A12" s="320">
        <v>2017</v>
      </c>
      <c r="B12" s="321">
        <v>6989.7048184233336</v>
      </c>
      <c r="C12" s="322">
        <v>954.48218613666654</v>
      </c>
      <c r="D12" s="325">
        <v>260.90940907000004</v>
      </c>
      <c r="E12" s="45">
        <v>808.82568502999993</v>
      </c>
      <c r="F12" s="326">
        <v>66.167433000000003</v>
      </c>
      <c r="G12" s="329">
        <f t="shared" si="0"/>
        <v>9080.0895316599999</v>
      </c>
      <c r="H12" s="23"/>
    </row>
    <row r="13" spans="1:8" ht="15.75" customHeight="1" x14ac:dyDescent="0.25">
      <c r="A13" s="320">
        <v>2018</v>
      </c>
      <c r="B13" s="321">
        <v>9834.5093769933319</v>
      </c>
      <c r="C13" s="322">
        <v>1078.287105813333</v>
      </c>
      <c r="D13" s="325">
        <v>267.09274606999998</v>
      </c>
      <c r="E13" s="45">
        <v>980.06529021000017</v>
      </c>
      <c r="F13" s="326">
        <v>88.322952010000009</v>
      </c>
      <c r="G13" s="329">
        <f t="shared" si="0"/>
        <v>12248.277471096666</v>
      </c>
      <c r="H13" s="23"/>
    </row>
    <row r="14" spans="1:8" ht="15.75" customHeight="1" x14ac:dyDescent="0.25">
      <c r="A14" s="320">
        <v>2019</v>
      </c>
      <c r="B14" s="321">
        <v>8001.2218374399999</v>
      </c>
      <c r="C14" s="322">
        <v>1002.2354857866667</v>
      </c>
      <c r="D14" s="325">
        <v>586.45435012999997</v>
      </c>
      <c r="E14" s="45">
        <v>883.37402214999986</v>
      </c>
      <c r="F14" s="326">
        <v>40.147508939999994</v>
      </c>
      <c r="G14" s="329">
        <f t="shared" si="0"/>
        <v>10513.433204446665</v>
      </c>
      <c r="H14" s="46"/>
    </row>
    <row r="15" spans="1:8" ht="15.75" customHeight="1" x14ac:dyDescent="0.25">
      <c r="A15" s="320">
        <v>2020</v>
      </c>
      <c r="B15" s="327">
        <v>5907.6828946833348</v>
      </c>
      <c r="C15" s="328">
        <v>890.71262221666677</v>
      </c>
      <c r="D15" s="325">
        <v>314.16726409999995</v>
      </c>
      <c r="E15" s="45">
        <v>888.78350480999995</v>
      </c>
      <c r="F15" s="326">
        <v>15.567802</v>
      </c>
      <c r="G15" s="329">
        <f t="shared" si="0"/>
        <v>8016.9140878100006</v>
      </c>
      <c r="H15" s="46"/>
    </row>
    <row r="16" spans="1:8" ht="15.75" customHeight="1" x14ac:dyDescent="0.25">
      <c r="A16" s="320">
        <v>2021</v>
      </c>
      <c r="B16" s="327">
        <v>19510.442165120003</v>
      </c>
      <c r="C16" s="328">
        <v>1203.1401081399999</v>
      </c>
      <c r="D16" s="325">
        <v>931.25443990999997</v>
      </c>
      <c r="E16" s="45">
        <v>2640.7105051200001</v>
      </c>
      <c r="F16" s="326">
        <v>199.02469897</v>
      </c>
      <c r="G16" s="329">
        <f t="shared" si="0"/>
        <v>24484.571917260004</v>
      </c>
      <c r="H16" s="46"/>
    </row>
    <row r="17" spans="1:16" ht="15.75" customHeight="1" x14ac:dyDescent="0.25">
      <c r="A17" s="320">
        <v>2022</v>
      </c>
      <c r="B17" s="327">
        <v>19758.79957915</v>
      </c>
      <c r="C17" s="328">
        <v>1456.4083623700001</v>
      </c>
      <c r="D17" s="325">
        <v>137.44492905000001</v>
      </c>
      <c r="E17" s="45">
        <v>2065.01986476</v>
      </c>
      <c r="F17" s="326">
        <v>168.29394698000002</v>
      </c>
      <c r="G17" s="329">
        <f t="shared" si="0"/>
        <v>23585.966682310001</v>
      </c>
      <c r="H17" s="46"/>
    </row>
    <row r="18" spans="1:16" ht="15.75" customHeight="1" x14ac:dyDescent="0.25">
      <c r="A18" s="320">
        <v>2023</v>
      </c>
      <c r="B18" s="327">
        <v>12654.83073525</v>
      </c>
      <c r="C18" s="328">
        <v>1461.7796933699999</v>
      </c>
      <c r="D18" s="325">
        <v>171.31813101000003</v>
      </c>
      <c r="E18" s="45">
        <v>1767.8177508400001</v>
      </c>
      <c r="F18" s="326">
        <v>55.854562010000002</v>
      </c>
      <c r="G18" s="329">
        <f t="shared" si="0"/>
        <v>16111.600872479999</v>
      </c>
      <c r="H18" s="46"/>
    </row>
    <row r="19" spans="1:16" ht="15.75" customHeight="1" x14ac:dyDescent="0.25">
      <c r="A19" s="320">
        <v>2024</v>
      </c>
      <c r="B19" s="327">
        <v>14870.462578539997</v>
      </c>
      <c r="C19" s="328">
        <v>1465.3295385400002</v>
      </c>
      <c r="D19" s="325">
        <v>162.09542909000001</v>
      </c>
      <c r="E19" s="45">
        <v>1868.4287541799999</v>
      </c>
      <c r="F19" s="326">
        <v>17.26681202</v>
      </c>
      <c r="G19" s="329">
        <f t="shared" si="0"/>
        <v>18383.583112369997</v>
      </c>
      <c r="H19" s="46"/>
    </row>
    <row r="20" spans="1:16" s="682" customFormat="1" ht="27.75" customHeight="1" x14ac:dyDescent="0.25">
      <c r="A20" s="675" t="s">
        <v>920</v>
      </c>
      <c r="B20" s="676">
        <f>SUM(B21:B24)</f>
        <v>8263.4726587299992</v>
      </c>
      <c r="C20" s="677">
        <f>SUM(C21:C24)</f>
        <v>536.23313561000009</v>
      </c>
      <c r="D20" s="678">
        <f>SUM(D21:D24)</f>
        <v>32.874936999999996</v>
      </c>
      <c r="E20" s="679">
        <f>SUM(E21:E24)</f>
        <v>514.40053888</v>
      </c>
      <c r="F20" s="810">
        <f>SUM(F21:F24)</f>
        <v>32.047914030000001</v>
      </c>
      <c r="G20" s="680">
        <f>SUM(B20:F20)</f>
        <v>9379.0291842499992</v>
      </c>
      <c r="H20" s="681"/>
    </row>
    <row r="21" spans="1:16" s="682" customFormat="1" ht="14.25" customHeight="1" x14ac:dyDescent="0.25">
      <c r="A21" s="811" t="s">
        <v>210</v>
      </c>
      <c r="B21" s="812">
        <v>1732.5072653299999</v>
      </c>
      <c r="C21" s="813">
        <v>111.52984831000001</v>
      </c>
      <c r="D21" s="814">
        <v>15.67699298</v>
      </c>
      <c r="E21" s="815">
        <v>0.361153</v>
      </c>
      <c r="F21" s="816">
        <v>2.6499999999999999E-4</v>
      </c>
      <c r="G21" s="817">
        <f t="shared" ref="G21" si="1">SUM(B21:F21)</f>
        <v>1860.0755246199999</v>
      </c>
      <c r="H21" s="681"/>
    </row>
    <row r="22" spans="1:16" s="682" customFormat="1" ht="14.25" customHeight="1" x14ac:dyDescent="0.25">
      <c r="A22" s="944" t="s">
        <v>211</v>
      </c>
      <c r="B22" s="945">
        <v>1092.4835472499999</v>
      </c>
      <c r="C22" s="946">
        <v>107.81823166</v>
      </c>
      <c r="D22" s="947">
        <v>3.8721930000000002</v>
      </c>
      <c r="E22" s="48">
        <v>386.17163089999997</v>
      </c>
      <c r="F22" s="948">
        <v>31.775129030000002</v>
      </c>
      <c r="G22" s="329">
        <f>SUM(B22:F22)</f>
        <v>1622.12073184</v>
      </c>
      <c r="H22" s="681"/>
    </row>
    <row r="23" spans="1:16" s="682" customFormat="1" ht="14.25" customHeight="1" x14ac:dyDescent="0.25">
      <c r="A23" s="944" t="s">
        <v>802</v>
      </c>
      <c r="B23" s="945">
        <v>2323.4755132800001</v>
      </c>
      <c r="C23" s="946">
        <v>133.89226334</v>
      </c>
      <c r="D23" s="947">
        <v>4.6141230199999992</v>
      </c>
      <c r="E23" s="48">
        <v>127.86333898000001</v>
      </c>
      <c r="F23" s="948">
        <v>9.7341999999999998E-2</v>
      </c>
      <c r="G23" s="329">
        <f>SUM(B23:F23)</f>
        <v>2589.9425806200002</v>
      </c>
      <c r="H23" s="681"/>
    </row>
    <row r="24" spans="1:16" s="682" customFormat="1" ht="14.25" customHeight="1" x14ac:dyDescent="0.25">
      <c r="A24" s="818" t="s">
        <v>872</v>
      </c>
      <c r="B24" s="819">
        <v>3115.0063328699998</v>
      </c>
      <c r="C24" s="820">
        <v>182.99279230000002</v>
      </c>
      <c r="D24" s="821">
        <v>8.7116279999999993</v>
      </c>
      <c r="E24" s="1000">
        <v>4.4159999999999998E-3</v>
      </c>
      <c r="F24" s="822">
        <v>0.175178</v>
      </c>
      <c r="G24" s="823">
        <f t="shared" ref="G24" si="2">SUM(B24:F24)</f>
        <v>3306.89034717</v>
      </c>
      <c r="H24" s="681"/>
    </row>
    <row r="25" spans="1:16" ht="14.25" customHeight="1" x14ac:dyDescent="0.25">
      <c r="A25" s="42"/>
      <c r="B25" s="397"/>
      <c r="C25" s="397"/>
      <c r="D25" s="48"/>
      <c r="E25" s="48"/>
      <c r="F25" s="398"/>
      <c r="G25" s="45"/>
      <c r="H25" s="47"/>
    </row>
    <row r="26" spans="1:16" ht="14.25" customHeight="1" x14ac:dyDescent="0.25">
      <c r="A26" s="1048" t="s">
        <v>884</v>
      </c>
      <c r="B26" s="1048"/>
      <c r="C26" s="1048"/>
      <c r="D26" s="1048"/>
      <c r="E26" s="1048"/>
      <c r="F26" s="1048"/>
      <c r="G26" s="1048"/>
      <c r="H26" s="47"/>
    </row>
    <row r="27" spans="1:16" ht="14.25" customHeight="1" x14ac:dyDescent="0.25">
      <c r="A27" s="7" t="s">
        <v>885</v>
      </c>
      <c r="B27" s="397">
        <v>2034.7551463599998</v>
      </c>
      <c r="C27" s="397">
        <v>153.27504024000001</v>
      </c>
      <c r="D27" s="48">
        <v>17.84057099</v>
      </c>
      <c r="E27" s="478">
        <v>1.22356799</v>
      </c>
      <c r="F27" s="398">
        <v>0</v>
      </c>
      <c r="G27" s="45">
        <f>SUM(B27:F27)</f>
        <v>2207.0943255799998</v>
      </c>
      <c r="H27" s="47"/>
    </row>
    <row r="28" spans="1:16" ht="14.25" customHeight="1" x14ac:dyDescent="0.25">
      <c r="A28" s="7" t="s">
        <v>886</v>
      </c>
      <c r="B28" s="397">
        <v>3115.0063328699998</v>
      </c>
      <c r="C28" s="397">
        <v>182.99279230000002</v>
      </c>
      <c r="D28" s="48">
        <v>8.7116279999999993</v>
      </c>
      <c r="E28" s="1001">
        <v>4.4159999999999998E-3</v>
      </c>
      <c r="F28" s="48">
        <v>0.175178</v>
      </c>
      <c r="G28" s="45">
        <f>SUM(B28:F28)</f>
        <v>3306.89034717</v>
      </c>
      <c r="H28" s="47"/>
    </row>
    <row r="29" spans="1:16" ht="14.25" customHeight="1" x14ac:dyDescent="0.25">
      <c r="A29" s="194" t="s">
        <v>275</v>
      </c>
      <c r="B29" s="399">
        <f t="shared" ref="B29:G29" si="3">B28/B27-1</f>
        <v>0.5308998423925726</v>
      </c>
      <c r="C29" s="399">
        <f t="shared" si="3"/>
        <v>0.19388513624571613</v>
      </c>
      <c r="D29" s="399">
        <f t="shared" si="3"/>
        <v>-0.51169567359233947</v>
      </c>
      <c r="E29" s="399">
        <f t="shared" si="3"/>
        <v>-0.99639088302726853</v>
      </c>
      <c r="F29" s="399" t="s">
        <v>246</v>
      </c>
      <c r="G29" s="399">
        <f t="shared" si="3"/>
        <v>0.4983004164541025</v>
      </c>
      <c r="H29" s="47"/>
    </row>
    <row r="30" spans="1:16" ht="14.25" customHeight="1" x14ac:dyDescent="0.25">
      <c r="A30" s="42"/>
      <c r="B30" s="824"/>
      <c r="C30" s="824"/>
      <c r="D30" s="48"/>
      <c r="E30" s="48"/>
      <c r="F30" s="398"/>
      <c r="G30" s="45"/>
      <c r="H30" s="47"/>
      <c r="I30" s="825"/>
      <c r="J30" s="826"/>
      <c r="K30" s="827"/>
      <c r="L30" s="827"/>
      <c r="M30" s="827"/>
      <c r="N30" s="828"/>
      <c r="O30" s="827"/>
      <c r="P30" s="827"/>
    </row>
    <row r="31" spans="1:16" ht="14.25" customHeight="1" x14ac:dyDescent="0.25">
      <c r="A31" s="1048" t="s">
        <v>921</v>
      </c>
      <c r="B31" s="1048"/>
      <c r="C31" s="1048"/>
      <c r="D31" s="1048"/>
      <c r="E31" s="1048"/>
      <c r="F31" s="1048"/>
      <c r="G31" s="1048"/>
      <c r="H31" s="47"/>
      <c r="I31" s="825"/>
      <c r="J31" s="826"/>
      <c r="K31" s="827"/>
      <c r="L31" s="827"/>
      <c r="M31" s="827"/>
      <c r="N31" s="828"/>
      <c r="O31" s="827"/>
      <c r="P31" s="827"/>
    </row>
    <row r="32" spans="1:16" ht="14.25" customHeight="1" x14ac:dyDescent="0.25">
      <c r="A32" s="7" t="s">
        <v>888</v>
      </c>
      <c r="B32" s="824">
        <v>5932.1037474699988</v>
      </c>
      <c r="C32" s="824">
        <v>511.36522843000006</v>
      </c>
      <c r="D32" s="48">
        <v>61.462539960000001</v>
      </c>
      <c r="E32" s="48">
        <v>430.43219103000001</v>
      </c>
      <c r="F32" s="398">
        <v>1.05E-4</v>
      </c>
      <c r="G32" s="45">
        <f>SUM(B32:F32)</f>
        <v>6935.3638118899989</v>
      </c>
      <c r="H32" s="47"/>
      <c r="I32" s="825"/>
      <c r="J32" s="826"/>
      <c r="K32" s="827"/>
      <c r="L32" s="827"/>
      <c r="M32" s="827"/>
      <c r="N32" s="828"/>
      <c r="O32" s="827"/>
      <c r="P32" s="827"/>
    </row>
    <row r="33" spans="1:16" ht="14.25" customHeight="1" x14ac:dyDescent="0.25">
      <c r="A33" s="7" t="s">
        <v>889</v>
      </c>
      <c r="B33" s="824">
        <v>8263.4726587299992</v>
      </c>
      <c r="C33" s="824">
        <v>536.23313561000009</v>
      </c>
      <c r="D33" s="48">
        <v>32.874936999999996</v>
      </c>
      <c r="E33" s="829">
        <v>514.40053888</v>
      </c>
      <c r="F33" s="48">
        <v>32.047914030000001</v>
      </c>
      <c r="G33" s="45">
        <f>SUM(B33:F33)</f>
        <v>9379.0291842499992</v>
      </c>
      <c r="H33" s="47"/>
      <c r="I33" s="825"/>
      <c r="J33" s="826"/>
      <c r="K33" s="827"/>
      <c r="L33" s="827"/>
      <c r="M33" s="827"/>
      <c r="N33" s="828"/>
      <c r="O33" s="827"/>
      <c r="P33" s="827"/>
    </row>
    <row r="34" spans="1:16" ht="14.25" customHeight="1" x14ac:dyDescent="0.25">
      <c r="A34" s="194" t="s">
        <v>275</v>
      </c>
      <c r="B34" s="399">
        <f t="shared" ref="B34:G34" si="4">B33/B32-1</f>
        <v>0.39300878920978288</v>
      </c>
      <c r="C34" s="399">
        <f t="shared" si="4"/>
        <v>4.8630422636184667E-2</v>
      </c>
      <c r="D34" s="399">
        <f t="shared" si="4"/>
        <v>-0.4651223815124611</v>
      </c>
      <c r="E34" s="399">
        <f t="shared" si="4"/>
        <v>0.19507915439379309</v>
      </c>
      <c r="F34" s="399" t="s">
        <v>246</v>
      </c>
      <c r="G34" s="399">
        <f t="shared" si="4"/>
        <v>0.35234854848862818</v>
      </c>
      <c r="H34" s="47"/>
      <c r="I34" s="825"/>
      <c r="J34" s="826"/>
      <c r="K34" s="827"/>
      <c r="L34" s="827"/>
      <c r="M34" s="827"/>
      <c r="N34" s="828"/>
      <c r="O34" s="827"/>
      <c r="P34" s="827"/>
    </row>
    <row r="35" spans="1:16" ht="14.25" customHeight="1" x14ac:dyDescent="0.25">
      <c r="A35" s="42"/>
      <c r="B35" s="824"/>
      <c r="C35" s="824"/>
      <c r="D35" s="48"/>
      <c r="E35" s="48"/>
      <c r="F35" s="398"/>
      <c r="G35" s="45"/>
      <c r="H35" s="47"/>
      <c r="I35" s="825"/>
      <c r="J35" s="826"/>
      <c r="K35" s="827"/>
      <c r="L35" s="827"/>
      <c r="M35" s="827"/>
      <c r="N35" s="828"/>
      <c r="O35" s="827"/>
      <c r="P35" s="827"/>
    </row>
    <row r="36" spans="1:16" ht="14.25" customHeight="1" x14ac:dyDescent="0.25">
      <c r="A36" s="400" t="s">
        <v>276</v>
      </c>
      <c r="B36" s="400"/>
      <c r="C36" s="400"/>
      <c r="D36" s="400"/>
      <c r="E36" s="400"/>
      <c r="F36" s="400"/>
      <c r="G36" s="400"/>
      <c r="H36" s="47"/>
    </row>
    <row r="37" spans="1:16" ht="14.25" customHeight="1" x14ac:dyDescent="0.25">
      <c r="A37" s="7" t="s">
        <v>805</v>
      </c>
      <c r="B37" s="397">
        <v>2323.4755132800001</v>
      </c>
      <c r="C37" s="397">
        <v>133.89226334</v>
      </c>
      <c r="D37" s="48">
        <v>4.6141230199999992</v>
      </c>
      <c r="E37" s="48">
        <v>127.86333898000001</v>
      </c>
      <c r="F37" s="48">
        <v>9.7341999999999998E-2</v>
      </c>
      <c r="G37" s="45">
        <f>SUM(B37:F37)</f>
        <v>2589.9425806200002</v>
      </c>
      <c r="H37" s="47"/>
    </row>
    <row r="38" spans="1:16" ht="14.25" customHeight="1" x14ac:dyDescent="0.25">
      <c r="A38" s="7" t="s">
        <v>886</v>
      </c>
      <c r="B38" s="397">
        <v>3115.0063328699998</v>
      </c>
      <c r="C38" s="397">
        <v>182.99279230000002</v>
      </c>
      <c r="D38" s="48">
        <v>8.7116279999999993</v>
      </c>
      <c r="E38" s="1002">
        <v>4.4159999999999998E-3</v>
      </c>
      <c r="F38" s="48">
        <v>0.175178</v>
      </c>
      <c r="G38" s="45">
        <f>SUM(B38:F38)</f>
        <v>3306.89034717</v>
      </c>
      <c r="H38" s="47"/>
    </row>
    <row r="39" spans="1:16" ht="14.25" customHeight="1" x14ac:dyDescent="0.25">
      <c r="A39" s="194" t="s">
        <v>275</v>
      </c>
      <c r="B39" s="401">
        <f>B38/B37-1</f>
        <v>0.3406667361312592</v>
      </c>
      <c r="C39" s="401">
        <f t="shared" ref="C39:G39" si="5">C38/C37-1</f>
        <v>0.36671669994341904</v>
      </c>
      <c r="D39" s="401">
        <f t="shared" si="5"/>
        <v>0.88803548631869833</v>
      </c>
      <c r="E39" s="401">
        <f t="shared" si="5"/>
        <v>-0.99996546312621559</v>
      </c>
      <c r="F39" s="401">
        <f t="shared" si="5"/>
        <v>0.79961373302377181</v>
      </c>
      <c r="G39" s="401">
        <f t="shared" si="5"/>
        <v>0.27681994647864805</v>
      </c>
      <c r="H39" s="47"/>
    </row>
    <row r="40" spans="1:16" ht="14.25" customHeight="1" x14ac:dyDescent="0.25">
      <c r="A40" s="42"/>
      <c r="B40" s="397"/>
      <c r="C40" s="397"/>
      <c r="D40" s="48"/>
      <c r="E40" s="48"/>
      <c r="F40" s="398"/>
      <c r="G40" s="45"/>
      <c r="H40" s="47"/>
    </row>
    <row r="41" spans="1:16" ht="23.25" customHeight="1" x14ac:dyDescent="0.25">
      <c r="A41" s="1050" t="s">
        <v>230</v>
      </c>
      <c r="B41" s="1050"/>
      <c r="C41" s="1050"/>
      <c r="D41" s="1050"/>
      <c r="E41" s="1050"/>
      <c r="F41" s="1050"/>
      <c r="G41" s="1050"/>
      <c r="H41" s="51"/>
    </row>
    <row r="42" spans="1:16" ht="14.25" customHeight="1" x14ac:dyDescent="0.25">
      <c r="A42" s="49"/>
      <c r="B42" s="52"/>
      <c r="C42" s="53"/>
      <c r="D42" s="54"/>
      <c r="E42" s="55"/>
      <c r="F42" s="55"/>
      <c r="G42" s="55"/>
      <c r="H42" s="23"/>
    </row>
    <row r="43" spans="1:16" ht="14.25" customHeight="1" x14ac:dyDescent="0.25">
      <c r="A43" s="49"/>
      <c r="B43" s="52"/>
      <c r="C43" s="53"/>
      <c r="D43" s="54"/>
      <c r="E43" s="55"/>
      <c r="F43" s="55"/>
      <c r="G43" s="55"/>
      <c r="H43" s="23"/>
    </row>
    <row r="44" spans="1:16" ht="14.25" customHeight="1" x14ac:dyDescent="0.25">
      <c r="A44" s="49"/>
      <c r="B44" s="52"/>
      <c r="C44" s="53"/>
      <c r="D44" s="54"/>
      <c r="E44" s="55"/>
      <c r="F44" s="55"/>
      <c r="G44" s="55"/>
      <c r="H44" s="23"/>
    </row>
    <row r="45" spans="1:16" ht="14.25" customHeight="1" x14ac:dyDescent="0.25">
      <c r="A45" s="49"/>
      <c r="B45" s="52"/>
      <c r="C45" s="53"/>
      <c r="D45" s="54"/>
      <c r="E45" s="55"/>
      <c r="F45" s="55"/>
      <c r="G45" s="55"/>
      <c r="H45" s="23"/>
    </row>
    <row r="46" spans="1:16" ht="14.25" customHeight="1" x14ac:dyDescent="0.25">
      <c r="A46" s="49"/>
      <c r="B46" s="54"/>
      <c r="C46" s="53"/>
      <c r="D46" s="54"/>
      <c r="E46" s="55"/>
      <c r="F46" s="55"/>
      <c r="G46" s="55"/>
      <c r="H46" s="23"/>
    </row>
    <row r="47" spans="1:16" ht="14.25" customHeight="1" x14ac:dyDescent="0.25">
      <c r="A47" s="49"/>
      <c r="B47" s="55"/>
      <c r="C47" s="53"/>
      <c r="D47" s="55"/>
      <c r="E47" s="55"/>
      <c r="F47" s="55"/>
      <c r="G47" s="55"/>
      <c r="H47" s="23"/>
    </row>
    <row r="48" spans="1:16" ht="14.25" customHeight="1" x14ac:dyDescent="0.25">
      <c r="A48" s="49"/>
      <c r="B48" s="55"/>
      <c r="C48" s="55"/>
      <c r="D48" s="55"/>
      <c r="E48" s="55"/>
      <c r="F48" s="55"/>
      <c r="G48" s="55"/>
      <c r="H48" s="23"/>
    </row>
    <row r="49" spans="1:8" ht="14.25" customHeight="1" x14ac:dyDescent="0.25">
      <c r="A49" s="49"/>
      <c r="B49" s="55"/>
      <c r="C49" s="55"/>
      <c r="D49" s="55"/>
      <c r="E49" s="55"/>
      <c r="F49" s="55"/>
      <c r="G49" s="55"/>
      <c r="H49" s="23"/>
    </row>
    <row r="50" spans="1:8" ht="14.25" customHeight="1" x14ac:dyDescent="0.25">
      <c r="A50" s="49"/>
      <c r="B50" s="55"/>
      <c r="C50" s="55"/>
      <c r="D50" s="55"/>
      <c r="E50" s="55"/>
      <c r="F50" s="55"/>
      <c r="G50" s="55"/>
      <c r="H50" s="23"/>
    </row>
    <row r="51" spans="1:8" ht="14.25" customHeight="1" x14ac:dyDescent="0.25">
      <c r="A51" s="49"/>
      <c r="B51" s="55"/>
      <c r="C51" s="55"/>
      <c r="D51" s="55"/>
      <c r="E51" s="55"/>
      <c r="F51" s="55"/>
      <c r="G51" s="55"/>
      <c r="H51" s="23"/>
    </row>
    <row r="52" spans="1:8" ht="14.25" customHeight="1" x14ac:dyDescent="0.25">
      <c r="A52" s="49"/>
      <c r="B52" s="55"/>
      <c r="C52" s="55"/>
      <c r="D52" s="55"/>
      <c r="E52" s="55"/>
      <c r="F52" s="55"/>
      <c r="G52" s="55"/>
      <c r="H52" s="23"/>
    </row>
    <row r="53" spans="1:8" ht="14.25" customHeight="1" x14ac:dyDescent="0.25">
      <c r="A53" s="49"/>
      <c r="B53" s="55"/>
      <c r="C53" s="55"/>
      <c r="D53" s="55"/>
      <c r="E53" s="55"/>
      <c r="F53" s="55"/>
      <c r="G53" s="55"/>
      <c r="H53" s="23"/>
    </row>
    <row r="54" spans="1:8" ht="14.25" customHeight="1" x14ac:dyDescent="0.25">
      <c r="A54" s="49"/>
      <c r="B54" s="50"/>
      <c r="C54" s="50"/>
      <c r="D54" s="50"/>
      <c r="E54" s="50"/>
      <c r="F54" s="50"/>
      <c r="G54" s="50"/>
      <c r="H54" s="47"/>
    </row>
    <row r="55" spans="1:8" ht="53.25" customHeight="1" x14ac:dyDescent="0.25">
      <c r="A55" s="1078" t="s">
        <v>922</v>
      </c>
      <c r="B55" s="1078"/>
      <c r="C55" s="1078"/>
      <c r="D55" s="1078"/>
      <c r="E55" s="1078"/>
      <c r="F55" s="1078"/>
      <c r="G55" s="1078"/>
      <c r="H55" s="56"/>
    </row>
    <row r="56" spans="1:8" ht="14.25" customHeight="1" x14ac:dyDescent="0.25">
      <c r="A56" s="49"/>
      <c r="B56" s="52"/>
      <c r="C56" s="57"/>
      <c r="D56" s="55"/>
      <c r="E56" s="55"/>
      <c r="F56" s="55"/>
      <c r="G56" s="55"/>
      <c r="H56" s="23"/>
    </row>
  </sheetData>
  <mergeCells count="6">
    <mergeCell ref="A55:G55"/>
    <mergeCell ref="B4:C4"/>
    <mergeCell ref="D4:F4"/>
    <mergeCell ref="A26:G26"/>
    <mergeCell ref="A31:G31"/>
    <mergeCell ref="A41:G41"/>
  </mergeCells>
  <pageMargins left="0.7" right="0.7" top="0.75" bottom="0.75" header="0" footer="0"/>
  <pageSetup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38E8-814C-4B12-B729-C0989D60A749}">
  <sheetPr codeName="Hoja23">
    <tabColor rgb="FF002060"/>
  </sheetPr>
  <dimension ref="B2:J79"/>
  <sheetViews>
    <sheetView showGridLines="0" view="pageBreakPreview" zoomScaleNormal="100" zoomScaleSheetLayoutView="100" workbookViewId="0">
      <selection activeCell="B2" sqref="B2:L2"/>
    </sheetView>
  </sheetViews>
  <sheetFormatPr baseColWidth="10" defaultColWidth="21.85546875" defaultRowHeight="15" x14ac:dyDescent="0.25"/>
  <cols>
    <col min="1" max="1" width="2.5703125" style="437" customWidth="1"/>
    <col min="2" max="3" width="15.85546875" style="437" customWidth="1"/>
    <col min="4" max="4" width="30.28515625" style="437" customWidth="1"/>
    <col min="5" max="5" width="41.42578125" style="437" bestFit="1" customWidth="1"/>
    <col min="6" max="6" width="16.85546875" style="437" customWidth="1"/>
    <col min="7" max="7" width="18.5703125" style="437" customWidth="1"/>
    <col min="8" max="8" width="21.85546875" style="437"/>
    <col min="9" max="9" width="18.42578125" style="437" customWidth="1"/>
    <col min="10" max="10" width="3.7109375" style="437" customWidth="1"/>
    <col min="11" max="16384" width="21.85546875" style="437"/>
  </cols>
  <sheetData>
    <row r="2" spans="2:9" ht="28.5" x14ac:dyDescent="0.25">
      <c r="B2" s="1082" t="s">
        <v>858</v>
      </c>
      <c r="C2" s="1082"/>
      <c r="D2" s="1082"/>
      <c r="E2" s="1082"/>
      <c r="F2" s="1082"/>
      <c r="G2" s="1082"/>
      <c r="H2" s="1082"/>
      <c r="I2" s="1082"/>
    </row>
    <row r="4" spans="2:9" ht="39.75" customHeight="1" x14ac:dyDescent="0.25">
      <c r="B4" s="438" t="s">
        <v>403</v>
      </c>
      <c r="C4" s="438" t="s">
        <v>404</v>
      </c>
      <c r="D4" s="439" t="s">
        <v>7</v>
      </c>
      <c r="E4" s="439" t="s">
        <v>8</v>
      </c>
      <c r="F4" s="438" t="s">
        <v>184</v>
      </c>
      <c r="G4" s="438" t="s">
        <v>10</v>
      </c>
      <c r="H4" s="438" t="s">
        <v>97</v>
      </c>
      <c r="I4" s="438" t="s">
        <v>443</v>
      </c>
    </row>
    <row r="5" spans="2:9" s="440" customFormat="1" ht="15.75" thickBot="1" x14ac:dyDescent="0.3">
      <c r="B5" s="441"/>
      <c r="C5" s="441"/>
      <c r="D5" s="442"/>
      <c r="E5" s="442"/>
      <c r="F5" s="441"/>
      <c r="G5" s="441"/>
      <c r="H5" s="441"/>
      <c r="I5" s="443"/>
    </row>
    <row r="6" spans="2:9" ht="20.25" customHeight="1" thickBot="1" x14ac:dyDescent="0.3">
      <c r="B6" s="444" t="s">
        <v>405</v>
      </c>
      <c r="C6" s="444">
        <v>2025</v>
      </c>
      <c r="D6" s="445" t="s">
        <v>99</v>
      </c>
      <c r="E6" s="446" t="s">
        <v>100</v>
      </c>
      <c r="F6" s="444" t="s">
        <v>26</v>
      </c>
      <c r="G6" s="444" t="s">
        <v>2</v>
      </c>
      <c r="H6" s="444" t="s">
        <v>406</v>
      </c>
      <c r="I6" s="952">
        <v>650</v>
      </c>
    </row>
    <row r="7" spans="2:9" ht="20.25" customHeight="1" x14ac:dyDescent="0.25">
      <c r="B7" s="949" t="s">
        <v>407</v>
      </c>
      <c r="C7" s="949">
        <v>2024</v>
      </c>
      <c r="D7" s="950" t="s">
        <v>164</v>
      </c>
      <c r="E7" s="951" t="s">
        <v>165</v>
      </c>
      <c r="F7" s="949" t="s">
        <v>27</v>
      </c>
      <c r="G7" s="949" t="s">
        <v>2</v>
      </c>
      <c r="H7" s="949" t="s">
        <v>406</v>
      </c>
      <c r="I7" s="953">
        <v>1318.7470000000001</v>
      </c>
    </row>
    <row r="8" spans="2:9" ht="20.25" customHeight="1" thickBot="1" x14ac:dyDescent="0.3">
      <c r="B8" s="453" t="s">
        <v>809</v>
      </c>
      <c r="C8" s="453">
        <v>2025</v>
      </c>
      <c r="D8" s="454" t="s">
        <v>218</v>
      </c>
      <c r="E8" s="455" t="s">
        <v>98</v>
      </c>
      <c r="F8" s="456" t="s">
        <v>28</v>
      </c>
      <c r="G8" s="456" t="s">
        <v>1</v>
      </c>
      <c r="H8" s="456" t="s">
        <v>406</v>
      </c>
      <c r="I8" s="954">
        <v>814.96</v>
      </c>
    </row>
    <row r="9" spans="2:9" ht="20.25" customHeight="1" x14ac:dyDescent="0.25">
      <c r="B9" s="949" t="s">
        <v>408</v>
      </c>
      <c r="C9" s="949">
        <v>2024</v>
      </c>
      <c r="D9" s="950" t="s">
        <v>108</v>
      </c>
      <c r="E9" s="951" t="s">
        <v>109</v>
      </c>
      <c r="F9" s="949" t="s">
        <v>32</v>
      </c>
      <c r="G9" s="949" t="s">
        <v>1</v>
      </c>
      <c r="H9" s="949" t="s">
        <v>406</v>
      </c>
      <c r="I9" s="953">
        <v>1604</v>
      </c>
    </row>
    <row r="10" spans="2:9" ht="20.25" customHeight="1" thickBot="1" x14ac:dyDescent="0.3">
      <c r="B10" s="453" t="s">
        <v>810</v>
      </c>
      <c r="C10" s="453">
        <v>2026</v>
      </c>
      <c r="D10" s="454" t="s">
        <v>101</v>
      </c>
      <c r="E10" s="455" t="s">
        <v>34</v>
      </c>
      <c r="F10" s="456" t="s">
        <v>16</v>
      </c>
      <c r="G10" s="456" t="s">
        <v>3</v>
      </c>
      <c r="H10" s="456" t="s">
        <v>406</v>
      </c>
      <c r="I10" s="954">
        <v>147</v>
      </c>
    </row>
    <row r="11" spans="2:9" ht="20.25" customHeight="1" x14ac:dyDescent="0.25">
      <c r="B11" s="450" t="s">
        <v>411</v>
      </c>
      <c r="C11" s="450">
        <v>2025</v>
      </c>
      <c r="D11" s="451" t="s">
        <v>811</v>
      </c>
      <c r="E11" s="452" t="s">
        <v>40</v>
      </c>
      <c r="F11" s="450" t="s">
        <v>33</v>
      </c>
      <c r="G11" s="450" t="s">
        <v>273</v>
      </c>
      <c r="H11" s="450" t="s">
        <v>102</v>
      </c>
      <c r="I11" s="955">
        <v>293.5</v>
      </c>
    </row>
    <row r="12" spans="2:9" ht="20.25" customHeight="1" x14ac:dyDescent="0.25">
      <c r="B12" s="450" t="s">
        <v>812</v>
      </c>
      <c r="C12" s="450">
        <v>2025</v>
      </c>
      <c r="D12" s="451" t="s">
        <v>168</v>
      </c>
      <c r="E12" s="452" t="s">
        <v>813</v>
      </c>
      <c r="F12" s="450" t="s">
        <v>22</v>
      </c>
      <c r="G12" s="450" t="s">
        <v>2</v>
      </c>
      <c r="H12" s="450" t="s">
        <v>105</v>
      </c>
      <c r="I12" s="955">
        <v>127.118154</v>
      </c>
    </row>
    <row r="13" spans="2:9" ht="20.25" customHeight="1" x14ac:dyDescent="0.25">
      <c r="B13" s="450" t="s">
        <v>814</v>
      </c>
      <c r="C13" s="450">
        <v>2025</v>
      </c>
      <c r="D13" s="451" t="s">
        <v>422</v>
      </c>
      <c r="E13" s="452" t="s">
        <v>423</v>
      </c>
      <c r="F13" s="450" t="s">
        <v>15</v>
      </c>
      <c r="G13" s="450" t="s">
        <v>1</v>
      </c>
      <c r="H13" s="450" t="s">
        <v>102</v>
      </c>
      <c r="I13" s="955">
        <v>502.47</v>
      </c>
    </row>
    <row r="14" spans="2:9" ht="20.25" customHeight="1" x14ac:dyDescent="0.25">
      <c r="B14" s="450" t="s">
        <v>411</v>
      </c>
      <c r="C14" s="450">
        <v>2026</v>
      </c>
      <c r="D14" s="451" t="s">
        <v>166</v>
      </c>
      <c r="E14" s="452" t="s">
        <v>167</v>
      </c>
      <c r="F14" s="450" t="s">
        <v>24</v>
      </c>
      <c r="G14" s="450" t="s">
        <v>3</v>
      </c>
      <c r="H14" s="450" t="s">
        <v>105</v>
      </c>
      <c r="I14" s="955">
        <v>76.2</v>
      </c>
    </row>
    <row r="15" spans="2:9" ht="20.25" customHeight="1" x14ac:dyDescent="0.25">
      <c r="B15" s="450" t="s">
        <v>815</v>
      </c>
      <c r="C15" s="450">
        <v>2027</v>
      </c>
      <c r="D15" s="451" t="s">
        <v>174</v>
      </c>
      <c r="E15" s="452" t="s">
        <v>816</v>
      </c>
      <c r="F15" s="450" t="s">
        <v>19</v>
      </c>
      <c r="G15" s="450" t="s">
        <v>1</v>
      </c>
      <c r="H15" s="450" t="s">
        <v>105</v>
      </c>
      <c r="I15" s="955">
        <v>1802</v>
      </c>
    </row>
    <row r="16" spans="2:9" ht="20.25" customHeight="1" x14ac:dyDescent="0.25">
      <c r="B16" s="447" t="s">
        <v>411</v>
      </c>
      <c r="C16" s="447">
        <v>2028</v>
      </c>
      <c r="D16" s="448" t="s">
        <v>103</v>
      </c>
      <c r="E16" s="449" t="s">
        <v>104</v>
      </c>
      <c r="F16" s="447" t="s">
        <v>33</v>
      </c>
      <c r="G16" s="447" t="s">
        <v>4</v>
      </c>
      <c r="H16" s="447" t="s">
        <v>105</v>
      </c>
      <c r="I16" s="956">
        <v>579</v>
      </c>
    </row>
    <row r="17" spans="2:9" ht="20.25" customHeight="1" x14ac:dyDescent="0.25">
      <c r="B17" s="457" t="s">
        <v>412</v>
      </c>
      <c r="C17" s="457">
        <v>2028</v>
      </c>
      <c r="D17" s="451" t="s">
        <v>157</v>
      </c>
      <c r="E17" s="452" t="s">
        <v>158</v>
      </c>
      <c r="F17" s="450" t="s">
        <v>19</v>
      </c>
      <c r="G17" s="450" t="s">
        <v>5</v>
      </c>
      <c r="H17" s="450" t="s">
        <v>102</v>
      </c>
      <c r="I17" s="955">
        <v>1781.25</v>
      </c>
    </row>
    <row r="18" spans="2:9" ht="20.25" customHeight="1" x14ac:dyDescent="0.25">
      <c r="B18" s="458" t="s">
        <v>411</v>
      </c>
      <c r="C18" s="458">
        <v>2029</v>
      </c>
      <c r="D18" s="459" t="s">
        <v>111</v>
      </c>
      <c r="E18" s="460" t="s">
        <v>112</v>
      </c>
      <c r="F18" s="461" t="s">
        <v>19</v>
      </c>
      <c r="G18" s="461" t="s">
        <v>1</v>
      </c>
      <c r="H18" s="461" t="s">
        <v>102</v>
      </c>
      <c r="I18" s="957">
        <v>1900</v>
      </c>
    </row>
    <row r="19" spans="2:9" ht="20.25" customHeight="1" thickBot="1" x14ac:dyDescent="0.3">
      <c r="B19" s="456" t="s">
        <v>817</v>
      </c>
      <c r="C19" s="456">
        <v>2029</v>
      </c>
      <c r="D19" s="454" t="s">
        <v>409</v>
      </c>
      <c r="E19" s="455" t="s">
        <v>410</v>
      </c>
      <c r="F19" s="456" t="s">
        <v>32</v>
      </c>
      <c r="G19" s="456" t="s">
        <v>3</v>
      </c>
      <c r="H19" s="456" t="s">
        <v>102</v>
      </c>
      <c r="I19" s="954">
        <v>344.98774900000001</v>
      </c>
    </row>
    <row r="20" spans="2:9" ht="20.25" customHeight="1" x14ac:dyDescent="0.25">
      <c r="B20" s="458" t="s">
        <v>818</v>
      </c>
      <c r="C20" s="461">
        <v>2026</v>
      </c>
      <c r="D20" s="459" t="s">
        <v>819</v>
      </c>
      <c r="E20" s="460" t="s">
        <v>820</v>
      </c>
      <c r="F20" s="461" t="s">
        <v>15</v>
      </c>
      <c r="G20" s="461" t="s">
        <v>4</v>
      </c>
      <c r="H20" s="461" t="s">
        <v>102</v>
      </c>
      <c r="I20" s="957">
        <v>118.08574900000001</v>
      </c>
    </row>
    <row r="21" spans="2:9" ht="20.25" customHeight="1" x14ac:dyDescent="0.25">
      <c r="B21" s="462" t="s">
        <v>821</v>
      </c>
      <c r="C21" s="447">
        <v>2026</v>
      </c>
      <c r="D21" s="448" t="s">
        <v>822</v>
      </c>
      <c r="E21" s="449" t="s">
        <v>823</v>
      </c>
      <c r="F21" s="447" t="s">
        <v>19</v>
      </c>
      <c r="G21" s="447" t="s">
        <v>1</v>
      </c>
      <c r="H21" s="447" t="s">
        <v>102</v>
      </c>
      <c r="I21" s="956">
        <v>2100</v>
      </c>
    </row>
    <row r="22" spans="2:9" ht="20.25" customHeight="1" thickBot="1" x14ac:dyDescent="0.3">
      <c r="B22" s="463" t="s">
        <v>824</v>
      </c>
      <c r="C22" s="464">
        <v>2027</v>
      </c>
      <c r="D22" s="465" t="s">
        <v>424</v>
      </c>
      <c r="E22" s="466" t="s">
        <v>136</v>
      </c>
      <c r="F22" s="464" t="s">
        <v>36</v>
      </c>
      <c r="G22" s="464" t="s">
        <v>1</v>
      </c>
      <c r="H22" s="464" t="s">
        <v>105</v>
      </c>
      <c r="I22" s="958">
        <v>1753.278879</v>
      </c>
    </row>
    <row r="23" spans="2:9" ht="20.25" customHeight="1" x14ac:dyDescent="0.25">
      <c r="B23" s="959" t="s">
        <v>825</v>
      </c>
      <c r="C23" s="949">
        <v>2027</v>
      </c>
      <c r="D23" s="950" t="s">
        <v>148</v>
      </c>
      <c r="E23" s="951" t="s">
        <v>149</v>
      </c>
      <c r="F23" s="949" t="s">
        <v>39</v>
      </c>
      <c r="G23" s="949" t="s">
        <v>1</v>
      </c>
      <c r="H23" s="949" t="s">
        <v>102</v>
      </c>
      <c r="I23" s="953">
        <v>1500</v>
      </c>
    </row>
    <row r="24" spans="2:9" ht="20.25" customHeight="1" x14ac:dyDescent="0.25">
      <c r="B24" s="457" t="s">
        <v>826</v>
      </c>
      <c r="C24" s="450">
        <v>2029</v>
      </c>
      <c r="D24" s="451" t="s">
        <v>153</v>
      </c>
      <c r="E24" s="452" t="s">
        <v>154</v>
      </c>
      <c r="F24" s="450" t="s">
        <v>26</v>
      </c>
      <c r="G24" s="450" t="s">
        <v>1</v>
      </c>
      <c r="H24" s="450" t="s">
        <v>116</v>
      </c>
      <c r="I24" s="955">
        <v>655</v>
      </c>
    </row>
    <row r="25" spans="2:9" ht="20.25" customHeight="1" thickBot="1" x14ac:dyDescent="0.3">
      <c r="B25" s="462" t="s">
        <v>827</v>
      </c>
      <c r="C25" s="456">
        <v>2031</v>
      </c>
      <c r="D25" s="454" t="s">
        <v>117</v>
      </c>
      <c r="E25" s="455" t="s">
        <v>118</v>
      </c>
      <c r="F25" s="456" t="s">
        <v>36</v>
      </c>
      <c r="G25" s="456" t="s">
        <v>1</v>
      </c>
      <c r="H25" s="456" t="s">
        <v>102</v>
      </c>
      <c r="I25" s="954">
        <v>1038.4079999999999</v>
      </c>
    </row>
    <row r="26" spans="2:9" ht="20.25" customHeight="1" thickBot="1" x14ac:dyDescent="0.3">
      <c r="B26" s="467" t="s">
        <v>828</v>
      </c>
      <c r="C26" s="456">
        <v>2032</v>
      </c>
      <c r="D26" s="454" t="s">
        <v>413</v>
      </c>
      <c r="E26" s="455" t="s">
        <v>169</v>
      </c>
      <c r="F26" s="456" t="s">
        <v>22</v>
      </c>
      <c r="G26" s="456" t="s">
        <v>414</v>
      </c>
      <c r="H26" s="456" t="s">
        <v>114</v>
      </c>
      <c r="I26" s="954">
        <v>597.88286723400199</v>
      </c>
    </row>
    <row r="27" spans="2:9" ht="20.25" customHeight="1" x14ac:dyDescent="0.25">
      <c r="B27" s="1083" t="s">
        <v>221</v>
      </c>
      <c r="C27" s="447">
        <v>2027</v>
      </c>
      <c r="D27" s="448" t="s">
        <v>415</v>
      </c>
      <c r="E27" s="449" t="s">
        <v>416</v>
      </c>
      <c r="F27" s="447" t="s">
        <v>45</v>
      </c>
      <c r="G27" s="447" t="s">
        <v>1</v>
      </c>
      <c r="H27" s="447" t="s">
        <v>114</v>
      </c>
      <c r="I27" s="956">
        <v>500</v>
      </c>
    </row>
    <row r="28" spans="2:9" ht="20.25" customHeight="1" x14ac:dyDescent="0.25">
      <c r="B28" s="1084"/>
      <c r="C28" s="450">
        <v>2029</v>
      </c>
      <c r="D28" s="451" t="s">
        <v>113</v>
      </c>
      <c r="E28" s="452" t="s">
        <v>816</v>
      </c>
      <c r="F28" s="450" t="s">
        <v>26</v>
      </c>
      <c r="G28" s="450" t="s">
        <v>1</v>
      </c>
      <c r="H28" s="450" t="s">
        <v>114</v>
      </c>
      <c r="I28" s="955">
        <v>1354</v>
      </c>
    </row>
    <row r="29" spans="2:9" ht="20.25" customHeight="1" x14ac:dyDescent="0.25">
      <c r="B29" s="1084"/>
      <c r="C29" s="462">
        <v>2031</v>
      </c>
      <c r="D29" s="448" t="s">
        <v>115</v>
      </c>
      <c r="E29" s="449" t="s">
        <v>816</v>
      </c>
      <c r="F29" s="447" t="s">
        <v>36</v>
      </c>
      <c r="G29" s="447" t="s">
        <v>1</v>
      </c>
      <c r="H29" s="447" t="s">
        <v>116</v>
      </c>
      <c r="I29" s="956">
        <v>2600</v>
      </c>
    </row>
    <row r="30" spans="2:9" ht="20.25" customHeight="1" x14ac:dyDescent="0.25">
      <c r="B30" s="1084"/>
      <c r="C30" s="450">
        <v>2032</v>
      </c>
      <c r="D30" s="451" t="s">
        <v>119</v>
      </c>
      <c r="E30" s="452" t="s">
        <v>816</v>
      </c>
      <c r="F30" s="450" t="s">
        <v>22</v>
      </c>
      <c r="G30" s="450" t="s">
        <v>1</v>
      </c>
      <c r="H30" s="450" t="s">
        <v>114</v>
      </c>
      <c r="I30" s="955">
        <v>2500</v>
      </c>
    </row>
    <row r="31" spans="2:9" ht="20.25" customHeight="1" x14ac:dyDescent="0.25">
      <c r="B31" s="1084"/>
      <c r="C31" s="447" t="s">
        <v>120</v>
      </c>
      <c r="D31" s="448" t="s">
        <v>121</v>
      </c>
      <c r="E31" s="449" t="s">
        <v>122</v>
      </c>
      <c r="F31" s="447" t="s">
        <v>123</v>
      </c>
      <c r="G31" s="447" t="s">
        <v>219</v>
      </c>
      <c r="H31" s="447" t="s">
        <v>102</v>
      </c>
      <c r="I31" s="956">
        <v>450</v>
      </c>
    </row>
    <row r="32" spans="2:9" ht="20.25" customHeight="1" x14ac:dyDescent="0.25">
      <c r="B32" s="1084"/>
      <c r="C32" s="450" t="s">
        <v>120</v>
      </c>
      <c r="D32" s="451" t="s">
        <v>829</v>
      </c>
      <c r="E32" s="452" t="s">
        <v>830</v>
      </c>
      <c r="F32" s="450" t="s">
        <v>25</v>
      </c>
      <c r="G32" s="450" t="s">
        <v>1</v>
      </c>
      <c r="H32" s="450" t="s">
        <v>116</v>
      </c>
      <c r="I32" s="955">
        <v>93.3</v>
      </c>
    </row>
    <row r="33" spans="2:9" ht="20.25" customHeight="1" x14ac:dyDescent="0.25">
      <c r="B33" s="1084"/>
      <c r="C33" s="447" t="s">
        <v>120</v>
      </c>
      <c r="D33" s="448" t="s">
        <v>831</v>
      </c>
      <c r="E33" s="449" t="s">
        <v>832</v>
      </c>
      <c r="F33" s="447" t="s">
        <v>32</v>
      </c>
      <c r="G33" s="447" t="s">
        <v>1</v>
      </c>
      <c r="H33" s="447" t="s">
        <v>114</v>
      </c>
      <c r="I33" s="956">
        <v>362.15070800000001</v>
      </c>
    </row>
    <row r="34" spans="2:9" ht="20.25" customHeight="1" x14ac:dyDescent="0.25">
      <c r="B34" s="1084"/>
      <c r="C34" s="450" t="s">
        <v>120</v>
      </c>
      <c r="D34" s="451" t="s">
        <v>124</v>
      </c>
      <c r="E34" s="452" t="s">
        <v>816</v>
      </c>
      <c r="F34" s="450" t="s">
        <v>26</v>
      </c>
      <c r="G34" s="450" t="s">
        <v>1</v>
      </c>
      <c r="H34" s="450" t="s">
        <v>114</v>
      </c>
      <c r="I34" s="955">
        <v>604.99066900000003</v>
      </c>
    </row>
    <row r="35" spans="2:9" ht="20.25" customHeight="1" x14ac:dyDescent="0.25">
      <c r="B35" s="1084"/>
      <c r="C35" s="447" t="s">
        <v>120</v>
      </c>
      <c r="D35" s="448" t="s">
        <v>833</v>
      </c>
      <c r="E35" s="449" t="s">
        <v>834</v>
      </c>
      <c r="F35" s="447" t="s">
        <v>19</v>
      </c>
      <c r="G35" s="447" t="s">
        <v>2</v>
      </c>
      <c r="H35" s="447" t="s">
        <v>116</v>
      </c>
      <c r="I35" s="956">
        <v>300</v>
      </c>
    </row>
    <row r="36" spans="2:9" ht="20.25" customHeight="1" x14ac:dyDescent="0.25">
      <c r="B36" s="1084"/>
      <c r="C36" s="457" t="s">
        <v>120</v>
      </c>
      <c r="D36" s="451" t="s">
        <v>417</v>
      </c>
      <c r="E36" s="452" t="s">
        <v>418</v>
      </c>
      <c r="F36" s="450" t="s">
        <v>25</v>
      </c>
      <c r="G36" s="450" t="s">
        <v>4</v>
      </c>
      <c r="H36" s="450" t="s">
        <v>102</v>
      </c>
      <c r="I36" s="955">
        <v>167.487661</v>
      </c>
    </row>
    <row r="37" spans="2:9" ht="20.25" customHeight="1" x14ac:dyDescent="0.25">
      <c r="B37" s="1084"/>
      <c r="C37" s="447" t="s">
        <v>120</v>
      </c>
      <c r="D37" s="448" t="s">
        <v>125</v>
      </c>
      <c r="E37" s="449" t="s">
        <v>126</v>
      </c>
      <c r="F37" s="447" t="s">
        <v>32</v>
      </c>
      <c r="G37" s="447" t="s">
        <v>3</v>
      </c>
      <c r="H37" s="447" t="s">
        <v>102</v>
      </c>
      <c r="I37" s="956">
        <v>116.5</v>
      </c>
    </row>
    <row r="38" spans="2:9" ht="20.25" customHeight="1" x14ac:dyDescent="0.25">
      <c r="B38" s="1084"/>
      <c r="C38" s="450" t="s">
        <v>120</v>
      </c>
      <c r="D38" s="451" t="s">
        <v>835</v>
      </c>
      <c r="E38" s="452" t="s">
        <v>836</v>
      </c>
      <c r="F38" s="450" t="s">
        <v>26</v>
      </c>
      <c r="G38" s="450" t="s">
        <v>1</v>
      </c>
      <c r="H38" s="450" t="s">
        <v>116</v>
      </c>
      <c r="I38" s="955">
        <v>850</v>
      </c>
    </row>
    <row r="39" spans="2:9" ht="20.25" customHeight="1" x14ac:dyDescent="0.25">
      <c r="B39" s="1084"/>
      <c r="C39" s="447" t="s">
        <v>120</v>
      </c>
      <c r="D39" s="448" t="s">
        <v>837</v>
      </c>
      <c r="E39" s="449" t="s">
        <v>838</v>
      </c>
      <c r="F39" s="447" t="s">
        <v>25</v>
      </c>
      <c r="G39" s="447" t="s">
        <v>4</v>
      </c>
      <c r="H39" s="447" t="s">
        <v>116</v>
      </c>
      <c r="I39" s="956">
        <v>138</v>
      </c>
    </row>
    <row r="40" spans="2:9" ht="20.25" customHeight="1" x14ac:dyDescent="0.25">
      <c r="B40" s="1084"/>
      <c r="C40" s="450" t="s">
        <v>120</v>
      </c>
      <c r="D40" s="451" t="s">
        <v>839</v>
      </c>
      <c r="E40" s="452" t="s">
        <v>840</v>
      </c>
      <c r="F40" s="450" t="s">
        <v>45</v>
      </c>
      <c r="G40" s="450" t="s">
        <v>5</v>
      </c>
      <c r="H40" s="450" t="s">
        <v>116</v>
      </c>
      <c r="I40" s="955">
        <v>900</v>
      </c>
    </row>
    <row r="41" spans="2:9" ht="20.25" customHeight="1" x14ac:dyDescent="0.25">
      <c r="B41" s="1084"/>
      <c r="C41" s="450" t="s">
        <v>120</v>
      </c>
      <c r="D41" s="451" t="s">
        <v>841</v>
      </c>
      <c r="E41" s="452" t="s">
        <v>842</v>
      </c>
      <c r="F41" s="450" t="s">
        <v>16</v>
      </c>
      <c r="G41" s="450" t="s">
        <v>1</v>
      </c>
      <c r="H41" s="450" t="s">
        <v>116</v>
      </c>
      <c r="I41" s="955">
        <v>235</v>
      </c>
    </row>
    <row r="42" spans="2:9" ht="20.25" customHeight="1" x14ac:dyDescent="0.25">
      <c r="B42" s="1084"/>
      <c r="C42" s="450" t="s">
        <v>120</v>
      </c>
      <c r="D42" s="451" t="s">
        <v>127</v>
      </c>
      <c r="E42" s="452" t="s">
        <v>419</v>
      </c>
      <c r="F42" s="450" t="s">
        <v>36</v>
      </c>
      <c r="G42" s="450" t="s">
        <v>1</v>
      </c>
      <c r="H42" s="450" t="s">
        <v>116</v>
      </c>
      <c r="I42" s="955">
        <v>250</v>
      </c>
    </row>
    <row r="43" spans="2:9" ht="20.25" customHeight="1" x14ac:dyDescent="0.25">
      <c r="B43" s="1084"/>
      <c r="C43" s="450" t="s">
        <v>120</v>
      </c>
      <c r="D43" s="451" t="s">
        <v>220</v>
      </c>
      <c r="E43" s="452" t="s">
        <v>129</v>
      </c>
      <c r="F43" s="450" t="s">
        <v>28</v>
      </c>
      <c r="G43" s="450" t="s">
        <v>1</v>
      </c>
      <c r="H43" s="450" t="s">
        <v>420</v>
      </c>
      <c r="I43" s="955">
        <v>140</v>
      </c>
    </row>
    <row r="44" spans="2:9" ht="20.25" customHeight="1" x14ac:dyDescent="0.25">
      <c r="B44" s="1084"/>
      <c r="C44" s="450" t="s">
        <v>120</v>
      </c>
      <c r="D44" s="451" t="s">
        <v>130</v>
      </c>
      <c r="E44" s="452" t="s">
        <v>131</v>
      </c>
      <c r="F44" s="450" t="s">
        <v>15</v>
      </c>
      <c r="G44" s="450" t="s">
        <v>3</v>
      </c>
      <c r="H44" s="450" t="s">
        <v>114</v>
      </c>
      <c r="I44" s="955">
        <v>382</v>
      </c>
    </row>
    <row r="45" spans="2:9" ht="20.25" customHeight="1" x14ac:dyDescent="0.25">
      <c r="B45" s="1084"/>
      <c r="C45" s="450" t="s">
        <v>120</v>
      </c>
      <c r="D45" s="451" t="s">
        <v>132</v>
      </c>
      <c r="E45" s="452" t="s">
        <v>133</v>
      </c>
      <c r="F45" s="450" t="s">
        <v>134</v>
      </c>
      <c r="G45" s="450" t="s">
        <v>1</v>
      </c>
      <c r="H45" s="450" t="s">
        <v>116</v>
      </c>
      <c r="I45" s="955">
        <v>2160.1999999999998</v>
      </c>
    </row>
    <row r="46" spans="2:9" ht="20.25" customHeight="1" x14ac:dyDescent="0.25">
      <c r="B46" s="1084"/>
      <c r="C46" s="450" t="s">
        <v>120</v>
      </c>
      <c r="D46" s="451" t="s">
        <v>135</v>
      </c>
      <c r="E46" s="452" t="s">
        <v>107</v>
      </c>
      <c r="F46" s="450" t="s">
        <v>18</v>
      </c>
      <c r="G46" s="450" t="s">
        <v>3</v>
      </c>
      <c r="H46" s="450" t="s">
        <v>114</v>
      </c>
      <c r="I46" s="955">
        <v>214</v>
      </c>
    </row>
    <row r="47" spans="2:9" ht="20.25" customHeight="1" x14ac:dyDescent="0.25">
      <c r="B47" s="1084"/>
      <c r="C47" s="450" t="s">
        <v>120</v>
      </c>
      <c r="D47" s="451" t="s">
        <v>137</v>
      </c>
      <c r="E47" s="452" t="s">
        <v>21</v>
      </c>
      <c r="F47" s="450" t="s">
        <v>22</v>
      </c>
      <c r="G47" s="450" t="s">
        <v>2</v>
      </c>
      <c r="H47" s="450" t="s">
        <v>102</v>
      </c>
      <c r="I47" s="955">
        <v>4800</v>
      </c>
    </row>
    <row r="48" spans="2:9" ht="20.25" customHeight="1" x14ac:dyDescent="0.25">
      <c r="B48" s="1084"/>
      <c r="C48" s="450" t="s">
        <v>120</v>
      </c>
      <c r="D48" s="451" t="s">
        <v>138</v>
      </c>
      <c r="E48" s="452" t="s">
        <v>128</v>
      </c>
      <c r="F48" s="450" t="s">
        <v>36</v>
      </c>
      <c r="G48" s="450" t="s">
        <v>1</v>
      </c>
      <c r="H48" s="450" t="s">
        <v>116</v>
      </c>
      <c r="I48" s="955">
        <v>1486</v>
      </c>
    </row>
    <row r="49" spans="2:9" ht="20.25" customHeight="1" x14ac:dyDescent="0.25">
      <c r="B49" s="1084"/>
      <c r="C49" s="450" t="s">
        <v>120</v>
      </c>
      <c r="D49" s="451" t="s">
        <v>139</v>
      </c>
      <c r="E49" s="452" t="s">
        <v>140</v>
      </c>
      <c r="F49" s="450" t="s">
        <v>19</v>
      </c>
      <c r="G49" s="450" t="s">
        <v>1</v>
      </c>
      <c r="H49" s="450" t="s">
        <v>114</v>
      </c>
      <c r="I49" s="955">
        <v>600</v>
      </c>
    </row>
    <row r="50" spans="2:9" ht="20.25" customHeight="1" x14ac:dyDescent="0.25">
      <c r="B50" s="1084"/>
      <c r="C50" s="450" t="s">
        <v>120</v>
      </c>
      <c r="D50" s="451" t="s">
        <v>141</v>
      </c>
      <c r="E50" s="452" t="s">
        <v>142</v>
      </c>
      <c r="F50" s="450" t="s">
        <v>22</v>
      </c>
      <c r="G50" s="450" t="s">
        <v>1</v>
      </c>
      <c r="H50" s="450" t="s">
        <v>116</v>
      </c>
      <c r="I50" s="955">
        <v>3500</v>
      </c>
    </row>
    <row r="51" spans="2:9" ht="20.25" customHeight="1" x14ac:dyDescent="0.25">
      <c r="B51" s="1084"/>
      <c r="C51" s="450" t="s">
        <v>120</v>
      </c>
      <c r="D51" s="451" t="s">
        <v>143</v>
      </c>
      <c r="E51" s="452" t="s">
        <v>144</v>
      </c>
      <c r="F51" s="450" t="s">
        <v>36</v>
      </c>
      <c r="G51" s="450" t="s">
        <v>1</v>
      </c>
      <c r="H51" s="450" t="s">
        <v>116</v>
      </c>
      <c r="I51" s="955">
        <v>1860</v>
      </c>
    </row>
    <row r="52" spans="2:9" ht="20.25" customHeight="1" x14ac:dyDescent="0.25">
      <c r="B52" s="1084"/>
      <c r="C52" s="447" t="s">
        <v>120</v>
      </c>
      <c r="D52" s="448" t="s">
        <v>145</v>
      </c>
      <c r="E52" s="449" t="s">
        <v>146</v>
      </c>
      <c r="F52" s="447" t="s">
        <v>36</v>
      </c>
      <c r="G52" s="447" t="s">
        <v>5</v>
      </c>
      <c r="H52" s="447" t="s">
        <v>116</v>
      </c>
      <c r="I52" s="956">
        <v>2900</v>
      </c>
    </row>
    <row r="53" spans="2:9" ht="20.25" customHeight="1" x14ac:dyDescent="0.25">
      <c r="B53" s="1084"/>
      <c r="C53" s="450" t="s">
        <v>120</v>
      </c>
      <c r="D53" s="451" t="s">
        <v>147</v>
      </c>
      <c r="E53" s="452" t="s">
        <v>107</v>
      </c>
      <c r="F53" s="450" t="s">
        <v>32</v>
      </c>
      <c r="G53" s="450" t="s">
        <v>3</v>
      </c>
      <c r="H53" s="450" t="s">
        <v>116</v>
      </c>
      <c r="I53" s="955">
        <v>585.10599999999999</v>
      </c>
    </row>
    <row r="54" spans="2:9" ht="20.25" customHeight="1" x14ac:dyDescent="0.25">
      <c r="B54" s="1084"/>
      <c r="C54" s="447" t="s">
        <v>120</v>
      </c>
      <c r="D54" s="448" t="s">
        <v>843</v>
      </c>
      <c r="E54" s="449" t="s">
        <v>844</v>
      </c>
      <c r="F54" s="447" t="s">
        <v>26</v>
      </c>
      <c r="G54" s="447" t="s">
        <v>1</v>
      </c>
      <c r="H54" s="447" t="s">
        <v>116</v>
      </c>
      <c r="I54" s="956">
        <v>250</v>
      </c>
    </row>
    <row r="55" spans="2:9" ht="20.25" customHeight="1" x14ac:dyDescent="0.25">
      <c r="B55" s="1084"/>
      <c r="C55" s="450" t="s">
        <v>120</v>
      </c>
      <c r="D55" s="451" t="s">
        <v>150</v>
      </c>
      <c r="E55" s="452" t="s">
        <v>151</v>
      </c>
      <c r="F55" s="450" t="s">
        <v>13</v>
      </c>
      <c r="G55" s="450" t="s">
        <v>1</v>
      </c>
      <c r="H55" s="450" t="s">
        <v>114</v>
      </c>
      <c r="I55" s="955">
        <v>1346</v>
      </c>
    </row>
    <row r="56" spans="2:9" ht="20.25" customHeight="1" x14ac:dyDescent="0.25">
      <c r="B56" s="1084"/>
      <c r="C56" s="447" t="s">
        <v>120</v>
      </c>
      <c r="D56" s="448" t="s">
        <v>152</v>
      </c>
      <c r="E56" s="449" t="s">
        <v>421</v>
      </c>
      <c r="F56" s="447" t="s">
        <v>22</v>
      </c>
      <c r="G56" s="447" t="s">
        <v>1</v>
      </c>
      <c r="H56" s="447" t="s">
        <v>114</v>
      </c>
      <c r="I56" s="956">
        <v>2400</v>
      </c>
    </row>
    <row r="57" spans="2:9" ht="20.25" customHeight="1" x14ac:dyDescent="0.25">
      <c r="B57" s="1084"/>
      <c r="C57" s="450" t="s">
        <v>120</v>
      </c>
      <c r="D57" s="451" t="s">
        <v>106</v>
      </c>
      <c r="E57" s="452" t="s">
        <v>107</v>
      </c>
      <c r="F57" s="450" t="s">
        <v>32</v>
      </c>
      <c r="G57" s="450" t="s">
        <v>1</v>
      </c>
      <c r="H57" s="450" t="s">
        <v>102</v>
      </c>
      <c r="I57" s="955">
        <v>492.7</v>
      </c>
    </row>
    <row r="58" spans="2:9" ht="20.25" customHeight="1" x14ac:dyDescent="0.25">
      <c r="B58" s="1084"/>
      <c r="C58" s="447" t="s">
        <v>120</v>
      </c>
      <c r="D58" s="448" t="s">
        <v>155</v>
      </c>
      <c r="E58" s="449" t="s">
        <v>156</v>
      </c>
      <c r="F58" s="447" t="s">
        <v>33</v>
      </c>
      <c r="G58" s="447" t="s">
        <v>2</v>
      </c>
      <c r="H58" s="447" t="s">
        <v>116</v>
      </c>
      <c r="I58" s="956">
        <v>126</v>
      </c>
    </row>
    <row r="59" spans="2:9" ht="20.25" customHeight="1" x14ac:dyDescent="0.25">
      <c r="B59" s="1084"/>
      <c r="C59" s="450" t="s">
        <v>120</v>
      </c>
      <c r="D59" s="451" t="s">
        <v>845</v>
      </c>
      <c r="E59" s="452" t="s">
        <v>846</v>
      </c>
      <c r="F59" s="450" t="s">
        <v>16</v>
      </c>
      <c r="G59" s="450" t="s">
        <v>3</v>
      </c>
      <c r="H59" s="450" t="s">
        <v>102</v>
      </c>
      <c r="I59" s="955">
        <v>95.867305999999999</v>
      </c>
    </row>
    <row r="60" spans="2:9" ht="20.25" customHeight="1" x14ac:dyDescent="0.25">
      <c r="B60" s="1084"/>
      <c r="C60" s="447" t="s">
        <v>120</v>
      </c>
      <c r="D60" s="448" t="s">
        <v>847</v>
      </c>
      <c r="E60" s="449" t="s">
        <v>37</v>
      </c>
      <c r="F60" s="447" t="s">
        <v>39</v>
      </c>
      <c r="G60" s="447" t="s">
        <v>1</v>
      </c>
      <c r="H60" s="447" t="s">
        <v>116</v>
      </c>
      <c r="I60" s="956">
        <v>500</v>
      </c>
    </row>
    <row r="61" spans="2:9" ht="20.25" customHeight="1" x14ac:dyDescent="0.25">
      <c r="B61" s="1084"/>
      <c r="C61" s="450" t="s">
        <v>120</v>
      </c>
      <c r="D61" s="451" t="s">
        <v>848</v>
      </c>
      <c r="E61" s="452" t="s">
        <v>100</v>
      </c>
      <c r="F61" s="450" t="s">
        <v>25</v>
      </c>
      <c r="G61" s="450" t="s">
        <v>4</v>
      </c>
      <c r="H61" s="450" t="s">
        <v>116</v>
      </c>
      <c r="I61" s="955">
        <v>101</v>
      </c>
    </row>
    <row r="62" spans="2:9" ht="20.25" customHeight="1" x14ac:dyDescent="0.25">
      <c r="B62" s="1084"/>
      <c r="C62" s="447" t="s">
        <v>120</v>
      </c>
      <c r="D62" s="448" t="s">
        <v>849</v>
      </c>
      <c r="E62" s="449" t="s">
        <v>30</v>
      </c>
      <c r="F62" s="447" t="s">
        <v>27</v>
      </c>
      <c r="G62" s="447" t="s">
        <v>4</v>
      </c>
      <c r="H62" s="447" t="s">
        <v>116</v>
      </c>
      <c r="I62" s="956">
        <v>511.45</v>
      </c>
    </row>
    <row r="63" spans="2:9" ht="20.25" customHeight="1" x14ac:dyDescent="0.25">
      <c r="B63" s="1084"/>
      <c r="C63" s="450" t="s">
        <v>120</v>
      </c>
      <c r="D63" s="451" t="s">
        <v>850</v>
      </c>
      <c r="E63" s="452" t="s">
        <v>40</v>
      </c>
      <c r="F63" s="450" t="s">
        <v>44</v>
      </c>
      <c r="G63" s="450" t="s">
        <v>2</v>
      </c>
      <c r="H63" s="450" t="s">
        <v>105</v>
      </c>
      <c r="I63" s="955">
        <v>105.64497</v>
      </c>
    </row>
    <row r="64" spans="2:9" ht="20.25" customHeight="1" x14ac:dyDescent="0.25">
      <c r="B64" s="1084"/>
      <c r="C64" s="447" t="s">
        <v>120</v>
      </c>
      <c r="D64" s="448" t="s">
        <v>159</v>
      </c>
      <c r="E64" s="449" t="s">
        <v>160</v>
      </c>
      <c r="F64" s="447" t="s">
        <v>16</v>
      </c>
      <c r="G64" s="447" t="s">
        <v>1</v>
      </c>
      <c r="H64" s="447" t="s">
        <v>102</v>
      </c>
      <c r="I64" s="956">
        <v>410</v>
      </c>
    </row>
    <row r="65" spans="2:10" ht="20.25" customHeight="1" x14ac:dyDescent="0.25">
      <c r="B65" s="1084"/>
      <c r="C65" s="450" t="s">
        <v>120</v>
      </c>
      <c r="D65" s="451" t="s">
        <v>161</v>
      </c>
      <c r="E65" s="452" t="s">
        <v>851</v>
      </c>
      <c r="F65" s="450" t="s">
        <v>25</v>
      </c>
      <c r="G65" s="450" t="s">
        <v>1</v>
      </c>
      <c r="H65" s="450" t="s">
        <v>116</v>
      </c>
      <c r="I65" s="955">
        <v>654.9</v>
      </c>
    </row>
    <row r="66" spans="2:10" ht="20.25" customHeight="1" x14ac:dyDescent="0.25">
      <c r="B66" s="1084"/>
      <c r="C66" s="447" t="s">
        <v>120</v>
      </c>
      <c r="D66" s="448" t="s">
        <v>162</v>
      </c>
      <c r="E66" s="449" t="s">
        <v>163</v>
      </c>
      <c r="F66" s="447" t="s">
        <v>39</v>
      </c>
      <c r="G66" s="447" t="s">
        <v>1</v>
      </c>
      <c r="H66" s="447" t="s">
        <v>116</v>
      </c>
      <c r="I66" s="956">
        <v>1290</v>
      </c>
    </row>
    <row r="67" spans="2:10" ht="20.25" customHeight="1" x14ac:dyDescent="0.25">
      <c r="B67" s="1084"/>
      <c r="C67" s="450" t="s">
        <v>120</v>
      </c>
      <c r="D67" s="451" t="s">
        <v>852</v>
      </c>
      <c r="E67" s="452" t="s">
        <v>853</v>
      </c>
      <c r="F67" s="450" t="s">
        <v>13</v>
      </c>
      <c r="G67" s="450" t="s">
        <v>2</v>
      </c>
      <c r="H67" s="450" t="s">
        <v>116</v>
      </c>
      <c r="I67" s="955">
        <v>235</v>
      </c>
    </row>
    <row r="68" spans="2:10" ht="20.25" customHeight="1" x14ac:dyDescent="0.25">
      <c r="B68" s="1084"/>
      <c r="C68" s="447" t="s">
        <v>120</v>
      </c>
      <c r="D68" s="448" t="s">
        <v>854</v>
      </c>
      <c r="E68" s="449" t="s">
        <v>855</v>
      </c>
      <c r="F68" s="447" t="s">
        <v>15</v>
      </c>
      <c r="G68" s="447" t="s">
        <v>3</v>
      </c>
      <c r="H68" s="447" t="s">
        <v>116</v>
      </c>
      <c r="I68" s="956">
        <v>129.216736</v>
      </c>
    </row>
    <row r="69" spans="2:10" ht="20.25" customHeight="1" x14ac:dyDescent="0.25">
      <c r="B69" s="1084"/>
      <c r="C69" s="450" t="s">
        <v>120</v>
      </c>
      <c r="D69" s="451" t="s">
        <v>856</v>
      </c>
      <c r="E69" s="452" t="s">
        <v>857</v>
      </c>
      <c r="F69" s="450" t="s">
        <v>22</v>
      </c>
      <c r="G69" s="450" t="s">
        <v>2</v>
      </c>
      <c r="H69" s="450" t="s">
        <v>102</v>
      </c>
      <c r="I69" s="955">
        <v>288.60000000000002</v>
      </c>
    </row>
    <row r="70" spans="2:10" ht="20.25" customHeight="1" x14ac:dyDescent="0.25">
      <c r="B70" s="1084"/>
      <c r="C70" s="447" t="s">
        <v>120</v>
      </c>
      <c r="D70" s="448" t="s">
        <v>170</v>
      </c>
      <c r="E70" s="449" t="s">
        <v>171</v>
      </c>
      <c r="F70" s="447" t="s">
        <v>123</v>
      </c>
      <c r="G70" s="447" t="s">
        <v>1</v>
      </c>
      <c r="H70" s="447" t="s">
        <v>102</v>
      </c>
      <c r="I70" s="956">
        <v>2792</v>
      </c>
    </row>
    <row r="71" spans="2:10" ht="20.25" customHeight="1" x14ac:dyDescent="0.25">
      <c r="B71" s="1084"/>
      <c r="C71" s="450" t="s">
        <v>120</v>
      </c>
      <c r="D71" s="451" t="s">
        <v>172</v>
      </c>
      <c r="E71" s="452" t="s">
        <v>173</v>
      </c>
      <c r="F71" s="450" t="s">
        <v>32</v>
      </c>
      <c r="G71" s="450" t="s">
        <v>4</v>
      </c>
      <c r="H71" s="450" t="s">
        <v>102</v>
      </c>
      <c r="I71" s="955">
        <v>90.4</v>
      </c>
    </row>
    <row r="72" spans="2:10" ht="20.25" customHeight="1" thickBot="1" x14ac:dyDescent="0.3">
      <c r="B72" s="1085"/>
      <c r="C72" s="456" t="s">
        <v>120</v>
      </c>
      <c r="D72" s="454" t="s">
        <v>110</v>
      </c>
      <c r="E72" s="455" t="s">
        <v>21</v>
      </c>
      <c r="F72" s="456" t="s">
        <v>22</v>
      </c>
      <c r="G72" s="456" t="s">
        <v>1</v>
      </c>
      <c r="H72" s="456" t="s">
        <v>105</v>
      </c>
      <c r="I72" s="954">
        <v>2500</v>
      </c>
    </row>
    <row r="73" spans="2:10" ht="15.75" thickBot="1" x14ac:dyDescent="0.3">
      <c r="B73" s="468"/>
      <c r="C73" s="468"/>
      <c r="D73" s="468"/>
      <c r="E73" s="468"/>
      <c r="F73" s="468"/>
      <c r="G73" s="468"/>
      <c r="H73" s="468"/>
      <c r="I73" s="468"/>
    </row>
    <row r="74" spans="2:10" ht="15.75" thickBot="1" x14ac:dyDescent="0.3">
      <c r="B74" s="469" t="s">
        <v>0</v>
      </c>
      <c r="C74" s="470">
        <v>67</v>
      </c>
      <c r="D74" s="469" t="s">
        <v>175</v>
      </c>
      <c r="E74" s="469"/>
      <c r="F74" s="470"/>
      <c r="G74" s="470"/>
      <c r="H74" s="470"/>
      <c r="I74" s="960">
        <f>SUM(I6:I72)</f>
        <v>64071.402448233996</v>
      </c>
    </row>
    <row r="76" spans="2:10" ht="14.25" customHeight="1" x14ac:dyDescent="0.25">
      <c r="B76" s="942" t="s">
        <v>444</v>
      </c>
      <c r="C76" s="942"/>
      <c r="D76" s="942"/>
      <c r="E76" s="961"/>
      <c r="F76" s="942"/>
      <c r="G76" s="942"/>
      <c r="H76" s="942"/>
      <c r="I76" s="942"/>
    </row>
    <row r="77" spans="2:10" ht="14.25" customHeight="1" x14ac:dyDescent="0.25">
      <c r="B77" s="962" t="s">
        <v>446</v>
      </c>
      <c r="C77" s="962"/>
      <c r="D77" s="962"/>
      <c r="E77" s="963"/>
      <c r="F77" s="962"/>
      <c r="G77" s="962"/>
      <c r="H77" s="962"/>
      <c r="I77" s="962"/>
    </row>
    <row r="78" spans="2:10" ht="14.25" customHeight="1" x14ac:dyDescent="0.25">
      <c r="B78" s="943" t="s">
        <v>447</v>
      </c>
      <c r="C78" s="943"/>
      <c r="D78" s="943"/>
      <c r="E78" s="964"/>
      <c r="F78" s="943"/>
      <c r="G78" s="943"/>
      <c r="H78" s="943"/>
      <c r="I78" s="943"/>
    </row>
    <row r="79" spans="2:10" ht="26.25" customHeight="1" x14ac:dyDescent="0.25">
      <c r="B79" s="1086" t="s">
        <v>445</v>
      </c>
      <c r="C79" s="1086"/>
      <c r="D79" s="1086"/>
      <c r="E79" s="1086"/>
      <c r="F79" s="1086"/>
      <c r="G79" s="1086"/>
      <c r="H79" s="1086"/>
      <c r="I79" s="1086"/>
      <c r="J79" s="1086"/>
    </row>
  </sheetData>
  <mergeCells count="3">
    <mergeCell ref="B2:I2"/>
    <mergeCell ref="B27:B72"/>
    <mergeCell ref="B79:J79"/>
  </mergeCells>
  <pageMargins left="0.7" right="0.7" top="0.75" bottom="0.75" header="0.3" footer="0.3"/>
  <pageSetup scale="4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9099-5A3A-450A-818A-CC7CCEDB98C8}">
  <sheetPr codeName="Hoja24">
    <tabColor rgb="FF002060"/>
  </sheetPr>
  <dimension ref="B2:M95"/>
  <sheetViews>
    <sheetView showGridLines="0" view="pageBreakPreview" zoomScaleNormal="100" zoomScaleSheetLayoutView="100" workbookViewId="0">
      <selection activeCell="B2" sqref="B2:L2"/>
    </sheetView>
  </sheetViews>
  <sheetFormatPr baseColWidth="10" defaultColWidth="11.42578125" defaultRowHeight="15" x14ac:dyDescent="0.25"/>
  <cols>
    <col min="1" max="1" width="4.42578125" style="27" customWidth="1"/>
    <col min="2" max="2" width="14.140625" style="27" customWidth="1"/>
    <col min="3" max="3" width="27" style="27" bestFit="1" customWidth="1"/>
    <col min="4" max="4" width="42.5703125" style="27" customWidth="1"/>
    <col min="5" max="6" width="20.5703125" style="27" customWidth="1"/>
    <col min="7" max="7" width="13.28515625" style="27" customWidth="1"/>
    <col min="8" max="8" width="13.42578125" style="27" customWidth="1"/>
    <col min="9" max="9" width="20.28515625" style="27" bestFit="1" customWidth="1"/>
    <col min="10" max="10" width="26.28515625" style="27" bestFit="1" customWidth="1"/>
    <col min="11" max="11" width="34" style="27" bestFit="1" customWidth="1"/>
    <col min="12" max="12" width="22.42578125" style="28" bestFit="1" customWidth="1"/>
    <col min="13" max="13" width="3.5703125" style="28" customWidth="1"/>
    <col min="14" max="16384" width="11.42578125" style="27"/>
  </cols>
  <sheetData>
    <row r="2" spans="2:13" ht="28.5" customHeight="1" x14ac:dyDescent="0.25">
      <c r="B2" s="1097" t="s">
        <v>631</v>
      </c>
      <c r="C2" s="1097"/>
      <c r="D2" s="1097"/>
      <c r="E2" s="1097"/>
      <c r="F2" s="1097"/>
      <c r="G2" s="1097"/>
      <c r="H2" s="1097"/>
      <c r="I2" s="1097"/>
      <c r="J2" s="1097"/>
      <c r="K2" s="1097"/>
      <c r="L2" s="1097"/>
    </row>
    <row r="4" spans="2:13" s="29" customFormat="1" ht="48.75" customHeight="1" x14ac:dyDescent="0.25">
      <c r="B4" s="479" t="s">
        <v>6</v>
      </c>
      <c r="C4" s="479" t="s">
        <v>7</v>
      </c>
      <c r="D4" s="479" t="s">
        <v>8</v>
      </c>
      <c r="E4" s="479" t="s">
        <v>184</v>
      </c>
      <c r="F4" s="479" t="s">
        <v>9</v>
      </c>
      <c r="G4" s="479" t="s">
        <v>10</v>
      </c>
      <c r="H4" s="479" t="s">
        <v>11</v>
      </c>
      <c r="I4" s="479" t="s">
        <v>12</v>
      </c>
      <c r="J4" s="479" t="s">
        <v>629</v>
      </c>
      <c r="K4" s="479" t="s">
        <v>630</v>
      </c>
      <c r="L4" s="479" t="s">
        <v>185</v>
      </c>
      <c r="M4" s="30"/>
    </row>
    <row r="5" spans="2:13" s="29" customFormat="1" ht="15.75" customHeight="1" thickBot="1" x14ac:dyDescent="0.3">
      <c r="B5" s="30"/>
      <c r="C5" s="30"/>
      <c r="D5" s="30"/>
      <c r="E5" s="30"/>
      <c r="F5" s="30"/>
      <c r="G5" s="30"/>
      <c r="H5" s="30"/>
      <c r="I5" s="30"/>
      <c r="J5" s="30"/>
      <c r="L5" s="30"/>
      <c r="M5" s="30"/>
    </row>
    <row r="6" spans="2:13" ht="18" customHeight="1" thickTop="1" x14ac:dyDescent="0.25">
      <c r="B6" s="1088" t="s">
        <v>632</v>
      </c>
      <c r="C6" s="830" t="s">
        <v>633</v>
      </c>
      <c r="D6" s="480" t="s">
        <v>466</v>
      </c>
      <c r="E6" s="480" t="s">
        <v>27</v>
      </c>
      <c r="F6" s="480" t="s">
        <v>14</v>
      </c>
      <c r="G6" s="480" t="s">
        <v>1</v>
      </c>
      <c r="H6" s="481" t="s">
        <v>452</v>
      </c>
      <c r="I6" s="482" t="s">
        <v>634</v>
      </c>
      <c r="J6" s="482" t="s">
        <v>247</v>
      </c>
      <c r="K6" s="482" t="s">
        <v>247</v>
      </c>
      <c r="L6" s="483">
        <v>1</v>
      </c>
    </row>
    <row r="7" spans="2:13" ht="18" customHeight="1" x14ac:dyDescent="0.25">
      <c r="B7" s="1089"/>
      <c r="C7" s="831" t="s">
        <v>451</v>
      </c>
      <c r="D7" s="832" t="s">
        <v>43</v>
      </c>
      <c r="E7" s="832" t="s">
        <v>36</v>
      </c>
      <c r="F7" s="832" t="s">
        <v>14</v>
      </c>
      <c r="G7" s="832" t="s">
        <v>1</v>
      </c>
      <c r="H7" s="833" t="s">
        <v>452</v>
      </c>
      <c r="I7" s="834">
        <v>45631</v>
      </c>
      <c r="J7" s="834" t="s">
        <v>247</v>
      </c>
      <c r="K7" s="834" t="s">
        <v>247</v>
      </c>
      <c r="L7" s="835">
        <v>11.3025</v>
      </c>
    </row>
    <row r="8" spans="2:13" ht="18" customHeight="1" x14ac:dyDescent="0.25">
      <c r="B8" s="1089"/>
      <c r="C8" s="831" t="s">
        <v>635</v>
      </c>
      <c r="D8" s="832" t="s">
        <v>419</v>
      </c>
      <c r="E8" s="832" t="s">
        <v>36</v>
      </c>
      <c r="F8" s="832" t="s">
        <v>14</v>
      </c>
      <c r="G8" s="832" t="s">
        <v>1</v>
      </c>
      <c r="H8" s="833" t="s">
        <v>459</v>
      </c>
      <c r="I8" s="834" t="s">
        <v>634</v>
      </c>
      <c r="J8" s="834" t="s">
        <v>247</v>
      </c>
      <c r="K8" s="834" t="s">
        <v>247</v>
      </c>
      <c r="L8" s="835">
        <v>21</v>
      </c>
    </row>
    <row r="9" spans="2:13" ht="18" customHeight="1" x14ac:dyDescent="0.25">
      <c r="B9" s="1089"/>
      <c r="C9" s="831" t="s">
        <v>636</v>
      </c>
      <c r="D9" s="832" t="s">
        <v>637</v>
      </c>
      <c r="E9" s="832" t="s">
        <v>44</v>
      </c>
      <c r="F9" s="832" t="s">
        <v>14</v>
      </c>
      <c r="G9" s="832" t="s">
        <v>2</v>
      </c>
      <c r="H9" s="833" t="s">
        <v>452</v>
      </c>
      <c r="I9" s="834" t="s">
        <v>634</v>
      </c>
      <c r="J9" s="834" t="s">
        <v>247</v>
      </c>
      <c r="K9" s="834" t="s">
        <v>247</v>
      </c>
      <c r="L9" s="835">
        <v>1.3298464999999999</v>
      </c>
    </row>
    <row r="10" spans="2:13" ht="18" customHeight="1" x14ac:dyDescent="0.25">
      <c r="B10" s="1089"/>
      <c r="C10" s="831" t="s">
        <v>638</v>
      </c>
      <c r="D10" s="832" t="s">
        <v>637</v>
      </c>
      <c r="E10" s="832" t="s">
        <v>44</v>
      </c>
      <c r="F10" s="832" t="s">
        <v>14</v>
      </c>
      <c r="G10" s="832" t="s">
        <v>2</v>
      </c>
      <c r="H10" s="833" t="s">
        <v>452</v>
      </c>
      <c r="I10" s="834" t="s">
        <v>634</v>
      </c>
      <c r="J10" s="836" t="s">
        <v>247</v>
      </c>
      <c r="K10" s="836" t="s">
        <v>247</v>
      </c>
      <c r="L10" s="837">
        <v>1.155</v>
      </c>
    </row>
    <row r="11" spans="2:13" ht="18" customHeight="1" x14ac:dyDescent="0.25">
      <c r="B11" s="1089"/>
      <c r="C11" s="831" t="s">
        <v>453</v>
      </c>
      <c r="D11" s="832" t="s">
        <v>454</v>
      </c>
      <c r="E11" s="832" t="s">
        <v>32</v>
      </c>
      <c r="F11" s="832" t="s">
        <v>20</v>
      </c>
      <c r="G11" s="832" t="s">
        <v>3</v>
      </c>
      <c r="H11" s="833" t="s">
        <v>455</v>
      </c>
      <c r="I11" s="834" t="s">
        <v>634</v>
      </c>
      <c r="J11" s="834" t="s">
        <v>247</v>
      </c>
      <c r="K11" s="834" t="s">
        <v>247</v>
      </c>
      <c r="L11" s="835">
        <v>8.6171299999999995</v>
      </c>
    </row>
    <row r="12" spans="2:13" s="37" customFormat="1" ht="18" customHeight="1" x14ac:dyDescent="0.25">
      <c r="B12" s="1089"/>
      <c r="C12" s="831" t="s">
        <v>639</v>
      </c>
      <c r="D12" s="832" t="s">
        <v>131</v>
      </c>
      <c r="E12" s="832" t="s">
        <v>15</v>
      </c>
      <c r="F12" s="832" t="s">
        <v>14</v>
      </c>
      <c r="G12" s="832" t="s">
        <v>3</v>
      </c>
      <c r="H12" s="833" t="s">
        <v>640</v>
      </c>
      <c r="I12" s="834">
        <v>45040</v>
      </c>
      <c r="J12" s="834" t="s">
        <v>247</v>
      </c>
      <c r="K12" s="834" t="s">
        <v>247</v>
      </c>
      <c r="L12" s="835">
        <v>10</v>
      </c>
      <c r="M12" s="38"/>
    </row>
    <row r="13" spans="2:13" ht="18" customHeight="1" x14ac:dyDescent="0.25">
      <c r="B13" s="1089"/>
      <c r="C13" s="831" t="s">
        <v>195</v>
      </c>
      <c r="D13" s="832" t="s">
        <v>456</v>
      </c>
      <c r="E13" s="832" t="s">
        <v>33</v>
      </c>
      <c r="F13" s="832" t="s">
        <v>14</v>
      </c>
      <c r="G13" s="832" t="s">
        <v>4</v>
      </c>
      <c r="H13" s="833" t="s">
        <v>23</v>
      </c>
      <c r="I13" s="834">
        <v>45411</v>
      </c>
      <c r="J13" s="834" t="s">
        <v>247</v>
      </c>
      <c r="K13" s="834" t="s">
        <v>247</v>
      </c>
      <c r="L13" s="835">
        <v>5</v>
      </c>
    </row>
    <row r="14" spans="2:13" ht="18" customHeight="1" x14ac:dyDescent="0.25">
      <c r="B14" s="1089"/>
      <c r="C14" s="831" t="s">
        <v>457</v>
      </c>
      <c r="D14" s="832" t="s">
        <v>458</v>
      </c>
      <c r="E14" s="832" t="s">
        <v>45</v>
      </c>
      <c r="F14" s="832" t="s">
        <v>20</v>
      </c>
      <c r="G14" s="832" t="s">
        <v>5</v>
      </c>
      <c r="H14" s="833" t="s">
        <v>459</v>
      </c>
      <c r="I14" s="834">
        <v>45604</v>
      </c>
      <c r="J14" s="834" t="s">
        <v>247</v>
      </c>
      <c r="K14" s="834" t="s">
        <v>247</v>
      </c>
      <c r="L14" s="835">
        <v>10.656000000000001</v>
      </c>
    </row>
    <row r="15" spans="2:13" ht="18" customHeight="1" x14ac:dyDescent="0.25">
      <c r="B15" s="1089"/>
      <c r="C15" s="831" t="s">
        <v>641</v>
      </c>
      <c r="D15" s="832" t="s">
        <v>642</v>
      </c>
      <c r="E15" s="832" t="s">
        <v>134</v>
      </c>
      <c r="F15" s="832" t="s">
        <v>14</v>
      </c>
      <c r="G15" s="832" t="s">
        <v>1</v>
      </c>
      <c r="H15" s="833" t="s">
        <v>452</v>
      </c>
      <c r="I15" s="834">
        <v>45574</v>
      </c>
      <c r="J15" s="834" t="s">
        <v>247</v>
      </c>
      <c r="K15" s="834" t="s">
        <v>247</v>
      </c>
      <c r="L15" s="835">
        <v>5.89</v>
      </c>
    </row>
    <row r="16" spans="2:13" ht="18" customHeight="1" x14ac:dyDescent="0.25">
      <c r="B16" s="1089"/>
      <c r="C16" s="831" t="s">
        <v>643</v>
      </c>
      <c r="D16" s="832" t="s">
        <v>644</v>
      </c>
      <c r="E16" s="832" t="s">
        <v>26</v>
      </c>
      <c r="F16" s="832" t="s">
        <v>14</v>
      </c>
      <c r="G16" s="832" t="s">
        <v>1</v>
      </c>
      <c r="H16" s="833" t="s">
        <v>186</v>
      </c>
      <c r="I16" s="834">
        <v>45700</v>
      </c>
      <c r="J16" s="834" t="s">
        <v>247</v>
      </c>
      <c r="K16" s="834" t="s">
        <v>247</v>
      </c>
      <c r="L16" s="835">
        <v>1.3136779999999999</v>
      </c>
    </row>
    <row r="17" spans="2:13" ht="18" customHeight="1" x14ac:dyDescent="0.25">
      <c r="B17" s="1089"/>
      <c r="C17" s="831" t="s">
        <v>188</v>
      </c>
      <c r="D17" s="832" t="s">
        <v>29</v>
      </c>
      <c r="E17" s="832" t="s">
        <v>26</v>
      </c>
      <c r="F17" s="832" t="s">
        <v>14</v>
      </c>
      <c r="G17" s="832" t="s">
        <v>1</v>
      </c>
      <c r="H17" s="833" t="s">
        <v>452</v>
      </c>
      <c r="I17" s="834" t="s">
        <v>634</v>
      </c>
      <c r="J17" s="834" t="s">
        <v>247</v>
      </c>
      <c r="K17" s="834" t="s">
        <v>247</v>
      </c>
      <c r="L17" s="835">
        <v>11.225899999999999</v>
      </c>
    </row>
    <row r="18" spans="2:13" ht="18" customHeight="1" x14ac:dyDescent="0.25">
      <c r="B18" s="1089"/>
      <c r="C18" s="831" t="s">
        <v>645</v>
      </c>
      <c r="D18" s="832" t="s">
        <v>192</v>
      </c>
      <c r="E18" s="832" t="s">
        <v>36</v>
      </c>
      <c r="F18" s="832" t="s">
        <v>14</v>
      </c>
      <c r="G18" s="832" t="s">
        <v>1</v>
      </c>
      <c r="H18" s="833" t="s">
        <v>452</v>
      </c>
      <c r="I18" s="834" t="s">
        <v>634</v>
      </c>
      <c r="J18" s="834" t="s">
        <v>247</v>
      </c>
      <c r="K18" s="834" t="s">
        <v>247</v>
      </c>
      <c r="L18" s="835">
        <v>3.694</v>
      </c>
    </row>
    <row r="19" spans="2:13" s="37" customFormat="1" ht="18" customHeight="1" x14ac:dyDescent="0.25">
      <c r="B19" s="1089"/>
      <c r="C19" s="831" t="s">
        <v>196</v>
      </c>
      <c r="D19" s="832" t="s">
        <v>30</v>
      </c>
      <c r="E19" s="832" t="s">
        <v>27</v>
      </c>
      <c r="F19" s="832" t="s">
        <v>20</v>
      </c>
      <c r="G19" s="832" t="s">
        <v>4</v>
      </c>
      <c r="H19" s="833" t="s">
        <v>452</v>
      </c>
      <c r="I19" s="834">
        <v>45117</v>
      </c>
      <c r="J19" s="834" t="s">
        <v>247</v>
      </c>
      <c r="K19" s="834" t="s">
        <v>247</v>
      </c>
      <c r="L19" s="835">
        <v>2.5</v>
      </c>
      <c r="M19" s="38"/>
    </row>
    <row r="20" spans="2:13" s="37" customFormat="1" ht="18" customHeight="1" x14ac:dyDescent="0.25">
      <c r="B20" s="1089"/>
      <c r="C20" s="831" t="s">
        <v>50</v>
      </c>
      <c r="D20" s="832" t="s">
        <v>30</v>
      </c>
      <c r="E20" s="832" t="s">
        <v>44</v>
      </c>
      <c r="F20" s="832" t="s">
        <v>14</v>
      </c>
      <c r="G20" s="832" t="s">
        <v>1</v>
      </c>
      <c r="H20" s="833" t="s">
        <v>452</v>
      </c>
      <c r="I20" s="834">
        <v>44791</v>
      </c>
      <c r="J20" s="834" t="s">
        <v>247</v>
      </c>
      <c r="K20" s="834" t="s">
        <v>247</v>
      </c>
      <c r="L20" s="835">
        <v>2.2999999999999998</v>
      </c>
      <c r="M20" s="38"/>
    </row>
    <row r="21" spans="2:13" s="37" customFormat="1" ht="18" customHeight="1" x14ac:dyDescent="0.25">
      <c r="B21" s="1089"/>
      <c r="C21" s="831" t="s">
        <v>646</v>
      </c>
      <c r="D21" s="832" t="s">
        <v>647</v>
      </c>
      <c r="E21" s="832" t="s">
        <v>36</v>
      </c>
      <c r="F21" s="832" t="s">
        <v>14</v>
      </c>
      <c r="G21" s="832" t="s">
        <v>1</v>
      </c>
      <c r="H21" s="833" t="s">
        <v>648</v>
      </c>
      <c r="I21" s="834">
        <v>45586</v>
      </c>
      <c r="J21" s="834" t="s">
        <v>247</v>
      </c>
      <c r="K21" s="834" t="s">
        <v>247</v>
      </c>
      <c r="L21" s="835">
        <v>21</v>
      </c>
      <c r="M21" s="38"/>
    </row>
    <row r="22" spans="2:13" ht="18" customHeight="1" x14ac:dyDescent="0.25">
      <c r="B22" s="1089"/>
      <c r="C22" s="831" t="s">
        <v>51</v>
      </c>
      <c r="D22" s="832" t="s">
        <v>52</v>
      </c>
      <c r="E22" s="832" t="s">
        <v>25</v>
      </c>
      <c r="F22" s="832" t="s">
        <v>14</v>
      </c>
      <c r="G22" s="832" t="s">
        <v>4</v>
      </c>
      <c r="H22" s="833" t="s">
        <v>452</v>
      </c>
      <c r="I22" s="834">
        <v>45169</v>
      </c>
      <c r="J22" s="834" t="s">
        <v>247</v>
      </c>
      <c r="K22" s="834" t="s">
        <v>247</v>
      </c>
      <c r="L22" s="835">
        <v>5.1735199999999999</v>
      </c>
    </row>
    <row r="23" spans="2:13" ht="18" customHeight="1" x14ac:dyDescent="0.25">
      <c r="B23" s="1089"/>
      <c r="C23" s="831" t="s">
        <v>649</v>
      </c>
      <c r="D23" s="832" t="s">
        <v>142</v>
      </c>
      <c r="E23" s="832" t="s">
        <v>22</v>
      </c>
      <c r="F23" s="832" t="s">
        <v>14</v>
      </c>
      <c r="G23" s="832" t="s">
        <v>1</v>
      </c>
      <c r="H23" s="833" t="s">
        <v>650</v>
      </c>
      <c r="I23" s="834">
        <v>45317</v>
      </c>
      <c r="J23" s="834" t="s">
        <v>247</v>
      </c>
      <c r="K23" s="834" t="s">
        <v>247</v>
      </c>
      <c r="L23" s="835">
        <v>10</v>
      </c>
    </row>
    <row r="24" spans="2:13" ht="18" customHeight="1" x14ac:dyDescent="0.25">
      <c r="B24" s="1089"/>
      <c r="C24" s="831" t="s">
        <v>460</v>
      </c>
      <c r="D24" s="832" t="s">
        <v>31</v>
      </c>
      <c r="E24" s="832" t="s">
        <v>32</v>
      </c>
      <c r="F24" s="832" t="s">
        <v>14</v>
      </c>
      <c r="G24" s="832" t="s">
        <v>3</v>
      </c>
      <c r="H24" s="833" t="s">
        <v>455</v>
      </c>
      <c r="I24" s="834" t="s">
        <v>634</v>
      </c>
      <c r="J24" s="834" t="s">
        <v>247</v>
      </c>
      <c r="K24" s="834" t="s">
        <v>247</v>
      </c>
      <c r="L24" s="835">
        <v>7.7644700000000002</v>
      </c>
    </row>
    <row r="25" spans="2:13" ht="18" customHeight="1" x14ac:dyDescent="0.25">
      <c r="B25" s="1089"/>
      <c r="C25" s="831" t="s">
        <v>651</v>
      </c>
      <c r="D25" s="832" t="s">
        <v>144</v>
      </c>
      <c r="E25" s="832" t="s">
        <v>36</v>
      </c>
      <c r="F25" s="832" t="s">
        <v>14</v>
      </c>
      <c r="G25" s="832" t="s">
        <v>1</v>
      </c>
      <c r="H25" s="833" t="s">
        <v>648</v>
      </c>
      <c r="I25" s="834">
        <v>45327</v>
      </c>
      <c r="J25" s="834" t="s">
        <v>247</v>
      </c>
      <c r="K25" s="834" t="s">
        <v>247</v>
      </c>
      <c r="L25" s="835">
        <v>22.515000000000001</v>
      </c>
    </row>
    <row r="26" spans="2:13" ht="18" customHeight="1" x14ac:dyDescent="0.25">
      <c r="B26" s="1089"/>
      <c r="C26" s="831" t="s">
        <v>652</v>
      </c>
      <c r="D26" s="832" t="s">
        <v>653</v>
      </c>
      <c r="E26" s="832" t="s">
        <v>15</v>
      </c>
      <c r="F26" s="832" t="s">
        <v>20</v>
      </c>
      <c r="G26" s="832" t="s">
        <v>1</v>
      </c>
      <c r="H26" s="833" t="s">
        <v>452</v>
      </c>
      <c r="I26" s="834" t="s">
        <v>634</v>
      </c>
      <c r="J26" s="834" t="s">
        <v>247</v>
      </c>
      <c r="K26" s="834" t="s">
        <v>247</v>
      </c>
      <c r="L26" s="835">
        <v>5.63</v>
      </c>
    </row>
    <row r="27" spans="2:13" ht="18" customHeight="1" x14ac:dyDescent="0.25">
      <c r="B27" s="1089"/>
      <c r="C27" s="831" t="s">
        <v>654</v>
      </c>
      <c r="D27" s="832" t="s">
        <v>655</v>
      </c>
      <c r="E27" s="832" t="s">
        <v>33</v>
      </c>
      <c r="F27" s="832" t="s">
        <v>14</v>
      </c>
      <c r="G27" s="832" t="s">
        <v>656</v>
      </c>
      <c r="H27" s="833" t="s">
        <v>452</v>
      </c>
      <c r="I27" s="834" t="s">
        <v>634</v>
      </c>
      <c r="J27" s="834" t="s">
        <v>247</v>
      </c>
      <c r="K27" s="834" t="s">
        <v>247</v>
      </c>
      <c r="L27" s="835">
        <v>10.0114</v>
      </c>
    </row>
    <row r="28" spans="2:13" ht="18" customHeight="1" x14ac:dyDescent="0.25">
      <c r="B28" s="1089"/>
      <c r="C28" s="831" t="s">
        <v>657</v>
      </c>
      <c r="D28" s="832" t="s">
        <v>658</v>
      </c>
      <c r="E28" s="832" t="s">
        <v>25</v>
      </c>
      <c r="F28" s="832" t="s">
        <v>20</v>
      </c>
      <c r="G28" s="832" t="s">
        <v>4</v>
      </c>
      <c r="H28" s="833" t="s">
        <v>452</v>
      </c>
      <c r="I28" s="834" t="s">
        <v>634</v>
      </c>
      <c r="J28" s="834" t="s">
        <v>247</v>
      </c>
      <c r="K28" s="834" t="s">
        <v>247</v>
      </c>
      <c r="L28" s="835">
        <v>2.7280929999999999</v>
      </c>
    </row>
    <row r="29" spans="2:13" ht="18" customHeight="1" x14ac:dyDescent="0.25">
      <c r="B29" s="1089"/>
      <c r="C29" s="831" t="s">
        <v>659</v>
      </c>
      <c r="D29" s="832" t="s">
        <v>660</v>
      </c>
      <c r="E29" s="832" t="s">
        <v>16</v>
      </c>
      <c r="F29" s="832" t="s">
        <v>14</v>
      </c>
      <c r="G29" s="832" t="s">
        <v>1</v>
      </c>
      <c r="H29" s="833" t="s">
        <v>186</v>
      </c>
      <c r="I29" s="834">
        <v>44888</v>
      </c>
      <c r="J29" s="834" t="s">
        <v>247</v>
      </c>
      <c r="K29" s="834" t="s">
        <v>247</v>
      </c>
      <c r="L29" s="835">
        <v>1.8</v>
      </c>
    </row>
    <row r="30" spans="2:13" ht="18" customHeight="1" x14ac:dyDescent="0.25">
      <c r="B30" s="1089"/>
      <c r="C30" s="831" t="s">
        <v>661</v>
      </c>
      <c r="D30" s="832" t="s">
        <v>136</v>
      </c>
      <c r="E30" s="832" t="s">
        <v>36</v>
      </c>
      <c r="F30" s="832" t="s">
        <v>20</v>
      </c>
      <c r="G30" s="832" t="s">
        <v>1</v>
      </c>
      <c r="H30" s="833" t="s">
        <v>452</v>
      </c>
      <c r="I30" s="834">
        <v>45631</v>
      </c>
      <c r="J30" s="834" t="s">
        <v>247</v>
      </c>
      <c r="K30" s="834" t="s">
        <v>247</v>
      </c>
      <c r="L30" s="835">
        <v>3.5156000000000001</v>
      </c>
    </row>
    <row r="31" spans="2:13" ht="18" customHeight="1" x14ac:dyDescent="0.25">
      <c r="B31" s="1089"/>
      <c r="C31" s="831" t="s">
        <v>57</v>
      </c>
      <c r="D31" s="832" t="s">
        <v>58</v>
      </c>
      <c r="E31" s="832" t="s">
        <v>16</v>
      </c>
      <c r="F31" s="832" t="s">
        <v>14</v>
      </c>
      <c r="G31" s="832" t="s">
        <v>3</v>
      </c>
      <c r="H31" s="832" t="s">
        <v>59</v>
      </c>
      <c r="I31" s="832" t="s">
        <v>634</v>
      </c>
      <c r="J31" s="832" t="s">
        <v>247</v>
      </c>
      <c r="K31" s="832" t="s">
        <v>247</v>
      </c>
      <c r="L31" s="835">
        <v>6.9361040000000003</v>
      </c>
    </row>
    <row r="32" spans="2:13" ht="18" customHeight="1" x14ac:dyDescent="0.25">
      <c r="B32" s="1089"/>
      <c r="C32" s="831" t="s">
        <v>662</v>
      </c>
      <c r="D32" s="832" t="s">
        <v>416</v>
      </c>
      <c r="E32" s="832" t="s">
        <v>45</v>
      </c>
      <c r="F32" s="832" t="s">
        <v>20</v>
      </c>
      <c r="G32" s="832" t="s">
        <v>1</v>
      </c>
      <c r="H32" s="833" t="s">
        <v>663</v>
      </c>
      <c r="I32" s="834">
        <v>45709</v>
      </c>
      <c r="J32" s="834" t="s">
        <v>247</v>
      </c>
      <c r="K32" s="834" t="s">
        <v>247</v>
      </c>
      <c r="L32" s="835">
        <v>285.92272804000004</v>
      </c>
    </row>
    <row r="33" spans="2:13" ht="18" customHeight="1" x14ac:dyDescent="0.25">
      <c r="B33" s="1089"/>
      <c r="C33" s="831" t="s">
        <v>664</v>
      </c>
      <c r="D33" s="832" t="s">
        <v>665</v>
      </c>
      <c r="E33" s="832" t="s">
        <v>13</v>
      </c>
      <c r="F33" s="832" t="s">
        <v>20</v>
      </c>
      <c r="G33" s="832" t="s">
        <v>2</v>
      </c>
      <c r="H33" s="833" t="s">
        <v>452</v>
      </c>
      <c r="I33" s="834" t="s">
        <v>634</v>
      </c>
      <c r="J33" s="834" t="s">
        <v>247</v>
      </c>
      <c r="K33" s="834" t="s">
        <v>247</v>
      </c>
      <c r="L33" s="835">
        <v>1.01229445</v>
      </c>
    </row>
    <row r="34" spans="2:13" ht="18" customHeight="1" x14ac:dyDescent="0.25">
      <c r="B34" s="1089"/>
      <c r="C34" s="831" t="s">
        <v>189</v>
      </c>
      <c r="D34" s="832" t="s">
        <v>666</v>
      </c>
      <c r="E34" s="832" t="s">
        <v>33</v>
      </c>
      <c r="F34" s="832" t="s">
        <v>14</v>
      </c>
      <c r="G34" s="832" t="s">
        <v>1</v>
      </c>
      <c r="H34" s="833" t="s">
        <v>59</v>
      </c>
      <c r="I34" s="834" t="s">
        <v>634</v>
      </c>
      <c r="J34" s="834" t="s">
        <v>247</v>
      </c>
      <c r="K34" s="834" t="s">
        <v>247</v>
      </c>
      <c r="L34" s="835">
        <v>20</v>
      </c>
    </row>
    <row r="35" spans="2:13" s="37" customFormat="1" ht="18" customHeight="1" x14ac:dyDescent="0.25">
      <c r="B35" s="1089"/>
      <c r="C35" s="831" t="s">
        <v>667</v>
      </c>
      <c r="D35" s="832" t="s">
        <v>668</v>
      </c>
      <c r="E35" s="832" t="s">
        <v>36</v>
      </c>
      <c r="F35" s="832" t="s">
        <v>14</v>
      </c>
      <c r="G35" s="832" t="s">
        <v>1</v>
      </c>
      <c r="H35" s="833" t="s">
        <v>452</v>
      </c>
      <c r="I35" s="834" t="s">
        <v>634</v>
      </c>
      <c r="J35" s="834" t="s">
        <v>247</v>
      </c>
      <c r="K35" s="834" t="s">
        <v>247</v>
      </c>
      <c r="L35" s="835">
        <v>2.7762690000000001</v>
      </c>
      <c r="M35" s="38"/>
    </row>
    <row r="36" spans="2:13" ht="18" customHeight="1" x14ac:dyDescent="0.25">
      <c r="B36" s="1089"/>
      <c r="C36" s="838" t="s">
        <v>669</v>
      </c>
      <c r="D36" s="484" t="s">
        <v>670</v>
      </c>
      <c r="E36" s="484" t="s">
        <v>45</v>
      </c>
      <c r="F36" s="484" t="s">
        <v>14</v>
      </c>
      <c r="G36" s="484" t="s">
        <v>2</v>
      </c>
      <c r="H36" s="485" t="s">
        <v>452</v>
      </c>
      <c r="I36" s="486" t="s">
        <v>634</v>
      </c>
      <c r="J36" s="486" t="s">
        <v>247</v>
      </c>
      <c r="K36" s="486" t="s">
        <v>247</v>
      </c>
      <c r="L36" s="487">
        <v>2</v>
      </c>
    </row>
    <row r="37" spans="2:13" ht="18" customHeight="1" x14ac:dyDescent="0.25">
      <c r="B37" s="1089"/>
      <c r="C37" s="839" t="s">
        <v>671</v>
      </c>
      <c r="D37" s="840" t="s">
        <v>40</v>
      </c>
      <c r="E37" s="840" t="s">
        <v>33</v>
      </c>
      <c r="F37" s="840" t="s">
        <v>20</v>
      </c>
      <c r="G37" s="840" t="s">
        <v>273</v>
      </c>
      <c r="H37" s="841" t="s">
        <v>17</v>
      </c>
      <c r="I37" s="842" t="s">
        <v>634</v>
      </c>
      <c r="J37" s="842" t="s">
        <v>247</v>
      </c>
      <c r="K37" s="842" t="s">
        <v>247</v>
      </c>
      <c r="L37" s="843">
        <v>104.5214</v>
      </c>
    </row>
    <row r="38" spans="2:13" ht="18" customHeight="1" x14ac:dyDescent="0.25">
      <c r="B38" s="1089"/>
      <c r="C38" s="838" t="s">
        <v>672</v>
      </c>
      <c r="D38" s="484" t="s">
        <v>29</v>
      </c>
      <c r="E38" s="484" t="s">
        <v>26</v>
      </c>
      <c r="F38" s="484" t="s">
        <v>14</v>
      </c>
      <c r="G38" s="484" t="s">
        <v>1</v>
      </c>
      <c r="H38" s="485" t="s">
        <v>186</v>
      </c>
      <c r="I38" s="486">
        <v>44750</v>
      </c>
      <c r="J38" s="486" t="s">
        <v>247</v>
      </c>
      <c r="K38" s="486" t="s">
        <v>247</v>
      </c>
      <c r="L38" s="487">
        <v>1.6544000000000001</v>
      </c>
    </row>
    <row r="39" spans="2:13" ht="18" customHeight="1" x14ac:dyDescent="0.25">
      <c r="B39" s="1089"/>
      <c r="C39" s="839" t="s">
        <v>468</v>
      </c>
      <c r="D39" s="840" t="s">
        <v>34</v>
      </c>
      <c r="E39" s="840" t="s">
        <v>28</v>
      </c>
      <c r="F39" s="840" t="s">
        <v>20</v>
      </c>
      <c r="G39" s="840" t="s">
        <v>3</v>
      </c>
      <c r="H39" s="840" t="s">
        <v>17</v>
      </c>
      <c r="I39" s="844">
        <v>45569</v>
      </c>
      <c r="J39" s="844" t="s">
        <v>247</v>
      </c>
      <c r="K39" s="844" t="s">
        <v>247</v>
      </c>
      <c r="L39" s="843">
        <v>28.68570064</v>
      </c>
    </row>
    <row r="40" spans="2:13" s="37" customFormat="1" ht="18" customHeight="1" x14ac:dyDescent="0.25">
      <c r="B40" s="1089"/>
      <c r="C40" s="838" t="s">
        <v>673</v>
      </c>
      <c r="D40" s="484" t="s">
        <v>100</v>
      </c>
      <c r="E40" s="484" t="s">
        <v>26</v>
      </c>
      <c r="F40" s="484" t="s">
        <v>14</v>
      </c>
      <c r="G40" s="484" t="s">
        <v>2</v>
      </c>
      <c r="H40" s="485" t="s">
        <v>455</v>
      </c>
      <c r="I40" s="486" t="s">
        <v>634</v>
      </c>
      <c r="J40" s="486" t="s">
        <v>247</v>
      </c>
      <c r="K40" s="486" t="s">
        <v>247</v>
      </c>
      <c r="L40" s="487">
        <v>39.339342000000002</v>
      </c>
      <c r="M40" s="38"/>
    </row>
    <row r="41" spans="2:13" s="37" customFormat="1" ht="18" customHeight="1" x14ac:dyDescent="0.25">
      <c r="B41" s="1089"/>
      <c r="C41" s="839" t="s">
        <v>205</v>
      </c>
      <c r="D41" s="840" t="s">
        <v>674</v>
      </c>
      <c r="E41" s="840" t="s">
        <v>15</v>
      </c>
      <c r="F41" s="840" t="s">
        <v>20</v>
      </c>
      <c r="G41" s="840" t="s">
        <v>3</v>
      </c>
      <c r="H41" s="840" t="s">
        <v>452</v>
      </c>
      <c r="I41" s="844">
        <v>45026</v>
      </c>
      <c r="J41" s="844" t="s">
        <v>247</v>
      </c>
      <c r="K41" s="844" t="s">
        <v>247</v>
      </c>
      <c r="L41" s="843">
        <v>4.5</v>
      </c>
      <c r="M41" s="38"/>
    </row>
    <row r="42" spans="2:13" s="37" customFormat="1" ht="18" customHeight="1" x14ac:dyDescent="0.25">
      <c r="B42" s="1089"/>
      <c r="C42" s="838" t="s">
        <v>207</v>
      </c>
      <c r="D42" s="484" t="s">
        <v>40</v>
      </c>
      <c r="E42" s="484" t="s">
        <v>16</v>
      </c>
      <c r="F42" s="484" t="s">
        <v>14</v>
      </c>
      <c r="G42" s="484" t="s">
        <v>1</v>
      </c>
      <c r="H42" s="485" t="s">
        <v>459</v>
      </c>
      <c r="I42" s="486" t="s">
        <v>634</v>
      </c>
      <c r="J42" s="486" t="s">
        <v>247</v>
      </c>
      <c r="K42" s="486" t="s">
        <v>247</v>
      </c>
      <c r="L42" s="487">
        <v>6.25</v>
      </c>
      <c r="M42" s="38"/>
    </row>
    <row r="43" spans="2:13" s="37" customFormat="1" ht="18" customHeight="1" x14ac:dyDescent="0.25">
      <c r="B43" s="1089"/>
      <c r="C43" s="839" t="s">
        <v>190</v>
      </c>
      <c r="D43" s="840" t="s">
        <v>100</v>
      </c>
      <c r="E43" s="840" t="s">
        <v>19</v>
      </c>
      <c r="F43" s="840" t="s">
        <v>20</v>
      </c>
      <c r="G43" s="840" t="s">
        <v>2</v>
      </c>
      <c r="H43" s="841" t="s">
        <v>455</v>
      </c>
      <c r="I43" s="842" t="s">
        <v>634</v>
      </c>
      <c r="J43" s="842" t="s">
        <v>247</v>
      </c>
      <c r="K43" s="842" t="s">
        <v>247</v>
      </c>
      <c r="L43" s="843">
        <v>104.63661343</v>
      </c>
      <c r="M43" s="38"/>
    </row>
    <row r="44" spans="2:13" ht="18" customHeight="1" x14ac:dyDescent="0.25">
      <c r="B44" s="1089"/>
      <c r="C44" s="838" t="s">
        <v>474</v>
      </c>
      <c r="D44" s="484" t="s">
        <v>192</v>
      </c>
      <c r="E44" s="484" t="s">
        <v>26</v>
      </c>
      <c r="F44" s="484" t="s">
        <v>14</v>
      </c>
      <c r="G44" s="484" t="s">
        <v>4</v>
      </c>
      <c r="H44" s="485" t="s">
        <v>452</v>
      </c>
      <c r="I44" s="486">
        <v>45323</v>
      </c>
      <c r="J44" s="486" t="s">
        <v>247</v>
      </c>
      <c r="K44" s="486" t="s">
        <v>247</v>
      </c>
      <c r="L44" s="487">
        <v>2.8290000000000002</v>
      </c>
    </row>
    <row r="45" spans="2:13" ht="18" customHeight="1" x14ac:dyDescent="0.25">
      <c r="B45" s="1089"/>
      <c r="C45" s="839" t="s">
        <v>675</v>
      </c>
      <c r="D45" s="840" t="s">
        <v>192</v>
      </c>
      <c r="E45" s="840" t="s">
        <v>25</v>
      </c>
      <c r="F45" s="840" t="s">
        <v>14</v>
      </c>
      <c r="G45" s="840" t="s">
        <v>1</v>
      </c>
      <c r="H45" s="840" t="s">
        <v>452</v>
      </c>
      <c r="I45" s="486" t="s">
        <v>634</v>
      </c>
      <c r="J45" s="486" t="s">
        <v>247</v>
      </c>
      <c r="K45" s="486" t="s">
        <v>247</v>
      </c>
      <c r="L45" s="487">
        <v>2.52</v>
      </c>
    </row>
    <row r="46" spans="2:13" ht="18" customHeight="1" thickBot="1" x14ac:dyDescent="0.3">
      <c r="B46" s="1090"/>
      <c r="C46" s="845" t="s">
        <v>191</v>
      </c>
      <c r="D46" s="39" t="s">
        <v>29</v>
      </c>
      <c r="E46" s="39" t="s">
        <v>32</v>
      </c>
      <c r="F46" s="39" t="s">
        <v>14</v>
      </c>
      <c r="G46" s="39" t="s">
        <v>1</v>
      </c>
      <c r="H46" s="39" t="s">
        <v>676</v>
      </c>
      <c r="I46" s="40">
        <v>45484</v>
      </c>
      <c r="J46" s="40" t="s">
        <v>247</v>
      </c>
      <c r="K46" s="40" t="s">
        <v>247</v>
      </c>
      <c r="L46" s="41">
        <v>3.20434872</v>
      </c>
    </row>
    <row r="47" spans="2:13" s="37" customFormat="1" ht="18" customHeight="1" thickTop="1" x14ac:dyDescent="0.25">
      <c r="B47" s="1091" t="s">
        <v>677</v>
      </c>
      <c r="C47" s="846" t="s">
        <v>193</v>
      </c>
      <c r="D47" s="847" t="s">
        <v>194</v>
      </c>
      <c r="E47" s="847" t="s">
        <v>15</v>
      </c>
      <c r="F47" s="847" t="s">
        <v>20</v>
      </c>
      <c r="G47" s="847" t="s">
        <v>272</v>
      </c>
      <c r="H47" s="848" t="s">
        <v>59</v>
      </c>
      <c r="I47" s="849">
        <v>45280</v>
      </c>
      <c r="J47" s="849">
        <v>45343</v>
      </c>
      <c r="K47" s="849" t="s">
        <v>247</v>
      </c>
      <c r="L47" s="850">
        <v>3.5739999999999998</v>
      </c>
      <c r="M47" s="38"/>
    </row>
    <row r="48" spans="2:13" s="37" customFormat="1" ht="18" customHeight="1" x14ac:dyDescent="0.25">
      <c r="B48" s="1092"/>
      <c r="C48" s="851" t="s">
        <v>678</v>
      </c>
      <c r="D48" s="852" t="s">
        <v>37</v>
      </c>
      <c r="E48" s="852" t="s">
        <v>26</v>
      </c>
      <c r="F48" s="852" t="s">
        <v>14</v>
      </c>
      <c r="G48" s="852" t="s">
        <v>1</v>
      </c>
      <c r="H48" s="852" t="s">
        <v>186</v>
      </c>
      <c r="I48" s="853">
        <v>45645</v>
      </c>
      <c r="J48" s="853">
        <v>45672</v>
      </c>
      <c r="K48" s="854" t="s">
        <v>247</v>
      </c>
      <c r="L48" s="855">
        <v>2</v>
      </c>
      <c r="M48" s="38"/>
    </row>
    <row r="49" spans="2:13" s="37" customFormat="1" ht="18" customHeight="1" x14ac:dyDescent="0.25">
      <c r="B49" s="1092"/>
      <c r="C49" s="856" t="s">
        <v>679</v>
      </c>
      <c r="D49" s="857" t="s">
        <v>680</v>
      </c>
      <c r="E49" s="857" t="s">
        <v>19</v>
      </c>
      <c r="F49" s="857" t="s">
        <v>14</v>
      </c>
      <c r="G49" s="857" t="s">
        <v>5</v>
      </c>
      <c r="H49" s="857" t="s">
        <v>186</v>
      </c>
      <c r="I49" s="858">
        <v>45495</v>
      </c>
      <c r="J49" s="858">
        <v>45531</v>
      </c>
      <c r="K49" s="859" t="s">
        <v>247</v>
      </c>
      <c r="L49" s="860">
        <v>2</v>
      </c>
      <c r="M49" s="38"/>
    </row>
    <row r="50" spans="2:13" s="37" customFormat="1" ht="18" customHeight="1" x14ac:dyDescent="0.25">
      <c r="B50" s="1092"/>
      <c r="C50" s="861" t="s">
        <v>681</v>
      </c>
      <c r="D50" s="491" t="s">
        <v>680</v>
      </c>
      <c r="E50" s="491" t="s">
        <v>19</v>
      </c>
      <c r="F50" s="491" t="s">
        <v>14</v>
      </c>
      <c r="G50" s="491" t="s">
        <v>5</v>
      </c>
      <c r="H50" s="491" t="s">
        <v>186</v>
      </c>
      <c r="I50" s="492">
        <v>45673</v>
      </c>
      <c r="J50" s="492">
        <v>45705</v>
      </c>
      <c r="K50" s="862" t="s">
        <v>247</v>
      </c>
      <c r="L50" s="493">
        <v>2</v>
      </c>
      <c r="M50" s="38"/>
    </row>
    <row r="51" spans="2:13" s="37" customFormat="1" ht="18" customHeight="1" x14ac:dyDescent="0.25">
      <c r="B51" s="1092"/>
      <c r="C51" s="863" t="s">
        <v>682</v>
      </c>
      <c r="D51" s="488" t="s">
        <v>683</v>
      </c>
      <c r="E51" s="488" t="s">
        <v>28</v>
      </c>
      <c r="F51" s="488" t="s">
        <v>14</v>
      </c>
      <c r="G51" s="488" t="s">
        <v>1</v>
      </c>
      <c r="H51" s="488" t="s">
        <v>186</v>
      </c>
      <c r="I51" s="489">
        <v>45692</v>
      </c>
      <c r="J51" s="489">
        <v>45705</v>
      </c>
      <c r="K51" s="864" t="s">
        <v>247</v>
      </c>
      <c r="L51" s="490">
        <v>1.25</v>
      </c>
      <c r="M51" s="38"/>
    </row>
    <row r="52" spans="2:13" s="37" customFormat="1" ht="18" customHeight="1" x14ac:dyDescent="0.25">
      <c r="B52" s="1092"/>
      <c r="C52" s="863" t="s">
        <v>471</v>
      </c>
      <c r="D52" s="488" t="s">
        <v>472</v>
      </c>
      <c r="E52" s="488" t="s">
        <v>19</v>
      </c>
      <c r="F52" s="488" t="s">
        <v>14</v>
      </c>
      <c r="G52" s="488" t="s">
        <v>1</v>
      </c>
      <c r="H52" s="488" t="s">
        <v>452</v>
      </c>
      <c r="I52" s="489">
        <v>45243</v>
      </c>
      <c r="J52" s="489">
        <v>45287</v>
      </c>
      <c r="K52" s="864" t="s">
        <v>247</v>
      </c>
      <c r="L52" s="490">
        <v>1.0050399999999999</v>
      </c>
      <c r="M52" s="38"/>
    </row>
    <row r="53" spans="2:13" s="37" customFormat="1" ht="18" customHeight="1" x14ac:dyDescent="0.25">
      <c r="B53" s="1092"/>
      <c r="C53" s="863" t="s">
        <v>197</v>
      </c>
      <c r="D53" s="488" t="s">
        <v>31</v>
      </c>
      <c r="E53" s="488" t="s">
        <v>32</v>
      </c>
      <c r="F53" s="488" t="s">
        <v>14</v>
      </c>
      <c r="G53" s="488" t="s">
        <v>1</v>
      </c>
      <c r="H53" s="488" t="s">
        <v>452</v>
      </c>
      <c r="I53" s="489">
        <v>45351</v>
      </c>
      <c r="J53" s="489">
        <v>45376</v>
      </c>
      <c r="K53" s="864" t="s">
        <v>247</v>
      </c>
      <c r="L53" s="490">
        <v>4.37</v>
      </c>
      <c r="M53" s="38"/>
    </row>
    <row r="54" spans="2:13" s="37" customFormat="1" ht="18" customHeight="1" x14ac:dyDescent="0.25">
      <c r="B54" s="1092"/>
      <c r="C54" s="863" t="s">
        <v>684</v>
      </c>
      <c r="D54" s="488" t="s">
        <v>685</v>
      </c>
      <c r="E54" s="488" t="s">
        <v>16</v>
      </c>
      <c r="F54" s="488" t="s">
        <v>14</v>
      </c>
      <c r="G54" s="488" t="s">
        <v>3</v>
      </c>
      <c r="H54" s="488" t="s">
        <v>186</v>
      </c>
      <c r="I54" s="489">
        <v>45498</v>
      </c>
      <c r="J54" s="489">
        <v>45684</v>
      </c>
      <c r="K54" s="864" t="s">
        <v>247</v>
      </c>
      <c r="L54" s="490">
        <v>1.1246</v>
      </c>
      <c r="M54" s="38"/>
    </row>
    <row r="55" spans="2:13" s="37" customFormat="1" ht="18" customHeight="1" x14ac:dyDescent="0.25">
      <c r="B55" s="1092"/>
      <c r="C55" s="861" t="s">
        <v>198</v>
      </c>
      <c r="D55" s="491" t="s">
        <v>43</v>
      </c>
      <c r="E55" s="491" t="s">
        <v>36</v>
      </c>
      <c r="F55" s="491" t="s">
        <v>14</v>
      </c>
      <c r="G55" s="491" t="s">
        <v>1</v>
      </c>
      <c r="H55" s="491" t="s">
        <v>452</v>
      </c>
      <c r="I55" s="492">
        <v>45180</v>
      </c>
      <c r="J55" s="492">
        <v>45215</v>
      </c>
      <c r="K55" s="862" t="s">
        <v>247</v>
      </c>
      <c r="L55" s="493">
        <v>16.481000000000002</v>
      </c>
      <c r="M55" s="38"/>
    </row>
    <row r="56" spans="2:13" s="37" customFormat="1" ht="18" customHeight="1" x14ac:dyDescent="0.25">
      <c r="B56" s="1092"/>
      <c r="C56" s="863" t="s">
        <v>61</v>
      </c>
      <c r="D56" s="488" t="s">
        <v>41</v>
      </c>
      <c r="E56" s="488" t="s">
        <v>27</v>
      </c>
      <c r="F56" s="488" t="s">
        <v>14</v>
      </c>
      <c r="G56" s="488" t="s">
        <v>2</v>
      </c>
      <c r="H56" s="488" t="s">
        <v>452</v>
      </c>
      <c r="I56" s="489">
        <v>44651</v>
      </c>
      <c r="J56" s="489">
        <v>44755</v>
      </c>
      <c r="K56" s="864" t="s">
        <v>247</v>
      </c>
      <c r="L56" s="490">
        <v>1.4892000000000001</v>
      </c>
      <c r="M56" s="38"/>
    </row>
    <row r="57" spans="2:13" s="37" customFormat="1" ht="18" customHeight="1" x14ac:dyDescent="0.25">
      <c r="B57" s="1092"/>
      <c r="C57" s="861" t="s">
        <v>201</v>
      </c>
      <c r="D57" s="491" t="s">
        <v>31</v>
      </c>
      <c r="E57" s="491" t="s">
        <v>16</v>
      </c>
      <c r="F57" s="491" t="s">
        <v>14</v>
      </c>
      <c r="G57" s="491" t="s">
        <v>3</v>
      </c>
      <c r="H57" s="491" t="s">
        <v>452</v>
      </c>
      <c r="I57" s="492">
        <v>45226</v>
      </c>
      <c r="J57" s="492">
        <v>45259</v>
      </c>
      <c r="K57" s="862" t="s">
        <v>247</v>
      </c>
      <c r="L57" s="493">
        <v>6.8250000000000002</v>
      </c>
      <c r="M57" s="38"/>
    </row>
    <row r="58" spans="2:13" s="37" customFormat="1" ht="18" customHeight="1" x14ac:dyDescent="0.25">
      <c r="B58" s="1092"/>
      <c r="C58" s="865" t="s">
        <v>462</v>
      </c>
      <c r="D58" s="488" t="s">
        <v>463</v>
      </c>
      <c r="E58" s="488" t="s">
        <v>33</v>
      </c>
      <c r="F58" s="488" t="s">
        <v>14</v>
      </c>
      <c r="G58" s="488" t="s">
        <v>2</v>
      </c>
      <c r="H58" s="488" t="s">
        <v>452</v>
      </c>
      <c r="I58" s="489">
        <v>45470</v>
      </c>
      <c r="J58" s="489">
        <v>45520</v>
      </c>
      <c r="K58" s="864" t="s">
        <v>247</v>
      </c>
      <c r="L58" s="490">
        <v>6.61</v>
      </c>
      <c r="M58" s="38"/>
    </row>
    <row r="59" spans="2:13" s="37" customFormat="1" ht="18" customHeight="1" x14ac:dyDescent="0.25">
      <c r="B59" s="1092"/>
      <c r="C59" s="865" t="s">
        <v>464</v>
      </c>
      <c r="D59" s="488" t="s">
        <v>38</v>
      </c>
      <c r="E59" s="488" t="s">
        <v>36</v>
      </c>
      <c r="F59" s="488" t="s">
        <v>14</v>
      </c>
      <c r="G59" s="488" t="s">
        <v>1</v>
      </c>
      <c r="H59" s="488" t="s">
        <v>452</v>
      </c>
      <c r="I59" s="489">
        <v>45462</v>
      </c>
      <c r="J59" s="489">
        <v>45519</v>
      </c>
      <c r="K59" s="864" t="s">
        <v>247</v>
      </c>
      <c r="L59" s="490">
        <v>1.1868653200000001</v>
      </c>
      <c r="M59" s="38"/>
    </row>
    <row r="60" spans="2:13" s="37" customFormat="1" ht="18" customHeight="1" thickBot="1" x14ac:dyDescent="0.3">
      <c r="B60" s="1093"/>
      <c r="C60" s="866" t="s">
        <v>686</v>
      </c>
      <c r="D60" s="494" t="s">
        <v>687</v>
      </c>
      <c r="E60" s="497" t="s">
        <v>32</v>
      </c>
      <c r="F60" s="497" t="s">
        <v>14</v>
      </c>
      <c r="G60" s="494" t="s">
        <v>1</v>
      </c>
      <c r="H60" s="494" t="s">
        <v>186</v>
      </c>
      <c r="I60" s="495">
        <v>45426</v>
      </c>
      <c r="J60" s="495">
        <v>45607</v>
      </c>
      <c r="K60" s="867" t="s">
        <v>247</v>
      </c>
      <c r="L60" s="496">
        <v>2.33</v>
      </c>
      <c r="M60" s="38"/>
    </row>
    <row r="61" spans="2:13" s="37" customFormat="1" ht="18" customHeight="1" thickTop="1" x14ac:dyDescent="0.25">
      <c r="B61" s="1094" t="s">
        <v>688</v>
      </c>
      <c r="C61" s="868" t="s">
        <v>476</v>
      </c>
      <c r="D61" s="499" t="s">
        <v>477</v>
      </c>
      <c r="E61" s="498" t="s">
        <v>19</v>
      </c>
      <c r="F61" s="498" t="s">
        <v>14</v>
      </c>
      <c r="G61" s="499" t="s">
        <v>5</v>
      </c>
      <c r="H61" s="869" t="s">
        <v>186</v>
      </c>
      <c r="I61" s="870">
        <v>44256</v>
      </c>
      <c r="J61" s="870">
        <v>44291</v>
      </c>
      <c r="K61" s="870">
        <v>44498</v>
      </c>
      <c r="L61" s="871">
        <v>2</v>
      </c>
      <c r="M61" s="38"/>
    </row>
    <row r="62" spans="2:13" s="37" customFormat="1" ht="18" customHeight="1" x14ac:dyDescent="0.25">
      <c r="B62" s="1095"/>
      <c r="C62" s="872" t="s">
        <v>478</v>
      </c>
      <c r="D62" s="501" t="s">
        <v>689</v>
      </c>
      <c r="E62" s="500" t="s">
        <v>32</v>
      </c>
      <c r="F62" s="500" t="s">
        <v>14</v>
      </c>
      <c r="G62" s="501" t="s">
        <v>1</v>
      </c>
      <c r="H62" s="501" t="s">
        <v>186</v>
      </c>
      <c r="I62" s="502">
        <v>45195</v>
      </c>
      <c r="J62" s="502">
        <v>45250</v>
      </c>
      <c r="K62" s="502">
        <v>45336</v>
      </c>
      <c r="L62" s="503">
        <v>2.11</v>
      </c>
      <c r="M62" s="38"/>
    </row>
    <row r="63" spans="2:13" s="37" customFormat="1" ht="18" customHeight="1" x14ac:dyDescent="0.25">
      <c r="B63" s="1095"/>
      <c r="C63" s="872" t="s">
        <v>469</v>
      </c>
      <c r="D63" s="501" t="s">
        <v>136</v>
      </c>
      <c r="E63" s="500" t="s">
        <v>36</v>
      </c>
      <c r="F63" s="500" t="s">
        <v>20</v>
      </c>
      <c r="G63" s="501" t="s">
        <v>1</v>
      </c>
      <c r="H63" s="501" t="s">
        <v>452</v>
      </c>
      <c r="I63" s="502">
        <v>45309</v>
      </c>
      <c r="J63" s="502">
        <v>45327</v>
      </c>
      <c r="K63" s="501" t="s">
        <v>634</v>
      </c>
      <c r="L63" s="503">
        <v>3.55</v>
      </c>
      <c r="M63" s="38"/>
    </row>
    <row r="64" spans="2:13" s="37" customFormat="1" ht="18" customHeight="1" x14ac:dyDescent="0.25">
      <c r="B64" s="1095"/>
      <c r="C64" s="872" t="s">
        <v>46</v>
      </c>
      <c r="D64" s="501" t="s">
        <v>31</v>
      </c>
      <c r="E64" s="500" t="s">
        <v>32</v>
      </c>
      <c r="F64" s="500" t="s">
        <v>14</v>
      </c>
      <c r="G64" s="501" t="s">
        <v>3</v>
      </c>
      <c r="H64" s="501" t="s">
        <v>59</v>
      </c>
      <c r="I64" s="502">
        <v>45261</v>
      </c>
      <c r="J64" s="502">
        <v>45310</v>
      </c>
      <c r="K64" s="501" t="s">
        <v>634</v>
      </c>
      <c r="L64" s="503">
        <v>6.9</v>
      </c>
      <c r="M64" s="38"/>
    </row>
    <row r="65" spans="2:13" s="37" customFormat="1" ht="18" customHeight="1" x14ac:dyDescent="0.25">
      <c r="B65" s="1095"/>
      <c r="C65" s="872" t="s">
        <v>470</v>
      </c>
      <c r="D65" s="501" t="s">
        <v>136</v>
      </c>
      <c r="E65" s="500" t="s">
        <v>36</v>
      </c>
      <c r="F65" s="500" t="s">
        <v>20</v>
      </c>
      <c r="G65" s="501" t="s">
        <v>1</v>
      </c>
      <c r="H65" s="501" t="s">
        <v>452</v>
      </c>
      <c r="I65" s="502">
        <v>45336</v>
      </c>
      <c r="J65" s="502">
        <v>45377</v>
      </c>
      <c r="K65" s="501" t="s">
        <v>634</v>
      </c>
      <c r="L65" s="503">
        <v>3.55</v>
      </c>
      <c r="M65" s="38"/>
    </row>
    <row r="66" spans="2:13" s="37" customFormat="1" ht="18" customHeight="1" x14ac:dyDescent="0.25">
      <c r="B66" s="1095"/>
      <c r="C66" s="872" t="s">
        <v>690</v>
      </c>
      <c r="D66" s="501" t="s">
        <v>37</v>
      </c>
      <c r="E66" s="500" t="s">
        <v>39</v>
      </c>
      <c r="F66" s="500" t="s">
        <v>20</v>
      </c>
      <c r="G66" s="501" t="s">
        <v>1</v>
      </c>
      <c r="H66" s="501" t="s">
        <v>452</v>
      </c>
      <c r="I66" s="502">
        <v>45546</v>
      </c>
      <c r="J66" s="502">
        <v>45565</v>
      </c>
      <c r="K66" s="501" t="s">
        <v>634</v>
      </c>
      <c r="L66" s="503">
        <v>13.3</v>
      </c>
      <c r="M66" s="38"/>
    </row>
    <row r="67" spans="2:13" s="37" customFormat="1" ht="18" customHeight="1" x14ac:dyDescent="0.25">
      <c r="B67" s="1095"/>
      <c r="C67" s="872" t="s">
        <v>48</v>
      </c>
      <c r="D67" s="501" t="s">
        <v>31</v>
      </c>
      <c r="E67" s="500" t="s">
        <v>45</v>
      </c>
      <c r="F67" s="500" t="s">
        <v>14</v>
      </c>
      <c r="G67" s="501" t="s">
        <v>1</v>
      </c>
      <c r="H67" s="501" t="s">
        <v>452</v>
      </c>
      <c r="I67" s="502">
        <v>44424</v>
      </c>
      <c r="J67" s="502">
        <v>44459</v>
      </c>
      <c r="K67" s="502">
        <v>44881</v>
      </c>
      <c r="L67" s="503">
        <v>1.5760000000000001</v>
      </c>
      <c r="M67" s="38"/>
    </row>
    <row r="68" spans="2:13" s="37" customFormat="1" ht="18" customHeight="1" x14ac:dyDescent="0.25">
      <c r="B68" s="1095"/>
      <c r="C68" s="872" t="s">
        <v>53</v>
      </c>
      <c r="D68" s="501" t="s">
        <v>480</v>
      </c>
      <c r="E68" s="500" t="s">
        <v>33</v>
      </c>
      <c r="F68" s="500" t="s">
        <v>14</v>
      </c>
      <c r="G68" s="501" t="s">
        <v>2</v>
      </c>
      <c r="H68" s="501" t="s">
        <v>452</v>
      </c>
      <c r="I68" s="502">
        <v>44838</v>
      </c>
      <c r="J68" s="502">
        <v>44859</v>
      </c>
      <c r="K68" s="502">
        <v>45040</v>
      </c>
      <c r="L68" s="503">
        <v>1.5873699999999999</v>
      </c>
      <c r="M68" s="38"/>
    </row>
    <row r="69" spans="2:13" s="37" customFormat="1" ht="18" customHeight="1" x14ac:dyDescent="0.25">
      <c r="B69" s="1095"/>
      <c r="C69" s="872" t="s">
        <v>473</v>
      </c>
      <c r="D69" s="501" t="s">
        <v>466</v>
      </c>
      <c r="E69" s="500" t="s">
        <v>25</v>
      </c>
      <c r="F69" s="500" t="s">
        <v>14</v>
      </c>
      <c r="G69" s="501" t="s">
        <v>1</v>
      </c>
      <c r="H69" s="501" t="s">
        <v>452</v>
      </c>
      <c r="I69" s="502">
        <v>45309</v>
      </c>
      <c r="J69" s="502">
        <v>45330</v>
      </c>
      <c r="K69" s="502">
        <v>45666</v>
      </c>
      <c r="L69" s="503">
        <v>1.242</v>
      </c>
      <c r="M69" s="38"/>
    </row>
    <row r="70" spans="2:13" s="37" customFormat="1" ht="18" customHeight="1" x14ac:dyDescent="0.25">
      <c r="B70" s="1095"/>
      <c r="C70" s="872" t="s">
        <v>691</v>
      </c>
      <c r="D70" s="501" t="s">
        <v>40</v>
      </c>
      <c r="E70" s="500" t="s">
        <v>13</v>
      </c>
      <c r="F70" s="500" t="s">
        <v>14</v>
      </c>
      <c r="G70" s="501" t="s">
        <v>2</v>
      </c>
      <c r="H70" s="501" t="s">
        <v>186</v>
      </c>
      <c r="I70" s="502">
        <v>45460</v>
      </c>
      <c r="J70" s="502">
        <v>45643</v>
      </c>
      <c r="K70" s="501" t="s">
        <v>634</v>
      </c>
      <c r="L70" s="503">
        <v>3.45</v>
      </c>
      <c r="M70" s="38"/>
    </row>
    <row r="71" spans="2:13" s="37" customFormat="1" ht="18" customHeight="1" x14ac:dyDescent="0.25">
      <c r="B71" s="1095"/>
      <c r="C71" s="872" t="s">
        <v>692</v>
      </c>
      <c r="D71" s="501" t="s">
        <v>693</v>
      </c>
      <c r="E71" s="500" t="s">
        <v>25</v>
      </c>
      <c r="F71" s="500" t="s">
        <v>14</v>
      </c>
      <c r="G71" s="501" t="s">
        <v>2</v>
      </c>
      <c r="H71" s="501" t="s">
        <v>186</v>
      </c>
      <c r="I71" s="502">
        <v>45377</v>
      </c>
      <c r="J71" s="502">
        <v>45393</v>
      </c>
      <c r="K71" s="501" t="s">
        <v>634</v>
      </c>
      <c r="L71" s="503">
        <v>1.68</v>
      </c>
      <c r="M71" s="38"/>
    </row>
    <row r="72" spans="2:13" s="37" customFormat="1" ht="18" customHeight="1" x14ac:dyDescent="0.25">
      <c r="B72" s="1095"/>
      <c r="C72" s="872" t="s">
        <v>54</v>
      </c>
      <c r="D72" s="501" t="s">
        <v>55</v>
      </c>
      <c r="E72" s="500" t="s">
        <v>22</v>
      </c>
      <c r="F72" s="500" t="s">
        <v>20</v>
      </c>
      <c r="G72" s="501" t="s">
        <v>2</v>
      </c>
      <c r="H72" s="501" t="s">
        <v>56</v>
      </c>
      <c r="I72" s="502">
        <v>45217</v>
      </c>
      <c r="J72" s="502">
        <v>45244</v>
      </c>
      <c r="K72" s="501" t="s">
        <v>634</v>
      </c>
      <c r="L72" s="503">
        <v>9.99315</v>
      </c>
      <c r="M72" s="38"/>
    </row>
    <row r="73" spans="2:13" s="37" customFormat="1" ht="18" customHeight="1" x14ac:dyDescent="0.25">
      <c r="B73" s="1095"/>
      <c r="C73" s="872" t="s">
        <v>222</v>
      </c>
      <c r="D73" s="501" t="s">
        <v>35</v>
      </c>
      <c r="E73" s="500" t="s">
        <v>19</v>
      </c>
      <c r="F73" s="500" t="s">
        <v>14</v>
      </c>
      <c r="G73" s="501" t="s">
        <v>1</v>
      </c>
      <c r="H73" s="501" t="s">
        <v>23</v>
      </c>
      <c r="I73" s="502">
        <v>45091</v>
      </c>
      <c r="J73" s="502">
        <v>45119</v>
      </c>
      <c r="K73" s="502">
        <v>45156</v>
      </c>
      <c r="L73" s="503">
        <v>1.3</v>
      </c>
      <c r="M73" s="38"/>
    </row>
    <row r="74" spans="2:13" s="37" customFormat="1" ht="18" customHeight="1" x14ac:dyDescent="0.25">
      <c r="B74" s="1095"/>
      <c r="C74" s="872" t="s">
        <v>60</v>
      </c>
      <c r="D74" s="501" t="s">
        <v>31</v>
      </c>
      <c r="E74" s="500" t="s">
        <v>32</v>
      </c>
      <c r="F74" s="500" t="s">
        <v>14</v>
      </c>
      <c r="G74" s="501" t="s">
        <v>3</v>
      </c>
      <c r="H74" s="501" t="s">
        <v>452</v>
      </c>
      <c r="I74" s="502">
        <v>44678</v>
      </c>
      <c r="J74" s="502">
        <v>44727</v>
      </c>
      <c r="K74" s="502">
        <v>45140</v>
      </c>
      <c r="L74" s="503">
        <v>6.8250000000000002</v>
      </c>
      <c r="M74" s="38"/>
    </row>
    <row r="75" spans="2:13" s="37" customFormat="1" ht="18" customHeight="1" x14ac:dyDescent="0.25">
      <c r="B75" s="1095"/>
      <c r="C75" s="872" t="s">
        <v>461</v>
      </c>
      <c r="D75" s="501" t="s">
        <v>37</v>
      </c>
      <c r="E75" s="500" t="s">
        <v>39</v>
      </c>
      <c r="F75" s="500" t="s">
        <v>20</v>
      </c>
      <c r="G75" s="501" t="s">
        <v>1</v>
      </c>
      <c r="H75" s="501" t="s">
        <v>452</v>
      </c>
      <c r="I75" s="502">
        <v>45464</v>
      </c>
      <c r="J75" s="502">
        <v>45530</v>
      </c>
      <c r="K75" s="501" t="s">
        <v>634</v>
      </c>
      <c r="L75" s="503">
        <v>13.3</v>
      </c>
      <c r="M75" s="38"/>
    </row>
    <row r="76" spans="2:13" s="37" customFormat="1" ht="18" customHeight="1" x14ac:dyDescent="0.25">
      <c r="B76" s="1095"/>
      <c r="C76" s="872" t="s">
        <v>199</v>
      </c>
      <c r="D76" s="501" t="s">
        <v>31</v>
      </c>
      <c r="E76" s="500" t="s">
        <v>27</v>
      </c>
      <c r="F76" s="500" t="s">
        <v>14</v>
      </c>
      <c r="G76" s="501" t="s">
        <v>1</v>
      </c>
      <c r="H76" s="501" t="s">
        <v>59</v>
      </c>
      <c r="I76" s="502">
        <v>45240</v>
      </c>
      <c r="J76" s="502">
        <v>45261</v>
      </c>
      <c r="K76" s="501" t="s">
        <v>634</v>
      </c>
      <c r="L76" s="503">
        <v>6.9</v>
      </c>
      <c r="M76" s="38"/>
    </row>
    <row r="77" spans="2:13" s="37" customFormat="1" ht="18" customHeight="1" x14ac:dyDescent="0.25">
      <c r="B77" s="1095"/>
      <c r="C77" s="872" t="s">
        <v>200</v>
      </c>
      <c r="D77" s="501" t="s">
        <v>683</v>
      </c>
      <c r="E77" s="500" t="s">
        <v>19</v>
      </c>
      <c r="F77" s="500" t="s">
        <v>14</v>
      </c>
      <c r="G77" s="501" t="s">
        <v>1</v>
      </c>
      <c r="H77" s="501" t="s">
        <v>452</v>
      </c>
      <c r="I77" s="502">
        <v>45057</v>
      </c>
      <c r="J77" s="502">
        <v>45075</v>
      </c>
      <c r="K77" s="502">
        <v>45160</v>
      </c>
      <c r="L77" s="503">
        <v>8.5295299999999994</v>
      </c>
      <c r="M77" s="38"/>
    </row>
    <row r="78" spans="2:13" s="37" customFormat="1" ht="18" customHeight="1" x14ac:dyDescent="0.25">
      <c r="B78" s="1095"/>
      <c r="C78" s="872" t="s">
        <v>187</v>
      </c>
      <c r="D78" s="501" t="s">
        <v>481</v>
      </c>
      <c r="E78" s="500" t="s">
        <v>26</v>
      </c>
      <c r="F78" s="500" t="s">
        <v>14</v>
      </c>
      <c r="G78" s="501" t="s">
        <v>1</v>
      </c>
      <c r="H78" s="501" t="s">
        <v>186</v>
      </c>
      <c r="I78" s="502">
        <v>44893</v>
      </c>
      <c r="J78" s="502">
        <v>44909</v>
      </c>
      <c r="K78" s="502">
        <v>44924</v>
      </c>
      <c r="L78" s="503">
        <v>2.3597999999999999</v>
      </c>
      <c r="M78" s="38"/>
    </row>
    <row r="79" spans="2:13" s="37" customFormat="1" ht="18" customHeight="1" x14ac:dyDescent="0.25">
      <c r="B79" s="1095"/>
      <c r="C79" s="872" t="s">
        <v>47</v>
      </c>
      <c r="D79" s="501" t="s">
        <v>38</v>
      </c>
      <c r="E79" s="500" t="s">
        <v>32</v>
      </c>
      <c r="F79" s="500" t="s">
        <v>14</v>
      </c>
      <c r="G79" s="501" t="s">
        <v>1</v>
      </c>
      <c r="H79" s="501" t="s">
        <v>23</v>
      </c>
      <c r="I79" s="502">
        <v>45439</v>
      </c>
      <c r="J79" s="502">
        <v>45454</v>
      </c>
      <c r="K79" s="502">
        <v>45586</v>
      </c>
      <c r="L79" s="503">
        <v>2.5</v>
      </c>
      <c r="M79" s="38"/>
    </row>
    <row r="80" spans="2:13" s="37" customFormat="1" ht="18" customHeight="1" x14ac:dyDescent="0.25">
      <c r="B80" s="1095"/>
      <c r="C80" s="872" t="s">
        <v>49</v>
      </c>
      <c r="D80" s="501" t="s">
        <v>31</v>
      </c>
      <c r="E80" s="500" t="s">
        <v>45</v>
      </c>
      <c r="F80" s="500" t="s">
        <v>20</v>
      </c>
      <c r="G80" s="501" t="s">
        <v>1</v>
      </c>
      <c r="H80" s="501" t="s">
        <v>452</v>
      </c>
      <c r="I80" s="502">
        <v>44552</v>
      </c>
      <c r="J80" s="502">
        <v>44609</v>
      </c>
      <c r="K80" s="502">
        <v>44811</v>
      </c>
      <c r="L80" s="503">
        <v>8.5608000000000004</v>
      </c>
      <c r="M80" s="38"/>
    </row>
    <row r="81" spans="2:13" s="37" customFormat="1" ht="18" customHeight="1" x14ac:dyDescent="0.25">
      <c r="B81" s="1095"/>
      <c r="C81" s="872" t="s">
        <v>465</v>
      </c>
      <c r="D81" s="501" t="s">
        <v>466</v>
      </c>
      <c r="E81" s="500" t="s">
        <v>19</v>
      </c>
      <c r="F81" s="500" t="s">
        <v>14</v>
      </c>
      <c r="G81" s="501" t="s">
        <v>1</v>
      </c>
      <c r="H81" s="501" t="s">
        <v>59</v>
      </c>
      <c r="I81" s="502">
        <v>45594</v>
      </c>
      <c r="J81" s="502">
        <v>45614</v>
      </c>
      <c r="K81" s="502">
        <v>45630</v>
      </c>
      <c r="L81" s="503">
        <v>2.4</v>
      </c>
      <c r="M81" s="38"/>
    </row>
    <row r="82" spans="2:13" s="37" customFormat="1" ht="18" customHeight="1" x14ac:dyDescent="0.25">
      <c r="B82" s="1095"/>
      <c r="C82" s="872" t="s">
        <v>202</v>
      </c>
      <c r="D82" s="34" t="s">
        <v>223</v>
      </c>
      <c r="E82" s="33" t="s">
        <v>33</v>
      </c>
      <c r="F82" s="33" t="s">
        <v>14</v>
      </c>
      <c r="G82" s="34" t="s">
        <v>203</v>
      </c>
      <c r="H82" s="34" t="s">
        <v>452</v>
      </c>
      <c r="I82" s="35">
        <v>45050</v>
      </c>
      <c r="J82" s="35">
        <v>45114</v>
      </c>
      <c r="K82" s="35">
        <v>45540</v>
      </c>
      <c r="L82" s="36">
        <v>5.5996100000000002</v>
      </c>
      <c r="M82" s="38"/>
    </row>
    <row r="83" spans="2:13" s="37" customFormat="1" ht="18" customHeight="1" x14ac:dyDescent="0.25">
      <c r="B83" s="1095"/>
      <c r="C83" s="872" t="s">
        <v>467</v>
      </c>
      <c r="D83" s="873" t="s">
        <v>192</v>
      </c>
      <c r="E83" s="874" t="s">
        <v>25</v>
      </c>
      <c r="F83" s="874" t="s">
        <v>14</v>
      </c>
      <c r="G83" s="873" t="s">
        <v>1</v>
      </c>
      <c r="H83" s="873" t="s">
        <v>452</v>
      </c>
      <c r="I83" s="875">
        <v>45498</v>
      </c>
      <c r="J83" s="875">
        <v>45530</v>
      </c>
      <c r="K83" s="501" t="s">
        <v>634</v>
      </c>
      <c r="L83" s="876">
        <v>4.8608000000000002</v>
      </c>
      <c r="M83" s="38"/>
    </row>
    <row r="84" spans="2:13" s="37" customFormat="1" ht="18" customHeight="1" x14ac:dyDescent="0.25">
      <c r="B84" s="1095"/>
      <c r="C84" s="872" t="s">
        <v>204</v>
      </c>
      <c r="D84" s="873" t="s">
        <v>694</v>
      </c>
      <c r="E84" s="874" t="s">
        <v>15</v>
      </c>
      <c r="F84" s="874" t="s">
        <v>14</v>
      </c>
      <c r="G84" s="873" t="s">
        <v>1</v>
      </c>
      <c r="H84" s="873" t="s">
        <v>452</v>
      </c>
      <c r="I84" s="875">
        <v>45086</v>
      </c>
      <c r="J84" s="875">
        <v>45121</v>
      </c>
      <c r="K84" s="875">
        <v>45316</v>
      </c>
      <c r="L84" s="876">
        <v>28.5</v>
      </c>
      <c r="M84" s="38"/>
    </row>
    <row r="85" spans="2:13" s="37" customFormat="1" ht="18" customHeight="1" x14ac:dyDescent="0.25">
      <c r="B85" s="1095"/>
      <c r="C85" s="872" t="s">
        <v>482</v>
      </c>
      <c r="D85" s="501" t="s">
        <v>136</v>
      </c>
      <c r="E85" s="500" t="s">
        <v>36</v>
      </c>
      <c r="F85" s="500" t="s">
        <v>20</v>
      </c>
      <c r="G85" s="501" t="s">
        <v>1</v>
      </c>
      <c r="H85" s="501" t="s">
        <v>186</v>
      </c>
      <c r="I85" s="502">
        <v>45076</v>
      </c>
      <c r="J85" s="502">
        <v>45097</v>
      </c>
      <c r="K85" s="502">
        <v>45237</v>
      </c>
      <c r="L85" s="503">
        <v>2.0499999999999998</v>
      </c>
      <c r="M85" s="38"/>
    </row>
    <row r="86" spans="2:13" s="37" customFormat="1" ht="18" customHeight="1" x14ac:dyDescent="0.25">
      <c r="B86" s="1095"/>
      <c r="C86" s="872" t="s">
        <v>206</v>
      </c>
      <c r="D86" s="501" t="s">
        <v>695</v>
      </c>
      <c r="E86" s="500" t="s">
        <v>24</v>
      </c>
      <c r="F86" s="500" t="s">
        <v>14</v>
      </c>
      <c r="G86" s="501" t="s">
        <v>1</v>
      </c>
      <c r="H86" s="501" t="s">
        <v>452</v>
      </c>
      <c r="I86" s="502">
        <v>45163</v>
      </c>
      <c r="J86" s="502">
        <v>45243</v>
      </c>
      <c r="K86" s="501" t="s">
        <v>634</v>
      </c>
      <c r="L86" s="503">
        <v>4.0011999999999999</v>
      </c>
      <c r="M86" s="38"/>
    </row>
    <row r="87" spans="2:13" s="37" customFormat="1" ht="18" customHeight="1" x14ac:dyDescent="0.25">
      <c r="B87" s="1095"/>
      <c r="C87" s="872" t="s">
        <v>62</v>
      </c>
      <c r="D87" s="34" t="s">
        <v>42</v>
      </c>
      <c r="E87" s="33" t="s">
        <v>32</v>
      </c>
      <c r="F87" s="33" t="s">
        <v>14</v>
      </c>
      <c r="G87" s="34" t="s">
        <v>1</v>
      </c>
      <c r="H87" s="34" t="s">
        <v>479</v>
      </c>
      <c r="I87" s="35">
        <v>44922</v>
      </c>
      <c r="J87" s="35">
        <v>44965</v>
      </c>
      <c r="K87" s="35">
        <v>45105</v>
      </c>
      <c r="L87" s="36">
        <v>23.3333333</v>
      </c>
      <c r="M87" s="38"/>
    </row>
    <row r="88" spans="2:13" s="37" customFormat="1" ht="18" customHeight="1" x14ac:dyDescent="0.25">
      <c r="B88" s="1095"/>
      <c r="C88" s="872" t="s">
        <v>208</v>
      </c>
      <c r="D88" s="500" t="s">
        <v>483</v>
      </c>
      <c r="E88" s="874" t="s">
        <v>33</v>
      </c>
      <c r="F88" s="874" t="s">
        <v>14</v>
      </c>
      <c r="G88" s="873" t="s">
        <v>2</v>
      </c>
      <c r="H88" s="873" t="s">
        <v>59</v>
      </c>
      <c r="I88" s="875">
        <v>45008</v>
      </c>
      <c r="J88" s="875">
        <v>45036</v>
      </c>
      <c r="K88" s="875">
        <v>45174</v>
      </c>
      <c r="L88" s="876">
        <v>6.3959999999999999</v>
      </c>
      <c r="M88" s="38"/>
    </row>
    <row r="89" spans="2:13" s="37" customFormat="1" ht="18" customHeight="1" thickBot="1" x14ac:dyDescent="0.3">
      <c r="B89" s="1096"/>
      <c r="C89" s="877" t="s">
        <v>475</v>
      </c>
      <c r="D89" s="505" t="s">
        <v>29</v>
      </c>
      <c r="E89" s="504" t="s">
        <v>19</v>
      </c>
      <c r="F89" s="504" t="s">
        <v>14</v>
      </c>
      <c r="G89" s="505" t="s">
        <v>1</v>
      </c>
      <c r="H89" s="505" t="s">
        <v>186</v>
      </c>
      <c r="I89" s="506">
        <v>45148</v>
      </c>
      <c r="J89" s="506">
        <v>45198</v>
      </c>
      <c r="K89" s="506">
        <v>45469</v>
      </c>
      <c r="L89" s="507">
        <v>4.7131150000000002</v>
      </c>
      <c r="M89" s="38"/>
    </row>
    <row r="90" spans="2:13" s="37" customFormat="1" ht="18" customHeight="1" thickTop="1" thickBot="1" x14ac:dyDescent="0.3">
      <c r="C90" s="31"/>
      <c r="D90" s="32"/>
      <c r="E90" s="33"/>
      <c r="F90" s="33"/>
      <c r="G90" s="34"/>
      <c r="H90" s="34"/>
      <c r="I90" s="35"/>
      <c r="L90" s="38"/>
      <c r="M90" s="38"/>
    </row>
    <row r="91" spans="2:13" s="509" customFormat="1" ht="30.75" customHeight="1" thickTop="1" thickBot="1" x14ac:dyDescent="0.3">
      <c r="B91" s="1087" t="s">
        <v>696</v>
      </c>
      <c r="C91" s="1087"/>
      <c r="D91" s="1087"/>
      <c r="E91" s="1087"/>
      <c r="F91" s="1087"/>
      <c r="G91" s="1087"/>
      <c r="H91" s="1087"/>
      <c r="I91" s="1087"/>
      <c r="J91" s="508"/>
      <c r="K91" s="508"/>
      <c r="L91" s="508">
        <f t="shared" ref="L91" si="0">SUM(L6:L89)</f>
        <v>1039.2237513999999</v>
      </c>
      <c r="M91" s="510"/>
    </row>
    <row r="92" spans="2:13" ht="15.75" thickTop="1" x14ac:dyDescent="0.25"/>
    <row r="93" spans="2:13" x14ac:dyDescent="0.25">
      <c r="B93" s="511" t="s">
        <v>697</v>
      </c>
    </row>
    <row r="94" spans="2:13" x14ac:dyDescent="0.25">
      <c r="B94" s="511" t="s">
        <v>698</v>
      </c>
    </row>
    <row r="95" spans="2:13" x14ac:dyDescent="0.25">
      <c r="J95" s="512"/>
    </row>
  </sheetData>
  <mergeCells count="5">
    <mergeCell ref="B91:I91"/>
    <mergeCell ref="B6:B46"/>
    <mergeCell ref="B47:B60"/>
    <mergeCell ref="B61:B89"/>
    <mergeCell ref="B2:L2"/>
  </mergeCells>
  <pageMargins left="0.7" right="0.7" top="0.75" bottom="0.75" header="0.3" footer="0.3"/>
  <pageSetup scale="32" orientation="portrait" r:id="rId1"/>
  <colBreaks count="1" manualBreakCount="1">
    <brk id="13" max="8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4DBC-2B31-4CD1-8A13-775285762024}">
  <sheetPr>
    <tabColor rgb="FF002060"/>
  </sheetPr>
  <dimension ref="A1:H106"/>
  <sheetViews>
    <sheetView showGridLines="0" view="pageBreakPreview" zoomScaleNormal="100" zoomScaleSheetLayoutView="100" workbookViewId="0"/>
  </sheetViews>
  <sheetFormatPr baseColWidth="10" defaultColWidth="11.5703125" defaultRowHeight="15" x14ac:dyDescent="0.25"/>
  <cols>
    <col min="1" max="1" width="61.7109375" bestFit="1" customWidth="1"/>
    <col min="2" max="2" width="13.7109375" style="4" customWidth="1"/>
    <col min="3" max="3" width="12.42578125" style="4" customWidth="1"/>
    <col min="4" max="4" width="11.7109375" style="11" customWidth="1"/>
    <col min="5" max="5" width="13.140625" customWidth="1"/>
    <col min="8" max="8" width="8.7109375" customWidth="1"/>
    <col min="9" max="9" width="3.7109375" customWidth="1"/>
  </cols>
  <sheetData>
    <row r="1" spans="1:8" x14ac:dyDescent="0.25">
      <c r="A1" s="110" t="s">
        <v>762</v>
      </c>
      <c r="B1" s="363"/>
      <c r="C1" s="363"/>
      <c r="D1" s="67"/>
    </row>
    <row r="2" spans="1:8" ht="15.75" x14ac:dyDescent="0.25">
      <c r="A2" s="81" t="s">
        <v>763</v>
      </c>
      <c r="B2" s="363"/>
      <c r="C2" s="363"/>
      <c r="D2" s="67"/>
    </row>
    <row r="3" spans="1:8" ht="15.75" thickBot="1" x14ac:dyDescent="0.3">
      <c r="A3" s="154"/>
      <c r="B3" s="364"/>
      <c r="C3" s="364"/>
      <c r="D3" s="365"/>
    </row>
    <row r="4" spans="1:8" ht="15.75" thickBot="1" x14ac:dyDescent="0.3">
      <c r="A4" s="366"/>
      <c r="B4" s="1022" t="s">
        <v>866</v>
      </c>
      <c r="C4" s="1023"/>
      <c r="D4" s="1023"/>
      <c r="E4" s="1022" t="s">
        <v>867</v>
      </c>
      <c r="F4" s="1023"/>
      <c r="G4" s="1023"/>
      <c r="H4" s="1024"/>
    </row>
    <row r="5" spans="1:8" x14ac:dyDescent="0.25">
      <c r="A5" s="367" t="s">
        <v>764</v>
      </c>
      <c r="B5" s="368">
        <v>2024</v>
      </c>
      <c r="C5" s="368">
        <v>2025</v>
      </c>
      <c r="D5" s="369" t="s">
        <v>275</v>
      </c>
      <c r="E5" s="471">
        <v>2024</v>
      </c>
      <c r="F5" s="368">
        <v>2025</v>
      </c>
      <c r="G5" s="911" t="s">
        <v>275</v>
      </c>
      <c r="H5" s="912" t="s">
        <v>277</v>
      </c>
    </row>
    <row r="6" spans="1:8" x14ac:dyDescent="0.25">
      <c r="A6" s="370" t="s">
        <v>765</v>
      </c>
      <c r="B6" s="371">
        <f>SUM(B7:B17)</f>
        <v>204062.32244449703</v>
      </c>
      <c r="C6" s="371">
        <f>SUM(C7:C17)</f>
        <v>220260.99904799997</v>
      </c>
      <c r="D6" s="372">
        <f t="shared" ref="D6:D69" si="0">(C6-B6)/B6</f>
        <v>7.938102639162517E-2</v>
      </c>
      <c r="E6" s="913">
        <f>SUM(E7:E17)</f>
        <v>845605.41590724338</v>
      </c>
      <c r="F6" s="371">
        <f>SUM(F7:F17)</f>
        <v>886716.0339072108</v>
      </c>
      <c r="G6" s="914">
        <f t="shared" ref="G6:G69" si="1">(F6-E6)/E6</f>
        <v>4.8616786537323868E-2</v>
      </c>
      <c r="H6" s="178">
        <f>SUM(H7:H17)</f>
        <v>0.99999999999999978</v>
      </c>
    </row>
    <row r="7" spans="1:8" x14ac:dyDescent="0.25">
      <c r="A7" s="727" t="s">
        <v>280</v>
      </c>
      <c r="B7" s="180">
        <v>34019.013667250998</v>
      </c>
      <c r="C7" s="180">
        <v>34964.190170000002</v>
      </c>
      <c r="D7" s="373">
        <f t="shared" si="0"/>
        <v>2.7783771510662417E-2</v>
      </c>
      <c r="E7" s="179">
        <v>139072.98054891999</v>
      </c>
      <c r="F7" s="180">
        <v>140058.37086471799</v>
      </c>
      <c r="G7" s="181">
        <f t="shared" si="1"/>
        <v>7.0854188348352552E-3</v>
      </c>
      <c r="H7" s="182">
        <f>(F7/$F$6)</f>
        <v>0.15795177430994126</v>
      </c>
    </row>
    <row r="8" spans="1:8" x14ac:dyDescent="0.25">
      <c r="A8" s="727" t="s">
        <v>766</v>
      </c>
      <c r="B8" s="180">
        <v>37610.715785499997</v>
      </c>
      <c r="C8" s="180">
        <v>35519.699567999996</v>
      </c>
      <c r="D8" s="373">
        <f t="shared" si="0"/>
        <v>-5.5596288819000535E-2</v>
      </c>
      <c r="E8" s="179">
        <v>145304.6626948</v>
      </c>
      <c r="F8" s="180">
        <v>135666.35379169998</v>
      </c>
      <c r="G8" s="181">
        <f t="shared" si="1"/>
        <v>-6.6331724834904085E-2</v>
      </c>
      <c r="H8" s="925">
        <f t="shared" ref="H8:H17" si="2">(F8/$F$6)</f>
        <v>0.15299864737293856</v>
      </c>
    </row>
    <row r="9" spans="1:8" x14ac:dyDescent="0.25">
      <c r="A9" s="727" t="s">
        <v>282</v>
      </c>
      <c r="B9" s="180">
        <v>22689.85384</v>
      </c>
      <c r="C9" s="180">
        <v>39587.733445999998</v>
      </c>
      <c r="D9" s="373">
        <f t="shared" si="0"/>
        <v>0.7447328539512531</v>
      </c>
      <c r="E9" s="179">
        <v>78714.151553999996</v>
      </c>
      <c r="F9" s="180">
        <v>135321.03842599998</v>
      </c>
      <c r="G9" s="181">
        <f t="shared" si="1"/>
        <v>0.71914497907236108</v>
      </c>
      <c r="H9" s="925">
        <f t="shared" si="2"/>
        <v>0.15260921563549901</v>
      </c>
    </row>
    <row r="10" spans="1:8" x14ac:dyDescent="0.25">
      <c r="A10" s="727" t="s">
        <v>279</v>
      </c>
      <c r="B10" s="180">
        <v>29004.912413100003</v>
      </c>
      <c r="C10" s="180">
        <v>20738.68924</v>
      </c>
      <c r="D10" s="373">
        <f t="shared" si="0"/>
        <v>-0.28499390225245369</v>
      </c>
      <c r="E10" s="179">
        <v>134861.88907480001</v>
      </c>
      <c r="F10" s="180">
        <v>118512.89828361</v>
      </c>
      <c r="G10" s="181">
        <f t="shared" si="1"/>
        <v>-0.12122765670383112</v>
      </c>
      <c r="H10" s="182">
        <f t="shared" si="2"/>
        <v>0.13365372199417297</v>
      </c>
    </row>
    <row r="11" spans="1:8" x14ac:dyDescent="0.25">
      <c r="A11" s="727" t="s">
        <v>281</v>
      </c>
      <c r="B11" s="180">
        <v>25664.237000000001</v>
      </c>
      <c r="C11" s="180">
        <v>22368.553053</v>
      </c>
      <c r="D11" s="373">
        <f t="shared" si="0"/>
        <v>-0.12841542676682738</v>
      </c>
      <c r="E11" s="179">
        <v>97629.421275603294</v>
      </c>
      <c r="F11" s="180">
        <v>102318.7082347729</v>
      </c>
      <c r="G11" s="181">
        <f t="shared" si="1"/>
        <v>4.803149396872864E-2</v>
      </c>
      <c r="H11" s="182">
        <f t="shared" si="2"/>
        <v>0.1153906147201573</v>
      </c>
    </row>
    <row r="12" spans="1:8" x14ac:dyDescent="0.25">
      <c r="A12" s="727" t="s">
        <v>283</v>
      </c>
      <c r="B12" s="180">
        <v>15603.736800000001</v>
      </c>
      <c r="C12" s="180">
        <v>24811.248908000001</v>
      </c>
      <c r="D12" s="373">
        <f t="shared" si="0"/>
        <v>0.59008378736560085</v>
      </c>
      <c r="E12" s="179">
        <v>55755.247799999997</v>
      </c>
      <c r="F12" s="180">
        <v>79614.246237999992</v>
      </c>
      <c r="G12" s="181">
        <f t="shared" si="1"/>
        <v>0.42792381667076002</v>
      </c>
      <c r="H12" s="182">
        <f t="shared" si="2"/>
        <v>8.9785504257985621E-2</v>
      </c>
    </row>
    <row r="13" spans="1:8" x14ac:dyDescent="0.25">
      <c r="A13" s="727" t="s">
        <v>767</v>
      </c>
      <c r="B13" s="180">
        <v>6772.0299400200001</v>
      </c>
      <c r="C13" s="180">
        <v>10174.808107999999</v>
      </c>
      <c r="D13" s="373">
        <f t="shared" si="0"/>
        <v>0.5024753579234692</v>
      </c>
      <c r="E13" s="179">
        <v>36728.052035180001</v>
      </c>
      <c r="F13" s="180">
        <v>45130.285510649992</v>
      </c>
      <c r="G13" s="181">
        <f t="shared" si="1"/>
        <v>0.22876882954265867</v>
      </c>
      <c r="H13" s="182">
        <f t="shared" si="2"/>
        <v>5.089598449211373E-2</v>
      </c>
    </row>
    <row r="14" spans="1:8" x14ac:dyDescent="0.25">
      <c r="A14" s="377" t="s">
        <v>286</v>
      </c>
      <c r="B14" s="375">
        <v>6834.6266364900002</v>
      </c>
      <c r="C14" s="375">
        <v>7710.0013120000003</v>
      </c>
      <c r="D14" s="373">
        <f t="shared" si="0"/>
        <v>0.12807937025211938</v>
      </c>
      <c r="E14" s="179">
        <v>31410.866137879999</v>
      </c>
      <c r="F14" s="180">
        <v>28003.325780250001</v>
      </c>
      <c r="G14" s="181">
        <f t="shared" si="1"/>
        <v>-0.10848285248399016</v>
      </c>
      <c r="H14" s="182">
        <f t="shared" si="2"/>
        <v>3.1580939905706464E-2</v>
      </c>
    </row>
    <row r="15" spans="1:8" x14ac:dyDescent="0.25">
      <c r="A15" s="377" t="s">
        <v>284</v>
      </c>
      <c r="B15" s="375">
        <v>7260.4066499999999</v>
      </c>
      <c r="C15" s="375">
        <v>5622.9336240000002</v>
      </c>
      <c r="D15" s="373">
        <f t="shared" si="0"/>
        <v>-0.2255346160259494</v>
      </c>
      <c r="E15" s="179">
        <v>50170.425771199996</v>
      </c>
      <c r="F15" s="180">
        <v>27750.052764</v>
      </c>
      <c r="G15" s="181">
        <f t="shared" si="1"/>
        <v>-0.44688424829095758</v>
      </c>
      <c r="H15" s="182">
        <f t="shared" si="2"/>
        <v>3.129530954991603E-2</v>
      </c>
    </row>
    <row r="16" spans="1:8" x14ac:dyDescent="0.25">
      <c r="A16" s="377" t="s">
        <v>287</v>
      </c>
      <c r="B16" s="375">
        <v>4549.366634</v>
      </c>
      <c r="C16" s="375">
        <v>4208.006214</v>
      </c>
      <c r="D16" s="373">
        <f t="shared" si="0"/>
        <v>-7.5034713062873348E-2</v>
      </c>
      <c r="E16" s="179">
        <v>20372.333576099998</v>
      </c>
      <c r="F16" s="180">
        <v>16270.6160686</v>
      </c>
      <c r="G16" s="181">
        <f t="shared" si="1"/>
        <v>-0.20133763725094153</v>
      </c>
      <c r="H16" s="182">
        <f t="shared" si="2"/>
        <v>1.8349297234319117E-2</v>
      </c>
    </row>
    <row r="17" spans="1:8" x14ac:dyDescent="0.25">
      <c r="A17" s="330" t="s">
        <v>926</v>
      </c>
      <c r="B17" s="374">
        <v>14053.423078136024</v>
      </c>
      <c r="C17" s="375">
        <v>14555.13540499995</v>
      </c>
      <c r="D17" s="373">
        <f t="shared" si="0"/>
        <v>3.5700364535703619E-2</v>
      </c>
      <c r="E17" s="915">
        <v>55585.385438760044</v>
      </c>
      <c r="F17" s="180">
        <v>58070.13794490986</v>
      </c>
      <c r="G17" s="181">
        <f t="shared" si="1"/>
        <v>4.4701543158090301E-2</v>
      </c>
      <c r="H17" s="182">
        <f t="shared" si="2"/>
        <v>6.5488990527249824E-2</v>
      </c>
    </row>
    <row r="18" spans="1:8" x14ac:dyDescent="0.25">
      <c r="A18" s="370" t="s">
        <v>768</v>
      </c>
      <c r="B18" s="371">
        <f>SUM(B19:B29)</f>
        <v>8551591.4973776639</v>
      </c>
      <c r="C18" s="371">
        <f>SUM(C19:C29)</f>
        <v>8796544.4006719943</v>
      </c>
      <c r="D18" s="372">
        <f t="shared" si="0"/>
        <v>2.8644130553879356E-2</v>
      </c>
      <c r="E18" s="913">
        <f>SUM(E19:E29)</f>
        <v>36371914.619589306</v>
      </c>
      <c r="F18" s="371">
        <f>SUM(F19:F29)</f>
        <v>33693371.708517067</v>
      </c>
      <c r="G18" s="914">
        <f t="shared" si="1"/>
        <v>-7.3643165037828959E-2</v>
      </c>
      <c r="H18" s="178">
        <f>SUM(H19:H29)</f>
        <v>1</v>
      </c>
    </row>
    <row r="19" spans="1:8" x14ac:dyDescent="0.25">
      <c r="A19" s="727" t="s">
        <v>288</v>
      </c>
      <c r="B19" s="180">
        <v>849020.04399999999</v>
      </c>
      <c r="C19" s="180">
        <v>1197685.6606000001</v>
      </c>
      <c r="D19" s="373">
        <f t="shared" si="0"/>
        <v>0.41066829819155609</v>
      </c>
      <c r="E19" s="179">
        <v>3672424.7774999999</v>
      </c>
      <c r="F19" s="180">
        <v>4460417.8580999998</v>
      </c>
      <c r="G19" s="181">
        <f t="shared" si="1"/>
        <v>0.21457024400549482</v>
      </c>
      <c r="H19" s="182">
        <f>(F19/$F$18)</f>
        <v>0.13238265070908556</v>
      </c>
    </row>
    <row r="20" spans="1:8" x14ac:dyDescent="0.25">
      <c r="A20" s="727" t="s">
        <v>289</v>
      </c>
      <c r="B20" s="180">
        <v>769831.94663999998</v>
      </c>
      <c r="C20" s="180">
        <v>731217.34519000002</v>
      </c>
      <c r="D20" s="373">
        <f t="shared" si="0"/>
        <v>-5.0159780480060381E-2</v>
      </c>
      <c r="E20" s="179">
        <v>3073802.0808999995</v>
      </c>
      <c r="F20" s="180">
        <v>2923522.16065</v>
      </c>
      <c r="G20" s="181">
        <f t="shared" si="1"/>
        <v>-4.8890564940341906E-2</v>
      </c>
      <c r="H20" s="182">
        <f t="shared" ref="H20:H29" si="3">(F20/$F$18)</f>
        <v>8.6768465499431957E-2</v>
      </c>
    </row>
    <row r="21" spans="1:8" x14ac:dyDescent="0.25">
      <c r="A21" s="727" t="s">
        <v>290</v>
      </c>
      <c r="B21" s="180">
        <v>589619.93871999998</v>
      </c>
      <c r="C21" s="180">
        <v>554001.13386000006</v>
      </c>
      <c r="D21" s="373">
        <f t="shared" si="0"/>
        <v>-6.0409769956769818E-2</v>
      </c>
      <c r="E21" s="179">
        <v>2152644.17564</v>
      </c>
      <c r="F21" s="180">
        <v>1986706.7568600001</v>
      </c>
      <c r="G21" s="181">
        <f t="shared" si="1"/>
        <v>-7.7085391379495077E-2</v>
      </c>
      <c r="H21" s="182">
        <f t="shared" si="3"/>
        <v>5.8964320165019193E-2</v>
      </c>
    </row>
    <row r="22" spans="1:8" x14ac:dyDescent="0.25">
      <c r="A22" s="727" t="s">
        <v>291</v>
      </c>
      <c r="B22" s="180">
        <v>529872.59699999995</v>
      </c>
      <c r="C22" s="180">
        <v>466087.446</v>
      </c>
      <c r="D22" s="373">
        <f t="shared" si="0"/>
        <v>-0.12037827840340262</v>
      </c>
      <c r="E22" s="179">
        <v>1916046.0359999998</v>
      </c>
      <c r="F22" s="180">
        <v>1778156.064</v>
      </c>
      <c r="G22" s="181">
        <f t="shared" si="1"/>
        <v>-7.1965897170124069E-2</v>
      </c>
      <c r="H22" s="182">
        <f t="shared" si="3"/>
        <v>5.2774654890074858E-2</v>
      </c>
    </row>
    <row r="23" spans="1:8" x14ac:dyDescent="0.25">
      <c r="A23" s="377" t="s">
        <v>769</v>
      </c>
      <c r="B23" s="375">
        <v>676168.65899999999</v>
      </c>
      <c r="C23" s="375">
        <v>397146.321</v>
      </c>
      <c r="D23" s="373">
        <f t="shared" si="0"/>
        <v>-0.41265198303135192</v>
      </c>
      <c r="E23" s="179">
        <v>2831548.3107434399</v>
      </c>
      <c r="F23" s="180">
        <v>1699267.777</v>
      </c>
      <c r="G23" s="181">
        <f t="shared" si="1"/>
        <v>-0.39988035148379752</v>
      </c>
      <c r="H23" s="182">
        <f t="shared" si="3"/>
        <v>5.0433295655313008E-2</v>
      </c>
    </row>
    <row r="24" spans="1:8" x14ac:dyDescent="0.25">
      <c r="A24" s="377" t="s">
        <v>293</v>
      </c>
      <c r="B24" s="375">
        <v>357846.75</v>
      </c>
      <c r="C24" s="375">
        <v>407281.22</v>
      </c>
      <c r="D24" s="373">
        <f t="shared" si="0"/>
        <v>0.13814424750259705</v>
      </c>
      <c r="E24" s="179">
        <v>1499233.3161599999</v>
      </c>
      <c r="F24" s="180">
        <v>1489012.91</v>
      </c>
      <c r="G24" s="181">
        <f t="shared" si="1"/>
        <v>-6.817088474379447E-3</v>
      </c>
      <c r="H24" s="182">
        <f t="shared" si="3"/>
        <v>4.4193051466665911E-2</v>
      </c>
    </row>
    <row r="25" spans="1:8" x14ac:dyDescent="0.25">
      <c r="A25" s="377" t="s">
        <v>609</v>
      </c>
      <c r="B25" s="375">
        <v>269900.01862599998</v>
      </c>
      <c r="C25" s="375">
        <v>368633.54749099998</v>
      </c>
      <c r="D25" s="373">
        <f t="shared" si="0"/>
        <v>0.36581519841173071</v>
      </c>
      <c r="E25" s="179">
        <v>985732.24158640392</v>
      </c>
      <c r="F25" s="180">
        <v>1322861.0335346111</v>
      </c>
      <c r="G25" s="181">
        <f t="shared" si="1"/>
        <v>0.34200848640767151</v>
      </c>
      <c r="H25" s="182">
        <f t="shared" si="3"/>
        <v>3.9261758810567961E-2</v>
      </c>
    </row>
    <row r="26" spans="1:8" x14ac:dyDescent="0.25">
      <c r="A26" s="377" t="s">
        <v>861</v>
      </c>
      <c r="B26" s="375">
        <v>173735.66639999999</v>
      </c>
      <c r="C26" s="375">
        <v>344253.9167</v>
      </c>
      <c r="D26" s="373">
        <f t="shared" si="0"/>
        <v>0.98148096952877617</v>
      </c>
      <c r="E26" s="179">
        <v>826813.55200000003</v>
      </c>
      <c r="F26" s="180">
        <v>1223096.061</v>
      </c>
      <c r="G26" s="181">
        <f t="shared" si="1"/>
        <v>0.4792888409260132</v>
      </c>
      <c r="H26" s="925">
        <f t="shared" si="3"/>
        <v>3.6300791490417199E-2</v>
      </c>
    </row>
    <row r="27" spans="1:8" x14ac:dyDescent="0.25">
      <c r="A27" s="377" t="s">
        <v>292</v>
      </c>
      <c r="B27" s="375">
        <v>316380.25503</v>
      </c>
      <c r="C27" s="375">
        <v>296149.70033999998</v>
      </c>
      <c r="D27" s="373">
        <f t="shared" si="0"/>
        <v>-6.394379664458423E-2</v>
      </c>
      <c r="E27" s="179">
        <v>1354856.5647</v>
      </c>
      <c r="F27" s="180">
        <v>1220872.146101</v>
      </c>
      <c r="G27" s="181">
        <f t="shared" si="1"/>
        <v>-9.8891958078726624E-2</v>
      </c>
      <c r="H27" s="925">
        <f t="shared" si="3"/>
        <v>3.623478696827441E-2</v>
      </c>
    </row>
    <row r="28" spans="1:8" x14ac:dyDescent="0.25">
      <c r="A28" s="377" t="s">
        <v>770</v>
      </c>
      <c r="B28" s="375">
        <v>330911.70644552202</v>
      </c>
      <c r="C28" s="375">
        <v>208296.66939</v>
      </c>
      <c r="D28" s="373">
        <f t="shared" si="0"/>
        <v>-0.37053701838652886</v>
      </c>
      <c r="E28" s="179">
        <v>1283148.5077466341</v>
      </c>
      <c r="F28" s="180">
        <v>1059317.3624536148</v>
      </c>
      <c r="G28" s="181">
        <f t="shared" si="1"/>
        <v>-0.17443900214332489</v>
      </c>
      <c r="H28" s="182">
        <f t="shared" si="3"/>
        <v>3.1439933397518625E-2</v>
      </c>
    </row>
    <row r="29" spans="1:8" x14ac:dyDescent="0.25">
      <c r="A29" s="330" t="s">
        <v>927</v>
      </c>
      <c r="B29" s="374">
        <v>3688303.9155161427</v>
      </c>
      <c r="C29" s="375">
        <v>3825791.440100994</v>
      </c>
      <c r="D29" s="376">
        <f t="shared" si="0"/>
        <v>3.7276625715809857E-2</v>
      </c>
      <c r="E29" s="916">
        <v>16775665.056612831</v>
      </c>
      <c r="F29" s="375">
        <v>14530141.578817841</v>
      </c>
      <c r="G29" s="917">
        <f t="shared" si="1"/>
        <v>-0.13385600333679903</v>
      </c>
      <c r="H29" s="182">
        <f t="shared" si="3"/>
        <v>0.43124629094763134</v>
      </c>
    </row>
    <row r="30" spans="1:8" x14ac:dyDescent="0.25">
      <c r="A30" s="370" t="s">
        <v>771</v>
      </c>
      <c r="B30" s="371">
        <f>SUM(B31:B41)</f>
        <v>92130.344983010014</v>
      </c>
      <c r="C30" s="371">
        <f>SUM(C31:C41)</f>
        <v>137649.17029800001</v>
      </c>
      <c r="D30" s="372">
        <f t="shared" si="0"/>
        <v>0.49406984553660616</v>
      </c>
      <c r="E30" s="913">
        <f>SUM(E31:E41)</f>
        <v>410182.43350618891</v>
      </c>
      <c r="F30" s="371">
        <f>SUM(F31:F41)</f>
        <v>458319.34389550739</v>
      </c>
      <c r="G30" s="914">
        <f t="shared" si="1"/>
        <v>0.1173548803098419</v>
      </c>
      <c r="H30" s="178">
        <f>SUM(H31:H41)</f>
        <v>1</v>
      </c>
    </row>
    <row r="31" spans="1:8" x14ac:dyDescent="0.25">
      <c r="A31" s="727" t="s">
        <v>279</v>
      </c>
      <c r="B31" s="180">
        <v>18819.117551700001</v>
      </c>
      <c r="C31" s="180">
        <v>52553.540031999997</v>
      </c>
      <c r="D31" s="373">
        <f t="shared" si="0"/>
        <v>1.7925613349098104</v>
      </c>
      <c r="E31" s="472">
        <v>97171.321455600002</v>
      </c>
      <c r="F31" s="375">
        <v>156142.20429485</v>
      </c>
      <c r="G31" s="917">
        <f t="shared" si="1"/>
        <v>0.60687538211770919</v>
      </c>
      <c r="H31" s="918">
        <f>(F31/$F$30)</f>
        <v>0.34068429878545337</v>
      </c>
    </row>
    <row r="32" spans="1:8" x14ac:dyDescent="0.25">
      <c r="A32" s="727" t="s">
        <v>295</v>
      </c>
      <c r="B32" s="180">
        <v>7483.1421732879999</v>
      </c>
      <c r="C32" s="180">
        <v>14160.183706</v>
      </c>
      <c r="D32" s="373">
        <f t="shared" si="0"/>
        <v>0.89227778626825027</v>
      </c>
      <c r="E32" s="472">
        <v>42370.652234506997</v>
      </c>
      <c r="F32" s="375">
        <v>54558.758118141996</v>
      </c>
      <c r="G32" s="917">
        <f t="shared" si="1"/>
        <v>0.28765443156687848</v>
      </c>
      <c r="H32" s="918">
        <f t="shared" ref="H32:H41" si="4">(F32/$F$30)</f>
        <v>0.11904092385544367</v>
      </c>
    </row>
    <row r="33" spans="1:8" x14ac:dyDescent="0.25">
      <c r="A33" s="727" t="s">
        <v>296</v>
      </c>
      <c r="B33" s="180">
        <v>7494.5882000000001</v>
      </c>
      <c r="C33" s="180">
        <v>8766.2867000000006</v>
      </c>
      <c r="D33" s="373">
        <f t="shared" si="0"/>
        <v>0.16968223817820977</v>
      </c>
      <c r="E33" s="472">
        <v>33654.253599999996</v>
      </c>
      <c r="F33" s="375">
        <v>27268.590899999999</v>
      </c>
      <c r="G33" s="917">
        <f t="shared" si="1"/>
        <v>-0.18974310872846092</v>
      </c>
      <c r="H33" s="918">
        <f t="shared" si="4"/>
        <v>5.9496923407660024E-2</v>
      </c>
    </row>
    <row r="34" spans="1:8" x14ac:dyDescent="0.25">
      <c r="A34" s="727" t="s">
        <v>299</v>
      </c>
      <c r="B34" s="180">
        <v>8584.7547979999999</v>
      </c>
      <c r="C34" s="180">
        <v>5923.5563999999995</v>
      </c>
      <c r="D34" s="373">
        <f t="shared" si="0"/>
        <v>-0.30999119492847749</v>
      </c>
      <c r="E34" s="472">
        <v>32501.452603999998</v>
      </c>
      <c r="F34" s="375">
        <v>18225.609748000003</v>
      </c>
      <c r="G34" s="917">
        <f t="shared" si="1"/>
        <v>-0.43923707133763762</v>
      </c>
      <c r="H34" s="918">
        <f t="shared" si="4"/>
        <v>3.9766180482566048E-2</v>
      </c>
    </row>
    <row r="35" spans="1:8" x14ac:dyDescent="0.25">
      <c r="A35" s="377" t="s">
        <v>297</v>
      </c>
      <c r="B35" s="375">
        <v>3738.2985199999998</v>
      </c>
      <c r="C35" s="375">
        <v>5088.680292</v>
      </c>
      <c r="D35" s="376">
        <f t="shared" si="0"/>
        <v>0.36122898285822297</v>
      </c>
      <c r="E35" s="472">
        <v>17502.305551000001</v>
      </c>
      <c r="F35" s="375">
        <v>17693.076702000002</v>
      </c>
      <c r="G35" s="917">
        <f t="shared" si="1"/>
        <v>1.089977262961799E-2</v>
      </c>
      <c r="H35" s="918">
        <f t="shared" si="4"/>
        <v>3.8604254735610417E-2</v>
      </c>
    </row>
    <row r="36" spans="1:8" x14ac:dyDescent="0.25">
      <c r="A36" s="377" t="s">
        <v>298</v>
      </c>
      <c r="B36" s="375">
        <v>3026.921758593</v>
      </c>
      <c r="C36" s="375">
        <v>4246.527889</v>
      </c>
      <c r="D36" s="376">
        <f t="shared" si="0"/>
        <v>0.40291960865678528</v>
      </c>
      <c r="E36" s="472">
        <v>14792.886885507998</v>
      </c>
      <c r="F36" s="375">
        <v>16922.438653032001</v>
      </c>
      <c r="G36" s="917">
        <f t="shared" si="1"/>
        <v>0.14395782135062762</v>
      </c>
      <c r="H36" s="918">
        <f t="shared" si="4"/>
        <v>3.6922811307065762E-2</v>
      </c>
    </row>
    <row r="37" spans="1:8" x14ac:dyDescent="0.25">
      <c r="A37" s="377" t="s">
        <v>320</v>
      </c>
      <c r="B37" s="375">
        <v>4912.8837378000007</v>
      </c>
      <c r="C37" s="375">
        <v>4167.9170549999999</v>
      </c>
      <c r="D37" s="376">
        <f t="shared" si="0"/>
        <v>-0.15163531696632382</v>
      </c>
      <c r="E37" s="472">
        <v>17321.999786499997</v>
      </c>
      <c r="F37" s="375">
        <v>16024.874028599999</v>
      </c>
      <c r="G37" s="917">
        <f t="shared" si="1"/>
        <v>-7.4883141316681015E-2</v>
      </c>
      <c r="H37" s="1007">
        <f t="shared" si="4"/>
        <v>3.4964428715567201E-2</v>
      </c>
    </row>
    <row r="38" spans="1:8" x14ac:dyDescent="0.25">
      <c r="A38" s="377" t="s">
        <v>283</v>
      </c>
      <c r="B38" s="375">
        <v>5118.2727359999999</v>
      </c>
      <c r="C38" s="375">
        <v>5348.6474340000004</v>
      </c>
      <c r="D38" s="376">
        <f t="shared" si="0"/>
        <v>4.5010242689810527E-2</v>
      </c>
      <c r="E38" s="472">
        <v>24738.101675999998</v>
      </c>
      <c r="F38" s="375">
        <v>15944.975321</v>
      </c>
      <c r="G38" s="917">
        <f t="shared" si="1"/>
        <v>-0.35544871106786535</v>
      </c>
      <c r="H38" s="1007">
        <f t="shared" si="4"/>
        <v>3.4790098941656952E-2</v>
      </c>
    </row>
    <row r="39" spans="1:8" x14ac:dyDescent="0.25">
      <c r="A39" s="377" t="s">
        <v>529</v>
      </c>
      <c r="B39" s="375">
        <v>3373.7288771999997</v>
      </c>
      <c r="C39" s="375">
        <v>3260.6465519999997</v>
      </c>
      <c r="D39" s="376">
        <f t="shared" si="0"/>
        <v>-3.3518498171036144E-2</v>
      </c>
      <c r="E39" s="472">
        <v>13861.249039799999</v>
      </c>
      <c r="F39" s="375">
        <v>14573.2369435</v>
      </c>
      <c r="G39" s="917">
        <f t="shared" si="1"/>
        <v>5.1365349663342753E-2</v>
      </c>
      <c r="H39" s="918">
        <f t="shared" si="4"/>
        <v>3.179712385611759E-2</v>
      </c>
    </row>
    <row r="40" spans="1:8" x14ac:dyDescent="0.25">
      <c r="A40" s="377" t="s">
        <v>300</v>
      </c>
      <c r="B40" s="375">
        <v>4855.0132973300006</v>
      </c>
      <c r="C40" s="375">
        <v>3391.5804290000001</v>
      </c>
      <c r="D40" s="376">
        <f t="shared" si="0"/>
        <v>-0.30142715966088307</v>
      </c>
      <c r="E40" s="472">
        <v>16480.353653080001</v>
      </c>
      <c r="F40" s="375">
        <v>13317.327207159999</v>
      </c>
      <c r="G40" s="917">
        <f t="shared" si="1"/>
        <v>-0.1919270977130316</v>
      </c>
      <c r="H40" s="918">
        <f t="shared" si="4"/>
        <v>2.9056873519604766E-2</v>
      </c>
    </row>
    <row r="41" spans="1:8" x14ac:dyDescent="0.25">
      <c r="A41" s="330" t="s">
        <v>928</v>
      </c>
      <c r="B41" s="374">
        <v>24723.623333099007</v>
      </c>
      <c r="C41" s="375">
        <v>30741.603809000007</v>
      </c>
      <c r="D41" s="376">
        <f>(C41-B41)/B41</f>
        <v>0.24341013430035421</v>
      </c>
      <c r="E41" s="916">
        <v>99787.857020193886</v>
      </c>
      <c r="F41" s="375">
        <v>107648.25197922339</v>
      </c>
      <c r="G41" s="181">
        <f t="shared" si="1"/>
        <v>7.8771056857537436E-2</v>
      </c>
      <c r="H41" s="918">
        <f t="shared" si="4"/>
        <v>0.23487608239325419</v>
      </c>
    </row>
    <row r="42" spans="1:8" x14ac:dyDescent="0.25">
      <c r="A42" s="370" t="s">
        <v>772</v>
      </c>
      <c r="B42" s="371">
        <f>SUM(B43:B53)</f>
        <v>262818.9861067849</v>
      </c>
      <c r="C42" s="371">
        <f>SUM(C43:C53)</f>
        <v>311487.44323200011</v>
      </c>
      <c r="D42" s="372">
        <f t="shared" si="0"/>
        <v>0.18517861987885811</v>
      </c>
      <c r="E42" s="913">
        <f>SUM(E43:E53)</f>
        <v>1037755.2318275599</v>
      </c>
      <c r="F42" s="371">
        <f>SUM(F43:F53)</f>
        <v>1169743.0347482848</v>
      </c>
      <c r="G42" s="914">
        <f t="shared" si="1"/>
        <v>0.12718587088044372</v>
      </c>
      <c r="H42" s="178">
        <f>SUM(H43:H53)</f>
        <v>0.99999999999999989</v>
      </c>
    </row>
    <row r="43" spans="1:8" x14ac:dyDescent="0.25">
      <c r="A43" s="727" t="s">
        <v>279</v>
      </c>
      <c r="B43" s="180">
        <v>23499.380553104998</v>
      </c>
      <c r="C43" s="180">
        <v>47245.260233000001</v>
      </c>
      <c r="D43" s="373">
        <f t="shared" si="0"/>
        <v>1.0104896010442894</v>
      </c>
      <c r="E43" s="179">
        <v>100046.136688914</v>
      </c>
      <c r="F43" s="180">
        <v>153450.56100884351</v>
      </c>
      <c r="G43" s="181">
        <f t="shared" si="1"/>
        <v>0.53379796649206523</v>
      </c>
      <c r="H43" s="182">
        <f>(F43/$F$42)</f>
        <v>0.13118313719377203</v>
      </c>
    </row>
    <row r="44" spans="1:8" x14ac:dyDescent="0.25">
      <c r="A44" s="727" t="s">
        <v>294</v>
      </c>
      <c r="B44" s="180">
        <v>25034.652541490002</v>
      </c>
      <c r="C44" s="180">
        <v>25751.684478999996</v>
      </c>
      <c r="D44" s="373">
        <f t="shared" si="0"/>
        <v>2.8641577362484034E-2</v>
      </c>
      <c r="E44" s="179">
        <v>63267.939874956799</v>
      </c>
      <c r="F44" s="180">
        <v>125035.0899489611</v>
      </c>
      <c r="G44" s="181">
        <f t="shared" si="1"/>
        <v>0.97627882614925243</v>
      </c>
      <c r="H44" s="182">
        <f t="shared" ref="H44:H53" si="5">(F44/$F$42)</f>
        <v>0.10689107456482287</v>
      </c>
    </row>
    <row r="45" spans="1:8" x14ac:dyDescent="0.25">
      <c r="A45" s="727" t="s">
        <v>283</v>
      </c>
      <c r="B45" s="180">
        <v>23153.0104808098</v>
      </c>
      <c r="C45" s="180">
        <v>24393.478792999998</v>
      </c>
      <c r="D45" s="373">
        <f t="shared" si="0"/>
        <v>5.3576977094117025E-2</v>
      </c>
      <c r="E45" s="179">
        <v>87880.739698237201</v>
      </c>
      <c r="F45" s="180">
        <v>76310.451469937499</v>
      </c>
      <c r="G45" s="181">
        <f t="shared" si="1"/>
        <v>-0.13165897633576462</v>
      </c>
      <c r="H45" s="182">
        <f t="shared" si="5"/>
        <v>6.5236935979155988E-2</v>
      </c>
    </row>
    <row r="46" spans="1:8" x14ac:dyDescent="0.25">
      <c r="A46" s="727" t="s">
        <v>295</v>
      </c>
      <c r="B46" s="180">
        <v>8977.3380266920994</v>
      </c>
      <c r="C46" s="180">
        <v>17128.034185</v>
      </c>
      <c r="D46" s="373">
        <f t="shared" si="0"/>
        <v>0.9079190439385969</v>
      </c>
      <c r="E46" s="179">
        <v>53921.496826263698</v>
      </c>
      <c r="F46" s="180">
        <v>68893.534597056598</v>
      </c>
      <c r="G46" s="181">
        <f t="shared" si="1"/>
        <v>0.27766361566395587</v>
      </c>
      <c r="H46" s="182">
        <f t="shared" si="5"/>
        <v>5.8896298204401523E-2</v>
      </c>
    </row>
    <row r="47" spans="1:8" x14ac:dyDescent="0.25">
      <c r="A47" s="727" t="s">
        <v>293</v>
      </c>
      <c r="B47" s="180">
        <v>15422.3134314863</v>
      </c>
      <c r="C47" s="180">
        <v>16195.190172000001</v>
      </c>
      <c r="D47" s="373">
        <f t="shared" si="0"/>
        <v>5.0114189673761272E-2</v>
      </c>
      <c r="E47" s="179">
        <v>60939.554510732698</v>
      </c>
      <c r="F47" s="180">
        <v>61113.529116154001</v>
      </c>
      <c r="G47" s="181">
        <f t="shared" si="1"/>
        <v>2.8548716317028928E-3</v>
      </c>
      <c r="H47" s="182">
        <f t="shared" si="5"/>
        <v>5.2245260113307643E-2</v>
      </c>
    </row>
    <row r="48" spans="1:8" x14ac:dyDescent="0.25">
      <c r="A48" s="377" t="s">
        <v>280</v>
      </c>
      <c r="B48" s="375">
        <v>13510.5717831906</v>
      </c>
      <c r="C48" s="375">
        <v>15342.897045</v>
      </c>
      <c r="D48" s="373">
        <f t="shared" si="0"/>
        <v>0.13562159257309278</v>
      </c>
      <c r="E48" s="179">
        <v>57907.5490228575</v>
      </c>
      <c r="F48" s="180">
        <v>59044.998830342796</v>
      </c>
      <c r="G48" s="181">
        <f t="shared" si="1"/>
        <v>1.9642513397282926E-2</v>
      </c>
      <c r="H48" s="182">
        <f t="shared" si="5"/>
        <v>5.0476897127281116E-2</v>
      </c>
    </row>
    <row r="49" spans="1:8" x14ac:dyDescent="0.25">
      <c r="A49" s="377" t="s">
        <v>282</v>
      </c>
      <c r="B49" s="375">
        <v>7146.0429326283002</v>
      </c>
      <c r="C49" s="375">
        <v>14692.950572</v>
      </c>
      <c r="D49" s="373">
        <f t="shared" si="0"/>
        <v>1.0560960395176302</v>
      </c>
      <c r="E49" s="179">
        <v>32779.881888768199</v>
      </c>
      <c r="F49" s="180">
        <v>47957.481648829198</v>
      </c>
      <c r="G49" s="181">
        <f t="shared" si="1"/>
        <v>0.46301569394188385</v>
      </c>
      <c r="H49" s="182">
        <f t="shared" si="5"/>
        <v>4.0998304947504213E-2</v>
      </c>
    </row>
    <row r="50" spans="1:8" x14ac:dyDescent="0.25">
      <c r="A50" s="377" t="s">
        <v>297</v>
      </c>
      <c r="B50" s="375">
        <v>10463.005327560801</v>
      </c>
      <c r="C50" s="375">
        <v>11870.81379</v>
      </c>
      <c r="D50" s="373">
        <f t="shared" si="0"/>
        <v>0.13455106046165002</v>
      </c>
      <c r="E50" s="179">
        <v>44642.1562056767</v>
      </c>
      <c r="F50" s="180">
        <v>43767.340411234902</v>
      </c>
      <c r="G50" s="181">
        <f t="shared" si="1"/>
        <v>-1.9596181475001345E-2</v>
      </c>
      <c r="H50" s="925">
        <f t="shared" si="5"/>
        <v>3.7416200918565956E-2</v>
      </c>
    </row>
    <row r="51" spans="1:8" x14ac:dyDescent="0.25">
      <c r="A51" s="377" t="s">
        <v>529</v>
      </c>
      <c r="B51" s="375">
        <v>18875.6843970964</v>
      </c>
      <c r="C51" s="375">
        <v>12072.262929</v>
      </c>
      <c r="D51" s="373">
        <f t="shared" si="0"/>
        <v>-0.36043310138958212</v>
      </c>
      <c r="E51" s="179">
        <v>45377.815948131698</v>
      </c>
      <c r="F51" s="180">
        <v>42873.004780195304</v>
      </c>
      <c r="G51" s="181">
        <f t="shared" si="1"/>
        <v>-5.5199024360261709E-2</v>
      </c>
      <c r="H51" s="925">
        <f t="shared" si="5"/>
        <v>3.6651643571804705E-2</v>
      </c>
    </row>
    <row r="52" spans="1:8" x14ac:dyDescent="0.25">
      <c r="A52" s="377" t="s">
        <v>400</v>
      </c>
      <c r="B52" s="375">
        <v>10854.1895291975</v>
      </c>
      <c r="C52" s="375">
        <v>10536.357284</v>
      </c>
      <c r="D52" s="373">
        <f t="shared" si="0"/>
        <v>-2.9281987783845047E-2</v>
      </c>
      <c r="E52" s="179">
        <v>43746.769969202302</v>
      </c>
      <c r="F52" s="180">
        <v>41314.737838803994</v>
      </c>
      <c r="G52" s="181">
        <f t="shared" si="1"/>
        <v>-5.5593410258870685E-2</v>
      </c>
      <c r="H52" s="182">
        <f t="shared" si="5"/>
        <v>3.5319498908317454E-2</v>
      </c>
    </row>
    <row r="53" spans="1:8" x14ac:dyDescent="0.25">
      <c r="A53" s="330" t="s">
        <v>929</v>
      </c>
      <c r="B53" s="374">
        <v>105882.79710352811</v>
      </c>
      <c r="C53" s="375">
        <v>116258.5137500001</v>
      </c>
      <c r="D53" s="376">
        <f t="shared" si="0"/>
        <v>9.7992468373564193E-2</v>
      </c>
      <c r="E53" s="916">
        <v>447245.19119381905</v>
      </c>
      <c r="F53" s="375">
        <v>449982.30509792583</v>
      </c>
      <c r="G53" s="181">
        <f t="shared" si="1"/>
        <v>6.1199403772250263E-3</v>
      </c>
      <c r="H53" s="182">
        <f t="shared" si="5"/>
        <v>0.38468474847106637</v>
      </c>
    </row>
    <row r="54" spans="1:8" x14ac:dyDescent="0.25">
      <c r="A54" s="370" t="s">
        <v>773</v>
      </c>
      <c r="B54" s="371">
        <f>SUM(B55:B65)</f>
        <v>22894.08945444</v>
      </c>
      <c r="C54" s="371">
        <f>SUM(C55:C65)</f>
        <v>28510.480395999999</v>
      </c>
      <c r="D54" s="372">
        <f t="shared" si="0"/>
        <v>0.24532056418914602</v>
      </c>
      <c r="E54" s="913">
        <f>SUM(E55:E65)</f>
        <v>91100.465175062011</v>
      </c>
      <c r="F54" s="371">
        <f>SUM(F55:F65)</f>
        <v>98516.250231064696</v>
      </c>
      <c r="G54" s="914">
        <f t="shared" si="1"/>
        <v>8.1402274310589301E-2</v>
      </c>
      <c r="H54" s="178">
        <f>SUM(H55:H65)</f>
        <v>1</v>
      </c>
    </row>
    <row r="55" spans="1:8" x14ac:dyDescent="0.25">
      <c r="A55" s="727" t="s">
        <v>295</v>
      </c>
      <c r="B55" s="180">
        <v>1302.8864356730001</v>
      </c>
      <c r="C55" s="180">
        <v>2725.6570739999997</v>
      </c>
      <c r="D55" s="373">
        <f t="shared" si="0"/>
        <v>1.0920143148102344</v>
      </c>
      <c r="E55" s="179">
        <v>6902.8112909450001</v>
      </c>
      <c r="F55" s="180">
        <v>9842.7175309929989</v>
      </c>
      <c r="G55" s="181">
        <f t="shared" si="1"/>
        <v>0.42589984227216554</v>
      </c>
      <c r="H55" s="182">
        <f>(F55/$F$54)</f>
        <v>9.9909583524620774E-2</v>
      </c>
    </row>
    <row r="56" spans="1:8" x14ac:dyDescent="0.25">
      <c r="A56" s="727" t="s">
        <v>297</v>
      </c>
      <c r="B56" s="180">
        <v>2170.2472480000001</v>
      </c>
      <c r="C56" s="180">
        <v>2717.9364480000004</v>
      </c>
      <c r="D56" s="373">
        <f t="shared" si="0"/>
        <v>0.25236258242222187</v>
      </c>
      <c r="E56" s="179">
        <v>9226.5558550000005</v>
      </c>
      <c r="F56" s="180">
        <v>8895.2513490000001</v>
      </c>
      <c r="G56" s="181">
        <f t="shared" si="1"/>
        <v>-3.5907711523846877E-2</v>
      </c>
      <c r="H56" s="182">
        <f t="shared" ref="H56:H65" si="6">(F56/$F$54)</f>
        <v>9.0292224157300496E-2</v>
      </c>
    </row>
    <row r="57" spans="1:8" x14ac:dyDescent="0.25">
      <c r="A57" s="727" t="s">
        <v>298</v>
      </c>
      <c r="B57" s="180">
        <v>1299.7366826359998</v>
      </c>
      <c r="C57" s="180">
        <v>2183.6010980000001</v>
      </c>
      <c r="D57" s="373">
        <f t="shared" si="0"/>
        <v>0.68003344613728389</v>
      </c>
      <c r="E57" s="179">
        <v>5900.6036468500006</v>
      </c>
      <c r="F57" s="180">
        <v>8566.0047162949995</v>
      </c>
      <c r="G57" s="181">
        <f t="shared" si="1"/>
        <v>0.45171667662645093</v>
      </c>
      <c r="H57" s="182">
        <f t="shared" si="6"/>
        <v>8.6950170111061723E-2</v>
      </c>
    </row>
    <row r="58" spans="1:8" x14ac:dyDescent="0.25">
      <c r="A58" s="727" t="s">
        <v>301</v>
      </c>
      <c r="B58" s="180">
        <v>1677.1666135</v>
      </c>
      <c r="C58" s="180">
        <v>1918.6534340000001</v>
      </c>
      <c r="D58" s="373">
        <f t="shared" si="0"/>
        <v>0.14398499144700511</v>
      </c>
      <c r="E58" s="179">
        <v>6060.4617703000004</v>
      </c>
      <c r="F58" s="180">
        <v>7316.7641702000001</v>
      </c>
      <c r="G58" s="181">
        <f t="shared" si="1"/>
        <v>0.20729483123821624</v>
      </c>
      <c r="H58" s="182">
        <f t="shared" si="6"/>
        <v>7.4269616972214361E-2</v>
      </c>
    </row>
    <row r="59" spans="1:8" x14ac:dyDescent="0.25">
      <c r="A59" s="377" t="s">
        <v>294</v>
      </c>
      <c r="B59" s="375">
        <v>1982.8801786000001</v>
      </c>
      <c r="C59" s="375">
        <v>1737.6208629999999</v>
      </c>
      <c r="D59" s="373">
        <f t="shared" si="0"/>
        <v>-0.12368841962662819</v>
      </c>
      <c r="E59" s="179">
        <v>7412.9216426800003</v>
      </c>
      <c r="F59" s="180">
        <v>6420.8066861999996</v>
      </c>
      <c r="G59" s="181">
        <f t="shared" si="1"/>
        <v>-0.1338358887766849</v>
      </c>
      <c r="H59" s="182">
        <f t="shared" si="6"/>
        <v>6.5175102291655782E-2</v>
      </c>
    </row>
    <row r="60" spans="1:8" x14ac:dyDescent="0.25">
      <c r="A60" s="377" t="s">
        <v>302</v>
      </c>
      <c r="B60" s="375">
        <v>1169.6424448</v>
      </c>
      <c r="C60" s="375">
        <v>1296.7315630000001</v>
      </c>
      <c r="D60" s="373">
        <f t="shared" si="0"/>
        <v>0.10865638363673721</v>
      </c>
      <c r="E60" s="179">
        <v>4536.7410199999995</v>
      </c>
      <c r="F60" s="180">
        <v>5813.5825922000004</v>
      </c>
      <c r="G60" s="181">
        <f t="shared" si="1"/>
        <v>0.28144466844616162</v>
      </c>
      <c r="H60" s="182">
        <f t="shared" si="6"/>
        <v>5.9011407545095831E-2</v>
      </c>
    </row>
    <row r="61" spans="1:8" x14ac:dyDescent="0.25">
      <c r="A61" s="377" t="s">
        <v>774</v>
      </c>
      <c r="B61" s="375">
        <v>1776.913358</v>
      </c>
      <c r="C61" s="375">
        <v>1400.5065080000002</v>
      </c>
      <c r="D61" s="373">
        <f t="shared" si="0"/>
        <v>-0.21183185342456065</v>
      </c>
      <c r="E61" s="179">
        <v>6163.8674669999991</v>
      </c>
      <c r="F61" s="180">
        <v>5461.4619279999997</v>
      </c>
      <c r="G61" s="181">
        <f t="shared" si="1"/>
        <v>-0.11395532800802829</v>
      </c>
      <c r="H61" s="182">
        <f t="shared" si="6"/>
        <v>5.5437168134093891E-2</v>
      </c>
    </row>
    <row r="62" spans="1:8" x14ac:dyDescent="0.25">
      <c r="A62" s="377" t="s">
        <v>529</v>
      </c>
      <c r="B62" s="375">
        <v>1516.5442487999999</v>
      </c>
      <c r="C62" s="375">
        <v>1358.4280639999999</v>
      </c>
      <c r="D62" s="373">
        <f t="shared" si="0"/>
        <v>-0.10426084496058256</v>
      </c>
      <c r="E62" s="179">
        <v>4776.2554645999999</v>
      </c>
      <c r="F62" s="180">
        <v>4878.8441811000002</v>
      </c>
      <c r="G62" s="181">
        <f t="shared" si="1"/>
        <v>2.1478900628400941E-2</v>
      </c>
      <c r="H62" s="182">
        <f t="shared" si="6"/>
        <v>4.9523242811789193E-2</v>
      </c>
    </row>
    <row r="63" spans="1:8" x14ac:dyDescent="0.25">
      <c r="A63" s="377" t="s">
        <v>400</v>
      </c>
      <c r="B63" s="375">
        <v>623.41045972099994</v>
      </c>
      <c r="C63" s="375">
        <v>1113.7701970000001</v>
      </c>
      <c r="D63" s="373">
        <f t="shared" si="0"/>
        <v>0.78657605055015423</v>
      </c>
      <c r="E63" s="179">
        <v>2567.6832042869996</v>
      </c>
      <c r="F63" s="180">
        <v>4816.2114642870001</v>
      </c>
      <c r="G63" s="181">
        <f t="shared" si="1"/>
        <v>0.87570314602902</v>
      </c>
      <c r="H63" s="182">
        <f t="shared" si="6"/>
        <v>4.8887482552277706E-2</v>
      </c>
    </row>
    <row r="64" spans="1:8" x14ac:dyDescent="0.25">
      <c r="A64" s="377" t="s">
        <v>303</v>
      </c>
      <c r="B64" s="375">
        <v>800.08486800000003</v>
      </c>
      <c r="C64" s="375">
        <v>971.46290399999998</v>
      </c>
      <c r="D64" s="373">
        <f t="shared" si="0"/>
        <v>0.21419982161192422</v>
      </c>
      <c r="E64" s="179">
        <v>3520.1944699999999</v>
      </c>
      <c r="F64" s="180">
        <v>4096.6242839999995</v>
      </c>
      <c r="G64" s="181">
        <f t="shared" si="1"/>
        <v>0.16374942319592919</v>
      </c>
      <c r="H64" s="182">
        <f t="shared" si="6"/>
        <v>4.1583233978065369E-2</v>
      </c>
    </row>
    <row r="65" spans="1:8" x14ac:dyDescent="0.25">
      <c r="A65" s="330" t="s">
        <v>930</v>
      </c>
      <c r="B65" s="374">
        <v>8574.5769167100007</v>
      </c>
      <c r="C65" s="375">
        <v>11086.112243</v>
      </c>
      <c r="D65" s="376">
        <f t="shared" si="0"/>
        <v>0.2929048687400026</v>
      </c>
      <c r="E65" s="916">
        <v>34032.369343400009</v>
      </c>
      <c r="F65" s="375">
        <v>32407.981328789698</v>
      </c>
      <c r="G65" s="181">
        <f t="shared" si="1"/>
        <v>-4.7730676586740003E-2</v>
      </c>
      <c r="H65" s="182">
        <f t="shared" si="6"/>
        <v>0.32896076792182488</v>
      </c>
    </row>
    <row r="66" spans="1:8" x14ac:dyDescent="0.25">
      <c r="A66" s="378" t="s">
        <v>775</v>
      </c>
      <c r="B66" s="371">
        <f>SUM(B67:B68)</f>
        <v>1031955.9251540001</v>
      </c>
      <c r="C66" s="371">
        <f>SUM(C67:C68)</f>
        <v>1091388.6164500001</v>
      </c>
      <c r="D66" s="372">
        <f t="shared" si="0"/>
        <v>5.7592276808848035E-2</v>
      </c>
      <c r="E66" s="913">
        <f>SUM(E67:E68)</f>
        <v>4562979.7374179997</v>
      </c>
      <c r="F66" s="371">
        <f>SUM(F67:F68)</f>
        <v>4592961.2292859992</v>
      </c>
      <c r="G66" s="914">
        <f t="shared" si="1"/>
        <v>6.5705950044312109E-3</v>
      </c>
      <c r="H66" s="178">
        <f>SUM(H67:H68)</f>
        <v>1</v>
      </c>
    </row>
    <row r="67" spans="1:8" x14ac:dyDescent="0.25">
      <c r="A67" s="727" t="s">
        <v>305</v>
      </c>
      <c r="B67" s="180">
        <v>1015502.0304</v>
      </c>
      <c r="C67" s="180">
        <v>1075390.3872</v>
      </c>
      <c r="D67" s="373">
        <f t="shared" si="0"/>
        <v>5.8974137921132756E-2</v>
      </c>
      <c r="E67" s="179">
        <v>4493115.9068999998</v>
      </c>
      <c r="F67" s="180">
        <v>4521977.1187799992</v>
      </c>
      <c r="G67" s="181">
        <f t="shared" si="1"/>
        <v>6.4234291921287223E-3</v>
      </c>
      <c r="H67" s="182">
        <f>(F67/$F$66)</f>
        <v>0.98454502292477764</v>
      </c>
    </row>
    <row r="68" spans="1:8" x14ac:dyDescent="0.25">
      <c r="A68" s="727" t="s">
        <v>299</v>
      </c>
      <c r="B68" s="180">
        <v>16453.894754000001</v>
      </c>
      <c r="C68" s="180">
        <v>15998.22925</v>
      </c>
      <c r="D68" s="373">
        <f t="shared" si="0"/>
        <v>-2.7693473843888941E-2</v>
      </c>
      <c r="E68" s="919">
        <v>69863.830518000002</v>
      </c>
      <c r="F68" s="920">
        <v>70984.110505999997</v>
      </c>
      <c r="G68" s="181">
        <f t="shared" si="1"/>
        <v>1.603519274127635E-2</v>
      </c>
      <c r="H68" s="182">
        <f>(F68/$F$66)</f>
        <v>1.5454977075222309E-2</v>
      </c>
    </row>
    <row r="69" spans="1:8" x14ac:dyDescent="0.25">
      <c r="A69" s="378" t="s">
        <v>776</v>
      </c>
      <c r="B69" s="371">
        <f>B70</f>
        <v>2674.5174000000002</v>
      </c>
      <c r="C69" s="371">
        <f>C70</f>
        <v>2723.0601999999999</v>
      </c>
      <c r="D69" s="372">
        <f t="shared" si="0"/>
        <v>1.8150115605903221E-2</v>
      </c>
      <c r="E69" s="913">
        <f>E70</f>
        <v>10795.639599999999</v>
      </c>
      <c r="F69" s="371">
        <f>F70</f>
        <v>10780.76744</v>
      </c>
      <c r="G69" s="914">
        <f t="shared" si="1"/>
        <v>-1.3776080483456476E-3</v>
      </c>
      <c r="H69" s="178">
        <f>SUM(H70)</f>
        <v>1</v>
      </c>
    </row>
    <row r="70" spans="1:8" x14ac:dyDescent="0.25">
      <c r="A70" s="377" t="s">
        <v>306</v>
      </c>
      <c r="B70" s="683">
        <v>2674.5174000000002</v>
      </c>
      <c r="C70" s="375">
        <v>2723.0601999999999</v>
      </c>
      <c r="D70" s="373">
        <f t="shared" ref="D70:D85" si="7">(C70-B70)/B70</f>
        <v>1.8150115605903221E-2</v>
      </c>
      <c r="E70" s="921">
        <v>10795.639599999999</v>
      </c>
      <c r="F70" s="180">
        <v>10780.76744</v>
      </c>
      <c r="G70" s="181">
        <f t="shared" ref="G70:G86" si="8">(F70-E70)/E70</f>
        <v>-1.3776080483456476E-3</v>
      </c>
      <c r="H70" s="182">
        <f>(F70/$F$69)</f>
        <v>1</v>
      </c>
    </row>
    <row r="71" spans="1:8" x14ac:dyDescent="0.25">
      <c r="A71" s="378" t="s">
        <v>777</v>
      </c>
      <c r="B71" s="371">
        <f>SUM(B72:B78)</f>
        <v>3530.4727725199996</v>
      </c>
      <c r="C71" s="371">
        <f>SUM(C72:C78)</f>
        <v>3212.9077189999998</v>
      </c>
      <c r="D71" s="372">
        <f t="shared" si="7"/>
        <v>-8.9949724578480883E-2</v>
      </c>
      <c r="E71" s="913">
        <f>SUM(E72:E78)</f>
        <v>13015.056279515</v>
      </c>
      <c r="F71" s="371">
        <f>SUM(F72:F78)</f>
        <v>13927.338192104098</v>
      </c>
      <c r="G71" s="914">
        <f t="shared" si="8"/>
        <v>7.00943501892482E-2</v>
      </c>
      <c r="H71" s="178">
        <f>SUM(H72:H78)</f>
        <v>1.0000000000000002</v>
      </c>
    </row>
    <row r="72" spans="1:8" x14ac:dyDescent="0.25">
      <c r="A72" s="727" t="s">
        <v>280</v>
      </c>
      <c r="B72" s="180">
        <v>1123.2948952000002</v>
      </c>
      <c r="C72" s="180">
        <v>1168.538959</v>
      </c>
      <c r="D72" s="373">
        <f t="shared" si="7"/>
        <v>4.0277992888006688E-2</v>
      </c>
      <c r="E72" s="179">
        <v>4434.1629905000009</v>
      </c>
      <c r="F72" s="180">
        <v>4666.6183920000003</v>
      </c>
      <c r="G72" s="181">
        <f t="shared" si="8"/>
        <v>5.242373859464005E-2</v>
      </c>
      <c r="H72" s="182">
        <f>(F72/$F$71)</f>
        <v>0.33506893619095657</v>
      </c>
    </row>
    <row r="73" spans="1:8" x14ac:dyDescent="0.25">
      <c r="A73" s="727" t="s">
        <v>278</v>
      </c>
      <c r="B73" s="180">
        <v>949.26604640000005</v>
      </c>
      <c r="C73" s="180">
        <v>921.84973200000002</v>
      </c>
      <c r="D73" s="373">
        <f t="shared" si="7"/>
        <v>-2.888159173497647E-2</v>
      </c>
      <c r="E73" s="179">
        <v>2437.0265383999999</v>
      </c>
      <c r="F73" s="180">
        <v>3578.5593171</v>
      </c>
      <c r="G73" s="181">
        <f t="shared" si="8"/>
        <v>0.46841212465805132</v>
      </c>
      <c r="H73" s="182">
        <f t="shared" ref="H73:H78" si="9">(F73/$F$71)</f>
        <v>0.25694495730194966</v>
      </c>
    </row>
    <row r="74" spans="1:8" x14ac:dyDescent="0.25">
      <c r="A74" s="727" t="s">
        <v>279</v>
      </c>
      <c r="B74" s="180">
        <v>411.81444599999998</v>
      </c>
      <c r="C74" s="180">
        <v>110.67528900000001</v>
      </c>
      <c r="D74" s="373">
        <f t="shared" si="7"/>
        <v>-0.73124961964058921</v>
      </c>
      <c r="E74" s="919">
        <v>2402.4711757999999</v>
      </c>
      <c r="F74" s="920">
        <v>1930.5600625999998</v>
      </c>
      <c r="G74" s="181">
        <f t="shared" si="8"/>
        <v>-0.19642737775734528</v>
      </c>
      <c r="H74" s="182">
        <f t="shared" si="9"/>
        <v>0.13861658530662396</v>
      </c>
    </row>
    <row r="75" spans="1:8" x14ac:dyDescent="0.25">
      <c r="A75" s="377" t="s">
        <v>281</v>
      </c>
      <c r="B75" s="375">
        <v>603.977307</v>
      </c>
      <c r="C75" s="375">
        <v>409.539264</v>
      </c>
      <c r="D75" s="373">
        <f t="shared" si="7"/>
        <v>-0.32192938500585089</v>
      </c>
      <c r="E75" s="919">
        <v>1964.6083731250001</v>
      </c>
      <c r="F75" s="920">
        <v>1653.5072071940999</v>
      </c>
      <c r="G75" s="181">
        <f t="shared" si="8"/>
        <v>-0.1583527639333267</v>
      </c>
      <c r="H75" s="182">
        <f t="shared" si="9"/>
        <v>0.11872384976847419</v>
      </c>
    </row>
    <row r="76" spans="1:8" x14ac:dyDescent="0.25">
      <c r="A76" s="377" t="s">
        <v>282</v>
      </c>
      <c r="B76" s="684">
        <v>281.707584</v>
      </c>
      <c r="C76" s="375">
        <v>249.46112099999999</v>
      </c>
      <c r="D76" s="373">
        <f t="shared" si="7"/>
        <v>-0.11446785543409441</v>
      </c>
      <c r="E76" s="179">
        <v>1092.156502</v>
      </c>
      <c r="F76" s="180">
        <v>925.23790499999996</v>
      </c>
      <c r="G76" s="181">
        <f t="shared" si="8"/>
        <v>-0.15283395437772168</v>
      </c>
      <c r="H76" s="182">
        <f t="shared" si="9"/>
        <v>6.6433218770012362E-2</v>
      </c>
    </row>
    <row r="77" spans="1:8" x14ac:dyDescent="0.25">
      <c r="A77" s="377" t="s">
        <v>283</v>
      </c>
      <c r="B77" s="375">
        <v>85.006007999999994</v>
      </c>
      <c r="C77" s="375">
        <v>170.82134600000001</v>
      </c>
      <c r="D77" s="373">
        <f t="shared" si="7"/>
        <v>1.0095208564552287</v>
      </c>
      <c r="E77" s="179">
        <v>211.81218799999999</v>
      </c>
      <c r="F77" s="180">
        <v>594.26300600000002</v>
      </c>
      <c r="G77" s="181">
        <f t="shared" si="8"/>
        <v>1.8056128951370827</v>
      </c>
      <c r="H77" s="182">
        <f t="shared" si="9"/>
        <v>4.2668814227323694E-2</v>
      </c>
    </row>
    <row r="78" spans="1:8" x14ac:dyDescent="0.25">
      <c r="A78" s="377" t="s">
        <v>286</v>
      </c>
      <c r="B78" s="375">
        <v>75.406485919999994</v>
      </c>
      <c r="C78" s="375">
        <v>182.022008</v>
      </c>
      <c r="D78" s="373">
        <f t="shared" si="7"/>
        <v>1.4138773446240447</v>
      </c>
      <c r="E78" s="179">
        <v>472.81851169000004</v>
      </c>
      <c r="F78" s="180">
        <v>578.59230221000007</v>
      </c>
      <c r="G78" s="181">
        <f t="shared" si="8"/>
        <v>0.22370907209603891</v>
      </c>
      <c r="H78" s="182">
        <f t="shared" si="9"/>
        <v>4.1543638434659726E-2</v>
      </c>
    </row>
    <row r="79" spans="1:8" x14ac:dyDescent="0.25">
      <c r="A79" s="378" t="s">
        <v>778</v>
      </c>
      <c r="B79" s="371">
        <f>SUM(B80:B87)</f>
        <v>2692.1470256000002</v>
      </c>
      <c r="C79" s="371">
        <f>SUM(C80:C87)</f>
        <v>2378.272571</v>
      </c>
      <c r="D79" s="372">
        <f t="shared" si="7"/>
        <v>-0.11658889786305296</v>
      </c>
      <c r="E79" s="913">
        <f>SUM(E80:E87)</f>
        <v>10911.525189780001</v>
      </c>
      <c r="F79" s="371">
        <f>SUM(F80:F87)</f>
        <v>8867.0541035000006</v>
      </c>
      <c r="G79" s="914">
        <f t="shared" si="8"/>
        <v>-0.18736803982223324</v>
      </c>
      <c r="H79" s="178">
        <f>SUM(H80:H87)</f>
        <v>0.99999999999999967</v>
      </c>
    </row>
    <row r="80" spans="1:8" x14ac:dyDescent="0.25">
      <c r="A80" s="377" t="s">
        <v>287</v>
      </c>
      <c r="B80" s="685">
        <v>1648.206678</v>
      </c>
      <c r="C80" s="375">
        <v>1467.240088</v>
      </c>
      <c r="D80" s="373">
        <f t="shared" si="7"/>
        <v>-0.10979605435138275</v>
      </c>
      <c r="E80" s="922">
        <v>6435.3574346000005</v>
      </c>
      <c r="F80" s="180">
        <v>5617.9247959999993</v>
      </c>
      <c r="G80" s="181">
        <f t="shared" si="8"/>
        <v>-0.12702210357501453</v>
      </c>
      <c r="H80" s="182">
        <f>(F80/$F$79)</f>
        <v>0.63357285637656069</v>
      </c>
    </row>
    <row r="81" spans="1:8" x14ac:dyDescent="0.25">
      <c r="A81" s="377" t="s">
        <v>283</v>
      </c>
      <c r="B81" s="375">
        <v>919.47007199999996</v>
      </c>
      <c r="C81" s="375">
        <v>750.87071600000002</v>
      </c>
      <c r="D81" s="373">
        <f t="shared" si="7"/>
        <v>-0.18336578985465876</v>
      </c>
      <c r="E81" s="179">
        <v>3979.3533120000002</v>
      </c>
      <c r="F81" s="180">
        <v>2535.8384879999999</v>
      </c>
      <c r="G81" s="181">
        <f t="shared" si="8"/>
        <v>-0.36275110823836298</v>
      </c>
      <c r="H81" s="182">
        <f t="shared" ref="H81:H86" si="10">(F81/$F$79)</f>
        <v>0.285984325617124</v>
      </c>
    </row>
    <row r="82" spans="1:8" x14ac:dyDescent="0.25">
      <c r="A82" s="377" t="s">
        <v>303</v>
      </c>
      <c r="B82" s="375">
        <v>87.052592000000004</v>
      </c>
      <c r="C82" s="375">
        <v>110.090575</v>
      </c>
      <c r="D82" s="373">
        <f t="shared" si="7"/>
        <v>0.26464442322406662</v>
      </c>
      <c r="E82" s="179">
        <v>352.851697</v>
      </c>
      <c r="F82" s="180">
        <v>478.91026599999998</v>
      </c>
      <c r="G82" s="181">
        <f t="shared" si="8"/>
        <v>0.35725651901852684</v>
      </c>
      <c r="H82" s="182">
        <f t="shared" si="10"/>
        <v>5.4010075997051231E-2</v>
      </c>
    </row>
    <row r="83" spans="1:8" x14ac:dyDescent="0.25">
      <c r="A83" s="377" t="s">
        <v>294</v>
      </c>
      <c r="B83" s="375">
        <v>34.020413599999998</v>
      </c>
      <c r="C83" s="375">
        <v>45.812986000000002</v>
      </c>
      <c r="D83" s="373">
        <f t="shared" si="7"/>
        <v>0.34663224670496084</v>
      </c>
      <c r="E83" s="179">
        <v>125.71583</v>
      </c>
      <c r="F83" s="180">
        <v>220.44679249999999</v>
      </c>
      <c r="G83" s="181">
        <f t="shared" si="8"/>
        <v>0.75353249069747219</v>
      </c>
      <c r="H83" s="182">
        <f t="shared" si="10"/>
        <v>2.4861333868819557E-2</v>
      </c>
    </row>
    <row r="84" spans="1:8" x14ac:dyDescent="0.25">
      <c r="A84" s="377" t="s">
        <v>862</v>
      </c>
      <c r="B84" s="686">
        <v>0</v>
      </c>
      <c r="C84" s="686">
        <v>3.676806</v>
      </c>
      <c r="D84" s="373" t="s">
        <v>246</v>
      </c>
      <c r="E84" s="179">
        <v>0</v>
      </c>
      <c r="F84" s="180">
        <v>7.4194759999999995</v>
      </c>
      <c r="G84" s="181" t="s">
        <v>246</v>
      </c>
      <c r="H84" s="182">
        <f t="shared" si="10"/>
        <v>8.3674644514364544E-4</v>
      </c>
    </row>
    <row r="85" spans="1:8" x14ac:dyDescent="0.25">
      <c r="A85" s="377" t="s">
        <v>780</v>
      </c>
      <c r="B85" s="686">
        <v>0.77</v>
      </c>
      <c r="C85" s="686">
        <v>0.58140000000000003</v>
      </c>
      <c r="D85" s="373">
        <f t="shared" si="7"/>
        <v>-0.24493506493506492</v>
      </c>
      <c r="E85" s="179">
        <v>3.1417600000000001</v>
      </c>
      <c r="F85" s="180">
        <v>3.8363</v>
      </c>
      <c r="G85" s="181">
        <f t="shared" si="8"/>
        <v>0.2210671725402322</v>
      </c>
      <c r="H85" s="925">
        <f t="shared" si="10"/>
        <v>4.3264650866241326E-4</v>
      </c>
    </row>
    <row r="86" spans="1:8" x14ac:dyDescent="0.25">
      <c r="A86" s="377" t="s">
        <v>779</v>
      </c>
      <c r="B86" s="686">
        <v>2.6272700000000002</v>
      </c>
      <c r="C86" s="686">
        <v>0</v>
      </c>
      <c r="D86" s="373" t="s">
        <v>247</v>
      </c>
      <c r="E86" s="179">
        <v>14.464408500000001</v>
      </c>
      <c r="F86" s="180">
        <v>2.6779850000000001</v>
      </c>
      <c r="G86" s="181">
        <f t="shared" si="8"/>
        <v>-0.81485692968364387</v>
      </c>
      <c r="H86" s="925">
        <f t="shared" si="10"/>
        <v>3.0201518663824852E-4</v>
      </c>
    </row>
    <row r="87" spans="1:8" x14ac:dyDescent="0.25">
      <c r="A87" s="377" t="s">
        <v>781</v>
      </c>
      <c r="B87" s="686">
        <v>0</v>
      </c>
      <c r="C87" s="375">
        <v>0</v>
      </c>
      <c r="D87" s="373" t="s">
        <v>247</v>
      </c>
      <c r="E87" s="179">
        <v>0.64074768000000004</v>
      </c>
      <c r="F87" s="924">
        <v>0</v>
      </c>
      <c r="G87" s="181" t="s">
        <v>247</v>
      </c>
      <c r="H87" s="182" t="s">
        <v>247</v>
      </c>
    </row>
    <row r="88" spans="1:8" x14ac:dyDescent="0.25">
      <c r="A88" s="378" t="s">
        <v>782</v>
      </c>
      <c r="B88" s="371">
        <f>SUM(B89:B94)</f>
        <v>19.543635999999999</v>
      </c>
      <c r="C88" s="371">
        <f>SUM(C89:C94)</f>
        <v>21.847186999999998</v>
      </c>
      <c r="D88" s="372">
        <f t="shared" ref="D88:D93" si="11">(C88-B88)/B88</f>
        <v>0.1178670642453635</v>
      </c>
      <c r="E88" s="913">
        <f>SUM(E89:E94)</f>
        <v>89.57061379999999</v>
      </c>
      <c r="F88" s="371">
        <f>SUM(F89:F94)</f>
        <v>82.91569579999998</v>
      </c>
      <c r="G88" s="914">
        <f t="shared" ref="G88" si="12">(F88-E88)/E88</f>
        <v>-7.4298005982850704E-2</v>
      </c>
      <c r="H88" s="178">
        <f>SUM(H89:H94)</f>
        <v>1.0000000000000002</v>
      </c>
    </row>
    <row r="89" spans="1:8" x14ac:dyDescent="0.25">
      <c r="A89" s="377" t="s">
        <v>297</v>
      </c>
      <c r="B89" s="375">
        <v>13.311152</v>
      </c>
      <c r="C89" s="375">
        <v>16.227331</v>
      </c>
      <c r="D89" s="373">
        <f t="shared" si="11"/>
        <v>0.21907788296610239</v>
      </c>
      <c r="E89" s="179">
        <v>58.440539999999999</v>
      </c>
      <c r="F89" s="180">
        <v>60.195841000000001</v>
      </c>
      <c r="G89" s="181">
        <f>(F89-E89)/E89</f>
        <v>3.003567386612107E-2</v>
      </c>
      <c r="H89" s="182">
        <f>(F89/$F$88)</f>
        <v>0.72598849251892805</v>
      </c>
    </row>
    <row r="90" spans="1:8" x14ac:dyDescent="0.25">
      <c r="A90" s="377" t="s">
        <v>610</v>
      </c>
      <c r="B90" s="375">
        <v>6.144984</v>
      </c>
      <c r="C90" s="375">
        <v>3.3966720000000001</v>
      </c>
      <c r="D90" s="373">
        <f t="shared" si="11"/>
        <v>-0.44724477720365097</v>
      </c>
      <c r="E90" s="179">
        <v>20.227132000000001</v>
      </c>
      <c r="F90" s="180">
        <v>16.299166799999998</v>
      </c>
      <c r="G90" s="181">
        <f>(F90-E90)/E90</f>
        <v>-0.19419288903636969</v>
      </c>
      <c r="H90" s="182">
        <f t="shared" ref="H90:H93" si="13">(F90/$F$88)</f>
        <v>0.19657516761741994</v>
      </c>
    </row>
    <row r="91" spans="1:8" x14ac:dyDescent="0.25">
      <c r="A91" s="377" t="s">
        <v>304</v>
      </c>
      <c r="B91" s="375">
        <v>0</v>
      </c>
      <c r="C91" s="375">
        <v>1.8218399999999999</v>
      </c>
      <c r="D91" s="373" t="s">
        <v>246</v>
      </c>
      <c r="E91" s="179">
        <v>9.1330620000000007</v>
      </c>
      <c r="F91" s="180">
        <v>4.4721299999999999</v>
      </c>
      <c r="G91" s="181">
        <f>(F91-E91)/E91</f>
        <v>-0.51033618298003458</v>
      </c>
      <c r="H91" s="182">
        <f t="shared" si="13"/>
        <v>5.3935867712998208E-2</v>
      </c>
    </row>
    <row r="92" spans="1:8" x14ac:dyDescent="0.25">
      <c r="A92" s="377" t="s">
        <v>303</v>
      </c>
      <c r="B92" s="720">
        <v>0</v>
      </c>
      <c r="C92" s="1008">
        <v>0.34194400000000003</v>
      </c>
      <c r="D92" s="373" t="s">
        <v>246</v>
      </c>
      <c r="E92" s="923">
        <v>0.93070399999999998</v>
      </c>
      <c r="F92" s="924">
        <v>1.444358</v>
      </c>
      <c r="G92" s="181">
        <f>(F92-E92)/E92</f>
        <v>0.55189834791727554</v>
      </c>
      <c r="H92" s="182">
        <f t="shared" si="13"/>
        <v>1.7419596929921684E-2</v>
      </c>
    </row>
    <row r="93" spans="1:8" x14ac:dyDescent="0.25">
      <c r="A93" s="377" t="s">
        <v>780</v>
      </c>
      <c r="B93" s="720">
        <v>8.7499999999999994E-2</v>
      </c>
      <c r="C93" s="720">
        <v>5.9400000000000001E-2</v>
      </c>
      <c r="D93" s="373">
        <f t="shared" si="11"/>
        <v>-0.32114285714285706</v>
      </c>
      <c r="E93" s="1009">
        <v>0.50330000000000008</v>
      </c>
      <c r="F93" s="1010">
        <v>0.50420000000000009</v>
      </c>
      <c r="G93" s="181">
        <f>(F93-E93)/E93</f>
        <v>1.7881978939002818E-3</v>
      </c>
      <c r="H93" s="182">
        <f t="shared" si="13"/>
        <v>6.0808752207323355E-3</v>
      </c>
    </row>
    <row r="94" spans="1:8" x14ac:dyDescent="0.25">
      <c r="A94" s="377" t="s">
        <v>781</v>
      </c>
      <c r="B94" s="686">
        <v>0</v>
      </c>
      <c r="C94" s="686">
        <v>0</v>
      </c>
      <c r="D94" s="373" t="s">
        <v>247</v>
      </c>
      <c r="E94" s="923">
        <v>0.3358758</v>
      </c>
      <c r="F94" s="924">
        <v>0</v>
      </c>
      <c r="G94" s="181" t="s">
        <v>247</v>
      </c>
      <c r="H94" s="182" t="s">
        <v>247</v>
      </c>
    </row>
    <row r="95" spans="1:8" x14ac:dyDescent="0.25">
      <c r="A95" s="378" t="s">
        <v>783</v>
      </c>
      <c r="B95" s="643">
        <f>SUM(B96:B98)</f>
        <v>27.941651</v>
      </c>
      <c r="C95" s="643">
        <f>SUM(C96:C98)</f>
        <v>27.547941999999999</v>
      </c>
      <c r="D95" s="372">
        <f t="shared" ref="D95:D98" si="14">(C95-B95)/B95</f>
        <v>-1.4090398595272741E-2</v>
      </c>
      <c r="E95" s="913">
        <f>SUM(E96:E98)</f>
        <v>100.79963299999999</v>
      </c>
      <c r="F95" s="371">
        <f>SUM(F96:F98)</f>
        <v>115.87785199999999</v>
      </c>
      <c r="G95" s="914">
        <f t="shared" ref="G95:G104" si="15">(F95-E95)/E95</f>
        <v>0.14958605057619612</v>
      </c>
      <c r="H95" s="178">
        <f>SUM(H96:H98)</f>
        <v>1</v>
      </c>
    </row>
    <row r="96" spans="1:8" x14ac:dyDescent="0.25">
      <c r="A96" s="377" t="s">
        <v>774</v>
      </c>
      <c r="B96" s="686">
        <v>17.029247000000002</v>
      </c>
      <c r="C96" s="686">
        <v>16.793763999999999</v>
      </c>
      <c r="D96" s="373">
        <f t="shared" si="14"/>
        <v>-1.3828151062698314E-2</v>
      </c>
      <c r="E96" s="179">
        <v>60.979627999999991</v>
      </c>
      <c r="F96" s="180">
        <v>66.141111999999993</v>
      </c>
      <c r="G96" s="181">
        <f t="shared" si="15"/>
        <v>8.4642759709849372E-2</v>
      </c>
      <c r="H96" s="182">
        <f>(F96/$F$95)</f>
        <v>0.57078303453536572</v>
      </c>
    </row>
    <row r="97" spans="1:8" x14ac:dyDescent="0.25">
      <c r="A97" s="377" t="s">
        <v>303</v>
      </c>
      <c r="B97" s="1008">
        <v>6.4704300000000003</v>
      </c>
      <c r="C97" s="1008">
        <v>6.9799499999999997</v>
      </c>
      <c r="D97" s="373">
        <f t="shared" si="14"/>
        <v>7.8745925695819174E-2</v>
      </c>
      <c r="E97" s="179">
        <v>25.418099999999999</v>
      </c>
      <c r="F97" s="180">
        <v>31.618590000000001</v>
      </c>
      <c r="G97" s="181">
        <f t="shared" si="15"/>
        <v>0.24393994830455473</v>
      </c>
      <c r="H97" s="182">
        <f t="shared" ref="H97:H98" si="16">(F97/$F$95)</f>
        <v>0.27286137475175154</v>
      </c>
    </row>
    <row r="98" spans="1:8" x14ac:dyDescent="0.25">
      <c r="A98" s="377" t="s">
        <v>610</v>
      </c>
      <c r="B98" s="1013">
        <v>4.4419740000000001</v>
      </c>
      <c r="C98" s="1013">
        <v>3.7742279999999999</v>
      </c>
      <c r="D98" s="373">
        <f t="shared" si="14"/>
        <v>-0.15032640893440621</v>
      </c>
      <c r="E98" s="179">
        <v>14.401904999999999</v>
      </c>
      <c r="F98" s="180">
        <v>18.11815</v>
      </c>
      <c r="G98" s="181">
        <f t="shared" si="15"/>
        <v>0.2580384331100643</v>
      </c>
      <c r="H98" s="182">
        <f t="shared" si="16"/>
        <v>0.15635559071288274</v>
      </c>
    </row>
    <row r="99" spans="1:8" x14ac:dyDescent="0.25">
      <c r="A99" s="378" t="s">
        <v>784</v>
      </c>
      <c r="B99" s="371">
        <f>SUM(B100:B103)</f>
        <v>1063.0877874</v>
      </c>
      <c r="C99" s="371">
        <f>SUM(C100:C103)</f>
        <v>1961.2639579999998</v>
      </c>
      <c r="D99" s="372">
        <f>(C99-B99)/B99</f>
        <v>0.84487488356598883</v>
      </c>
      <c r="E99" s="913">
        <f>SUM(E100:E103)</f>
        <v>1748.3822874</v>
      </c>
      <c r="F99" s="371">
        <f>SUM(F100:F103)</f>
        <v>11079.111620399999</v>
      </c>
      <c r="G99" s="914">
        <f t="shared" si="15"/>
        <v>5.3367786897885034</v>
      </c>
      <c r="H99" s="178">
        <f>SUM(H100:H103)</f>
        <v>1</v>
      </c>
    </row>
    <row r="100" spans="1:8" x14ac:dyDescent="0.25">
      <c r="A100" s="377" t="s">
        <v>294</v>
      </c>
      <c r="B100" s="375">
        <v>961.95014040000001</v>
      </c>
      <c r="C100" s="375">
        <v>1866.147798</v>
      </c>
      <c r="D100" s="373">
        <f>(C100-B100)/B100</f>
        <v>0.93996312243794122</v>
      </c>
      <c r="E100" s="179">
        <v>1383.0652703999999</v>
      </c>
      <c r="F100" s="180">
        <v>10701.546933399999</v>
      </c>
      <c r="G100" s="181">
        <f t="shared" si="15"/>
        <v>6.7375574113758034</v>
      </c>
      <c r="H100" s="182">
        <f>(F100/$F$99)</f>
        <v>0.96592103230508219</v>
      </c>
    </row>
    <row r="101" spans="1:8" x14ac:dyDescent="0.25">
      <c r="A101" s="377" t="s">
        <v>774</v>
      </c>
      <c r="B101" s="375">
        <v>87.048246000000006</v>
      </c>
      <c r="C101" s="375">
        <v>84.361981999999998</v>
      </c>
      <c r="D101" s="373">
        <f>(C101-B101)/B101</f>
        <v>-3.0859484520802501E-2</v>
      </c>
      <c r="E101" s="179">
        <v>311.96666200000004</v>
      </c>
      <c r="F101" s="180">
        <v>333.97699899999998</v>
      </c>
      <c r="G101" s="181">
        <f t="shared" si="15"/>
        <v>7.0553490744469136E-2</v>
      </c>
      <c r="H101" s="182">
        <f t="shared" ref="H101:H103" si="17">(F101/$F$99)</f>
        <v>3.0144745395023115E-2</v>
      </c>
    </row>
    <row r="102" spans="1:8" x14ac:dyDescent="0.25">
      <c r="A102" s="377" t="s">
        <v>303</v>
      </c>
      <c r="B102" s="686">
        <v>6.6861110000000004</v>
      </c>
      <c r="C102" s="686">
        <v>6.9799499999999997</v>
      </c>
      <c r="D102" s="373">
        <f>(C102-B102)/B102</f>
        <v>4.3947670028212107E-2</v>
      </c>
      <c r="E102" s="179">
        <v>29.347179999999998</v>
      </c>
      <c r="F102" s="180">
        <v>33.039327</v>
      </c>
      <c r="G102" s="181">
        <f t="shared" si="15"/>
        <v>0.12580926003793216</v>
      </c>
      <c r="H102" s="182">
        <f t="shared" si="17"/>
        <v>2.9821278214369278E-3</v>
      </c>
    </row>
    <row r="103" spans="1:8" x14ac:dyDescent="0.25">
      <c r="A103" s="377" t="s">
        <v>610</v>
      </c>
      <c r="B103" s="375">
        <v>7.4032900000000001</v>
      </c>
      <c r="C103" s="375">
        <v>3.7742279999999999</v>
      </c>
      <c r="D103" s="373">
        <f>(C103-B103)/B103</f>
        <v>-0.49019584536064376</v>
      </c>
      <c r="E103" s="179">
        <v>24.003174999999999</v>
      </c>
      <c r="F103" s="180">
        <v>10.548361</v>
      </c>
      <c r="G103" s="181">
        <f t="shared" si="15"/>
        <v>-0.56054309481974773</v>
      </c>
      <c r="H103" s="182">
        <f t="shared" si="17"/>
        <v>9.5209447845775585E-4</v>
      </c>
    </row>
    <row r="104" spans="1:8" x14ac:dyDescent="0.25">
      <c r="A104" s="378" t="s">
        <v>785</v>
      </c>
      <c r="B104" s="643">
        <f>SUM(B105:B105)</f>
        <v>3.9977765999999999</v>
      </c>
      <c r="C104" s="644">
        <f>SUM(C105:C105)</f>
        <v>2.5161519999999999</v>
      </c>
      <c r="D104" s="372">
        <f t="shared" ref="D104" si="18">(C104-B104)/B104</f>
        <v>-0.37061215476622683</v>
      </c>
      <c r="E104" s="926">
        <f>SUM(E105:E105)</f>
        <v>13.1818753</v>
      </c>
      <c r="F104" s="927">
        <f>SUM(F105:F105)</f>
        <v>10.292676</v>
      </c>
      <c r="G104" s="914">
        <f t="shared" si="15"/>
        <v>-0.21917968682346733</v>
      </c>
      <c r="H104" s="928">
        <f>SUM(H105:H105)</f>
        <v>1</v>
      </c>
    </row>
    <row r="105" spans="1:8" ht="15.75" thickBot="1" x14ac:dyDescent="0.3">
      <c r="A105" s="687" t="s">
        <v>610</v>
      </c>
      <c r="B105" s="929">
        <v>3.9977765999999999</v>
      </c>
      <c r="C105" s="688">
        <v>2.5161519999999999</v>
      </c>
      <c r="D105" s="930">
        <f>(C105-B105)/B105</f>
        <v>-0.37061215476622683</v>
      </c>
      <c r="E105" s="931">
        <v>13.1818753</v>
      </c>
      <c r="F105" s="932">
        <v>10.292676</v>
      </c>
      <c r="G105" s="933">
        <f>(F105-E105)/E105</f>
        <v>-0.21917968682346733</v>
      </c>
      <c r="H105" s="934">
        <f>F105/F104</f>
        <v>1</v>
      </c>
    </row>
    <row r="106" spans="1:8" ht="68.25" customHeight="1" thickBot="1" x14ac:dyDescent="0.3">
      <c r="A106" s="1025" t="s">
        <v>931</v>
      </c>
      <c r="B106" s="1026"/>
      <c r="C106" s="1026"/>
      <c r="D106" s="1026"/>
      <c r="E106" s="1026"/>
      <c r="F106" s="1026"/>
      <c r="G106" s="1026"/>
      <c r="H106" s="1027"/>
    </row>
  </sheetData>
  <mergeCells count="3">
    <mergeCell ref="B4:D4"/>
    <mergeCell ref="E4:H4"/>
    <mergeCell ref="A106:H106"/>
  </mergeCells>
  <printOptions horizontalCentered="1" verticalCentered="1"/>
  <pageMargins left="0" right="0" top="0" bottom="0" header="0.31496062992125984" footer="0.31496062992125984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7F6F-6282-4FC8-BBDF-756925A8635B}">
  <sheetPr>
    <tabColor rgb="FF002060"/>
  </sheetPr>
  <dimension ref="A1:H121"/>
  <sheetViews>
    <sheetView showGridLines="0" view="pageBreakPreview" zoomScaleNormal="100" zoomScaleSheetLayoutView="100" workbookViewId="0"/>
  </sheetViews>
  <sheetFormatPr baseColWidth="10" defaultColWidth="11.42578125" defaultRowHeight="15" x14ac:dyDescent="0.25"/>
  <cols>
    <col min="1" max="1" width="35" customWidth="1"/>
    <col min="2" max="2" width="11.5703125" style="4" bestFit="1" customWidth="1"/>
    <col min="3" max="3" width="11.7109375" style="4" bestFit="1" customWidth="1"/>
    <col min="4" max="4" width="10.7109375" style="12" bestFit="1" customWidth="1"/>
    <col min="5" max="5" width="11.140625" customWidth="1"/>
    <col min="8" max="8" width="9.140625" customWidth="1"/>
    <col min="9" max="9" width="2.28515625" customWidth="1"/>
    <col min="10" max="10" width="15.42578125" customWidth="1"/>
  </cols>
  <sheetData>
    <row r="1" spans="1:8" x14ac:dyDescent="0.25">
      <c r="A1" s="110" t="s">
        <v>786</v>
      </c>
      <c r="B1" s="360"/>
      <c r="C1" s="360"/>
      <c r="D1" s="379"/>
    </row>
    <row r="2" spans="1:8" ht="15.75" customHeight="1" x14ac:dyDescent="0.25">
      <c r="A2" s="60" t="s">
        <v>787</v>
      </c>
      <c r="B2" s="360"/>
      <c r="C2" s="360"/>
      <c r="D2" s="379"/>
    </row>
    <row r="3" spans="1:8" ht="15.75" thickBot="1" x14ac:dyDescent="0.3">
      <c r="A3" s="78"/>
      <c r="B3" s="380"/>
      <c r="C3" s="380"/>
      <c r="D3" s="379"/>
    </row>
    <row r="4" spans="1:8" ht="15.75" thickBot="1" x14ac:dyDescent="0.3">
      <c r="A4" s="79"/>
      <c r="B4" s="1028" t="s">
        <v>866</v>
      </c>
      <c r="C4" s="1029"/>
      <c r="D4" s="1029"/>
      <c r="E4" s="1028" t="s">
        <v>867</v>
      </c>
      <c r="F4" s="1029"/>
      <c r="G4" s="1029"/>
      <c r="H4" s="1030"/>
    </row>
    <row r="5" spans="1:8" ht="15.75" thickBot="1" x14ac:dyDescent="0.3">
      <c r="A5" s="381" t="s">
        <v>788</v>
      </c>
      <c r="B5" s="471">
        <v>2024</v>
      </c>
      <c r="C5" s="368">
        <v>2025</v>
      </c>
      <c r="D5" s="382" t="s">
        <v>275</v>
      </c>
      <c r="E5" s="471">
        <v>2024</v>
      </c>
      <c r="F5" s="368">
        <v>2025</v>
      </c>
      <c r="G5" s="911" t="s">
        <v>275</v>
      </c>
      <c r="H5" s="383" t="s">
        <v>277</v>
      </c>
    </row>
    <row r="6" spans="1:8" x14ac:dyDescent="0.25">
      <c r="A6" s="473" t="s">
        <v>789</v>
      </c>
      <c r="B6" s="384">
        <f>+SUM(B7:B21)</f>
        <v>204062.32244449703</v>
      </c>
      <c r="C6" s="385">
        <f>+SUM(C7:C21)</f>
        <v>220260.999048</v>
      </c>
      <c r="D6" s="386">
        <f>(C6-B6)/B6</f>
        <v>7.9381026391625309E-2</v>
      </c>
      <c r="E6" s="384">
        <f>+SUM(E7:E21)</f>
        <v>845605.41590724327</v>
      </c>
      <c r="F6" s="385">
        <f>+SUM(F7:F21)</f>
        <v>886716.0339072108</v>
      </c>
      <c r="G6" s="386">
        <f>(F6-E6)/E6</f>
        <v>4.8616786537324014E-2</v>
      </c>
      <c r="H6" s="387">
        <f>SUM(H7:H21)</f>
        <v>1.0000000000000002</v>
      </c>
    </row>
    <row r="7" spans="1:8" x14ac:dyDescent="0.25">
      <c r="A7" s="721" t="s">
        <v>254</v>
      </c>
      <c r="B7" s="183">
        <v>39567.328317817999</v>
      </c>
      <c r="C7" s="380">
        <v>36021.578886999996</v>
      </c>
      <c r="D7" s="388">
        <f t="shared" ref="D7:D71" si="0">+C7/B7-1</f>
        <v>-8.9613061623401991E-2</v>
      </c>
      <c r="E7" s="183">
        <v>154806.69803030029</v>
      </c>
      <c r="F7" s="380">
        <v>158273.5086122629</v>
      </c>
      <c r="G7" s="388">
        <f t="shared" ref="G7:G72" si="1">+F7/E7-1</f>
        <v>2.2394448212337936E-2</v>
      </c>
      <c r="H7" s="389">
        <f t="shared" ref="H7:H21" si="2">(F7/$F$6)</f>
        <v>0.17849401900950088</v>
      </c>
    </row>
    <row r="8" spans="1:8" x14ac:dyDescent="0.25">
      <c r="A8" s="721" t="s">
        <v>250</v>
      </c>
      <c r="B8" s="183">
        <v>38035.696706050003</v>
      </c>
      <c r="C8" s="380">
        <v>35848.288463000004</v>
      </c>
      <c r="D8" s="388">
        <f t="shared" si="0"/>
        <v>-5.7509351280058629E-2</v>
      </c>
      <c r="E8" s="183">
        <v>146932.21178979002</v>
      </c>
      <c r="F8" s="380">
        <v>136587.03867653001</v>
      </c>
      <c r="G8" s="388">
        <f t="shared" si="1"/>
        <v>-7.0407795453732325E-2</v>
      </c>
      <c r="H8" s="389">
        <f t="shared" si="2"/>
        <v>0.15403695597414108</v>
      </c>
    </row>
    <row r="9" spans="1:8" x14ac:dyDescent="0.25">
      <c r="A9" s="721" t="s">
        <v>307</v>
      </c>
      <c r="B9" s="183">
        <v>22786.653839999999</v>
      </c>
      <c r="C9" s="380">
        <v>39587.733445999998</v>
      </c>
      <c r="D9" s="388">
        <f t="shared" si="0"/>
        <v>0.73732105310289819</v>
      </c>
      <c r="E9" s="183">
        <v>79024.971554000003</v>
      </c>
      <c r="F9" s="380">
        <v>135321.03842599998</v>
      </c>
      <c r="G9" s="388">
        <f t="shared" si="1"/>
        <v>0.7123832601892337</v>
      </c>
      <c r="H9" s="389">
        <f t="shared" si="2"/>
        <v>0.15260921563549901</v>
      </c>
    </row>
    <row r="10" spans="1:8" x14ac:dyDescent="0.25">
      <c r="A10" s="691" t="s">
        <v>260</v>
      </c>
      <c r="B10" s="689">
        <v>29867.133819320003</v>
      </c>
      <c r="C10" s="690">
        <v>21543.478174000003</v>
      </c>
      <c r="D10" s="388">
        <f t="shared" si="0"/>
        <v>-0.27868946835252462</v>
      </c>
      <c r="E10" s="183">
        <v>137664.70870172</v>
      </c>
      <c r="F10" s="380">
        <v>121560.08558971</v>
      </c>
      <c r="G10" s="388">
        <f t="shared" si="1"/>
        <v>-0.11698439828107365</v>
      </c>
      <c r="H10" s="389">
        <f t="shared" si="2"/>
        <v>0.13709020807266747</v>
      </c>
    </row>
    <row r="11" spans="1:8" x14ac:dyDescent="0.25">
      <c r="A11" s="396" t="s">
        <v>259</v>
      </c>
      <c r="B11" s="689">
        <v>20115.922349433</v>
      </c>
      <c r="C11" s="474">
        <v>21311.164335999998</v>
      </c>
      <c r="D11" s="388">
        <f t="shared" si="0"/>
        <v>5.941770731684537E-2</v>
      </c>
      <c r="E11" s="183">
        <v>81895.703794222994</v>
      </c>
      <c r="F11" s="723">
        <v>84103.570487228004</v>
      </c>
      <c r="G11" s="388">
        <f t="shared" si="1"/>
        <v>2.6959493486406139E-2</v>
      </c>
      <c r="H11" s="389">
        <f t="shared" si="2"/>
        <v>9.4848370020597719E-2</v>
      </c>
    </row>
    <row r="12" spans="1:8" x14ac:dyDescent="0.25">
      <c r="A12" s="396" t="s">
        <v>248</v>
      </c>
      <c r="B12" s="689">
        <v>15734.07472803</v>
      </c>
      <c r="C12" s="474">
        <v>25118.257755000002</v>
      </c>
      <c r="D12" s="388">
        <f t="shared" si="0"/>
        <v>0.59642420601017188</v>
      </c>
      <c r="E12" s="183">
        <v>56726.385411366995</v>
      </c>
      <c r="F12" s="723">
        <v>81230.643213051997</v>
      </c>
      <c r="G12" s="388">
        <f t="shared" si="1"/>
        <v>0.43197283986958857</v>
      </c>
      <c r="H12" s="389">
        <f t="shared" si="2"/>
        <v>9.1608406870820461E-2</v>
      </c>
    </row>
    <row r="13" spans="1:8" x14ac:dyDescent="0.25">
      <c r="A13" s="396" t="s">
        <v>256</v>
      </c>
      <c r="B13" s="689">
        <v>11691.001644219999</v>
      </c>
      <c r="C13" s="474">
        <v>15076.914108000001</v>
      </c>
      <c r="D13" s="388">
        <f t="shared" si="0"/>
        <v>0.28961696925720548</v>
      </c>
      <c r="E13" s="183">
        <v>54894.556464180001</v>
      </c>
      <c r="F13" s="723">
        <v>62895.349405949994</v>
      </c>
      <c r="G13" s="388">
        <f t="shared" si="1"/>
        <v>0.14574838485106811</v>
      </c>
      <c r="H13" s="389">
        <f t="shared" si="2"/>
        <v>7.0930655363035416E-2</v>
      </c>
    </row>
    <row r="14" spans="1:8" x14ac:dyDescent="0.25">
      <c r="A14" s="396" t="s">
        <v>268</v>
      </c>
      <c r="B14" s="689">
        <v>14095.033286490001</v>
      </c>
      <c r="C14" s="474">
        <v>13332.934936000001</v>
      </c>
      <c r="D14" s="388">
        <f t="shared" si="0"/>
        <v>-5.4068574014682569E-2</v>
      </c>
      <c r="E14" s="183">
        <v>81581.291909079999</v>
      </c>
      <c r="F14" s="723">
        <v>55753.378544250008</v>
      </c>
      <c r="G14" s="388">
        <f t="shared" si="1"/>
        <v>-0.31659112966260028</v>
      </c>
      <c r="H14" s="389">
        <f t="shared" si="2"/>
        <v>6.2876249455622507E-2</v>
      </c>
    </row>
    <row r="15" spans="1:8" x14ac:dyDescent="0.25">
      <c r="A15" s="396" t="s">
        <v>269</v>
      </c>
      <c r="B15" s="689">
        <v>5366.715463126</v>
      </c>
      <c r="C15" s="474">
        <v>4937.8031959999998</v>
      </c>
      <c r="D15" s="388">
        <f t="shared" si="0"/>
        <v>-7.9920813777626276E-2</v>
      </c>
      <c r="E15" s="183">
        <v>24191.200212208998</v>
      </c>
      <c r="F15" s="723">
        <v>19024.652237678998</v>
      </c>
      <c r="G15" s="388">
        <f t="shared" si="1"/>
        <v>-0.21357137840240381</v>
      </c>
      <c r="H15" s="389">
        <f t="shared" si="2"/>
        <v>2.145518013681233E-2</v>
      </c>
    </row>
    <row r="16" spans="1:8" x14ac:dyDescent="0.25">
      <c r="A16" s="396" t="s">
        <v>249</v>
      </c>
      <c r="B16" s="689">
        <v>3735.5255495300003</v>
      </c>
      <c r="C16" s="474">
        <v>3898.8969870000005</v>
      </c>
      <c r="D16" s="388">
        <f t="shared" si="0"/>
        <v>4.3734525518251521E-2</v>
      </c>
      <c r="E16" s="183">
        <v>14437.053482450001</v>
      </c>
      <c r="F16" s="723">
        <v>17152.399040064</v>
      </c>
      <c r="G16" s="388">
        <f t="shared" si="1"/>
        <v>0.18808169969826816</v>
      </c>
      <c r="H16" s="389">
        <f t="shared" si="2"/>
        <v>1.9343733939809291E-2</v>
      </c>
    </row>
    <row r="17" spans="1:8" x14ac:dyDescent="0.25">
      <c r="A17" s="396" t="s">
        <v>251</v>
      </c>
      <c r="B17" s="689">
        <v>1506.3092320000001</v>
      </c>
      <c r="C17" s="690">
        <v>2098.773494</v>
      </c>
      <c r="D17" s="388">
        <f t="shared" si="0"/>
        <v>0.39332180233228486</v>
      </c>
      <c r="E17" s="183">
        <v>7129.039757999999</v>
      </c>
      <c r="F17" s="380">
        <v>7994.4472149999992</v>
      </c>
      <c r="G17" s="388">
        <f t="shared" si="1"/>
        <v>0.12139186852322781</v>
      </c>
      <c r="H17" s="389">
        <f t="shared" si="2"/>
        <v>9.0157918762034783E-3</v>
      </c>
    </row>
    <row r="18" spans="1:8" x14ac:dyDescent="0.25">
      <c r="A18" s="396" t="s">
        <v>267</v>
      </c>
      <c r="B18" s="689">
        <v>1346.6303172999999</v>
      </c>
      <c r="C18" s="474">
        <v>1317.4391009999997</v>
      </c>
      <c r="D18" s="388">
        <f t="shared" si="0"/>
        <v>-2.1677230881396392E-2</v>
      </c>
      <c r="E18" s="183">
        <v>5229.9131102839992</v>
      </c>
      <c r="F18" s="723">
        <v>5811.9505381950003</v>
      </c>
      <c r="G18" s="388">
        <f t="shared" si="1"/>
        <v>0.11129007607535457</v>
      </c>
      <c r="H18" s="389">
        <f t="shared" si="2"/>
        <v>6.5544664988015592E-3</v>
      </c>
    </row>
    <row r="19" spans="1:8" x14ac:dyDescent="0.25">
      <c r="A19" s="396" t="s">
        <v>266</v>
      </c>
      <c r="B19" s="689">
        <v>168.1932347</v>
      </c>
      <c r="C19" s="474">
        <v>132.9074</v>
      </c>
      <c r="D19" s="388">
        <f t="shared" si="0"/>
        <v>-0.20979342458653605</v>
      </c>
      <c r="E19" s="183">
        <v>616.27999460000001</v>
      </c>
      <c r="F19" s="723">
        <v>560.83508119999999</v>
      </c>
      <c r="G19" s="388">
        <f t="shared" si="1"/>
        <v>-8.9967082958756217E-2</v>
      </c>
      <c r="H19" s="389">
        <f t="shared" si="2"/>
        <v>6.3248555315814647E-4</v>
      </c>
    </row>
    <row r="20" spans="1:8" x14ac:dyDescent="0.25">
      <c r="A20" s="396" t="s">
        <v>261</v>
      </c>
      <c r="B20" s="689">
        <v>0</v>
      </c>
      <c r="C20" s="474">
        <v>0</v>
      </c>
      <c r="D20" s="388" t="s">
        <v>247</v>
      </c>
      <c r="E20" s="183">
        <v>333.1589247</v>
      </c>
      <c r="F20" s="723">
        <v>328.2820792</v>
      </c>
      <c r="G20" s="388">
        <f t="shared" si="1"/>
        <v>-1.4638195583058344E-2</v>
      </c>
      <c r="H20" s="390">
        <f t="shared" si="2"/>
        <v>3.7022233347181431E-4</v>
      </c>
    </row>
    <row r="21" spans="1:8" ht="15.75" thickBot="1" x14ac:dyDescent="0.3">
      <c r="A21" s="396" t="s">
        <v>264</v>
      </c>
      <c r="B21" s="689">
        <v>46.103956480000001</v>
      </c>
      <c r="C21" s="474">
        <v>34.828765000000004</v>
      </c>
      <c r="D21" s="388">
        <f t="shared" si="0"/>
        <v>-0.24456017098860483</v>
      </c>
      <c r="E21" s="183">
        <v>142.24277033999999</v>
      </c>
      <c r="F21" s="723">
        <v>118.85476088999999</v>
      </c>
      <c r="G21" s="388">
        <f t="shared" si="1"/>
        <v>-0.16442318575556503</v>
      </c>
      <c r="H21" s="390">
        <f t="shared" si="2"/>
        <v>1.3403925985896561E-4</v>
      </c>
    </row>
    <row r="22" spans="1:8" x14ac:dyDescent="0.25">
      <c r="A22" s="473" t="s">
        <v>790</v>
      </c>
      <c r="B22" s="391">
        <f>+SUM(B23:B38)</f>
        <v>8551591.4973776657</v>
      </c>
      <c r="C22" s="392">
        <f>+SUM(C23:C38)</f>
        <v>8796544.400671998</v>
      </c>
      <c r="D22" s="386">
        <f t="shared" si="0"/>
        <v>2.8644130553879599E-2</v>
      </c>
      <c r="E22" s="391">
        <f>+SUM(E23:E38)</f>
        <v>36371914.619589314</v>
      </c>
      <c r="F22" s="392">
        <f>+SUM(F23:F38)</f>
        <v>33693371.708517097</v>
      </c>
      <c r="G22" s="386">
        <f t="shared" si="1"/>
        <v>-7.3643165037828306E-2</v>
      </c>
      <c r="H22" s="387">
        <f>SUM(H23:H38)</f>
        <v>0.99999999999999967</v>
      </c>
    </row>
    <row r="23" spans="1:8" x14ac:dyDescent="0.25">
      <c r="A23" s="721" t="s">
        <v>263</v>
      </c>
      <c r="B23" s="722">
        <v>3185871.3621418895</v>
      </c>
      <c r="C23" s="723">
        <v>2547261.8559819995</v>
      </c>
      <c r="D23" s="388">
        <f t="shared" si="0"/>
        <v>-0.20045049958657057</v>
      </c>
      <c r="E23" s="722">
        <v>12352110.437532745</v>
      </c>
      <c r="F23" s="723">
        <v>9944586.259359749</v>
      </c>
      <c r="G23" s="388">
        <f t="shared" si="1"/>
        <v>-0.19490792203877705</v>
      </c>
      <c r="H23" s="389">
        <f t="shared" ref="H23:H38" si="3">(F23/$F$22)</f>
        <v>0.29514963196295169</v>
      </c>
    </row>
    <row r="24" spans="1:8" x14ac:dyDescent="0.25">
      <c r="A24" s="721" t="s">
        <v>251</v>
      </c>
      <c r="B24" s="722">
        <v>1445094.41793</v>
      </c>
      <c r="C24" s="723">
        <v>2004568.6467200001</v>
      </c>
      <c r="D24" s="388">
        <f t="shared" si="0"/>
        <v>0.38715410000089068</v>
      </c>
      <c r="E24" s="722">
        <v>6705343.7396399993</v>
      </c>
      <c r="F24" s="723">
        <v>7595783.1024409998</v>
      </c>
      <c r="G24" s="388">
        <f t="shared" si="1"/>
        <v>0.13279548333025604</v>
      </c>
      <c r="H24" s="389">
        <f t="shared" si="3"/>
        <v>0.22543849776010746</v>
      </c>
    </row>
    <row r="25" spans="1:8" x14ac:dyDescent="0.25">
      <c r="A25" s="721" t="s">
        <v>250</v>
      </c>
      <c r="B25" s="722">
        <v>1752035.9112646289</v>
      </c>
      <c r="C25" s="723">
        <v>1852580.5858940005</v>
      </c>
      <c r="D25" s="388">
        <f t="shared" si="0"/>
        <v>5.7387336631015806E-2</v>
      </c>
      <c r="E25" s="722">
        <v>7234452.9432053389</v>
      </c>
      <c r="F25" s="474">
        <v>7332631.3607699899</v>
      </c>
      <c r="G25" s="388">
        <f t="shared" si="1"/>
        <v>1.357095254270213E-2</v>
      </c>
      <c r="H25" s="389">
        <f t="shared" si="3"/>
        <v>0.21762830458776639</v>
      </c>
    </row>
    <row r="26" spans="1:8" x14ac:dyDescent="0.25">
      <c r="A26" s="721" t="s">
        <v>264</v>
      </c>
      <c r="B26" s="692">
        <v>732682.17995732033</v>
      </c>
      <c r="C26" s="474">
        <v>727529.299076</v>
      </c>
      <c r="D26" s="388">
        <f t="shared" si="0"/>
        <v>-7.0329005157740987E-3</v>
      </c>
      <c r="E26" s="722">
        <v>2850712.1799796917</v>
      </c>
      <c r="F26" s="723">
        <v>2809664.3796459199</v>
      </c>
      <c r="G26" s="388">
        <f t="shared" si="1"/>
        <v>-1.4399138791368338E-2</v>
      </c>
      <c r="H26" s="389">
        <f t="shared" si="3"/>
        <v>8.3389231684868323E-2</v>
      </c>
    </row>
    <row r="27" spans="1:8" x14ac:dyDescent="0.25">
      <c r="A27" s="721" t="s">
        <v>249</v>
      </c>
      <c r="B27" s="692">
        <v>369910.94841999997</v>
      </c>
      <c r="C27" s="474">
        <v>487378.12154299993</v>
      </c>
      <c r="D27" s="388">
        <f t="shared" si="0"/>
        <v>0.31755527546491202</v>
      </c>
      <c r="E27" s="722">
        <v>1481699.3054403041</v>
      </c>
      <c r="F27" s="474">
        <v>1753249.250448911</v>
      </c>
      <c r="G27" s="388">
        <f t="shared" si="1"/>
        <v>0.1832692665857143</v>
      </c>
      <c r="H27" s="389">
        <f t="shared" si="3"/>
        <v>5.20354349103542E-2</v>
      </c>
    </row>
    <row r="28" spans="1:8" x14ac:dyDescent="0.25">
      <c r="A28" s="721" t="s">
        <v>307</v>
      </c>
      <c r="B28" s="692">
        <v>100438.68038399999</v>
      </c>
      <c r="C28" s="474">
        <v>302702.18308499997</v>
      </c>
      <c r="D28" s="388">
        <f t="shared" si="0"/>
        <v>2.0138008775872049</v>
      </c>
      <c r="E28" s="722">
        <v>530630.39178399998</v>
      </c>
      <c r="F28" s="723">
        <v>905059.33008604008</v>
      </c>
      <c r="G28" s="388">
        <f t="shared" si="1"/>
        <v>0.70563040507950459</v>
      </c>
      <c r="H28" s="389">
        <f t="shared" si="3"/>
        <v>2.6861643231070782E-2</v>
      </c>
    </row>
    <row r="29" spans="1:8" x14ac:dyDescent="0.25">
      <c r="A29" s="721" t="s">
        <v>261</v>
      </c>
      <c r="B29" s="692">
        <v>284873.34277698654</v>
      </c>
      <c r="C29" s="474">
        <v>265312.149684</v>
      </c>
      <c r="D29" s="388">
        <f t="shared" si="0"/>
        <v>-6.8666281310498234E-2</v>
      </c>
      <c r="E29" s="722">
        <v>1215600.651605946</v>
      </c>
      <c r="F29" s="723">
        <v>851655.43512371625</v>
      </c>
      <c r="G29" s="388">
        <f t="shared" si="1"/>
        <v>-0.2993953779157793</v>
      </c>
      <c r="H29" s="389">
        <f t="shared" si="3"/>
        <v>2.52766461751417E-2</v>
      </c>
    </row>
    <row r="30" spans="1:8" x14ac:dyDescent="0.25">
      <c r="A30" s="721" t="s">
        <v>259</v>
      </c>
      <c r="B30" s="692">
        <v>164768.763997378</v>
      </c>
      <c r="C30" s="474">
        <v>126831.265738</v>
      </c>
      <c r="D30" s="388">
        <f t="shared" si="0"/>
        <v>-0.23024690687114524</v>
      </c>
      <c r="E30" s="722">
        <v>628396.43140762299</v>
      </c>
      <c r="F30" s="723">
        <v>559019.26350249804</v>
      </c>
      <c r="G30" s="388">
        <f t="shared" si="1"/>
        <v>-0.11040350396280652</v>
      </c>
      <c r="H30" s="389">
        <f t="shared" si="3"/>
        <v>1.6591371986710006E-2</v>
      </c>
    </row>
    <row r="31" spans="1:8" x14ac:dyDescent="0.25">
      <c r="A31" s="721" t="s">
        <v>268</v>
      </c>
      <c r="B31" s="692">
        <v>177231.43805900001</v>
      </c>
      <c r="C31" s="474">
        <v>108611.09791</v>
      </c>
      <c r="D31" s="388">
        <f t="shared" si="0"/>
        <v>-0.38717927756223713</v>
      </c>
      <c r="E31" s="722">
        <v>2015721.6295740001</v>
      </c>
      <c r="F31" s="723">
        <v>527985.88104899996</v>
      </c>
      <c r="G31" s="388">
        <f t="shared" si="1"/>
        <v>-0.73806607355769471</v>
      </c>
      <c r="H31" s="389">
        <f t="shared" si="3"/>
        <v>1.5670318946308787E-2</v>
      </c>
    </row>
    <row r="32" spans="1:8" x14ac:dyDescent="0.25">
      <c r="A32" s="721" t="s">
        <v>269</v>
      </c>
      <c r="B32" s="692">
        <v>117289.4965028</v>
      </c>
      <c r="C32" s="474">
        <v>123930.38557400001</v>
      </c>
      <c r="D32" s="388">
        <f t="shared" si="0"/>
        <v>5.6619640029245799E-2</v>
      </c>
      <c r="E32" s="722">
        <v>496784.69618089998</v>
      </c>
      <c r="F32" s="723">
        <v>464809.2172214</v>
      </c>
      <c r="G32" s="388">
        <f t="shared" si="1"/>
        <v>-6.4364863099277914E-2</v>
      </c>
      <c r="H32" s="389">
        <f t="shared" si="3"/>
        <v>1.3795271700395136E-2</v>
      </c>
    </row>
    <row r="33" spans="1:8" x14ac:dyDescent="0.25">
      <c r="A33" s="721" t="s">
        <v>308</v>
      </c>
      <c r="B33" s="692">
        <v>105809.37958366591</v>
      </c>
      <c r="C33" s="474">
        <v>97844.178998999996</v>
      </c>
      <c r="D33" s="388">
        <f t="shared" si="0"/>
        <v>-7.5278776002723369E-2</v>
      </c>
      <c r="E33" s="722">
        <v>378436.19611478358</v>
      </c>
      <c r="F33" s="723">
        <v>382151.17937655654</v>
      </c>
      <c r="G33" s="388">
        <f t="shared" si="1"/>
        <v>9.816670022352092E-3</v>
      </c>
      <c r="H33" s="389">
        <f t="shared" si="3"/>
        <v>1.1342028416822273E-2</v>
      </c>
    </row>
    <row r="34" spans="1:8" x14ac:dyDescent="0.25">
      <c r="A34" s="721" t="s">
        <v>267</v>
      </c>
      <c r="B34" s="692">
        <v>54825.582799999996</v>
      </c>
      <c r="C34" s="474">
        <v>54076.73861</v>
      </c>
      <c r="D34" s="388">
        <f t="shared" si="0"/>
        <v>-1.3658663560982665E-2</v>
      </c>
      <c r="E34" s="722">
        <v>227078.748914</v>
      </c>
      <c r="F34" s="723">
        <v>228021.966143853</v>
      </c>
      <c r="G34" s="388">
        <f t="shared" si="1"/>
        <v>4.1537010150176634E-3</v>
      </c>
      <c r="H34" s="389">
        <f t="shared" si="3"/>
        <v>6.7675615286140398E-3</v>
      </c>
    </row>
    <row r="35" spans="1:8" x14ac:dyDescent="0.25">
      <c r="A35" s="721" t="s">
        <v>253</v>
      </c>
      <c r="B35" s="692">
        <v>3988.999999996</v>
      </c>
      <c r="C35" s="474">
        <v>47072.332217000003</v>
      </c>
      <c r="D35" s="388" t="s">
        <v>246</v>
      </c>
      <c r="E35" s="722">
        <v>16041.9999999839</v>
      </c>
      <c r="F35" s="723">
        <v>143876.01230845548</v>
      </c>
      <c r="G35" s="388">
        <f t="shared" si="1"/>
        <v>7.9687079110210615</v>
      </c>
      <c r="H35" s="390">
        <f t="shared" si="3"/>
        <v>4.2701577495162391E-3</v>
      </c>
    </row>
    <row r="36" spans="1:8" x14ac:dyDescent="0.25">
      <c r="A36" s="721" t="s">
        <v>256</v>
      </c>
      <c r="B36" s="692">
        <v>43168.593000000001</v>
      </c>
      <c r="C36" s="474">
        <v>37499.008800000003</v>
      </c>
      <c r="D36" s="388">
        <f t="shared" si="0"/>
        <v>-0.13133585799286984</v>
      </c>
      <c r="E36" s="722">
        <v>170468.80273999998</v>
      </c>
      <c r="F36" s="723">
        <v>140879.08964000002</v>
      </c>
      <c r="G36" s="388">
        <f t="shared" si="1"/>
        <v>-0.17357846494135565</v>
      </c>
      <c r="H36" s="390">
        <f t="shared" si="3"/>
        <v>4.1812107989295782E-3</v>
      </c>
    </row>
    <row r="37" spans="1:8" x14ac:dyDescent="0.25">
      <c r="A37" s="721" t="s">
        <v>254</v>
      </c>
      <c r="B37" s="692">
        <v>12075.14968</v>
      </c>
      <c r="C37" s="474">
        <v>12133.098</v>
      </c>
      <c r="D37" s="388">
        <f t="shared" si="0"/>
        <v>4.7989732248188144E-3</v>
      </c>
      <c r="E37" s="722">
        <v>46350.736940000003</v>
      </c>
      <c r="F37" s="723">
        <v>48694.42555</v>
      </c>
      <c r="G37" s="388">
        <f t="shared" si="1"/>
        <v>5.0564214610737457E-2</v>
      </c>
      <c r="H37" s="390">
        <f t="shared" si="3"/>
        <v>1.4452226975459064E-3</v>
      </c>
    </row>
    <row r="38" spans="1:8" ht="15.75" thickBot="1" x14ac:dyDescent="0.3">
      <c r="A38" s="721" t="s">
        <v>260</v>
      </c>
      <c r="B38" s="692">
        <v>1527.2508800000001</v>
      </c>
      <c r="C38" s="474">
        <v>1213.4528399999999</v>
      </c>
      <c r="D38" s="388">
        <f t="shared" si="0"/>
        <v>-0.20546594152232545</v>
      </c>
      <c r="E38" s="722">
        <v>22085.72853</v>
      </c>
      <c r="F38" s="723">
        <v>5305.5558500000006</v>
      </c>
      <c r="G38" s="388">
        <f t="shared" si="1"/>
        <v>-0.75977446961764317</v>
      </c>
      <c r="H38" s="935">
        <f t="shared" si="3"/>
        <v>1.5746586289726679E-4</v>
      </c>
    </row>
    <row r="39" spans="1:8" x14ac:dyDescent="0.25">
      <c r="A39" s="473" t="s">
        <v>791</v>
      </c>
      <c r="B39" s="391">
        <f>+SUM(B40:B51)</f>
        <v>92130.344983010014</v>
      </c>
      <c r="C39" s="392">
        <f>+SUM(C40:C51)</f>
        <v>137649.17029800001</v>
      </c>
      <c r="D39" s="386">
        <f t="shared" si="0"/>
        <v>0.49406984553660616</v>
      </c>
      <c r="E39" s="391">
        <f>+SUM(E40:E51)</f>
        <v>410182.43350618891</v>
      </c>
      <c r="F39" s="392">
        <f>+SUM(F40:F51)</f>
        <v>458319.34389550745</v>
      </c>
      <c r="G39" s="386">
        <f t="shared" si="1"/>
        <v>0.11735488030984209</v>
      </c>
      <c r="H39" s="387">
        <f>SUM(H40:H51)</f>
        <v>0.99999999999999989</v>
      </c>
    </row>
    <row r="40" spans="1:8" x14ac:dyDescent="0.25">
      <c r="A40" s="721" t="s">
        <v>260</v>
      </c>
      <c r="B40" s="722">
        <v>24055.5529828</v>
      </c>
      <c r="C40" s="723">
        <v>57561.745788</v>
      </c>
      <c r="D40" s="388">
        <f t="shared" si="0"/>
        <v>1.3928672863665748</v>
      </c>
      <c r="E40" s="722">
        <v>118265.61757480999</v>
      </c>
      <c r="F40" s="723">
        <v>178116.49611015001</v>
      </c>
      <c r="G40" s="388">
        <f t="shared" si="1"/>
        <v>0.50607166954064908</v>
      </c>
      <c r="H40" s="184">
        <f t="shared" ref="H40:H51" si="4">(F40/$F$39)</f>
        <v>0.38862967160897077</v>
      </c>
    </row>
    <row r="41" spans="1:8" x14ac:dyDescent="0.25">
      <c r="A41" s="721" t="s">
        <v>248</v>
      </c>
      <c r="B41" s="722">
        <v>12948.415810618</v>
      </c>
      <c r="C41" s="723">
        <v>20545.418534000004</v>
      </c>
      <c r="D41" s="388">
        <f t="shared" si="0"/>
        <v>0.58671291025055639</v>
      </c>
      <c r="E41" s="722">
        <v>69108.73343737</v>
      </c>
      <c r="F41" s="723">
        <v>73096.757485248003</v>
      </c>
      <c r="G41" s="388">
        <f t="shared" si="1"/>
        <v>5.7706513338030785E-2</v>
      </c>
      <c r="H41" s="184">
        <f t="shared" si="4"/>
        <v>0.15948870249280464</v>
      </c>
    </row>
    <row r="42" spans="1:8" x14ac:dyDescent="0.25">
      <c r="A42" s="721" t="s">
        <v>249</v>
      </c>
      <c r="B42" s="722">
        <v>13281.747489829999</v>
      </c>
      <c r="C42" s="723">
        <v>17980.403051000005</v>
      </c>
      <c r="D42" s="388">
        <f t="shared" si="0"/>
        <v>0.3537678731483056</v>
      </c>
      <c r="E42" s="722">
        <v>51528.372527259999</v>
      </c>
      <c r="F42" s="723">
        <v>61605.720465320002</v>
      </c>
      <c r="G42" s="388">
        <f t="shared" si="1"/>
        <v>0.19556891560525802</v>
      </c>
      <c r="H42" s="184">
        <f t="shared" si="4"/>
        <v>0.13441658373329651</v>
      </c>
    </row>
    <row r="43" spans="1:8" x14ac:dyDescent="0.25">
      <c r="A43" s="396" t="s">
        <v>269</v>
      </c>
      <c r="B43" s="692">
        <v>10918.675415632</v>
      </c>
      <c r="C43" s="474">
        <v>14300.900762000003</v>
      </c>
      <c r="D43" s="388">
        <f t="shared" si="0"/>
        <v>0.30976517000640502</v>
      </c>
      <c r="E43" s="722">
        <v>53683.574839669003</v>
      </c>
      <c r="F43" s="723">
        <v>54657.914210741008</v>
      </c>
      <c r="G43" s="388">
        <f t="shared" si="1"/>
        <v>1.8149673787223763E-2</v>
      </c>
      <c r="H43" s="184">
        <f t="shared" si="4"/>
        <v>0.11925727102455118</v>
      </c>
    </row>
    <row r="44" spans="1:8" x14ac:dyDescent="0.25">
      <c r="A44" s="396" t="s">
        <v>256</v>
      </c>
      <c r="B44" s="692">
        <v>16079.342998</v>
      </c>
      <c r="C44" s="474">
        <v>14689.843100000002</v>
      </c>
      <c r="D44" s="388">
        <f t="shared" si="0"/>
        <v>-8.6415215980704452E-2</v>
      </c>
      <c r="E44" s="722">
        <v>66155.706203999987</v>
      </c>
      <c r="F44" s="723">
        <v>45494.200647999998</v>
      </c>
      <c r="G44" s="388">
        <f t="shared" si="1"/>
        <v>-0.31231630257694576</v>
      </c>
      <c r="H44" s="184">
        <f t="shared" si="4"/>
        <v>9.9263103890226051E-2</v>
      </c>
    </row>
    <row r="45" spans="1:8" x14ac:dyDescent="0.25">
      <c r="A45" s="396" t="s">
        <v>266</v>
      </c>
      <c r="B45" s="692">
        <v>4912.8837378000007</v>
      </c>
      <c r="C45" s="474">
        <v>4167.9170549999999</v>
      </c>
      <c r="D45" s="388">
        <f t="shared" si="0"/>
        <v>-0.15163531696632382</v>
      </c>
      <c r="E45" s="722">
        <v>17321.999786499997</v>
      </c>
      <c r="F45" s="723">
        <v>16024.874028599999</v>
      </c>
      <c r="G45" s="388">
        <f t="shared" si="1"/>
        <v>-7.4883141316681057E-2</v>
      </c>
      <c r="H45" s="184">
        <f t="shared" si="4"/>
        <v>3.4964428715567201E-2</v>
      </c>
    </row>
    <row r="46" spans="1:8" x14ac:dyDescent="0.25">
      <c r="A46" s="396" t="s">
        <v>264</v>
      </c>
      <c r="B46" s="692">
        <v>4855.6040573300006</v>
      </c>
      <c r="C46" s="474">
        <v>3573.0984290000001</v>
      </c>
      <c r="D46" s="388">
        <f t="shared" si="0"/>
        <v>-0.26412895557123017</v>
      </c>
      <c r="E46" s="722">
        <v>16931.311163080001</v>
      </c>
      <c r="F46" s="723">
        <v>13985.656607159999</v>
      </c>
      <c r="G46" s="388">
        <f t="shared" si="1"/>
        <v>-0.17397675392932499</v>
      </c>
      <c r="H46" s="184">
        <f t="shared" si="4"/>
        <v>3.0515091264287982E-2</v>
      </c>
    </row>
    <row r="47" spans="1:8" x14ac:dyDescent="0.25">
      <c r="A47" s="396" t="s">
        <v>250</v>
      </c>
      <c r="B47" s="692">
        <v>2979.3752795999999</v>
      </c>
      <c r="C47" s="474">
        <v>2612.7085870000001</v>
      </c>
      <c r="D47" s="388">
        <f t="shared" si="0"/>
        <v>-0.12306831405583363</v>
      </c>
      <c r="E47" s="722">
        <v>10341.007923199999</v>
      </c>
      <c r="F47" s="723">
        <v>9773.7002486999991</v>
      </c>
      <c r="G47" s="388">
        <f t="shared" si="1"/>
        <v>-5.4859998049827219E-2</v>
      </c>
      <c r="H47" s="184">
        <f t="shared" si="4"/>
        <v>2.1325087799323416E-2</v>
      </c>
    </row>
    <row r="48" spans="1:8" x14ac:dyDescent="0.25">
      <c r="A48" s="396" t="s">
        <v>267</v>
      </c>
      <c r="B48" s="692">
        <v>1421.6252638999999</v>
      </c>
      <c r="C48" s="474">
        <v>1349.955181</v>
      </c>
      <c r="D48" s="388">
        <f t="shared" si="0"/>
        <v>-5.0414187704701185E-2</v>
      </c>
      <c r="E48" s="722">
        <v>5246.8478663000005</v>
      </c>
      <c r="F48" s="723">
        <v>3916.0865117270005</v>
      </c>
      <c r="G48" s="388">
        <f t="shared" si="1"/>
        <v>-0.25363063471314884</v>
      </c>
      <c r="H48" s="184">
        <f t="shared" si="4"/>
        <v>8.5444495500496091E-3</v>
      </c>
    </row>
    <row r="49" spans="1:8" x14ac:dyDescent="0.25">
      <c r="A49" s="396" t="s">
        <v>261</v>
      </c>
      <c r="B49" s="693">
        <v>676.74744750000002</v>
      </c>
      <c r="C49" s="474">
        <v>849.40087300000005</v>
      </c>
      <c r="D49" s="388">
        <f t="shared" si="0"/>
        <v>0.25512238891746986</v>
      </c>
      <c r="E49" s="722">
        <v>1597.2884840000002</v>
      </c>
      <c r="F49" s="723">
        <v>1594.1321636</v>
      </c>
      <c r="G49" s="388">
        <f t="shared" si="1"/>
        <v>-1.976049055394169E-3</v>
      </c>
      <c r="H49" s="184">
        <f t="shared" si="4"/>
        <v>3.4782127021971113E-3</v>
      </c>
    </row>
    <row r="50" spans="1:8" x14ac:dyDescent="0.25">
      <c r="A50" s="396" t="s">
        <v>307</v>
      </c>
      <c r="B50" s="693">
        <v>0</v>
      </c>
      <c r="C50" s="474">
        <v>16.650787999999999</v>
      </c>
      <c r="D50" s="388" t="s">
        <v>246</v>
      </c>
      <c r="E50" s="722">
        <v>0</v>
      </c>
      <c r="F50" s="723">
        <v>50.314266261399993</v>
      </c>
      <c r="G50" s="388" t="s">
        <v>246</v>
      </c>
      <c r="H50" s="475">
        <f t="shared" si="4"/>
        <v>1.0977993168202644E-4</v>
      </c>
    </row>
    <row r="51" spans="1:8" ht="15.75" thickBot="1" x14ac:dyDescent="0.3">
      <c r="A51" s="396" t="s">
        <v>268</v>
      </c>
      <c r="B51" s="694">
        <v>0.3745</v>
      </c>
      <c r="C51" s="695">
        <v>1.12815</v>
      </c>
      <c r="D51" s="388">
        <f t="shared" si="0"/>
        <v>2.0124165554072095</v>
      </c>
      <c r="E51" s="936">
        <v>1.9737000000000002</v>
      </c>
      <c r="F51" s="937">
        <v>3.4911500000000002</v>
      </c>
      <c r="G51" s="388">
        <f t="shared" si="1"/>
        <v>0.76883518265187201</v>
      </c>
      <c r="H51" s="633">
        <f t="shared" si="4"/>
        <v>7.6172870434112637E-6</v>
      </c>
    </row>
    <row r="52" spans="1:8" x14ac:dyDescent="0.25">
      <c r="A52" s="473" t="s">
        <v>792</v>
      </c>
      <c r="B52" s="391">
        <f>+SUM(B53:B69)</f>
        <v>262818.9861067849</v>
      </c>
      <c r="C52" s="392">
        <f>+SUM(C53:C69)</f>
        <v>311487.44323199993</v>
      </c>
      <c r="D52" s="386">
        <f t="shared" si="0"/>
        <v>0.18517861987885742</v>
      </c>
      <c r="E52" s="391">
        <f>+SUM(E53:E69)</f>
        <v>1037755.2318275603</v>
      </c>
      <c r="F52" s="392">
        <f>+SUM(F53:F69)</f>
        <v>1169743.0347482846</v>
      </c>
      <c r="G52" s="386">
        <f t="shared" si="1"/>
        <v>0.12718587088044297</v>
      </c>
      <c r="H52" s="387">
        <f>SUM(H53:H69)</f>
        <v>1</v>
      </c>
    </row>
    <row r="53" spans="1:8" x14ac:dyDescent="0.25">
      <c r="A53" s="721" t="s">
        <v>249</v>
      </c>
      <c r="B53" s="722">
        <v>61575.424809994802</v>
      </c>
      <c r="C53" s="723">
        <v>61150.562501999993</v>
      </c>
      <c r="D53" s="388">
        <f t="shared" si="0"/>
        <v>-6.8998680773347809E-3</v>
      </c>
      <c r="E53" s="722">
        <v>161159.02413628681</v>
      </c>
      <c r="F53" s="723">
        <v>247990.1373609204</v>
      </c>
      <c r="G53" s="388">
        <f t="shared" si="1"/>
        <v>0.53879150540898912</v>
      </c>
      <c r="H53" s="184">
        <f t="shared" ref="H53:H68" si="5">(F53/$F$52)</f>
        <v>0.21200394445117177</v>
      </c>
    </row>
    <row r="54" spans="1:8" x14ac:dyDescent="0.25">
      <c r="A54" s="721" t="s">
        <v>260</v>
      </c>
      <c r="B54" s="722">
        <v>36597.937725849486</v>
      </c>
      <c r="C54" s="723">
        <v>61386.163004000016</v>
      </c>
      <c r="D54" s="388">
        <f t="shared" si="0"/>
        <v>0.67731207872519983</v>
      </c>
      <c r="E54" s="722">
        <v>150985.28567369201</v>
      </c>
      <c r="F54" s="723">
        <v>208806.60031813855</v>
      </c>
      <c r="G54" s="388">
        <f t="shared" si="1"/>
        <v>0.3829599314029144</v>
      </c>
      <c r="H54" s="184">
        <f t="shared" si="5"/>
        <v>0.17850638483440198</v>
      </c>
    </row>
    <row r="55" spans="1:8" ht="15" customHeight="1" x14ac:dyDescent="0.25">
      <c r="A55" s="721" t="s">
        <v>269</v>
      </c>
      <c r="B55" s="722">
        <v>42217.0972129703</v>
      </c>
      <c r="C55" s="723">
        <v>41989.014695999991</v>
      </c>
      <c r="D55" s="388">
        <f t="shared" si="0"/>
        <v>-5.4026101278283889E-3</v>
      </c>
      <c r="E55" s="722">
        <v>184376.33479527122</v>
      </c>
      <c r="F55" s="723">
        <v>164843.644621146</v>
      </c>
      <c r="G55" s="388">
        <f t="shared" si="1"/>
        <v>-0.10593924754938877</v>
      </c>
      <c r="H55" s="184">
        <f t="shared" si="5"/>
        <v>0.14092295463560378</v>
      </c>
    </row>
    <row r="56" spans="1:8" x14ac:dyDescent="0.25">
      <c r="A56" s="721" t="s">
        <v>248</v>
      </c>
      <c r="B56" s="722">
        <v>34402.766989321695</v>
      </c>
      <c r="C56" s="723">
        <v>45432.985378999998</v>
      </c>
      <c r="D56" s="388">
        <f t="shared" si="0"/>
        <v>0.32062009410760428</v>
      </c>
      <c r="E56" s="722">
        <v>149858.88864192838</v>
      </c>
      <c r="F56" s="723">
        <v>156359.79006171509</v>
      </c>
      <c r="G56" s="388">
        <f t="shared" si="1"/>
        <v>4.3380152346651268E-2</v>
      </c>
      <c r="H56" s="184">
        <f t="shared" si="5"/>
        <v>0.13367020398233184</v>
      </c>
    </row>
    <row r="57" spans="1:8" x14ac:dyDescent="0.25">
      <c r="A57" s="396" t="s">
        <v>256</v>
      </c>
      <c r="B57" s="692">
        <v>12545.290923517099</v>
      </c>
      <c r="C57" s="474">
        <v>16558.333931000001</v>
      </c>
      <c r="D57" s="388">
        <f t="shared" si="0"/>
        <v>0.31988441176442928</v>
      </c>
      <c r="E57" s="722">
        <v>74188.770492531097</v>
      </c>
      <c r="F57" s="723">
        <v>75144.204197144907</v>
      </c>
      <c r="G57" s="388">
        <f t="shared" si="1"/>
        <v>1.287841405472534E-2</v>
      </c>
      <c r="H57" s="184">
        <f t="shared" si="5"/>
        <v>6.4239924466244061E-2</v>
      </c>
    </row>
    <row r="58" spans="1:8" x14ac:dyDescent="0.25">
      <c r="A58" s="396" t="s">
        <v>264</v>
      </c>
      <c r="B58" s="692">
        <v>17849.287501536299</v>
      </c>
      <c r="C58" s="474">
        <v>17997.114762000005</v>
      </c>
      <c r="D58" s="388">
        <f t="shared" si="0"/>
        <v>8.2819698237805994E-3</v>
      </c>
      <c r="E58" s="722">
        <v>69983.020885635895</v>
      </c>
      <c r="F58" s="723">
        <v>68306.124018386297</v>
      </c>
      <c r="G58" s="388">
        <f t="shared" si="1"/>
        <v>-2.3961481599800161E-2</v>
      </c>
      <c r="H58" s="184">
        <f t="shared" si="5"/>
        <v>5.8394127589812918E-2</v>
      </c>
    </row>
    <row r="59" spans="1:8" ht="15" customHeight="1" x14ac:dyDescent="0.25">
      <c r="A59" s="396" t="s">
        <v>307</v>
      </c>
      <c r="B59" s="692">
        <v>7146.0429326283002</v>
      </c>
      <c r="C59" s="474">
        <v>14734.001217999998</v>
      </c>
      <c r="D59" s="388">
        <f t="shared" si="0"/>
        <v>1.0618405678372915</v>
      </c>
      <c r="E59" s="722">
        <v>32781.6941452877</v>
      </c>
      <c r="F59" s="723">
        <v>48081.832425043096</v>
      </c>
      <c r="G59" s="388">
        <f t="shared" si="1"/>
        <v>0.46672811392680136</v>
      </c>
      <c r="H59" s="184">
        <f t="shared" si="5"/>
        <v>4.1104611010049537E-2</v>
      </c>
    </row>
    <row r="60" spans="1:8" x14ac:dyDescent="0.25">
      <c r="A60" s="396" t="s">
        <v>267</v>
      </c>
      <c r="B60" s="692">
        <v>12329.2092315381</v>
      </c>
      <c r="C60" s="474">
        <v>11006.978952000001</v>
      </c>
      <c r="D60" s="388">
        <f t="shared" si="0"/>
        <v>-0.10724372136988602</v>
      </c>
      <c r="E60" s="722">
        <v>46893.316088125604</v>
      </c>
      <c r="F60" s="723">
        <v>46340.491236662303</v>
      </c>
      <c r="G60" s="388">
        <f t="shared" si="1"/>
        <v>-1.1788990363240437E-2</v>
      </c>
      <c r="H60" s="184">
        <f t="shared" si="5"/>
        <v>3.9615958257562311E-2</v>
      </c>
    </row>
    <row r="61" spans="1:8" x14ac:dyDescent="0.25">
      <c r="A61" s="396" t="s">
        <v>259</v>
      </c>
      <c r="B61" s="692">
        <v>7701.5745534970001</v>
      </c>
      <c r="C61" s="474">
        <v>8227.1285759999992</v>
      </c>
      <c r="D61" s="388">
        <f t="shared" si="0"/>
        <v>6.8239814969312196E-2</v>
      </c>
      <c r="E61" s="722">
        <v>31598.133896759202</v>
      </c>
      <c r="F61" s="723">
        <v>31695.695322484098</v>
      </c>
      <c r="G61" s="388">
        <f t="shared" si="1"/>
        <v>3.0875692230325491E-3</v>
      </c>
      <c r="H61" s="184">
        <f t="shared" si="5"/>
        <v>2.7096288997612756E-2</v>
      </c>
    </row>
    <row r="62" spans="1:8" x14ac:dyDescent="0.25">
      <c r="A62" s="396" t="s">
        <v>268</v>
      </c>
      <c r="B62" s="692">
        <v>7475.4337112223002</v>
      </c>
      <c r="C62" s="474">
        <v>7110.2470009999997</v>
      </c>
      <c r="D62" s="388">
        <f t="shared" si="0"/>
        <v>-4.8851574949300036E-2</v>
      </c>
      <c r="E62" s="722">
        <v>37695.937343371101</v>
      </c>
      <c r="F62" s="723">
        <v>28901.270546798998</v>
      </c>
      <c r="G62" s="388">
        <f t="shared" si="1"/>
        <v>-0.23330542802163956</v>
      </c>
      <c r="H62" s="184">
        <f t="shared" si="5"/>
        <v>2.4707367078290167E-2</v>
      </c>
    </row>
    <row r="63" spans="1:8" x14ac:dyDescent="0.25">
      <c r="A63" s="396" t="s">
        <v>254</v>
      </c>
      <c r="B63" s="692">
        <v>6043.4097726199998</v>
      </c>
      <c r="C63" s="474">
        <v>7285.1043689999997</v>
      </c>
      <c r="D63" s="388">
        <f t="shared" si="0"/>
        <v>0.20546258537780537</v>
      </c>
      <c r="E63" s="722">
        <v>27258.084062725204</v>
      </c>
      <c r="F63" s="723">
        <v>28007.6946744743</v>
      </c>
      <c r="G63" s="388">
        <f t="shared" si="1"/>
        <v>2.7500487929530193E-2</v>
      </c>
      <c r="H63" s="184">
        <f t="shared" si="5"/>
        <v>2.3943459240602562E-2</v>
      </c>
    </row>
    <row r="64" spans="1:8" x14ac:dyDescent="0.25">
      <c r="A64" s="396" t="s">
        <v>250</v>
      </c>
      <c r="B64" s="692">
        <v>7768.3596901459996</v>
      </c>
      <c r="C64" s="474">
        <v>5139.9158869999992</v>
      </c>
      <c r="D64" s="388">
        <f t="shared" si="0"/>
        <v>-0.33835248469250545</v>
      </c>
      <c r="E64" s="722">
        <v>33128.748710588196</v>
      </c>
      <c r="F64" s="723">
        <v>23155.080601408998</v>
      </c>
      <c r="G64" s="388">
        <f t="shared" si="1"/>
        <v>-0.30105779715101466</v>
      </c>
      <c r="H64" s="184">
        <f t="shared" si="5"/>
        <v>1.9795014728505485E-2</v>
      </c>
    </row>
    <row r="65" spans="1:8" x14ac:dyDescent="0.25">
      <c r="A65" s="396" t="s">
        <v>266</v>
      </c>
      <c r="B65" s="692">
        <v>4545.2553064670001</v>
      </c>
      <c r="C65" s="474">
        <v>4959.0919909999993</v>
      </c>
      <c r="D65" s="388">
        <f t="shared" si="0"/>
        <v>9.1048061468448571E-2</v>
      </c>
      <c r="E65" s="722">
        <v>16342.430105445801</v>
      </c>
      <c r="F65" s="723">
        <v>17906.862710935598</v>
      </c>
      <c r="G65" s="388">
        <f t="shared" si="1"/>
        <v>9.572827268623163E-2</v>
      </c>
      <c r="H65" s="184">
        <f t="shared" si="5"/>
        <v>1.5308373017830324E-2</v>
      </c>
    </row>
    <row r="66" spans="1:8" x14ac:dyDescent="0.25">
      <c r="A66" s="396" t="s">
        <v>261</v>
      </c>
      <c r="B66" s="692">
        <v>1174.4056293673</v>
      </c>
      <c r="C66" s="474">
        <v>4749.494745</v>
      </c>
      <c r="D66" s="388">
        <f t="shared" si="0"/>
        <v>3.0441689193526313</v>
      </c>
      <c r="E66" s="722">
        <v>5842.7899130184996</v>
      </c>
      <c r="F66" s="723">
        <v>9286.1524520376988</v>
      </c>
      <c r="G66" s="388">
        <f t="shared" si="1"/>
        <v>0.58933533299681673</v>
      </c>
      <c r="H66" s="184">
        <f t="shared" si="5"/>
        <v>7.9386259855233707E-3</v>
      </c>
    </row>
    <row r="67" spans="1:8" x14ac:dyDescent="0.25">
      <c r="A67" s="396" t="s">
        <v>251</v>
      </c>
      <c r="B67" s="692">
        <v>1606.9986220119999</v>
      </c>
      <c r="C67" s="474">
        <v>2029.1540440000001</v>
      </c>
      <c r="D67" s="388">
        <f t="shared" si="0"/>
        <v>0.26269806097248027</v>
      </c>
      <c r="E67" s="722">
        <v>8036.3158014933006</v>
      </c>
      <c r="F67" s="723">
        <v>8620.9452308134005</v>
      </c>
      <c r="G67" s="388">
        <f t="shared" si="1"/>
        <v>7.2748438931613979E-2</v>
      </c>
      <c r="H67" s="184">
        <f t="shared" si="5"/>
        <v>7.3699479071217804E-3</v>
      </c>
    </row>
    <row r="68" spans="1:8" x14ac:dyDescent="0.25">
      <c r="A68" s="396" t="s">
        <v>263</v>
      </c>
      <c r="B68" s="982">
        <v>1840.4914940972001</v>
      </c>
      <c r="C68" s="474">
        <v>1732.1521749999999</v>
      </c>
      <c r="D68" s="388">
        <f t="shared" si="0"/>
        <v>-5.8864341098377571E-2</v>
      </c>
      <c r="E68" s="722">
        <v>7535.2520992276004</v>
      </c>
      <c r="F68" s="723">
        <v>6296.5089701750003</v>
      </c>
      <c r="G68" s="388">
        <f t="shared" si="1"/>
        <v>-0.16439305715857566</v>
      </c>
      <c r="H68" s="184">
        <f t="shared" si="5"/>
        <v>5.3828138173354781E-3</v>
      </c>
    </row>
    <row r="69" spans="1:8" ht="15" customHeight="1" thickBot="1" x14ac:dyDescent="0.3">
      <c r="A69" s="396" t="s">
        <v>308</v>
      </c>
      <c r="B69" s="694">
        <v>0</v>
      </c>
      <c r="C69" s="474">
        <v>0</v>
      </c>
      <c r="D69" s="388" t="s">
        <v>247</v>
      </c>
      <c r="E69" s="722">
        <v>91.205036172700005</v>
      </c>
      <c r="F69" s="723">
        <v>0</v>
      </c>
      <c r="G69" s="388" t="s">
        <v>247</v>
      </c>
      <c r="H69" s="184" t="s">
        <v>247</v>
      </c>
    </row>
    <row r="70" spans="1:8" x14ac:dyDescent="0.25">
      <c r="A70" s="473" t="s">
        <v>793</v>
      </c>
      <c r="B70" s="391">
        <f>+SUM(B71:B82)</f>
        <v>22894.08945444</v>
      </c>
      <c r="C70" s="392">
        <f>+SUM(C71:C82)</f>
        <v>28510.480395999999</v>
      </c>
      <c r="D70" s="386">
        <f t="shared" si="0"/>
        <v>0.24532056418914605</v>
      </c>
      <c r="E70" s="391">
        <f>+SUM(E71:E82)</f>
        <v>91100.465175061996</v>
      </c>
      <c r="F70" s="392">
        <f>+SUM(F71:F82)</f>
        <v>98516.250231064681</v>
      </c>
      <c r="G70" s="386">
        <f t="shared" si="1"/>
        <v>8.1402274310589329E-2</v>
      </c>
      <c r="H70" s="387">
        <f>SUM(H71:H82)</f>
        <v>1.0000000000000002</v>
      </c>
    </row>
    <row r="71" spans="1:8" x14ac:dyDescent="0.25">
      <c r="A71" s="721" t="s">
        <v>269</v>
      </c>
      <c r="B71" s="722">
        <v>6014.1536045800003</v>
      </c>
      <c r="C71" s="723">
        <v>8082.6447129999997</v>
      </c>
      <c r="D71" s="388">
        <f t="shared" si="0"/>
        <v>0.34393719289855973</v>
      </c>
      <c r="E71" s="722">
        <v>25779.292986250999</v>
      </c>
      <c r="F71" s="723">
        <v>30038.978924937997</v>
      </c>
      <c r="G71" s="388">
        <f t="shared" si="1"/>
        <v>0.16523672472161421</v>
      </c>
      <c r="H71" s="184">
        <f t="shared" ref="H71:H82" si="6">(F71/$F$70)</f>
        <v>0.30491394926708187</v>
      </c>
    </row>
    <row r="72" spans="1:8" x14ac:dyDescent="0.25">
      <c r="A72" s="721" t="s">
        <v>249</v>
      </c>
      <c r="B72" s="722">
        <v>4242.2008530499998</v>
      </c>
      <c r="C72" s="723">
        <v>5782.1899249999997</v>
      </c>
      <c r="D72" s="388">
        <f t="shared" ref="D72:D86" si="7">+C72/B72-1</f>
        <v>0.36301653912562859</v>
      </c>
      <c r="E72" s="722">
        <v>16118.059126349999</v>
      </c>
      <c r="F72" s="723">
        <v>19723.579891339999</v>
      </c>
      <c r="G72" s="388">
        <f t="shared" si="1"/>
        <v>0.22369447442314261</v>
      </c>
      <c r="H72" s="184">
        <f t="shared" si="6"/>
        <v>0.20020636032207256</v>
      </c>
    </row>
    <row r="73" spans="1:8" x14ac:dyDescent="0.25">
      <c r="A73" s="721" t="s">
        <v>248</v>
      </c>
      <c r="B73" s="722">
        <v>1626.4351659500001</v>
      </c>
      <c r="C73" s="723">
        <v>3264.778116</v>
      </c>
      <c r="D73" s="388">
        <f t="shared" si="7"/>
        <v>1.0073214010304827</v>
      </c>
      <c r="E73" s="722">
        <v>8517.1071030309995</v>
      </c>
      <c r="F73" s="723">
        <v>11634.933974337</v>
      </c>
      <c r="G73" s="388">
        <f t="shared" ref="G73:G87" si="8">+F73/E73-1</f>
        <v>0.36606641593088018</v>
      </c>
      <c r="H73" s="184">
        <f t="shared" si="6"/>
        <v>0.11810167304427314</v>
      </c>
    </row>
    <row r="74" spans="1:8" x14ac:dyDescent="0.25">
      <c r="A74" s="721" t="s">
        <v>260</v>
      </c>
      <c r="B74" s="722">
        <v>1923.1792780000001</v>
      </c>
      <c r="C74" s="723">
        <v>3788.8424499999992</v>
      </c>
      <c r="D74" s="388">
        <f t="shared" si="7"/>
        <v>0.97009321665538395</v>
      </c>
      <c r="E74" s="722">
        <v>7460.05977996</v>
      </c>
      <c r="F74" s="723">
        <v>10634.162123299999</v>
      </c>
      <c r="G74" s="388">
        <f t="shared" si="8"/>
        <v>0.42547947831016142</v>
      </c>
      <c r="H74" s="184">
        <f t="shared" si="6"/>
        <v>0.10794322863850513</v>
      </c>
    </row>
    <row r="75" spans="1:8" x14ac:dyDescent="0.25">
      <c r="A75" s="396" t="s">
        <v>267</v>
      </c>
      <c r="B75" s="692">
        <v>1991.4741371</v>
      </c>
      <c r="C75" s="474">
        <v>1981.826235</v>
      </c>
      <c r="D75" s="388">
        <f t="shared" si="7"/>
        <v>-4.8446032616066281E-3</v>
      </c>
      <c r="E75" s="722">
        <v>7374.5136906799999</v>
      </c>
      <c r="F75" s="723">
        <v>7578.7674494249004</v>
      </c>
      <c r="G75" s="388">
        <f t="shared" si="8"/>
        <v>2.7697251278147261E-2</v>
      </c>
      <c r="H75" s="184">
        <f t="shared" si="6"/>
        <v>7.6929109985908919E-2</v>
      </c>
    </row>
    <row r="76" spans="1:8" x14ac:dyDescent="0.25">
      <c r="A76" s="396" t="s">
        <v>256</v>
      </c>
      <c r="B76" s="692">
        <v>2462.0144659999996</v>
      </c>
      <c r="C76" s="474">
        <v>1996.8439799999999</v>
      </c>
      <c r="D76" s="388">
        <f t="shared" si="7"/>
        <v>-0.18893897352104339</v>
      </c>
      <c r="E76" s="722">
        <v>10806.905076999999</v>
      </c>
      <c r="F76" s="723">
        <v>6597.4564609999998</v>
      </c>
      <c r="G76" s="388">
        <f t="shared" si="8"/>
        <v>-0.3895147210054466</v>
      </c>
      <c r="H76" s="184">
        <f t="shared" si="6"/>
        <v>6.6968205199913852E-2</v>
      </c>
    </row>
    <row r="77" spans="1:8" x14ac:dyDescent="0.25">
      <c r="A77" s="396" t="s">
        <v>250</v>
      </c>
      <c r="B77" s="692">
        <v>2173.2909226000002</v>
      </c>
      <c r="C77" s="474">
        <v>1600.1913040000002</v>
      </c>
      <c r="D77" s="388">
        <f t="shared" si="7"/>
        <v>-0.26370128943177873</v>
      </c>
      <c r="E77" s="722">
        <v>7804.5983993999998</v>
      </c>
      <c r="F77" s="723">
        <v>6216.2991963999993</v>
      </c>
      <c r="G77" s="388">
        <f t="shared" si="8"/>
        <v>-0.20350812709621358</v>
      </c>
      <c r="H77" s="184">
        <f t="shared" si="6"/>
        <v>6.3099226592770188E-2</v>
      </c>
    </row>
    <row r="78" spans="1:8" x14ac:dyDescent="0.25">
      <c r="A78" s="396" t="s">
        <v>266</v>
      </c>
      <c r="B78" s="692">
        <v>1088.2150595000001</v>
      </c>
      <c r="C78" s="474">
        <v>580.59110299999998</v>
      </c>
      <c r="D78" s="388">
        <f t="shared" si="7"/>
        <v>-0.46647393092798861</v>
      </c>
      <c r="E78" s="722">
        <v>3490.6143208000003</v>
      </c>
      <c r="F78" s="723">
        <v>2540.6423832999999</v>
      </c>
      <c r="G78" s="388">
        <f t="shared" si="8"/>
        <v>-0.2721503581301643</v>
      </c>
      <c r="H78" s="184">
        <f t="shared" si="6"/>
        <v>2.5789069085973705E-2</v>
      </c>
    </row>
    <row r="79" spans="1:8" x14ac:dyDescent="0.25">
      <c r="A79" s="396" t="s">
        <v>264</v>
      </c>
      <c r="B79" s="692">
        <v>434.77933596000003</v>
      </c>
      <c r="C79" s="474">
        <v>567.95630100000005</v>
      </c>
      <c r="D79" s="388">
        <f t="shared" si="7"/>
        <v>0.30630932527173371</v>
      </c>
      <c r="E79" s="722">
        <v>1742.93669419</v>
      </c>
      <c r="F79" s="723">
        <v>1835.2029325500002</v>
      </c>
      <c r="G79" s="388">
        <f t="shared" si="8"/>
        <v>5.293722868281181E-2</v>
      </c>
      <c r="H79" s="184">
        <f t="shared" si="6"/>
        <v>1.8628428591685415E-2</v>
      </c>
    </row>
    <row r="80" spans="1:8" x14ac:dyDescent="0.25">
      <c r="A80" s="396" t="s">
        <v>261</v>
      </c>
      <c r="B80" s="692">
        <v>930.95463170000005</v>
      </c>
      <c r="C80" s="474">
        <v>849.14270699999997</v>
      </c>
      <c r="D80" s="388">
        <f t="shared" si="7"/>
        <v>-8.7879604348285789E-2</v>
      </c>
      <c r="E80" s="722">
        <v>1962.6442774000002</v>
      </c>
      <c r="F80" s="723">
        <v>1661.8683295000001</v>
      </c>
      <c r="G80" s="388">
        <f t="shared" si="8"/>
        <v>-0.15325036297379935</v>
      </c>
      <c r="H80" s="184">
        <f t="shared" si="6"/>
        <v>1.6868976697774991E-2</v>
      </c>
    </row>
    <row r="81" spans="1:8" x14ac:dyDescent="0.25">
      <c r="A81" s="396" t="s">
        <v>268</v>
      </c>
      <c r="B81" s="692">
        <v>7.3920000000000003</v>
      </c>
      <c r="C81" s="474">
        <v>8.1798660000000005</v>
      </c>
      <c r="D81" s="388">
        <f t="shared" si="7"/>
        <v>0.10658360389610388</v>
      </c>
      <c r="E81" s="722">
        <v>43.733720000000005</v>
      </c>
      <c r="F81" s="723">
        <v>29.914216</v>
      </c>
      <c r="G81" s="388">
        <f t="shared" si="8"/>
        <v>-0.31599196226618742</v>
      </c>
      <c r="H81" s="475">
        <f t="shared" si="6"/>
        <v>3.0364752951759512E-4</v>
      </c>
    </row>
    <row r="82" spans="1:8" ht="15.75" thickBot="1" x14ac:dyDescent="0.3">
      <c r="A82" s="396" t="s">
        <v>307</v>
      </c>
      <c r="B82" s="692">
        <v>0</v>
      </c>
      <c r="C82" s="474">
        <v>7.2936959999999997</v>
      </c>
      <c r="D82" s="388" t="s">
        <v>246</v>
      </c>
      <c r="E82" s="722">
        <v>0</v>
      </c>
      <c r="F82" s="723">
        <v>24.4443489748</v>
      </c>
      <c r="G82" s="388" t="s">
        <v>246</v>
      </c>
      <c r="H82" s="475">
        <f t="shared" si="6"/>
        <v>2.4812504452277737E-4</v>
      </c>
    </row>
    <row r="83" spans="1:8" x14ac:dyDescent="0.25">
      <c r="A83" s="473" t="s">
        <v>794</v>
      </c>
      <c r="B83" s="391">
        <f>+B84</f>
        <v>1031955.9251540001</v>
      </c>
      <c r="C83" s="392">
        <f>+C84</f>
        <v>1091388.6164500001</v>
      </c>
      <c r="D83" s="386">
        <f t="shared" si="7"/>
        <v>5.7592276808847931E-2</v>
      </c>
      <c r="E83" s="391">
        <f>+E84</f>
        <v>4562979.7374179997</v>
      </c>
      <c r="F83" s="392">
        <f>+F84</f>
        <v>4592961.2292860001</v>
      </c>
      <c r="G83" s="386">
        <f t="shared" si="8"/>
        <v>6.5705950044314676E-3</v>
      </c>
      <c r="H83" s="387">
        <f>SUM(H84)</f>
        <v>1</v>
      </c>
    </row>
    <row r="84" spans="1:8" ht="15.75" thickBot="1" x14ac:dyDescent="0.3">
      <c r="A84" s="396" t="s">
        <v>256</v>
      </c>
      <c r="B84" s="692">
        <v>1031955.9251540001</v>
      </c>
      <c r="C84" s="474">
        <v>1091388.6164500001</v>
      </c>
      <c r="D84" s="388">
        <f t="shared" si="7"/>
        <v>5.7592276808847931E-2</v>
      </c>
      <c r="E84" s="722">
        <v>4562979.7374179997</v>
      </c>
      <c r="F84" s="723">
        <v>4592961.2292860001</v>
      </c>
      <c r="G84" s="388">
        <f t="shared" si="8"/>
        <v>6.5705950044314676E-3</v>
      </c>
      <c r="H84" s="184">
        <f>(F84/$F$83)</f>
        <v>1</v>
      </c>
    </row>
    <row r="85" spans="1:8" x14ac:dyDescent="0.25">
      <c r="A85" s="473" t="s">
        <v>795</v>
      </c>
      <c r="B85" s="391">
        <f>+B86</f>
        <v>2674.5174000000002</v>
      </c>
      <c r="C85" s="392">
        <f>+C86</f>
        <v>2723.0601999999999</v>
      </c>
      <c r="D85" s="386">
        <f t="shared" si="7"/>
        <v>1.8150115605903183E-2</v>
      </c>
      <c r="E85" s="391">
        <f>+E86</f>
        <v>10795.639599999999</v>
      </c>
      <c r="F85" s="392">
        <f>+F86</f>
        <v>10780.76744</v>
      </c>
      <c r="G85" s="386">
        <f t="shared" si="8"/>
        <v>-1.3776080483456354E-3</v>
      </c>
      <c r="H85" s="387">
        <f>SUM(H86)</f>
        <v>1</v>
      </c>
    </row>
    <row r="86" spans="1:8" ht="15.75" thickBot="1" x14ac:dyDescent="0.3">
      <c r="A86" s="396" t="s">
        <v>261</v>
      </c>
      <c r="B86" s="692">
        <v>2674.5174000000002</v>
      </c>
      <c r="C86" s="474">
        <v>2723.0601999999999</v>
      </c>
      <c r="D86" s="388">
        <f t="shared" si="7"/>
        <v>1.8150115605903183E-2</v>
      </c>
      <c r="E86" s="722">
        <v>10795.639599999999</v>
      </c>
      <c r="F86" s="723">
        <v>10780.76744</v>
      </c>
      <c r="G86" s="388">
        <f t="shared" si="8"/>
        <v>-1.3776080483456354E-3</v>
      </c>
      <c r="H86" s="184">
        <f>(F86/$F$85)</f>
        <v>1</v>
      </c>
    </row>
    <row r="87" spans="1:8" x14ac:dyDescent="0.25">
      <c r="A87" s="473" t="s">
        <v>796</v>
      </c>
      <c r="B87" s="391">
        <f>SUM(B88:B94)</f>
        <v>3530.4727725199996</v>
      </c>
      <c r="C87" s="392">
        <f>SUM(C88:C94)</f>
        <v>3212.9077189999998</v>
      </c>
      <c r="D87" s="386">
        <f t="shared" ref="D87:D108" si="9">(C87-B87)/B87</f>
        <v>-8.9949724578480883E-2</v>
      </c>
      <c r="E87" s="391">
        <f>SUM(E88:E94)</f>
        <v>13015.056279515</v>
      </c>
      <c r="F87" s="392">
        <f>SUM(F88:F94)</f>
        <v>13927.338192104098</v>
      </c>
      <c r="G87" s="386">
        <f t="shared" si="8"/>
        <v>7.0094350189248145E-2</v>
      </c>
      <c r="H87" s="387">
        <f>SUM(H88:H94)</f>
        <v>1.0000000000000002</v>
      </c>
    </row>
    <row r="88" spans="1:8" x14ac:dyDescent="0.25">
      <c r="A88" s="721" t="s">
        <v>250</v>
      </c>
      <c r="B88" s="179">
        <v>949.26604640000005</v>
      </c>
      <c r="C88" s="363">
        <v>921.84973200000002</v>
      </c>
      <c r="D88" s="388">
        <f t="shared" si="9"/>
        <v>-2.888159173497647E-2</v>
      </c>
      <c r="E88" s="179">
        <v>2437.0265383999999</v>
      </c>
      <c r="F88" s="363">
        <v>3578.5593171</v>
      </c>
      <c r="G88" s="388">
        <f t="shared" ref="G88:G101" si="10">(F88-E88)/E88</f>
        <v>0.46841212465805132</v>
      </c>
      <c r="H88" s="184">
        <f>(F88/$F$87)</f>
        <v>0.25694495730194966</v>
      </c>
    </row>
    <row r="89" spans="1:8" x14ac:dyDescent="0.25">
      <c r="A89" s="721" t="s">
        <v>259</v>
      </c>
      <c r="B89" s="722">
        <v>737.59029520000001</v>
      </c>
      <c r="C89" s="723">
        <v>813.77134799999999</v>
      </c>
      <c r="D89" s="388">
        <f t="shared" si="9"/>
        <v>0.10328369732595687</v>
      </c>
      <c r="E89" s="722">
        <v>2957.3442164000003</v>
      </c>
      <c r="F89" s="723">
        <v>3329.0956415999999</v>
      </c>
      <c r="G89" s="388">
        <f t="shared" si="10"/>
        <v>0.12570448280536506</v>
      </c>
      <c r="H89" s="184">
        <f>(F89/$F$87)</f>
        <v>0.23903315879034101</v>
      </c>
    </row>
    <row r="90" spans="1:8" x14ac:dyDescent="0.25">
      <c r="A90" s="721" t="s">
        <v>254</v>
      </c>
      <c r="B90" s="722">
        <v>989.68190700000002</v>
      </c>
      <c r="C90" s="724">
        <v>764.30687499999999</v>
      </c>
      <c r="D90" s="388">
        <f t="shared" si="9"/>
        <v>-0.22772471680640721</v>
      </c>
      <c r="E90" s="722">
        <v>3441.4271472250002</v>
      </c>
      <c r="F90" s="724">
        <v>2991.0299575940999</v>
      </c>
      <c r="G90" s="388">
        <f t="shared" si="10"/>
        <v>-0.13087511964159368</v>
      </c>
      <c r="H90" s="184">
        <f>(F90/$F$87)</f>
        <v>0.2147596271690897</v>
      </c>
    </row>
    <row r="91" spans="1:8" x14ac:dyDescent="0.25">
      <c r="A91" s="721" t="s">
        <v>260</v>
      </c>
      <c r="B91" s="722">
        <v>411.81444599999998</v>
      </c>
      <c r="C91" s="723">
        <v>110.67528900000001</v>
      </c>
      <c r="D91" s="388">
        <f t="shared" si="9"/>
        <v>-0.73124961964058921</v>
      </c>
      <c r="E91" s="722">
        <v>2402.4711757999999</v>
      </c>
      <c r="F91" s="723">
        <v>1930.5600625999998</v>
      </c>
      <c r="G91" s="388">
        <f t="shared" si="10"/>
        <v>-0.19642737775734528</v>
      </c>
      <c r="H91" s="184">
        <f>(F91/$F$87)</f>
        <v>0.13861658530662396</v>
      </c>
    </row>
    <row r="92" spans="1:8" x14ac:dyDescent="0.25">
      <c r="A92" s="396" t="s">
        <v>307</v>
      </c>
      <c r="B92" s="692">
        <v>281.707584</v>
      </c>
      <c r="C92" s="474">
        <v>249.46112099999999</v>
      </c>
      <c r="D92" s="388">
        <f t="shared" si="9"/>
        <v>-0.11446785543409441</v>
      </c>
      <c r="E92" s="722">
        <v>1092.156502</v>
      </c>
      <c r="F92" s="723">
        <v>925.23790499999996</v>
      </c>
      <c r="G92" s="388">
        <f t="shared" si="10"/>
        <v>-0.15283395437772168</v>
      </c>
      <c r="H92" s="184">
        <f t="shared" ref="H92:H94" si="11">(F92/$F$87)</f>
        <v>6.6433218770012362E-2</v>
      </c>
    </row>
    <row r="93" spans="1:8" x14ac:dyDescent="0.25">
      <c r="A93" s="396" t="s">
        <v>248</v>
      </c>
      <c r="B93" s="692">
        <v>85.006007999999994</v>
      </c>
      <c r="C93" s="474">
        <v>170.82134600000001</v>
      </c>
      <c r="D93" s="388">
        <f t="shared" si="9"/>
        <v>1.0095208564552287</v>
      </c>
      <c r="E93" s="722">
        <v>211.81218799999999</v>
      </c>
      <c r="F93" s="723">
        <v>594.26300600000002</v>
      </c>
      <c r="G93" s="388">
        <f t="shared" si="10"/>
        <v>1.8056128951370827</v>
      </c>
      <c r="H93" s="184">
        <f t="shared" si="11"/>
        <v>4.2668814227323694E-2</v>
      </c>
    </row>
    <row r="94" spans="1:8" ht="15.75" thickBot="1" x14ac:dyDescent="0.3">
      <c r="A94" s="696" t="s">
        <v>268</v>
      </c>
      <c r="B94" s="697">
        <v>75.406485919999994</v>
      </c>
      <c r="C94" s="698">
        <v>182.022008</v>
      </c>
      <c r="D94" s="388">
        <f t="shared" si="9"/>
        <v>1.4138773446240447</v>
      </c>
      <c r="E94" s="938">
        <v>472.81851169000004</v>
      </c>
      <c r="F94" s="939">
        <v>578.59230221000007</v>
      </c>
      <c r="G94" s="388">
        <f t="shared" si="10"/>
        <v>0.22370907209603891</v>
      </c>
      <c r="H94" s="184">
        <f t="shared" si="11"/>
        <v>4.1543638434659726E-2</v>
      </c>
    </row>
    <row r="95" spans="1:8" x14ac:dyDescent="0.25">
      <c r="A95" s="473" t="s">
        <v>797</v>
      </c>
      <c r="B95" s="391">
        <f>SUM(B96:B101)</f>
        <v>2692.1470256000002</v>
      </c>
      <c r="C95" s="392">
        <f>SUM(C96:C101)</f>
        <v>2378.272571</v>
      </c>
      <c r="D95" s="386">
        <f t="shared" si="9"/>
        <v>-0.11658889786305296</v>
      </c>
      <c r="E95" s="391">
        <f>SUM(E96:E101)</f>
        <v>10911.525189780001</v>
      </c>
      <c r="F95" s="392">
        <f>SUM(F96:F101)</f>
        <v>8867.0541034999987</v>
      </c>
      <c r="G95" s="386">
        <f t="shared" si="10"/>
        <v>-0.18736803982223341</v>
      </c>
      <c r="H95" s="387">
        <f>SUM(H96:H101)</f>
        <v>1.0000000000000002</v>
      </c>
    </row>
    <row r="96" spans="1:8" x14ac:dyDescent="0.25">
      <c r="A96" s="699" t="s">
        <v>269</v>
      </c>
      <c r="B96" s="700">
        <v>1648.206678</v>
      </c>
      <c r="C96" s="375">
        <v>1467.240088</v>
      </c>
      <c r="D96" s="181">
        <f t="shared" si="9"/>
        <v>-0.10979605435138275</v>
      </c>
      <c r="E96" s="922">
        <v>6435.3574346000005</v>
      </c>
      <c r="F96" s="180">
        <v>5617.9247959999993</v>
      </c>
      <c r="G96" s="181">
        <f t="shared" si="10"/>
        <v>-0.12702210357501453</v>
      </c>
      <c r="H96" s="184">
        <f>(F96/$F$95)</f>
        <v>0.63357285637656091</v>
      </c>
    </row>
    <row r="97" spans="1:8" x14ac:dyDescent="0.25">
      <c r="A97" s="699" t="s">
        <v>248</v>
      </c>
      <c r="B97" s="472">
        <v>919.47007199999996</v>
      </c>
      <c r="C97" s="375">
        <v>750.87071600000002</v>
      </c>
      <c r="D97" s="181">
        <f t="shared" si="9"/>
        <v>-0.18336578985465876</v>
      </c>
      <c r="E97" s="179">
        <v>3979.3533120000002</v>
      </c>
      <c r="F97" s="180">
        <v>2535.8384879999999</v>
      </c>
      <c r="G97" s="181">
        <f t="shared" si="10"/>
        <v>-0.36275110823836298</v>
      </c>
      <c r="H97" s="184">
        <f t="shared" ref="H97:H101" si="12">(F97/$F$95)</f>
        <v>0.28598432561712406</v>
      </c>
    </row>
    <row r="98" spans="1:8" x14ac:dyDescent="0.25">
      <c r="A98" s="699" t="s">
        <v>260</v>
      </c>
      <c r="B98" s="472">
        <v>89.679862</v>
      </c>
      <c r="C98" s="375">
        <v>110.090575</v>
      </c>
      <c r="D98" s="181">
        <f t="shared" si="9"/>
        <v>0.22759527662966297</v>
      </c>
      <c r="E98" s="179">
        <v>367.95685318</v>
      </c>
      <c r="F98" s="180">
        <v>481.58825100000001</v>
      </c>
      <c r="G98" s="181">
        <f t="shared" si="10"/>
        <v>0.30881718016110143</v>
      </c>
      <c r="H98" s="184">
        <f t="shared" si="12"/>
        <v>5.4312091183689494E-2</v>
      </c>
    </row>
    <row r="99" spans="1:8" x14ac:dyDescent="0.25">
      <c r="A99" s="699" t="s">
        <v>267</v>
      </c>
      <c r="B99" s="472">
        <v>34.020413599999998</v>
      </c>
      <c r="C99" s="375">
        <v>45.812986000000002</v>
      </c>
      <c r="D99" s="181">
        <f t="shared" si="9"/>
        <v>0.34663224670496084</v>
      </c>
      <c r="E99" s="179">
        <v>125.71583</v>
      </c>
      <c r="F99" s="180">
        <v>220.44679249999999</v>
      </c>
      <c r="G99" s="181">
        <f t="shared" si="10"/>
        <v>0.75353249069747219</v>
      </c>
      <c r="H99" s="184">
        <f t="shared" si="12"/>
        <v>2.4861333868819561E-2</v>
      </c>
    </row>
    <row r="100" spans="1:8" x14ac:dyDescent="0.25">
      <c r="A100" s="699" t="s">
        <v>249</v>
      </c>
      <c r="B100" s="472">
        <v>0</v>
      </c>
      <c r="C100" s="375">
        <v>3.676806</v>
      </c>
      <c r="D100" s="181" t="s">
        <v>246</v>
      </c>
      <c r="E100" s="179">
        <v>0</v>
      </c>
      <c r="F100" s="180">
        <v>7.4194759999999995</v>
      </c>
      <c r="G100" s="181" t="s">
        <v>246</v>
      </c>
      <c r="H100" s="184">
        <f t="shared" si="12"/>
        <v>8.3674644514364566E-4</v>
      </c>
    </row>
    <row r="101" spans="1:8" ht="15.75" thickBot="1" x14ac:dyDescent="0.3">
      <c r="A101" s="699" t="s">
        <v>268</v>
      </c>
      <c r="B101" s="701">
        <v>0.77</v>
      </c>
      <c r="C101" s="686">
        <v>0.58140000000000003</v>
      </c>
      <c r="D101" s="181">
        <f t="shared" si="9"/>
        <v>-0.24493506493506492</v>
      </c>
      <c r="E101" s="923">
        <v>3.1417600000000001</v>
      </c>
      <c r="F101" s="924">
        <v>3.8363</v>
      </c>
      <c r="G101" s="181">
        <f t="shared" si="10"/>
        <v>0.2210671725402322</v>
      </c>
      <c r="H101" s="475">
        <f t="shared" si="12"/>
        <v>4.3264650866241337E-4</v>
      </c>
    </row>
    <row r="102" spans="1:8" x14ac:dyDescent="0.25">
      <c r="A102" s="473" t="s">
        <v>798</v>
      </c>
      <c r="B102" s="391">
        <f>SUM(B103:B105)</f>
        <v>19.543635999999999</v>
      </c>
      <c r="C102" s="392">
        <f>SUM(C103:C105)</f>
        <v>21.847187000000002</v>
      </c>
      <c r="D102" s="386">
        <f t="shared" si="9"/>
        <v>0.11786706424536368</v>
      </c>
      <c r="E102" s="391">
        <f>SUM(E103:E105)</f>
        <v>89.57061379999999</v>
      </c>
      <c r="F102" s="392">
        <f>SUM(F103:F105)</f>
        <v>82.915695799999995</v>
      </c>
      <c r="G102" s="386">
        <f>(F102-E102)/E102</f>
        <v>-7.4298005982850551E-2</v>
      </c>
      <c r="H102" s="387">
        <f>SUM(H103:H105)</f>
        <v>0.99999999999999989</v>
      </c>
    </row>
    <row r="103" spans="1:8" x14ac:dyDescent="0.25">
      <c r="A103" s="699" t="s">
        <v>269</v>
      </c>
      <c r="B103" s="472">
        <v>13.311152</v>
      </c>
      <c r="C103" s="375">
        <v>18.049171000000001</v>
      </c>
      <c r="D103" s="181">
        <f t="shared" si="9"/>
        <v>0.3559435727275897</v>
      </c>
      <c r="E103" s="179">
        <v>67.573601999999994</v>
      </c>
      <c r="F103" s="180">
        <v>64.667970999999994</v>
      </c>
      <c r="G103" s="181">
        <f>(F103-E103)/E103</f>
        <v>-4.2999498531985904E-2</v>
      </c>
      <c r="H103" s="184">
        <f>(F103/$F$102)</f>
        <v>0.77992436023192602</v>
      </c>
    </row>
    <row r="104" spans="1:8" x14ac:dyDescent="0.25">
      <c r="A104" s="699" t="s">
        <v>260</v>
      </c>
      <c r="B104" s="472">
        <v>6.144984</v>
      </c>
      <c r="C104" s="375">
        <v>3.7386160000000004</v>
      </c>
      <c r="D104" s="181">
        <f t="shared" si="9"/>
        <v>-0.39159874134741435</v>
      </c>
      <c r="E104" s="179">
        <v>21.4937118</v>
      </c>
      <c r="F104" s="180">
        <v>17.743524799999999</v>
      </c>
      <c r="G104" s="181">
        <f>(F104-E104)/E104</f>
        <v>-0.17447833277451874</v>
      </c>
      <c r="H104" s="184">
        <f>(F104/$F$102)</f>
        <v>0.21399476454734159</v>
      </c>
    </row>
    <row r="105" spans="1:8" ht="15.75" thickBot="1" x14ac:dyDescent="0.3">
      <c r="A105" s="699" t="s">
        <v>268</v>
      </c>
      <c r="B105" s="940">
        <v>8.7499999999999994E-2</v>
      </c>
      <c r="C105" s="941">
        <v>5.9400000000000001E-2</v>
      </c>
      <c r="D105" s="181">
        <f t="shared" si="9"/>
        <v>-0.32114285714285706</v>
      </c>
      <c r="E105" s="1009">
        <v>0.50330000000000008</v>
      </c>
      <c r="F105" s="1010">
        <v>0.50420000000000009</v>
      </c>
      <c r="G105" s="181">
        <f>(F105-E105)/E105</f>
        <v>1.7881978939002818E-3</v>
      </c>
      <c r="H105" s="184">
        <f>(F105/$F$102)</f>
        <v>6.0808752207323347E-3</v>
      </c>
    </row>
    <row r="106" spans="1:8" x14ac:dyDescent="0.25">
      <c r="A106" s="473" t="s">
        <v>799</v>
      </c>
      <c r="B106" s="645">
        <f>SUM(B107:B108)</f>
        <v>27.941651</v>
      </c>
      <c r="C106" s="646">
        <f>SUM(C107:C108)</f>
        <v>27.547941999999999</v>
      </c>
      <c r="D106" s="386">
        <f t="shared" si="9"/>
        <v>-1.4090398595272741E-2</v>
      </c>
      <c r="E106" s="391">
        <f>SUM(E107:E108)</f>
        <v>100.79963299999999</v>
      </c>
      <c r="F106" s="392">
        <f>SUM(F107:F108)</f>
        <v>115.87785199999999</v>
      </c>
      <c r="G106" s="386">
        <f t="shared" ref="G106:G114" si="13">(F106-E106)/E106</f>
        <v>0.14958605057619612</v>
      </c>
      <c r="H106" s="387">
        <f>SUM(H107:H108)</f>
        <v>1</v>
      </c>
    </row>
    <row r="107" spans="1:8" x14ac:dyDescent="0.25">
      <c r="A107" s="699" t="s">
        <v>250</v>
      </c>
      <c r="B107" s="701">
        <v>17.029247000000002</v>
      </c>
      <c r="C107" s="686">
        <v>16.793763999999999</v>
      </c>
      <c r="D107" s="181">
        <f t="shared" si="9"/>
        <v>-1.3828151062698314E-2</v>
      </c>
      <c r="E107" s="179">
        <v>60.979627999999991</v>
      </c>
      <c r="F107" s="180">
        <v>66.141111999999993</v>
      </c>
      <c r="G107" s="181">
        <f t="shared" si="13"/>
        <v>8.4642759709849372E-2</v>
      </c>
      <c r="H107" s="184">
        <f>(F107/$F$106)</f>
        <v>0.57078303453536572</v>
      </c>
    </row>
    <row r="108" spans="1:8" ht="15.75" thickBot="1" x14ac:dyDescent="0.3">
      <c r="A108" s="699" t="s">
        <v>260</v>
      </c>
      <c r="B108" s="701">
        <v>10.912404</v>
      </c>
      <c r="C108" s="686">
        <v>10.754178</v>
      </c>
      <c r="D108" s="181">
        <f t="shared" si="9"/>
        <v>-1.4499646457370976E-2</v>
      </c>
      <c r="E108" s="179">
        <v>39.820004999999995</v>
      </c>
      <c r="F108" s="180">
        <v>49.736739999999998</v>
      </c>
      <c r="G108" s="181">
        <f t="shared" si="13"/>
        <v>0.24903901945768223</v>
      </c>
      <c r="H108" s="184">
        <f>(F108/$F$106)</f>
        <v>0.42921696546463428</v>
      </c>
    </row>
    <row r="109" spans="1:8" x14ac:dyDescent="0.25">
      <c r="A109" s="473" t="s">
        <v>800</v>
      </c>
      <c r="B109" s="391">
        <f>SUM(B110:B112)</f>
        <v>1063.0877874</v>
      </c>
      <c r="C109" s="392">
        <f>SUM(C110:C112)</f>
        <v>1961.2639579999998</v>
      </c>
      <c r="D109" s="386">
        <f>(C109-B109)/B109</f>
        <v>0.84487488356598883</v>
      </c>
      <c r="E109" s="391">
        <f>SUM(E110:E112)</f>
        <v>1748.3822874</v>
      </c>
      <c r="F109" s="392">
        <f>SUM(F110:F112)</f>
        <v>11079.111620399999</v>
      </c>
      <c r="G109" s="386">
        <f t="shared" si="13"/>
        <v>5.3367786897885034</v>
      </c>
      <c r="H109" s="387">
        <f>SUM(H110:H112)</f>
        <v>1</v>
      </c>
    </row>
    <row r="110" spans="1:8" x14ac:dyDescent="0.25">
      <c r="A110" s="699" t="s">
        <v>249</v>
      </c>
      <c r="B110" s="472">
        <v>961.95014040000001</v>
      </c>
      <c r="C110" s="375">
        <v>1866.147798</v>
      </c>
      <c r="D110" s="181">
        <f>(C110-B110)/B110</f>
        <v>0.93996312243794122</v>
      </c>
      <c r="E110" s="179">
        <v>1383.0652703999999</v>
      </c>
      <c r="F110" s="180">
        <v>10701.546933399999</v>
      </c>
      <c r="G110" s="181">
        <f t="shared" si="13"/>
        <v>6.7375574113758034</v>
      </c>
      <c r="H110" s="184">
        <f>(F110/$F$109)</f>
        <v>0.96592103230508219</v>
      </c>
    </row>
    <row r="111" spans="1:8" x14ac:dyDescent="0.25">
      <c r="A111" s="699" t="s">
        <v>250</v>
      </c>
      <c r="B111" s="472">
        <v>87.048246000000006</v>
      </c>
      <c r="C111" s="375">
        <v>84.361981999999998</v>
      </c>
      <c r="D111" s="181">
        <f>(C111-B111)/B111</f>
        <v>-3.0859484520802501E-2</v>
      </c>
      <c r="E111" s="179">
        <v>311.96666200000004</v>
      </c>
      <c r="F111" s="180">
        <v>333.97699899999998</v>
      </c>
      <c r="G111" s="181">
        <f t="shared" si="13"/>
        <v>7.0553490744469136E-2</v>
      </c>
      <c r="H111" s="184">
        <f>(F111/$F$109)</f>
        <v>3.0144745395023115E-2</v>
      </c>
    </row>
    <row r="112" spans="1:8" ht="15.75" thickBot="1" x14ac:dyDescent="0.3">
      <c r="A112" s="699" t="s">
        <v>260</v>
      </c>
      <c r="B112" s="472">
        <v>14.089401000000001</v>
      </c>
      <c r="C112" s="375">
        <v>10.754178</v>
      </c>
      <c r="D112" s="181">
        <f>(C112-B112)/B112</f>
        <v>-0.23671858015823391</v>
      </c>
      <c r="E112" s="179">
        <v>53.350355</v>
      </c>
      <c r="F112" s="180">
        <v>43.587688</v>
      </c>
      <c r="G112" s="181">
        <f t="shared" si="13"/>
        <v>-0.18299160333609776</v>
      </c>
      <c r="H112" s="184">
        <f>(F112/$F$109)</f>
        <v>3.934222299894684E-3</v>
      </c>
    </row>
    <row r="113" spans="1:8" x14ac:dyDescent="0.25">
      <c r="A113" s="473" t="s">
        <v>801</v>
      </c>
      <c r="B113" s="645">
        <f>SUM(B114)</f>
        <v>3.9977765999999999</v>
      </c>
      <c r="C113" s="646">
        <f>SUM(C114)</f>
        <v>2.5161519999999999</v>
      </c>
      <c r="D113" s="386">
        <f t="shared" ref="D113:D114" si="14">(C113-B113)/B113</f>
        <v>-0.37061215476622683</v>
      </c>
      <c r="E113" s="392">
        <f>SUM(E114)</f>
        <v>13.1818753</v>
      </c>
      <c r="F113" s="392">
        <f>SUM(F114)</f>
        <v>10.292676</v>
      </c>
      <c r="G113" s="386">
        <f t="shared" si="13"/>
        <v>-0.21917968682346733</v>
      </c>
      <c r="H113" s="387">
        <f>SUM(H114)</f>
        <v>1</v>
      </c>
    </row>
    <row r="114" spans="1:8" ht="15.75" thickBot="1" x14ac:dyDescent="0.3">
      <c r="A114" s="699" t="s">
        <v>260</v>
      </c>
      <c r="B114" s="701">
        <v>3.9977765999999999</v>
      </c>
      <c r="C114" s="686">
        <v>2.5161519999999999</v>
      </c>
      <c r="D114" s="181">
        <f t="shared" si="14"/>
        <v>-0.37061215476622683</v>
      </c>
      <c r="E114" s="179">
        <v>13.1818753</v>
      </c>
      <c r="F114" s="180">
        <v>10.292676</v>
      </c>
      <c r="G114" s="181">
        <f t="shared" si="13"/>
        <v>-0.21917968682346733</v>
      </c>
      <c r="H114" s="184">
        <f>(F114/$F$113)</f>
        <v>1</v>
      </c>
    </row>
    <row r="115" spans="1:8" ht="55.5" customHeight="1" thickBot="1" x14ac:dyDescent="0.3">
      <c r="A115" s="1025" t="s">
        <v>932</v>
      </c>
      <c r="B115" s="1026"/>
      <c r="C115" s="1026"/>
      <c r="D115" s="1026"/>
      <c r="E115" s="1026"/>
      <c r="F115" s="1026"/>
      <c r="G115" s="1026"/>
      <c r="H115" s="1027"/>
    </row>
    <row r="116" spans="1:8" x14ac:dyDescent="0.25">
      <c r="B116"/>
      <c r="C116"/>
      <c r="D116"/>
    </row>
    <row r="117" spans="1:8" x14ac:dyDescent="0.25">
      <c r="B117" s="80"/>
      <c r="C117" s="80"/>
      <c r="D117" s="80"/>
    </row>
    <row r="118" spans="1:8" x14ac:dyDescent="0.25">
      <c r="B118"/>
      <c r="C118"/>
      <c r="D118"/>
    </row>
    <row r="119" spans="1:8" x14ac:dyDescent="0.25">
      <c r="B119"/>
      <c r="C119"/>
      <c r="D119"/>
    </row>
    <row r="120" spans="1:8" x14ac:dyDescent="0.25">
      <c r="B120"/>
      <c r="C120"/>
      <c r="D120"/>
    </row>
    <row r="121" spans="1:8" x14ac:dyDescent="0.25">
      <c r="B121"/>
      <c r="C121"/>
      <c r="D121"/>
    </row>
  </sheetData>
  <mergeCells count="3">
    <mergeCell ref="B4:D4"/>
    <mergeCell ref="E4:H4"/>
    <mergeCell ref="A115:H115"/>
  </mergeCells>
  <printOptions horizontalCentered="1"/>
  <pageMargins left="0" right="0" top="0" bottom="0" header="0.31496062992125984" footer="0.31496062992125984"/>
  <pageSetup paperSize="9" scale="4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2CAD-ED15-44E4-93E4-320505D0A7D8}">
  <sheetPr>
    <tabColor rgb="FF002060"/>
    <pageSetUpPr fitToPage="1"/>
  </sheetPr>
  <dimension ref="A1:J42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29.42578125" style="734" customWidth="1"/>
    <col min="2" max="2" width="10.5703125" style="734" bestFit="1" customWidth="1"/>
    <col min="3" max="3" width="12.42578125" style="785" bestFit="1" customWidth="1"/>
    <col min="4" max="4" width="12.42578125" style="734" bestFit="1" customWidth="1"/>
    <col min="5" max="5" width="7.42578125" style="734" customWidth="1"/>
    <col min="6" max="7" width="13.42578125" style="734" bestFit="1" customWidth="1"/>
    <col min="8" max="8" width="12.7109375" style="734" customWidth="1"/>
    <col min="9" max="9" width="10.42578125" style="734" customWidth="1"/>
    <col min="10" max="10" width="2.42578125" style="734" customWidth="1"/>
    <col min="11" max="16384" width="11.42578125" style="734"/>
  </cols>
  <sheetData>
    <row r="1" spans="1:10" x14ac:dyDescent="0.2">
      <c r="A1" s="728" t="s">
        <v>533</v>
      </c>
      <c r="B1" s="729"/>
      <c r="C1" s="730"/>
      <c r="D1" s="731"/>
      <c r="E1" s="729"/>
      <c r="F1" s="732"/>
      <c r="G1" s="732"/>
      <c r="H1" s="732"/>
      <c r="I1" s="733"/>
    </row>
    <row r="2" spans="1:10" ht="15.75" x14ac:dyDescent="0.25">
      <c r="A2" s="735" t="s">
        <v>534</v>
      </c>
      <c r="B2" s="729"/>
      <c r="C2" s="736"/>
      <c r="D2" s="737"/>
      <c r="E2" s="737"/>
      <c r="F2" s="737"/>
      <c r="G2" s="737"/>
      <c r="I2" s="733"/>
    </row>
    <row r="3" spans="1:10" x14ac:dyDescent="0.2">
      <c r="A3" s="78"/>
      <c r="B3" s="738"/>
      <c r="C3" s="739"/>
      <c r="D3" s="740"/>
      <c r="E3" s="738"/>
      <c r="F3" s="732"/>
      <c r="G3" s="732"/>
      <c r="H3" s="732"/>
      <c r="I3" s="733"/>
    </row>
    <row r="4" spans="1:10" x14ac:dyDescent="0.2">
      <c r="A4" s="79"/>
      <c r="B4" s="1031" t="s">
        <v>866</v>
      </c>
      <c r="C4" s="1031"/>
      <c r="D4" s="1031"/>
      <c r="E4" s="741"/>
      <c r="F4" s="1031" t="s">
        <v>867</v>
      </c>
      <c r="G4" s="1031"/>
      <c r="H4" s="1031"/>
      <c r="I4" s="1031"/>
    </row>
    <row r="5" spans="1:10" x14ac:dyDescent="0.2">
      <c r="A5" s="742" t="s">
        <v>535</v>
      </c>
      <c r="B5" s="743">
        <v>2024</v>
      </c>
      <c r="C5" s="566">
        <v>2025</v>
      </c>
      <c r="D5" s="744" t="s">
        <v>536</v>
      </c>
      <c r="E5" s="745"/>
      <c r="F5" s="743">
        <v>2024</v>
      </c>
      <c r="G5" s="566">
        <v>2025</v>
      </c>
      <c r="H5" s="746" t="s">
        <v>536</v>
      </c>
      <c r="I5" s="744" t="s">
        <v>522</v>
      </c>
    </row>
    <row r="6" spans="1:10" x14ac:dyDescent="0.2">
      <c r="A6" s="747" t="s">
        <v>537</v>
      </c>
      <c r="B6" s="748">
        <f>SUM(B7:B37)</f>
        <v>4022010.2256000005</v>
      </c>
      <c r="C6" s="749">
        <f>SUM(C7:C37)</f>
        <v>6808276.4720000019</v>
      </c>
      <c r="D6" s="750">
        <f>C6/B6-1</f>
        <v>0.69275464012137067</v>
      </c>
      <c r="E6" s="751"/>
      <c r="F6" s="748">
        <f>SUM(F7:F37)</f>
        <v>14949969.446700005</v>
      </c>
      <c r="G6" s="749">
        <f>SUM(G7:G37)</f>
        <v>24319826.002999999</v>
      </c>
      <c r="H6" s="752">
        <f t="shared" ref="H6:H35" si="0">G6/F6-1</f>
        <v>0.62674753882980383</v>
      </c>
      <c r="I6" s="750">
        <f>SUM(I7:I37)</f>
        <v>0.99999999999999989</v>
      </c>
    </row>
    <row r="7" spans="1:10" x14ac:dyDescent="0.2">
      <c r="A7" s="753" t="s">
        <v>538</v>
      </c>
      <c r="B7" s="754">
        <v>1254996.9110000001</v>
      </c>
      <c r="C7" s="567">
        <v>4058707.4559999998</v>
      </c>
      <c r="D7" s="755">
        <f>+C7/B7-1</f>
        <v>2.2340378055320964</v>
      </c>
      <c r="E7" s="756"/>
      <c r="F7" s="754">
        <v>4770998.6140000001</v>
      </c>
      <c r="G7" s="757">
        <v>13413842.711000001</v>
      </c>
      <c r="H7" s="758">
        <f t="shared" si="0"/>
        <v>1.8115377505326604</v>
      </c>
      <c r="I7" s="755">
        <f t="shared" ref="I7:I35" si="1">G7/$G$6</f>
        <v>0.5515599786505595</v>
      </c>
      <c r="J7" s="759"/>
    </row>
    <row r="8" spans="1:10" x14ac:dyDescent="0.2">
      <c r="A8" s="753" t="s">
        <v>539</v>
      </c>
      <c r="B8" s="754">
        <v>1168280.8</v>
      </c>
      <c r="C8" s="567">
        <v>1137392</v>
      </c>
      <c r="D8" s="755">
        <f t="shared" ref="D8:D35" si="2">+C8/B8-1</f>
        <v>-2.6439534057223213E-2</v>
      </c>
      <c r="E8" s="756"/>
      <c r="F8" s="754">
        <v>4362887</v>
      </c>
      <c r="G8" s="757">
        <v>4686427.7</v>
      </c>
      <c r="H8" s="758">
        <f t="shared" si="0"/>
        <v>7.4157478752028272E-2</v>
      </c>
      <c r="I8" s="755">
        <f t="shared" si="1"/>
        <v>0.19269988606916436</v>
      </c>
      <c r="J8" s="759"/>
    </row>
    <row r="9" spans="1:10" x14ac:dyDescent="0.2">
      <c r="A9" s="753" t="s">
        <v>540</v>
      </c>
      <c r="B9" s="754">
        <v>505416.53</v>
      </c>
      <c r="C9" s="567">
        <v>401747.32</v>
      </c>
      <c r="D9" s="755">
        <f t="shared" si="2"/>
        <v>-0.20511638192759551</v>
      </c>
      <c r="E9" s="756"/>
      <c r="F9" s="754">
        <v>1940357.51</v>
      </c>
      <c r="G9" s="757">
        <v>1730028.3800000001</v>
      </c>
      <c r="H9" s="758">
        <f t="shared" si="0"/>
        <v>-0.10839710152177051</v>
      </c>
      <c r="I9" s="755">
        <f t="shared" si="1"/>
        <v>7.1136544306961355E-2</v>
      </c>
      <c r="J9" s="759"/>
    </row>
    <row r="10" spans="1:10" x14ac:dyDescent="0.2">
      <c r="A10" s="753" t="s">
        <v>541</v>
      </c>
      <c r="B10" s="754">
        <v>261207.25999999998</v>
      </c>
      <c r="C10" s="567">
        <v>226586.94999999998</v>
      </c>
      <c r="D10" s="755">
        <f t="shared" si="2"/>
        <v>-0.13253961624190691</v>
      </c>
      <c r="E10" s="756"/>
      <c r="F10" s="754">
        <v>917865.22</v>
      </c>
      <c r="G10" s="757">
        <v>881571.62</v>
      </c>
      <c r="H10" s="758">
        <f t="shared" si="0"/>
        <v>-3.9541317406056598E-2</v>
      </c>
      <c r="I10" s="755">
        <f t="shared" si="1"/>
        <v>3.6249092402686298E-2</v>
      </c>
      <c r="J10" s="759"/>
    </row>
    <row r="11" spans="1:10" x14ac:dyDescent="0.2">
      <c r="A11" s="753" t="s">
        <v>542</v>
      </c>
      <c r="B11" s="754">
        <v>234686.29</v>
      </c>
      <c r="C11" s="567">
        <v>202908.89</v>
      </c>
      <c r="D11" s="755">
        <f t="shared" si="2"/>
        <v>-0.13540373406559025</v>
      </c>
      <c r="E11" s="756"/>
      <c r="F11" s="754">
        <v>577447.63500000001</v>
      </c>
      <c r="G11" s="757">
        <v>783880.05500000005</v>
      </c>
      <c r="H11" s="758">
        <f>G11/F11-1</f>
        <v>0.35749115155697209</v>
      </c>
      <c r="I11" s="755">
        <f>G11/$G$6</f>
        <v>3.2232140760517926E-2</v>
      </c>
      <c r="J11" s="759"/>
    </row>
    <row r="12" spans="1:10" x14ac:dyDescent="0.2">
      <c r="A12" s="753" t="s">
        <v>543</v>
      </c>
      <c r="B12" s="754">
        <v>150752.32999999999</v>
      </c>
      <c r="C12" s="567">
        <v>182704.46</v>
      </c>
      <c r="D12" s="755">
        <f t="shared" si="2"/>
        <v>0.2119511519324444</v>
      </c>
      <c r="E12" s="756"/>
      <c r="F12" s="754">
        <v>559435.63</v>
      </c>
      <c r="G12" s="757">
        <v>661992.875</v>
      </c>
      <c r="H12" s="758">
        <f t="shared" si="0"/>
        <v>0.18332269076247432</v>
      </c>
      <c r="I12" s="755">
        <f t="shared" si="1"/>
        <v>2.7220296515211052E-2</v>
      </c>
      <c r="J12" s="759"/>
    </row>
    <row r="13" spans="1:10" x14ac:dyDescent="0.2">
      <c r="A13" s="753" t="s">
        <v>547</v>
      </c>
      <c r="B13" s="754">
        <v>368</v>
      </c>
      <c r="C13" s="567">
        <v>145764.49</v>
      </c>
      <c r="D13" s="755" t="s">
        <v>246</v>
      </c>
      <c r="E13" s="756"/>
      <c r="F13" s="754">
        <v>1381</v>
      </c>
      <c r="G13" s="757">
        <v>444682.91</v>
      </c>
      <c r="H13" s="758" t="s">
        <v>246</v>
      </c>
      <c r="I13" s="755">
        <f t="shared" si="1"/>
        <v>1.8284789946488335E-2</v>
      </c>
      <c r="J13" s="759"/>
    </row>
    <row r="14" spans="1:10" x14ac:dyDescent="0.2">
      <c r="A14" s="753" t="s">
        <v>544</v>
      </c>
      <c r="B14" s="754">
        <v>88929.76</v>
      </c>
      <c r="C14" s="567">
        <v>106660.14</v>
      </c>
      <c r="D14" s="755">
        <f t="shared" si="2"/>
        <v>0.19937510232794975</v>
      </c>
      <c r="E14" s="756"/>
      <c r="F14" s="754">
        <v>383460.06</v>
      </c>
      <c r="G14" s="757">
        <v>414752.40100000007</v>
      </c>
      <c r="H14" s="758">
        <f t="shared" si="0"/>
        <v>8.1605215938264974E-2</v>
      </c>
      <c r="I14" s="755">
        <f t="shared" si="1"/>
        <v>1.7054085870056711E-2</v>
      </c>
      <c r="J14" s="759"/>
    </row>
    <row r="15" spans="1:10" x14ac:dyDescent="0.2">
      <c r="A15" s="753" t="s">
        <v>548</v>
      </c>
      <c r="B15" s="754">
        <v>65517.61</v>
      </c>
      <c r="C15" s="567">
        <v>100045.86</v>
      </c>
      <c r="D15" s="755">
        <f t="shared" si="2"/>
        <v>0.5270071664702054</v>
      </c>
      <c r="E15" s="756"/>
      <c r="F15" s="754">
        <v>333950.13999999996</v>
      </c>
      <c r="G15" s="757">
        <v>319763.51</v>
      </c>
      <c r="H15" s="758">
        <f t="shared" si="0"/>
        <v>-4.2481281786556413E-2</v>
      </c>
      <c r="I15" s="755">
        <f t="shared" si="1"/>
        <v>1.314826471046936E-2</v>
      </c>
      <c r="J15" s="759"/>
    </row>
    <row r="16" spans="1:10" x14ac:dyDescent="0.2">
      <c r="A16" s="753" t="s">
        <v>545</v>
      </c>
      <c r="B16" s="754">
        <v>84009.7</v>
      </c>
      <c r="C16" s="567">
        <v>65672.2</v>
      </c>
      <c r="D16" s="755">
        <f t="shared" si="2"/>
        <v>-0.21827836547446311</v>
      </c>
      <c r="E16" s="756"/>
      <c r="F16" s="754">
        <v>378535.51500000001</v>
      </c>
      <c r="G16" s="757">
        <v>299915.52599999995</v>
      </c>
      <c r="H16" s="758">
        <f t="shared" si="0"/>
        <v>-0.20769514585705406</v>
      </c>
      <c r="I16" s="755">
        <f t="shared" si="1"/>
        <v>1.2332141108369919E-2</v>
      </c>
      <c r="J16" s="759"/>
    </row>
    <row r="17" spans="1:10" x14ac:dyDescent="0.2">
      <c r="A17" s="753" t="s">
        <v>546</v>
      </c>
      <c r="B17" s="754">
        <v>88478.126600000003</v>
      </c>
      <c r="C17" s="567">
        <v>56951.806000000004</v>
      </c>
      <c r="D17" s="755">
        <f t="shared" si="2"/>
        <v>-0.35631767772985368</v>
      </c>
      <c r="E17" s="756"/>
      <c r="F17" s="754">
        <v>327808.95670000004</v>
      </c>
      <c r="G17" s="757">
        <v>254462.46100000004</v>
      </c>
      <c r="H17" s="758">
        <f t="shared" si="0"/>
        <v>-0.22374768657442234</v>
      </c>
      <c r="I17" s="755">
        <f t="shared" si="1"/>
        <v>1.0463169472043531E-2</v>
      </c>
      <c r="J17" s="759"/>
    </row>
    <row r="18" spans="1:10" x14ac:dyDescent="0.2">
      <c r="A18" s="753" t="s">
        <v>549</v>
      </c>
      <c r="B18" s="754">
        <v>19357.760000000002</v>
      </c>
      <c r="C18" s="567">
        <v>40627.129999999997</v>
      </c>
      <c r="D18" s="755">
        <f t="shared" si="2"/>
        <v>1.098751611756732</v>
      </c>
      <c r="E18" s="756"/>
      <c r="F18" s="754">
        <v>71730.75</v>
      </c>
      <c r="G18" s="757">
        <v>141086.86499999999</v>
      </c>
      <c r="H18" s="758">
        <f t="shared" si="0"/>
        <v>0.96689516002551201</v>
      </c>
      <c r="I18" s="755">
        <f t="shared" si="1"/>
        <v>5.8013106254377013E-3</v>
      </c>
      <c r="J18" s="759"/>
    </row>
    <row r="19" spans="1:10" x14ac:dyDescent="0.2">
      <c r="A19" s="753" t="s">
        <v>550</v>
      </c>
      <c r="B19" s="754">
        <v>44452.66</v>
      </c>
      <c r="C19" s="567">
        <v>26957.13</v>
      </c>
      <c r="D19" s="755">
        <f t="shared" si="2"/>
        <v>-0.39357667235211569</v>
      </c>
      <c r="E19" s="756"/>
      <c r="F19" s="754">
        <v>167221.554</v>
      </c>
      <c r="G19" s="757">
        <v>137170.60999999999</v>
      </c>
      <c r="H19" s="758">
        <f t="shared" si="0"/>
        <v>-0.17970735997346377</v>
      </c>
      <c r="I19" s="755">
        <f t="shared" si="1"/>
        <v>5.6402792513021742E-3</v>
      </c>
      <c r="J19" s="759"/>
    </row>
    <row r="20" spans="1:10" x14ac:dyDescent="0.2">
      <c r="A20" s="753" t="s">
        <v>553</v>
      </c>
      <c r="B20" s="754">
        <v>338</v>
      </c>
      <c r="C20" s="567">
        <v>12597</v>
      </c>
      <c r="D20" s="755" t="s">
        <v>246</v>
      </c>
      <c r="E20" s="756"/>
      <c r="F20" s="754">
        <v>1089</v>
      </c>
      <c r="G20" s="757">
        <v>44270</v>
      </c>
      <c r="H20" s="758" t="s">
        <v>246</v>
      </c>
      <c r="I20" s="760">
        <f t="shared" si="1"/>
        <v>1.8203255234860243E-3</v>
      </c>
      <c r="J20" s="759"/>
    </row>
    <row r="21" spans="1:10" x14ac:dyDescent="0.2">
      <c r="A21" s="753" t="s">
        <v>551</v>
      </c>
      <c r="B21" s="754">
        <v>9926.6149999999998</v>
      </c>
      <c r="C21" s="567">
        <v>22827.32</v>
      </c>
      <c r="D21" s="755">
        <f t="shared" si="2"/>
        <v>1.299607670892847</v>
      </c>
      <c r="E21" s="756"/>
      <c r="F21" s="754">
        <v>73251.104999999996</v>
      </c>
      <c r="G21" s="757">
        <v>37747.837</v>
      </c>
      <c r="H21" s="758">
        <f t="shared" si="0"/>
        <v>-0.48467894102075315</v>
      </c>
      <c r="I21" s="760">
        <f t="shared" si="1"/>
        <v>1.5521425603679719E-3</v>
      </c>
      <c r="J21" s="759"/>
    </row>
    <row r="22" spans="1:10" x14ac:dyDescent="0.2">
      <c r="A22" s="753" t="s">
        <v>559</v>
      </c>
      <c r="B22" s="754">
        <v>460.18</v>
      </c>
      <c r="C22" s="567">
        <v>7897.8149999999996</v>
      </c>
      <c r="D22" s="755" t="s">
        <v>246</v>
      </c>
      <c r="E22" s="756"/>
      <c r="F22" s="754">
        <v>5137.7150000000001</v>
      </c>
      <c r="G22" s="757">
        <v>25718.629999999997</v>
      </c>
      <c r="H22" s="758">
        <f t="shared" si="0"/>
        <v>4.0058498768421362</v>
      </c>
      <c r="I22" s="760">
        <f t="shared" si="1"/>
        <v>1.0575170232232521E-3</v>
      </c>
      <c r="J22" s="759"/>
    </row>
    <row r="23" spans="1:10" x14ac:dyDescent="0.2">
      <c r="A23" s="753" t="s">
        <v>557</v>
      </c>
      <c r="B23" s="754">
        <v>2175</v>
      </c>
      <c r="C23" s="567">
        <v>3561</v>
      </c>
      <c r="D23" s="755">
        <f t="shared" si="2"/>
        <v>0.63724137931034486</v>
      </c>
      <c r="E23" s="756"/>
      <c r="F23" s="754">
        <v>8597</v>
      </c>
      <c r="G23" s="757">
        <v>13910</v>
      </c>
      <c r="H23" s="758">
        <f t="shared" si="0"/>
        <v>0.61800628126090507</v>
      </c>
      <c r="I23" s="760">
        <f t="shared" si="1"/>
        <v>5.719613289290851E-4</v>
      </c>
      <c r="J23" s="759"/>
    </row>
    <row r="24" spans="1:10" x14ac:dyDescent="0.2">
      <c r="A24" s="753" t="s">
        <v>555</v>
      </c>
      <c r="B24" s="754">
        <v>1558.53</v>
      </c>
      <c r="C24" s="567">
        <v>2492.665</v>
      </c>
      <c r="D24" s="755">
        <f t="shared" si="2"/>
        <v>0.59936927746017088</v>
      </c>
      <c r="E24" s="756"/>
      <c r="F24" s="754">
        <v>10886.295</v>
      </c>
      <c r="G24" s="757">
        <v>13782.945</v>
      </c>
      <c r="H24" s="758">
        <f t="shared" si="0"/>
        <v>0.26608226214703889</v>
      </c>
      <c r="I24" s="760">
        <f t="shared" si="1"/>
        <v>5.6673699056480876E-4</v>
      </c>
      <c r="J24" s="759"/>
    </row>
    <row r="25" spans="1:10" x14ac:dyDescent="0.2">
      <c r="A25" s="753" t="s">
        <v>554</v>
      </c>
      <c r="B25" s="754">
        <v>56</v>
      </c>
      <c r="C25" s="567">
        <v>2430.37</v>
      </c>
      <c r="D25" s="755" t="s">
        <v>246</v>
      </c>
      <c r="E25" s="756"/>
      <c r="F25" s="754">
        <v>438</v>
      </c>
      <c r="G25" s="757">
        <v>4537.1720000000005</v>
      </c>
      <c r="H25" s="758">
        <f t="shared" si="0"/>
        <v>9.3588401826484038</v>
      </c>
      <c r="I25" s="761">
        <f t="shared" si="1"/>
        <v>1.8656268344355395E-4</v>
      </c>
      <c r="J25" s="759"/>
    </row>
    <row r="26" spans="1:10" x14ac:dyDescent="0.2">
      <c r="A26" s="753" t="s">
        <v>552</v>
      </c>
      <c r="B26" s="754">
        <v>0</v>
      </c>
      <c r="C26" s="567">
        <v>1671.96</v>
      </c>
      <c r="D26" s="755" t="s">
        <v>246</v>
      </c>
      <c r="E26" s="756"/>
      <c r="F26" s="754">
        <v>1708.3899999999999</v>
      </c>
      <c r="G26" s="757">
        <v>3287.27</v>
      </c>
      <c r="H26" s="758">
        <f t="shared" si="0"/>
        <v>0.92419178290671344</v>
      </c>
      <c r="I26" s="761">
        <f t="shared" si="1"/>
        <v>1.3516831903297727E-4</v>
      </c>
      <c r="J26" s="759"/>
    </row>
    <row r="27" spans="1:10" x14ac:dyDescent="0.2">
      <c r="A27" s="753" t="s">
        <v>562</v>
      </c>
      <c r="B27" s="754">
        <v>300</v>
      </c>
      <c r="C27" s="567">
        <v>750</v>
      </c>
      <c r="D27" s="755">
        <f t="shared" si="2"/>
        <v>1.5</v>
      </c>
      <c r="E27" s="756"/>
      <c r="F27" s="754">
        <v>766</v>
      </c>
      <c r="G27" s="757">
        <v>3000</v>
      </c>
      <c r="H27" s="758">
        <f t="shared" si="0"/>
        <v>2.9164490861618799</v>
      </c>
      <c r="I27" s="761">
        <f t="shared" si="1"/>
        <v>1.2335614570720742E-4</v>
      </c>
      <c r="J27" s="759"/>
    </row>
    <row r="28" spans="1:10" x14ac:dyDescent="0.2">
      <c r="A28" s="753" t="s">
        <v>561</v>
      </c>
      <c r="B28" s="754">
        <v>961.31</v>
      </c>
      <c r="C28" s="567">
        <v>545.57000000000005</v>
      </c>
      <c r="D28" s="755">
        <f t="shared" si="2"/>
        <v>-0.43247235543165052</v>
      </c>
      <c r="E28" s="756"/>
      <c r="F28" s="754">
        <v>1613.7349999999999</v>
      </c>
      <c r="G28" s="757">
        <v>2248.645</v>
      </c>
      <c r="H28" s="758">
        <f t="shared" si="0"/>
        <v>0.39344130232039354</v>
      </c>
      <c r="I28" s="761">
        <f t="shared" si="1"/>
        <v>9.2461393421261153E-5</v>
      </c>
      <c r="J28" s="759"/>
    </row>
    <row r="29" spans="1:10" x14ac:dyDescent="0.2">
      <c r="A29" s="753" t="s">
        <v>560</v>
      </c>
      <c r="B29" s="754">
        <v>814.51499999999999</v>
      </c>
      <c r="C29" s="567">
        <v>601.94000000000005</v>
      </c>
      <c r="D29" s="755">
        <f t="shared" si="2"/>
        <v>-0.26098353007618025</v>
      </c>
      <c r="E29" s="756"/>
      <c r="F29" s="754">
        <v>2561.625</v>
      </c>
      <c r="G29" s="757">
        <v>1070.8800000000001</v>
      </c>
      <c r="H29" s="758">
        <f t="shared" si="0"/>
        <v>-0.58195286195286189</v>
      </c>
      <c r="I29" s="761">
        <f t="shared" si="1"/>
        <v>4.4033209771644767E-5</v>
      </c>
      <c r="J29" s="759"/>
    </row>
    <row r="30" spans="1:10" x14ac:dyDescent="0.2">
      <c r="A30" s="753" t="s">
        <v>563</v>
      </c>
      <c r="B30" s="754">
        <v>27</v>
      </c>
      <c r="C30" s="567">
        <v>123</v>
      </c>
      <c r="D30" s="755">
        <f t="shared" si="2"/>
        <v>3.5555555555555554</v>
      </c>
      <c r="E30" s="756"/>
      <c r="F30" s="754">
        <v>459</v>
      </c>
      <c r="G30" s="757">
        <v>378</v>
      </c>
      <c r="H30" s="758">
        <f t="shared" si="0"/>
        <v>-0.17647058823529416</v>
      </c>
      <c r="I30" s="762">
        <f t="shared" si="1"/>
        <v>1.5542874359108138E-5</v>
      </c>
      <c r="J30" s="759"/>
    </row>
    <row r="31" spans="1:10" x14ac:dyDescent="0.2">
      <c r="A31" s="753" t="s">
        <v>564</v>
      </c>
      <c r="B31" s="754">
        <v>12</v>
      </c>
      <c r="C31" s="567">
        <v>16</v>
      </c>
      <c r="D31" s="755">
        <f t="shared" si="2"/>
        <v>0.33333333333333326</v>
      </c>
      <c r="E31" s="756"/>
      <c r="F31" s="754">
        <v>183</v>
      </c>
      <c r="G31" s="757">
        <v>136</v>
      </c>
      <c r="H31" s="758">
        <f t="shared" si="0"/>
        <v>-0.25683060109289613</v>
      </c>
      <c r="I31" s="762">
        <f t="shared" si="1"/>
        <v>5.59214527206007E-6</v>
      </c>
      <c r="J31" s="759"/>
    </row>
    <row r="32" spans="1:10" x14ac:dyDescent="0.2">
      <c r="A32" s="753" t="s">
        <v>556</v>
      </c>
      <c r="B32" s="754">
        <v>5263.5129999999999</v>
      </c>
      <c r="C32" s="567">
        <v>35</v>
      </c>
      <c r="D32" s="755">
        <f t="shared" si="2"/>
        <v>-0.99335044864522992</v>
      </c>
      <c r="E32" s="756"/>
      <c r="F32" s="754">
        <v>15857.322</v>
      </c>
      <c r="G32" s="757">
        <v>119</v>
      </c>
      <c r="H32" s="758">
        <f t="shared" si="0"/>
        <v>-0.99249558027515616</v>
      </c>
      <c r="I32" s="762">
        <f t="shared" si="1"/>
        <v>4.8931271130525611E-6</v>
      </c>
      <c r="J32" s="759"/>
    </row>
    <row r="33" spans="1:10" x14ac:dyDescent="0.2">
      <c r="A33" s="753" t="s">
        <v>625</v>
      </c>
      <c r="B33" s="754"/>
      <c r="C33" s="567">
        <v>0</v>
      </c>
      <c r="D33" s="755" t="s">
        <v>247</v>
      </c>
      <c r="E33" s="756"/>
      <c r="F33" s="754">
        <v>0</v>
      </c>
      <c r="G33" s="757">
        <v>30</v>
      </c>
      <c r="H33" s="758" t="s">
        <v>246</v>
      </c>
      <c r="I33" s="762">
        <f t="shared" si="1"/>
        <v>1.2335614570720744E-6</v>
      </c>
      <c r="J33" s="759"/>
    </row>
    <row r="34" spans="1:10" x14ac:dyDescent="0.2">
      <c r="A34" s="753" t="s">
        <v>565</v>
      </c>
      <c r="B34" s="754">
        <v>0</v>
      </c>
      <c r="C34" s="567">
        <v>0</v>
      </c>
      <c r="D34" s="755" t="s">
        <v>247</v>
      </c>
      <c r="E34" s="756"/>
      <c r="F34" s="754">
        <v>1</v>
      </c>
      <c r="G34" s="757">
        <v>7</v>
      </c>
      <c r="H34" s="758">
        <f t="shared" si="0"/>
        <v>6</v>
      </c>
      <c r="I34" s="763">
        <f t="shared" si="1"/>
        <v>2.8783100665015067E-7</v>
      </c>
      <c r="J34" s="759"/>
    </row>
    <row r="35" spans="1:10" x14ac:dyDescent="0.2">
      <c r="A35" s="753" t="s">
        <v>566</v>
      </c>
      <c r="B35" s="754">
        <v>2</v>
      </c>
      <c r="C35" s="567">
        <v>1</v>
      </c>
      <c r="D35" s="755">
        <f t="shared" si="2"/>
        <v>-0.5</v>
      </c>
      <c r="E35" s="756"/>
      <c r="F35" s="754">
        <v>8</v>
      </c>
      <c r="G35" s="757">
        <v>5</v>
      </c>
      <c r="H35" s="758">
        <f t="shared" si="0"/>
        <v>-0.375</v>
      </c>
      <c r="I35" s="763">
        <f t="shared" si="1"/>
        <v>2.0559357617867906E-7</v>
      </c>
      <c r="J35" s="759"/>
    </row>
    <row r="36" spans="1:10" x14ac:dyDescent="0.2">
      <c r="A36" s="753" t="s">
        <v>558</v>
      </c>
      <c r="B36" s="754">
        <v>841.82500000000005</v>
      </c>
      <c r="C36" s="567">
        <v>0</v>
      </c>
      <c r="D36" s="755" t="s">
        <v>247</v>
      </c>
      <c r="E36" s="756"/>
      <c r="F36" s="754">
        <v>1512.6750000000002</v>
      </c>
      <c r="G36" s="757">
        <v>0</v>
      </c>
      <c r="H36" s="758" t="s">
        <v>247</v>
      </c>
      <c r="I36" s="763" t="s">
        <v>247</v>
      </c>
      <c r="J36" s="759"/>
    </row>
    <row r="37" spans="1:10" x14ac:dyDescent="0.2">
      <c r="A37" s="753" t="s">
        <v>868</v>
      </c>
      <c r="B37" s="754">
        <v>32820</v>
      </c>
      <c r="C37" s="567">
        <v>0</v>
      </c>
      <c r="D37" s="755" t="s">
        <v>247</v>
      </c>
      <c r="E37" s="756"/>
      <c r="F37" s="754">
        <v>32820</v>
      </c>
      <c r="G37" s="757">
        <v>0</v>
      </c>
      <c r="H37" s="758" t="s">
        <v>247</v>
      </c>
      <c r="I37" s="763" t="s">
        <v>247</v>
      </c>
      <c r="J37" s="759"/>
    </row>
    <row r="38" spans="1:10" x14ac:dyDescent="0.2">
      <c r="A38" s="747" t="s">
        <v>567</v>
      </c>
      <c r="B38" s="764">
        <f>SUM(B39:B40)</f>
        <v>18455.28</v>
      </c>
      <c r="C38" s="568">
        <f>SUM(C39:C40)</f>
        <v>11037.02</v>
      </c>
      <c r="D38" s="750">
        <f>+C38/B38-1</f>
        <v>-0.40195868065941009</v>
      </c>
      <c r="E38" s="765"/>
      <c r="F38" s="764">
        <f>SUM(F39:F40)</f>
        <v>66571.084000000003</v>
      </c>
      <c r="G38" s="766">
        <f>SUM(G39:G40)</f>
        <v>48085.75</v>
      </c>
      <c r="H38" s="752">
        <f>+G38/F38-1</f>
        <v>-0.27767812823958227</v>
      </c>
      <c r="I38" s="750">
        <f>SUM(I39:I40)</f>
        <v>1</v>
      </c>
      <c r="J38" s="759"/>
    </row>
    <row r="39" spans="1:10" x14ac:dyDescent="0.2">
      <c r="A39" s="767" t="s">
        <v>568</v>
      </c>
      <c r="B39" s="768">
        <v>10694.5</v>
      </c>
      <c r="C39" s="769">
        <v>6373.01</v>
      </c>
      <c r="D39" s="755">
        <f>+C39/B39-1</f>
        <v>-0.40408527747907796</v>
      </c>
      <c r="E39" s="770"/>
      <c r="F39" s="768">
        <v>37560.53</v>
      </c>
      <c r="G39" s="771">
        <v>28782.120000000003</v>
      </c>
      <c r="H39" s="758">
        <f>+G39/F39-1</f>
        <v>-0.23371368827862649</v>
      </c>
      <c r="I39" s="755">
        <f>G39/$G$38</f>
        <v>0.59855820071434895</v>
      </c>
      <c r="J39" s="759"/>
    </row>
    <row r="40" spans="1:10" x14ac:dyDescent="0.2">
      <c r="A40" s="767" t="s">
        <v>569</v>
      </c>
      <c r="B40" s="772">
        <v>7760.7800000000007</v>
      </c>
      <c r="C40" s="773">
        <v>4664.01</v>
      </c>
      <c r="D40" s="774">
        <f>+C40/B40-1</f>
        <v>-0.3990281904653914</v>
      </c>
      <c r="E40" s="770"/>
      <c r="F40" s="772">
        <v>29010.553999999996</v>
      </c>
      <c r="G40" s="775">
        <v>19303.629999999997</v>
      </c>
      <c r="H40" s="776">
        <f>+G40/F40-1</f>
        <v>-0.33459974600967635</v>
      </c>
      <c r="I40" s="774">
        <f>G40/$G$38</f>
        <v>0.4014417992856511</v>
      </c>
      <c r="J40" s="759"/>
    </row>
    <row r="41" spans="1:10" ht="35.25" customHeight="1" x14ac:dyDescent="0.2">
      <c r="A41" s="1032" t="s">
        <v>869</v>
      </c>
      <c r="B41" s="1033"/>
      <c r="C41" s="1033"/>
      <c r="D41" s="1033"/>
      <c r="E41" s="1033"/>
      <c r="F41" s="1033"/>
      <c r="G41" s="777"/>
      <c r="H41" s="777"/>
      <c r="I41" s="778"/>
    </row>
    <row r="42" spans="1:10" x14ac:dyDescent="0.2">
      <c r="A42" s="569" t="s">
        <v>570</v>
      </c>
      <c r="B42" s="779"/>
      <c r="C42" s="780"/>
      <c r="D42" s="781"/>
      <c r="E42" s="779"/>
      <c r="F42" s="782"/>
      <c r="G42" s="783"/>
      <c r="H42" s="783"/>
      <c r="I42" s="784"/>
    </row>
  </sheetData>
  <mergeCells count="3">
    <mergeCell ref="B4:D4"/>
    <mergeCell ref="F4:I4"/>
    <mergeCell ref="A41:F41"/>
  </mergeCells>
  <pageMargins left="0.7" right="0.7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8A24-44CA-4B35-9E86-203270688081}">
  <sheetPr>
    <tabColor rgb="FF002060"/>
    <pageSetUpPr fitToPage="1"/>
  </sheetPr>
  <dimension ref="A1:M127"/>
  <sheetViews>
    <sheetView showGridLines="0" view="pageBreakPreview" zoomScaleNormal="100" zoomScaleSheetLayoutView="100" workbookViewId="0"/>
  </sheetViews>
  <sheetFormatPr baseColWidth="10" defaultColWidth="11.42578125" defaultRowHeight="12.75" x14ac:dyDescent="0.2"/>
  <cols>
    <col min="1" max="1" width="35.42578125" style="571" customWidth="1"/>
    <col min="2" max="3" width="11.7109375" style="571" customWidth="1"/>
    <col min="4" max="4" width="10.7109375" style="571" bestFit="1" customWidth="1"/>
    <col min="5" max="5" width="3" style="571" customWidth="1"/>
    <col min="6" max="6" width="14.140625" style="571" bestFit="1" customWidth="1"/>
    <col min="7" max="7" width="13.140625" style="571" bestFit="1" customWidth="1"/>
    <col min="8" max="8" width="10.7109375" style="571" bestFit="1" customWidth="1"/>
    <col min="9" max="9" width="7.7109375" style="571" bestFit="1" customWidth="1"/>
    <col min="10" max="10" width="3.42578125" style="571" customWidth="1"/>
    <col min="11" max="16384" width="11.42578125" style="571"/>
  </cols>
  <sheetData>
    <row r="1" spans="1:9" x14ac:dyDescent="0.2">
      <c r="A1" s="570" t="s">
        <v>571</v>
      </c>
    </row>
    <row r="2" spans="1:9" ht="15.75" x14ac:dyDescent="0.25">
      <c r="A2" s="572" t="s">
        <v>572</v>
      </c>
    </row>
    <row r="4" spans="1:9" x14ac:dyDescent="0.2">
      <c r="A4" s="573"/>
      <c r="B4" s="1031" t="s">
        <v>866</v>
      </c>
      <c r="C4" s="1031"/>
      <c r="D4" s="1031"/>
      <c r="E4" s="786"/>
      <c r="F4" s="1031" t="s">
        <v>867</v>
      </c>
      <c r="G4" s="1031"/>
      <c r="H4" s="1031"/>
      <c r="I4" s="1031"/>
    </row>
    <row r="5" spans="1:9" x14ac:dyDescent="0.2">
      <c r="A5" s="574" t="s">
        <v>573</v>
      </c>
      <c r="B5" s="743">
        <v>2024</v>
      </c>
      <c r="C5" s="566">
        <v>2025</v>
      </c>
      <c r="D5" s="576" t="s">
        <v>574</v>
      </c>
      <c r="E5" s="575"/>
      <c r="F5" s="743">
        <v>2024</v>
      </c>
      <c r="G5" s="566">
        <v>2025</v>
      </c>
      <c r="H5" s="575" t="s">
        <v>574</v>
      </c>
      <c r="I5" s="576" t="s">
        <v>522</v>
      </c>
    </row>
    <row r="6" spans="1:9" x14ac:dyDescent="0.2">
      <c r="A6" s="577" t="s">
        <v>575</v>
      </c>
      <c r="B6" s="578">
        <f>SUM(B7:B11)</f>
        <v>1254996.9110000001</v>
      </c>
      <c r="C6" s="579">
        <f>SUM(C7:C11)</f>
        <v>4058707.4559999998</v>
      </c>
      <c r="D6" s="580">
        <f t="shared" ref="D6:D31" si="0">(C6-B6)/B6</f>
        <v>2.2340378055320964</v>
      </c>
      <c r="E6" s="787"/>
      <c r="F6" s="578">
        <f>SUM(F7:F11)</f>
        <v>4770998.6140000001</v>
      </c>
      <c r="G6" s="579">
        <f>SUM(G7:G11)</f>
        <v>13413842.711000001</v>
      </c>
      <c r="H6" s="581">
        <f>(G6-F6)/F6</f>
        <v>1.8115377505326604</v>
      </c>
      <c r="I6" s="635">
        <f>SUM(I7:I11)</f>
        <v>1</v>
      </c>
    </row>
    <row r="7" spans="1:9" x14ac:dyDescent="0.2">
      <c r="A7" s="571" t="s">
        <v>248</v>
      </c>
      <c r="B7" s="582">
        <v>273370.52500000002</v>
      </c>
      <c r="C7" s="583">
        <v>3186174.8</v>
      </c>
      <c r="D7" s="788" t="s">
        <v>246</v>
      </c>
      <c r="E7" s="789"/>
      <c r="F7" s="584">
        <v>1261775.7949999999</v>
      </c>
      <c r="G7" s="583">
        <v>10439910.315000001</v>
      </c>
      <c r="H7" s="585">
        <f t="shared" ref="H7:H31" si="1">(G7-F7)/F7</f>
        <v>7.273982078567296</v>
      </c>
      <c r="I7" s="636">
        <f>G7/$G$6</f>
        <v>0.77829377754957341</v>
      </c>
    </row>
    <row r="8" spans="1:9" x14ac:dyDescent="0.2">
      <c r="A8" s="571" t="s">
        <v>249</v>
      </c>
      <c r="B8" s="582">
        <v>488889</v>
      </c>
      <c r="C8" s="583">
        <v>431712.20999999996</v>
      </c>
      <c r="D8" s="788">
        <f>(C8-B8)/B8</f>
        <v>-0.11695249841988679</v>
      </c>
      <c r="E8" s="789"/>
      <c r="F8" s="584">
        <v>1760695</v>
      </c>
      <c r="G8" s="583">
        <v>1450736.35</v>
      </c>
      <c r="H8" s="585">
        <f t="shared" si="1"/>
        <v>-0.17604335219898956</v>
      </c>
      <c r="I8" s="636">
        <f>G8/$G$6</f>
        <v>0.10815218138873255</v>
      </c>
    </row>
    <row r="9" spans="1:9" x14ac:dyDescent="0.2">
      <c r="A9" s="571" t="s">
        <v>251</v>
      </c>
      <c r="B9" s="582">
        <v>181834.23999999999</v>
      </c>
      <c r="C9" s="583">
        <v>209482.44999999998</v>
      </c>
      <c r="D9" s="788">
        <f t="shared" si="0"/>
        <v>0.15205172579157805</v>
      </c>
      <c r="E9" s="789"/>
      <c r="F9" s="584">
        <v>666646.23600000003</v>
      </c>
      <c r="G9" s="583">
        <v>853375.13</v>
      </c>
      <c r="H9" s="585">
        <f t="shared" si="1"/>
        <v>0.2801019250035936</v>
      </c>
      <c r="I9" s="636">
        <f>G9/$G$6</f>
        <v>6.3618990350929869E-2</v>
      </c>
    </row>
    <row r="10" spans="1:9" x14ac:dyDescent="0.2">
      <c r="A10" s="571" t="s">
        <v>250</v>
      </c>
      <c r="B10" s="582">
        <v>263217.5</v>
      </c>
      <c r="C10" s="583">
        <v>197372.4</v>
      </c>
      <c r="D10" s="788">
        <f t="shared" si="0"/>
        <v>-0.25015471995593003</v>
      </c>
      <c r="E10" s="789"/>
      <c r="F10" s="584">
        <v>832301.86</v>
      </c>
      <c r="G10" s="583">
        <v>479275.69999999995</v>
      </c>
      <c r="H10" s="585">
        <f t="shared" si="1"/>
        <v>-0.42415639921794723</v>
      </c>
      <c r="I10" s="636">
        <f>G10/$G$6</f>
        <v>3.5729932900359015E-2</v>
      </c>
    </row>
    <row r="11" spans="1:9" x14ac:dyDescent="0.2">
      <c r="A11" s="571" t="s">
        <v>252</v>
      </c>
      <c r="B11" s="582">
        <v>47685.64599999995</v>
      </c>
      <c r="C11" s="583">
        <v>33965.595999999903</v>
      </c>
      <c r="D11" s="788">
        <f t="shared" si="0"/>
        <v>-0.28771865646949735</v>
      </c>
      <c r="E11" s="789"/>
      <c r="F11" s="584">
        <v>249579.72300000023</v>
      </c>
      <c r="G11" s="583">
        <v>190545.21600000001</v>
      </c>
      <c r="H11" s="585">
        <f t="shared" si="1"/>
        <v>-0.23653567000713499</v>
      </c>
      <c r="I11" s="636">
        <f>G11/$G$6</f>
        <v>1.4205117810405194E-2</v>
      </c>
    </row>
    <row r="12" spans="1:9" x14ac:dyDescent="0.2">
      <c r="A12" s="577" t="s">
        <v>576</v>
      </c>
      <c r="B12" s="578">
        <f>SUM(B13)</f>
        <v>1168280.8</v>
      </c>
      <c r="C12" s="579">
        <f>SUM(C13)</f>
        <v>1137392</v>
      </c>
      <c r="D12" s="580">
        <f t="shared" si="0"/>
        <v>-2.6439534057223268E-2</v>
      </c>
      <c r="E12" s="787"/>
      <c r="F12" s="578">
        <f>SUM(F13)</f>
        <v>4362887</v>
      </c>
      <c r="G12" s="579">
        <f>SUM(G13)</f>
        <v>4686427.7</v>
      </c>
      <c r="H12" s="581">
        <f t="shared" si="1"/>
        <v>7.415747875202823E-2</v>
      </c>
      <c r="I12" s="635">
        <f>SUM(I13)</f>
        <v>1</v>
      </c>
    </row>
    <row r="13" spans="1:9" x14ac:dyDescent="0.2">
      <c r="A13" s="571" t="s">
        <v>253</v>
      </c>
      <c r="B13" s="582">
        <v>1168280.8</v>
      </c>
      <c r="C13" s="583">
        <v>1137392</v>
      </c>
      <c r="D13" s="788">
        <f t="shared" si="0"/>
        <v>-2.6439534057223268E-2</v>
      </c>
      <c r="E13" s="789"/>
      <c r="F13" s="584">
        <v>4362887</v>
      </c>
      <c r="G13" s="583">
        <v>4686427.7</v>
      </c>
      <c r="H13" s="585">
        <f t="shared" si="1"/>
        <v>7.415747875202823E-2</v>
      </c>
      <c r="I13" s="636">
        <f>G12/$G$13</f>
        <v>1</v>
      </c>
    </row>
    <row r="14" spans="1:9" x14ac:dyDescent="0.2">
      <c r="A14" s="577" t="s">
        <v>577</v>
      </c>
      <c r="B14" s="578">
        <f>SUM(B15:B19)</f>
        <v>505416.52999999997</v>
      </c>
      <c r="C14" s="579">
        <f>SUM(C15:C19)</f>
        <v>401747.31999999995</v>
      </c>
      <c r="D14" s="580">
        <f t="shared" si="0"/>
        <v>-0.20511638192759549</v>
      </c>
      <c r="E14" s="787"/>
      <c r="F14" s="578">
        <f>SUM(F15:F19)</f>
        <v>1940357.51</v>
      </c>
      <c r="G14" s="579">
        <f>SUM(G15:G19)</f>
        <v>1730028.38</v>
      </c>
      <c r="H14" s="581">
        <f t="shared" si="1"/>
        <v>-0.10839710152177065</v>
      </c>
      <c r="I14" s="635">
        <f>SUM(I15:I19)</f>
        <v>1</v>
      </c>
    </row>
    <row r="15" spans="1:9" x14ac:dyDescent="0.2">
      <c r="A15" s="571" t="s">
        <v>249</v>
      </c>
      <c r="B15" s="582">
        <v>424164.51999999996</v>
      </c>
      <c r="C15" s="583">
        <v>339489.82</v>
      </c>
      <c r="D15" s="788">
        <f t="shared" si="0"/>
        <v>-0.19962702208096039</v>
      </c>
      <c r="E15" s="789"/>
      <c r="F15" s="584">
        <v>1675731.3900000001</v>
      </c>
      <c r="G15" s="583">
        <v>1520962.6</v>
      </c>
      <c r="H15" s="585">
        <f t="shared" si="1"/>
        <v>-9.2358949007931415E-2</v>
      </c>
      <c r="I15" s="636">
        <f>G15/$G$14</f>
        <v>0.87915471074526541</v>
      </c>
    </row>
    <row r="16" spans="1:9" x14ac:dyDescent="0.2">
      <c r="A16" s="571" t="s">
        <v>255</v>
      </c>
      <c r="B16" s="582">
        <v>27230</v>
      </c>
      <c r="C16" s="583">
        <v>24990</v>
      </c>
      <c r="D16" s="788">
        <f t="shared" si="0"/>
        <v>-8.2262210796915161E-2</v>
      </c>
      <c r="E16" s="789"/>
      <c r="F16" s="584">
        <v>94884</v>
      </c>
      <c r="G16" s="583">
        <v>85980</v>
      </c>
      <c r="H16" s="585">
        <f t="shared" si="1"/>
        <v>-9.3840900467939803E-2</v>
      </c>
      <c r="I16" s="636">
        <f>G16/$G$14</f>
        <v>4.9698606678348252E-2</v>
      </c>
    </row>
    <row r="17" spans="1:9" x14ac:dyDescent="0.2">
      <c r="A17" s="571" t="s">
        <v>254</v>
      </c>
      <c r="B17" s="582">
        <v>23596.32</v>
      </c>
      <c r="C17" s="583">
        <v>23476.239999999998</v>
      </c>
      <c r="D17" s="788">
        <f t="shared" si="0"/>
        <v>-5.0889291211511688E-3</v>
      </c>
      <c r="E17" s="789"/>
      <c r="F17" s="584">
        <v>48727.32</v>
      </c>
      <c r="G17" s="583">
        <v>55033.14</v>
      </c>
      <c r="H17" s="585">
        <f t="shared" si="1"/>
        <v>0.12941035952726315</v>
      </c>
      <c r="I17" s="636">
        <f>G17/$G$14</f>
        <v>3.1810541743829662E-2</v>
      </c>
    </row>
    <row r="18" spans="1:9" x14ac:dyDescent="0.2">
      <c r="A18" s="571" t="s">
        <v>262</v>
      </c>
      <c r="B18" s="582">
        <v>20526</v>
      </c>
      <c r="C18" s="583">
        <v>6958</v>
      </c>
      <c r="D18" s="788">
        <f t="shared" si="0"/>
        <v>-0.66101529767124623</v>
      </c>
      <c r="E18" s="789"/>
      <c r="F18" s="584">
        <v>77559</v>
      </c>
      <c r="G18" s="583">
        <v>30383</v>
      </c>
      <c r="H18" s="585">
        <f t="shared" si="1"/>
        <v>-0.60825951856006399</v>
      </c>
      <c r="I18" s="636">
        <f>G18/$G$14</f>
        <v>1.7562139645362351E-2</v>
      </c>
    </row>
    <row r="19" spans="1:9" x14ac:dyDescent="0.2">
      <c r="A19" s="571" t="s">
        <v>252</v>
      </c>
      <c r="B19" s="582">
        <v>9899.6900000000023</v>
      </c>
      <c r="C19" s="583">
        <v>6833.2599999999511</v>
      </c>
      <c r="D19" s="788">
        <f t="shared" si="0"/>
        <v>-0.30975010328606761</v>
      </c>
      <c r="E19" s="789"/>
      <c r="F19" s="584">
        <v>43455.799999999814</v>
      </c>
      <c r="G19" s="583">
        <v>37669.639999999898</v>
      </c>
      <c r="H19" s="585">
        <f t="shared" si="1"/>
        <v>-0.1331504655304917</v>
      </c>
      <c r="I19" s="636">
        <f>G19/$G$14</f>
        <v>2.1774001187194341E-2</v>
      </c>
    </row>
    <row r="20" spans="1:9" x14ac:dyDescent="0.2">
      <c r="A20" s="577" t="s">
        <v>578</v>
      </c>
      <c r="B20" s="578">
        <f>SUM(B21:B27)</f>
        <v>261207.25999999998</v>
      </c>
      <c r="C20" s="579">
        <f>SUM(C21:C27)</f>
        <v>226586.95</v>
      </c>
      <c r="D20" s="580">
        <f t="shared" si="0"/>
        <v>-0.1325396162419068</v>
      </c>
      <c r="E20" s="787"/>
      <c r="F20" s="578">
        <f>SUM(F21:F27)</f>
        <v>917865.22000000009</v>
      </c>
      <c r="G20" s="579">
        <f>SUM(G21:G27)</f>
        <v>881571.62</v>
      </c>
      <c r="H20" s="581">
        <f t="shared" si="1"/>
        <v>-3.9541317406056729E-2</v>
      </c>
      <c r="I20" s="635">
        <f>SUM(I21:I27)</f>
        <v>1</v>
      </c>
    </row>
    <row r="21" spans="1:9" x14ac:dyDescent="0.2">
      <c r="A21" s="586" t="s">
        <v>249</v>
      </c>
      <c r="B21" s="476">
        <v>156190.9</v>
      </c>
      <c r="C21" s="476">
        <v>139983.95000000001</v>
      </c>
      <c r="D21" s="788">
        <f t="shared" si="0"/>
        <v>-0.10376372759232441</v>
      </c>
      <c r="E21" s="789"/>
      <c r="F21" s="584">
        <v>586486.49</v>
      </c>
      <c r="G21" s="583">
        <v>571200.62</v>
      </c>
      <c r="H21" s="585">
        <f t="shared" si="1"/>
        <v>-2.6063464820817946E-2</v>
      </c>
      <c r="I21" s="636">
        <f t="shared" ref="I21:I27" si="2">G21/$G$20</f>
        <v>0.64793444689156399</v>
      </c>
    </row>
    <row r="22" spans="1:9" x14ac:dyDescent="0.2">
      <c r="A22" s="586" t="s">
        <v>250</v>
      </c>
      <c r="B22" s="476">
        <v>67924.3</v>
      </c>
      <c r="C22" s="476">
        <v>57378.8</v>
      </c>
      <c r="D22" s="788">
        <f t="shared" si="0"/>
        <v>-0.15525371626943524</v>
      </c>
      <c r="E22" s="789"/>
      <c r="F22" s="584">
        <v>198082</v>
      </c>
      <c r="G22" s="583">
        <v>209672</v>
      </c>
      <c r="H22" s="585">
        <f t="shared" si="1"/>
        <v>5.8511121656687634E-2</v>
      </c>
      <c r="I22" s="636">
        <f t="shared" si="2"/>
        <v>0.23783887235389906</v>
      </c>
    </row>
    <row r="23" spans="1:9" x14ac:dyDescent="0.2">
      <c r="A23" s="586" t="s">
        <v>256</v>
      </c>
      <c r="B23" s="476">
        <v>6955.16</v>
      </c>
      <c r="C23" s="476">
        <v>16920</v>
      </c>
      <c r="D23" s="788">
        <f t="shared" si="0"/>
        <v>1.4327262061548549</v>
      </c>
      <c r="E23" s="789"/>
      <c r="F23" s="584">
        <v>30536.89</v>
      </c>
      <c r="G23" s="583">
        <v>41147.800000000003</v>
      </c>
      <c r="H23" s="585">
        <f t="shared" si="1"/>
        <v>0.34747841053885986</v>
      </c>
      <c r="I23" s="636">
        <f t="shared" si="2"/>
        <v>4.6675504367983171E-2</v>
      </c>
    </row>
    <row r="24" spans="1:9" x14ac:dyDescent="0.2">
      <c r="A24" s="586" t="s">
        <v>262</v>
      </c>
      <c r="B24" s="476">
        <v>1995.4</v>
      </c>
      <c r="C24" s="476">
        <v>8217.2000000000007</v>
      </c>
      <c r="D24" s="788">
        <f t="shared" si="0"/>
        <v>3.1180715645985773</v>
      </c>
      <c r="E24" s="789"/>
      <c r="F24" s="584">
        <v>13122.8</v>
      </c>
      <c r="G24" s="583">
        <v>28727.300000000003</v>
      </c>
      <c r="H24" s="585">
        <f t="shared" si="1"/>
        <v>1.1891136038040666</v>
      </c>
      <c r="I24" s="636">
        <f t="shared" si="2"/>
        <v>3.2586461891774603E-2</v>
      </c>
    </row>
    <row r="25" spans="1:9" x14ac:dyDescent="0.2">
      <c r="A25" s="586" t="s">
        <v>259</v>
      </c>
      <c r="B25" s="476">
        <v>3464</v>
      </c>
      <c r="C25" s="476">
        <v>0</v>
      </c>
      <c r="D25" s="788" t="s">
        <v>247</v>
      </c>
      <c r="E25" s="789"/>
      <c r="F25" s="584">
        <v>13919</v>
      </c>
      <c r="G25" s="583">
        <v>20174</v>
      </c>
      <c r="H25" s="585">
        <f t="shared" si="1"/>
        <v>0.44938573173360158</v>
      </c>
      <c r="I25" s="636">
        <f t="shared" si="2"/>
        <v>2.2884130503202905E-2</v>
      </c>
    </row>
    <row r="26" spans="1:9" x14ac:dyDescent="0.2">
      <c r="A26" s="586" t="s">
        <v>258</v>
      </c>
      <c r="B26" s="476">
        <v>2671.5</v>
      </c>
      <c r="C26" s="476">
        <v>3440</v>
      </c>
      <c r="D26" s="788">
        <f t="shared" si="0"/>
        <v>0.28766610518435337</v>
      </c>
      <c r="E26" s="789"/>
      <c r="F26" s="584">
        <v>11827.5</v>
      </c>
      <c r="G26" s="583">
        <v>5705.4</v>
      </c>
      <c r="H26" s="585">
        <f t="shared" si="1"/>
        <v>-0.51761572606214334</v>
      </c>
      <c r="I26" s="792">
        <f t="shared" si="2"/>
        <v>6.4718508066310028E-3</v>
      </c>
    </row>
    <row r="27" spans="1:9" x14ac:dyDescent="0.2">
      <c r="A27" s="571" t="s">
        <v>252</v>
      </c>
      <c r="B27" s="582">
        <v>22005.999999999971</v>
      </c>
      <c r="C27" s="583">
        <v>647</v>
      </c>
      <c r="D27" s="788">
        <f t="shared" si="0"/>
        <v>-0.97059892756520949</v>
      </c>
      <c r="E27" s="789"/>
      <c r="F27" s="584">
        <v>63890.540000000037</v>
      </c>
      <c r="G27" s="583">
        <v>4944.4999999998836</v>
      </c>
      <c r="H27" s="585">
        <f t="shared" si="1"/>
        <v>-0.92260982611823472</v>
      </c>
      <c r="I27" s="792">
        <f t="shared" si="2"/>
        <v>5.6087331849451819E-3</v>
      </c>
    </row>
    <row r="28" spans="1:9" x14ac:dyDescent="0.2">
      <c r="A28" s="577" t="s">
        <v>579</v>
      </c>
      <c r="B28" s="578">
        <f>SUM(B29:B32)</f>
        <v>234686.29</v>
      </c>
      <c r="C28" s="579">
        <f>SUM(C29:C32)</f>
        <v>202908.89</v>
      </c>
      <c r="D28" s="580">
        <f t="shared" si="0"/>
        <v>-0.13540373406559025</v>
      </c>
      <c r="E28" s="787"/>
      <c r="F28" s="578">
        <f>SUM(F29:F32)</f>
        <v>577447.63500000001</v>
      </c>
      <c r="G28" s="579">
        <f>SUM(G29:G32)</f>
        <v>783880.05500000005</v>
      </c>
      <c r="H28" s="581">
        <f t="shared" si="1"/>
        <v>0.35749115155697198</v>
      </c>
      <c r="I28" s="635">
        <f>SUM(I29:I32)</f>
        <v>1</v>
      </c>
    </row>
    <row r="29" spans="1:9" x14ac:dyDescent="0.2">
      <c r="A29" s="571" t="s">
        <v>261</v>
      </c>
      <c r="B29" s="582">
        <v>233473.9</v>
      </c>
      <c r="C29" s="583">
        <v>202104</v>
      </c>
      <c r="D29" s="788">
        <f t="shared" si="0"/>
        <v>-0.13436148537373982</v>
      </c>
      <c r="E29" s="789"/>
      <c r="F29" s="584">
        <v>571656.94000000006</v>
      </c>
      <c r="G29" s="583">
        <v>781690.54</v>
      </c>
      <c r="H29" s="585">
        <f t="shared" si="1"/>
        <v>0.36741196564498974</v>
      </c>
      <c r="I29" s="636">
        <f>G29/$G$28</f>
        <v>0.99720682394451277</v>
      </c>
    </row>
    <row r="30" spans="1:9" x14ac:dyDescent="0.2">
      <c r="A30" s="571" t="s">
        <v>248</v>
      </c>
      <c r="B30" s="582">
        <v>612.39</v>
      </c>
      <c r="C30" s="583">
        <v>404.89</v>
      </c>
      <c r="D30" s="788">
        <f t="shared" si="0"/>
        <v>-0.3388363624487663</v>
      </c>
      <c r="E30" s="789"/>
      <c r="F30" s="584">
        <v>2292.6950000000002</v>
      </c>
      <c r="G30" s="583">
        <v>1289.5149999999999</v>
      </c>
      <c r="H30" s="585">
        <f t="shared" si="1"/>
        <v>-0.4375549298969118</v>
      </c>
      <c r="I30" s="636">
        <f>G30/$G$28</f>
        <v>1.6450412174347257E-3</v>
      </c>
    </row>
    <row r="31" spans="1:9" x14ac:dyDescent="0.2">
      <c r="A31" s="571" t="s">
        <v>251</v>
      </c>
      <c r="B31" s="790">
        <v>600</v>
      </c>
      <c r="C31" s="791">
        <v>400</v>
      </c>
      <c r="D31" s="788">
        <f t="shared" si="0"/>
        <v>-0.33333333333333331</v>
      </c>
      <c r="E31" s="789"/>
      <c r="F31" s="584">
        <v>2098</v>
      </c>
      <c r="G31" s="583">
        <v>900</v>
      </c>
      <c r="H31" s="585">
        <f t="shared" si="1"/>
        <v>-0.57102001906577693</v>
      </c>
      <c r="I31" s="636">
        <f>G31/$G$28</f>
        <v>1.1481348380524875E-3</v>
      </c>
    </row>
    <row r="32" spans="1:9" x14ac:dyDescent="0.2">
      <c r="A32" s="571" t="s">
        <v>265</v>
      </c>
      <c r="B32" s="790">
        <v>0</v>
      </c>
      <c r="C32" s="791">
        <v>0</v>
      </c>
      <c r="D32" s="788" t="s">
        <v>247</v>
      </c>
      <c r="E32" s="789"/>
      <c r="F32" s="584">
        <v>1400</v>
      </c>
      <c r="G32" s="583">
        <v>0</v>
      </c>
      <c r="H32" s="585" t="s">
        <v>247</v>
      </c>
      <c r="I32" s="792" t="s">
        <v>247</v>
      </c>
    </row>
    <row r="33" spans="1:9" x14ac:dyDescent="0.2">
      <c r="A33" s="577" t="s">
        <v>543</v>
      </c>
      <c r="B33" s="578">
        <f>SUM(B34:B39)</f>
        <v>150752.32999999999</v>
      </c>
      <c r="C33" s="579">
        <f>SUM(C34:C39)</f>
        <v>182704.46</v>
      </c>
      <c r="D33" s="580">
        <f t="shared" ref="D33:D46" si="3">(C33-B33)/B33</f>
        <v>0.21195115193244449</v>
      </c>
      <c r="E33" s="787"/>
      <c r="F33" s="578">
        <f>SUM(F34:F39)</f>
        <v>559435.63</v>
      </c>
      <c r="G33" s="579">
        <f>SUM(G34:G39)</f>
        <v>661992.875</v>
      </c>
      <c r="H33" s="581">
        <f t="shared" ref="H33:H61" si="4">(G33-F33)/F33</f>
        <v>0.18332269076247432</v>
      </c>
      <c r="I33" s="635">
        <f>SUM(I34:I39)</f>
        <v>1</v>
      </c>
    </row>
    <row r="34" spans="1:9" x14ac:dyDescent="0.2">
      <c r="A34" s="571" t="s">
        <v>255</v>
      </c>
      <c r="B34" s="582">
        <v>39477</v>
      </c>
      <c r="C34" s="583">
        <v>38961</v>
      </c>
      <c r="D34" s="788">
        <f t="shared" si="3"/>
        <v>-1.3070902044228285E-2</v>
      </c>
      <c r="E34" s="789"/>
      <c r="F34" s="584">
        <v>159307.08000000002</v>
      </c>
      <c r="G34" s="583">
        <v>142873</v>
      </c>
      <c r="H34" s="585">
        <f t="shared" si="4"/>
        <v>-0.10315975912683865</v>
      </c>
      <c r="I34" s="636">
        <f t="shared" ref="I34:I39" si="5">G34/$G$33</f>
        <v>0.21582256455554752</v>
      </c>
    </row>
    <row r="35" spans="1:9" x14ac:dyDescent="0.2">
      <c r="A35" s="571" t="s">
        <v>249</v>
      </c>
      <c r="B35" s="582">
        <v>24009.51</v>
      </c>
      <c r="C35" s="583">
        <v>18151.259999999998</v>
      </c>
      <c r="D35" s="788">
        <f t="shared" si="3"/>
        <v>-0.24399706616253311</v>
      </c>
      <c r="E35" s="789"/>
      <c r="F35" s="584">
        <v>65152.479999999996</v>
      </c>
      <c r="G35" s="583">
        <v>132595.69500000001</v>
      </c>
      <c r="H35" s="585">
        <f t="shared" si="4"/>
        <v>1.0351595979155361</v>
      </c>
      <c r="I35" s="636">
        <f t="shared" si="5"/>
        <v>0.2002977675552777</v>
      </c>
    </row>
    <row r="36" spans="1:9" x14ac:dyDescent="0.2">
      <c r="A36" s="571" t="s">
        <v>256</v>
      </c>
      <c r="B36" s="582">
        <v>27203.57</v>
      </c>
      <c r="C36" s="583">
        <v>39346</v>
      </c>
      <c r="D36" s="788">
        <f t="shared" si="3"/>
        <v>0.44635428364733015</v>
      </c>
      <c r="E36" s="789"/>
      <c r="F36" s="584">
        <v>99744.16</v>
      </c>
      <c r="G36" s="583">
        <v>128531.58</v>
      </c>
      <c r="H36" s="585">
        <f t="shared" si="4"/>
        <v>0.28861258644115101</v>
      </c>
      <c r="I36" s="636">
        <f t="shared" si="5"/>
        <v>0.19415855495423573</v>
      </c>
    </row>
    <row r="37" spans="1:9" x14ac:dyDescent="0.2">
      <c r="A37" s="571" t="s">
        <v>262</v>
      </c>
      <c r="B37" s="582">
        <v>4869.33</v>
      </c>
      <c r="C37" s="583">
        <v>57768.800000000003</v>
      </c>
      <c r="D37" s="788" t="s">
        <v>246</v>
      </c>
      <c r="E37" s="789"/>
      <c r="F37" s="584">
        <v>23035.629999999997</v>
      </c>
      <c r="G37" s="583">
        <v>125251.40000000001</v>
      </c>
      <c r="H37" s="585">
        <f t="shared" si="4"/>
        <v>4.4372899720997445</v>
      </c>
      <c r="I37" s="636">
        <f t="shared" si="5"/>
        <v>0.18920354694149843</v>
      </c>
    </row>
    <row r="38" spans="1:9" x14ac:dyDescent="0.2">
      <c r="A38" s="571" t="s">
        <v>253</v>
      </c>
      <c r="B38" s="582">
        <v>6728</v>
      </c>
      <c r="C38" s="583">
        <v>0</v>
      </c>
      <c r="D38" s="788" t="s">
        <v>247</v>
      </c>
      <c r="E38" s="789"/>
      <c r="F38" s="584">
        <v>16466.8</v>
      </c>
      <c r="G38" s="583">
        <v>46702</v>
      </c>
      <c r="H38" s="585">
        <f t="shared" si="4"/>
        <v>1.8361308815313238</v>
      </c>
      <c r="I38" s="636">
        <f t="shared" si="5"/>
        <v>7.0547587086945612E-2</v>
      </c>
    </row>
    <row r="39" spans="1:9" x14ac:dyDescent="0.2">
      <c r="A39" s="571" t="s">
        <v>252</v>
      </c>
      <c r="B39" s="582">
        <v>48464.92</v>
      </c>
      <c r="C39" s="583">
        <v>28477.399999999994</v>
      </c>
      <c r="D39" s="788">
        <f t="shared" si="3"/>
        <v>-0.41241211168820674</v>
      </c>
      <c r="E39" s="789"/>
      <c r="F39" s="584">
        <v>195729.48000000004</v>
      </c>
      <c r="G39" s="583">
        <v>86039.199999999953</v>
      </c>
      <c r="H39" s="585">
        <f t="shared" si="4"/>
        <v>-0.56041777661699232</v>
      </c>
      <c r="I39" s="636">
        <f t="shared" si="5"/>
        <v>0.12996997890649495</v>
      </c>
    </row>
    <row r="40" spans="1:9" x14ac:dyDescent="0.2">
      <c r="A40" s="577" t="s">
        <v>583</v>
      </c>
      <c r="B40" s="578">
        <f>SUM(B41:B42)</f>
        <v>368</v>
      </c>
      <c r="C40" s="579">
        <f>SUM(C41:C42)</f>
        <v>145764.49</v>
      </c>
      <c r="D40" s="580" t="s">
        <v>246</v>
      </c>
      <c r="E40" s="787"/>
      <c r="F40" s="578">
        <f>SUM(F41:F42)</f>
        <v>1381</v>
      </c>
      <c r="G40" s="579">
        <f>SUM(G41:G42)</f>
        <v>444682.91</v>
      </c>
      <c r="H40" s="581" t="s">
        <v>246</v>
      </c>
      <c r="I40" s="635">
        <f>SUM(I41:I42)</f>
        <v>1</v>
      </c>
    </row>
    <row r="41" spans="1:9" x14ac:dyDescent="0.2">
      <c r="A41" s="571" t="s">
        <v>253</v>
      </c>
      <c r="B41" s="582">
        <v>0</v>
      </c>
      <c r="C41" s="583">
        <v>145378.49</v>
      </c>
      <c r="D41" s="793" t="s">
        <v>246</v>
      </c>
      <c r="E41" s="789"/>
      <c r="F41" s="584">
        <v>0</v>
      </c>
      <c r="G41" s="583">
        <v>442505.91</v>
      </c>
      <c r="H41" s="585" t="s">
        <v>246</v>
      </c>
      <c r="I41" s="636">
        <f>G41/$G$40</f>
        <v>0.99510437673442409</v>
      </c>
    </row>
    <row r="42" spans="1:9" x14ac:dyDescent="0.2">
      <c r="A42" s="571" t="s">
        <v>250</v>
      </c>
      <c r="B42" s="582">
        <v>368</v>
      </c>
      <c r="C42" s="583">
        <v>386</v>
      </c>
      <c r="D42" s="793">
        <f>(C42-B42)/B42</f>
        <v>4.8913043478260872E-2</v>
      </c>
      <c r="E42" s="789"/>
      <c r="F42" s="584">
        <v>1381</v>
      </c>
      <c r="G42" s="583">
        <v>2177</v>
      </c>
      <c r="H42" s="585">
        <f>(G42-F42)/F42</f>
        <v>0.57639391745112234</v>
      </c>
      <c r="I42" s="636">
        <f>G42/$G$40</f>
        <v>4.8956232655759137E-3</v>
      </c>
    </row>
    <row r="43" spans="1:9" x14ac:dyDescent="0.2">
      <c r="A43" s="577" t="s">
        <v>580</v>
      </c>
      <c r="B43" s="578">
        <f>SUM(B44:B47)</f>
        <v>88929.76</v>
      </c>
      <c r="C43" s="579">
        <f>SUM(C44:C47)</f>
        <v>106660.14</v>
      </c>
      <c r="D43" s="580">
        <f t="shared" si="3"/>
        <v>0.19937510232794967</v>
      </c>
      <c r="E43" s="787"/>
      <c r="F43" s="578">
        <f>SUM(F44:F47)</f>
        <v>383460.06</v>
      </c>
      <c r="G43" s="579">
        <f>SUM(G44:G47)</f>
        <v>414752.40100000001</v>
      </c>
      <c r="H43" s="581">
        <f t="shared" si="4"/>
        <v>8.1605215938264905E-2</v>
      </c>
      <c r="I43" s="635">
        <f>SUM(I44:I47)</f>
        <v>0.99999999999999989</v>
      </c>
    </row>
    <row r="44" spans="1:9" x14ac:dyDescent="0.2">
      <c r="A44" s="571" t="s">
        <v>250</v>
      </c>
      <c r="B44" s="582">
        <v>80475</v>
      </c>
      <c r="C44" s="583">
        <v>84063.55</v>
      </c>
      <c r="D44" s="788">
        <f>(C44-B44)/B44</f>
        <v>4.4592109350730075E-2</v>
      </c>
      <c r="E44" s="789"/>
      <c r="F44" s="584">
        <v>315474</v>
      </c>
      <c r="G44" s="583">
        <v>321690.821</v>
      </c>
      <c r="H44" s="585">
        <f t="shared" si="4"/>
        <v>1.970628641346037E-2</v>
      </c>
      <c r="I44" s="636">
        <f>G44/$G$43</f>
        <v>0.77562135921185416</v>
      </c>
    </row>
    <row r="45" spans="1:9" x14ac:dyDescent="0.2">
      <c r="A45" s="571" t="s">
        <v>253</v>
      </c>
      <c r="B45" s="582">
        <v>5014.76</v>
      </c>
      <c r="C45" s="583">
        <v>14982.95</v>
      </c>
      <c r="D45" s="788">
        <f t="shared" si="3"/>
        <v>1.9877701026569567</v>
      </c>
      <c r="E45" s="789"/>
      <c r="F45" s="584">
        <v>40785.26</v>
      </c>
      <c r="G45" s="583">
        <v>57500.619999999995</v>
      </c>
      <c r="H45" s="585">
        <f t="shared" si="4"/>
        <v>0.40983826019498204</v>
      </c>
      <c r="I45" s="636">
        <f t="shared" ref="I45:I47" si="6">G45/$G$43</f>
        <v>0.13863842586893185</v>
      </c>
    </row>
    <row r="46" spans="1:9" x14ac:dyDescent="0.2">
      <c r="A46" s="571" t="s">
        <v>248</v>
      </c>
      <c r="B46" s="582">
        <v>3440</v>
      </c>
      <c r="C46" s="583">
        <v>5223</v>
      </c>
      <c r="D46" s="788">
        <f t="shared" si="3"/>
        <v>0.51831395348837206</v>
      </c>
      <c r="E46" s="789"/>
      <c r="F46" s="584">
        <v>18386</v>
      </c>
      <c r="G46" s="583">
        <v>17904</v>
      </c>
      <c r="H46" s="585">
        <f t="shared" si="4"/>
        <v>-2.621559882519308E-2</v>
      </c>
      <c r="I46" s="792">
        <f t="shared" si="6"/>
        <v>4.3167923698168055E-2</v>
      </c>
    </row>
    <row r="47" spans="1:9" x14ac:dyDescent="0.2">
      <c r="A47" s="571" t="s">
        <v>249</v>
      </c>
      <c r="B47" s="582">
        <v>0</v>
      </c>
      <c r="C47" s="583">
        <v>2390.64</v>
      </c>
      <c r="D47" s="788" t="s">
        <v>246</v>
      </c>
      <c r="E47" s="789"/>
      <c r="F47" s="584">
        <v>8814.7999999999993</v>
      </c>
      <c r="G47" s="583">
        <v>17656.96</v>
      </c>
      <c r="H47" s="585">
        <f t="shared" si="4"/>
        <v>1.0031038707628082</v>
      </c>
      <c r="I47" s="792">
        <f t="shared" si="6"/>
        <v>4.2572291221045874E-2</v>
      </c>
    </row>
    <row r="48" spans="1:9" x14ac:dyDescent="0.2">
      <c r="A48" s="577" t="s">
        <v>584</v>
      </c>
      <c r="B48" s="578">
        <f>SUM(B49)</f>
        <v>65517.61</v>
      </c>
      <c r="C48" s="579">
        <f>SUM(C49)</f>
        <v>100045.86</v>
      </c>
      <c r="D48" s="580">
        <f t="shared" ref="D48:D54" si="7">(C48-B48)/B48</f>
        <v>0.52700716647020551</v>
      </c>
      <c r="E48" s="787"/>
      <c r="F48" s="578">
        <f>SUM(F49)</f>
        <v>333950.13999999996</v>
      </c>
      <c r="G48" s="579">
        <f>SUM(G49)</f>
        <v>319763.51</v>
      </c>
      <c r="H48" s="581">
        <f t="shared" si="4"/>
        <v>-4.2481281786556364E-2</v>
      </c>
      <c r="I48" s="635">
        <f>SUM(I49)</f>
        <v>1</v>
      </c>
    </row>
    <row r="49" spans="1:13" x14ac:dyDescent="0.2">
      <c r="A49" s="571" t="s">
        <v>253</v>
      </c>
      <c r="B49" s="582">
        <v>65517.61</v>
      </c>
      <c r="C49" s="583">
        <v>100045.86</v>
      </c>
      <c r="D49" s="788">
        <f t="shared" si="7"/>
        <v>0.52700716647020551</v>
      </c>
      <c r="E49" s="789"/>
      <c r="F49" s="584">
        <v>333950.13999999996</v>
      </c>
      <c r="G49" s="583">
        <v>319763.51</v>
      </c>
      <c r="H49" s="585">
        <f t="shared" si="4"/>
        <v>-4.2481281786556364E-2</v>
      </c>
      <c r="I49" s="636">
        <f>G49/$G$48</f>
        <v>1</v>
      </c>
    </row>
    <row r="50" spans="1:13" x14ac:dyDescent="0.2">
      <c r="A50" s="577" t="s">
        <v>581</v>
      </c>
      <c r="B50" s="578">
        <f>SUM(B51:B54)</f>
        <v>84009.7</v>
      </c>
      <c r="C50" s="579">
        <f>SUM(C51:C54)</f>
        <v>65672.2</v>
      </c>
      <c r="D50" s="580">
        <f t="shared" si="7"/>
        <v>-0.21827836547446308</v>
      </c>
      <c r="E50" s="787"/>
      <c r="F50" s="578">
        <f>SUM(F51:F54)</f>
        <v>378535.51499999996</v>
      </c>
      <c r="G50" s="579">
        <f>SUM(G51:G54)</f>
        <v>299915.52600000001</v>
      </c>
      <c r="H50" s="581">
        <f t="shared" si="4"/>
        <v>-0.20769514585705373</v>
      </c>
      <c r="I50" s="635">
        <f>SUM(I51:I54)</f>
        <v>0.99999999999999989</v>
      </c>
      <c r="L50" s="587"/>
      <c r="M50" s="587"/>
    </row>
    <row r="51" spans="1:13" x14ac:dyDescent="0.2">
      <c r="A51" s="571" t="s">
        <v>249</v>
      </c>
      <c r="B51" s="582">
        <v>49088</v>
      </c>
      <c r="C51" s="583">
        <v>46444</v>
      </c>
      <c r="D51" s="788">
        <f t="shared" si="7"/>
        <v>-5.3862451108213819E-2</v>
      </c>
      <c r="E51" s="789"/>
      <c r="F51" s="584">
        <v>198645</v>
      </c>
      <c r="G51" s="583">
        <v>197923.12599999999</v>
      </c>
      <c r="H51" s="585">
        <f t="shared" si="4"/>
        <v>-3.6339902841753414E-3</v>
      </c>
      <c r="I51" s="636">
        <f>G51/$G$50</f>
        <v>0.65992957630342874</v>
      </c>
    </row>
    <row r="52" spans="1:13" x14ac:dyDescent="0.2">
      <c r="A52" s="571" t="s">
        <v>256</v>
      </c>
      <c r="B52" s="582">
        <v>30559.5</v>
      </c>
      <c r="C52" s="583">
        <v>14442</v>
      </c>
      <c r="D52" s="788">
        <f t="shared" si="7"/>
        <v>-0.5274137338634467</v>
      </c>
      <c r="E52" s="789"/>
      <c r="F52" s="584">
        <v>163607.54499999998</v>
      </c>
      <c r="G52" s="583">
        <v>85776.2</v>
      </c>
      <c r="H52" s="585">
        <f t="shared" si="4"/>
        <v>-0.47571977808236166</v>
      </c>
      <c r="I52" s="636">
        <f>G52/$G$50</f>
        <v>0.28600119888424846</v>
      </c>
    </row>
    <row r="53" spans="1:13" x14ac:dyDescent="0.2">
      <c r="A53" s="571" t="s">
        <v>263</v>
      </c>
      <c r="B53" s="582">
        <v>3500</v>
      </c>
      <c r="C53" s="583">
        <v>3900</v>
      </c>
      <c r="D53" s="788">
        <f t="shared" si="7"/>
        <v>0.11428571428571428</v>
      </c>
      <c r="E53" s="789"/>
      <c r="F53" s="584">
        <v>12800</v>
      </c>
      <c r="G53" s="583">
        <v>12750</v>
      </c>
      <c r="H53" s="585">
        <f t="shared" si="4"/>
        <v>-3.90625E-3</v>
      </c>
      <c r="I53" s="636">
        <f>G53/$G$50</f>
        <v>4.2511970520659206E-2</v>
      </c>
    </row>
    <row r="54" spans="1:13" x14ac:dyDescent="0.2">
      <c r="A54" s="571" t="s">
        <v>262</v>
      </c>
      <c r="B54" s="582">
        <v>862.2</v>
      </c>
      <c r="C54" s="583">
        <v>886.2</v>
      </c>
      <c r="D54" s="788">
        <f t="shared" si="7"/>
        <v>2.7835768963117603E-2</v>
      </c>
      <c r="E54" s="789"/>
      <c r="F54" s="584">
        <v>3482.9700000000003</v>
      </c>
      <c r="G54" s="583">
        <v>3466.2</v>
      </c>
      <c r="H54" s="585">
        <f t="shared" si="4"/>
        <v>-4.8148562864453138E-3</v>
      </c>
      <c r="I54" s="636">
        <f>G54/$G$50</f>
        <v>1.1557254291663446E-2</v>
      </c>
    </row>
    <row r="55" spans="1:13" x14ac:dyDescent="0.2">
      <c r="A55" s="577" t="s">
        <v>582</v>
      </c>
      <c r="B55" s="578">
        <f>SUM(B56:B61)</f>
        <v>88478.126600000018</v>
      </c>
      <c r="C55" s="579">
        <f>SUM(C56:C61)</f>
        <v>56951.806000000004</v>
      </c>
      <c r="D55" s="580">
        <f>(C55-B55)/B55</f>
        <v>-0.35631767772985384</v>
      </c>
      <c r="E55" s="787"/>
      <c r="F55" s="578">
        <f>SUM(F56:F61)</f>
        <v>327808.95670000004</v>
      </c>
      <c r="G55" s="579">
        <f>SUM(G56:G61)</f>
        <v>254462.46100000001</v>
      </c>
      <c r="H55" s="581">
        <f t="shared" si="4"/>
        <v>-0.22374768657442246</v>
      </c>
      <c r="I55" s="635">
        <f>SUM(I56:I61)</f>
        <v>1</v>
      </c>
    </row>
    <row r="56" spans="1:13" x14ac:dyDescent="0.2">
      <c r="A56" s="571" t="s">
        <v>249</v>
      </c>
      <c r="B56" s="582">
        <v>56950.260000000009</v>
      </c>
      <c r="C56" s="583">
        <v>31677.54</v>
      </c>
      <c r="D56" s="788">
        <f>(C56-B56)/B56</f>
        <v>-0.44376829886290253</v>
      </c>
      <c r="E56" s="789"/>
      <c r="F56" s="584">
        <v>229587.07</v>
      </c>
      <c r="G56" s="583">
        <v>150646.80000000002</v>
      </c>
      <c r="H56" s="585">
        <f t="shared" si="4"/>
        <v>-0.34383587019948458</v>
      </c>
      <c r="I56" s="636">
        <f t="shared" ref="I56:I61" si="8">G56/$G$55</f>
        <v>0.59201973999614821</v>
      </c>
    </row>
    <row r="57" spans="1:13" x14ac:dyDescent="0.2">
      <c r="A57" s="571" t="s">
        <v>262</v>
      </c>
      <c r="B57" s="582">
        <v>13089.740000000003</v>
      </c>
      <c r="C57" s="583">
        <v>9363.01</v>
      </c>
      <c r="D57" s="788">
        <f>(C57-B57)/B57</f>
        <v>-0.28470618973333328</v>
      </c>
      <c r="E57" s="789"/>
      <c r="F57" s="584">
        <v>49373.900000000009</v>
      </c>
      <c r="G57" s="583">
        <v>41143.549999999996</v>
      </c>
      <c r="H57" s="585">
        <f t="shared" si="4"/>
        <v>-0.16669434660822846</v>
      </c>
      <c r="I57" s="636">
        <f t="shared" si="8"/>
        <v>0.16168809276744359</v>
      </c>
    </row>
    <row r="58" spans="1:13" x14ac:dyDescent="0.2">
      <c r="A58" s="571" t="s">
        <v>259</v>
      </c>
      <c r="B58" s="582">
        <v>7563.41</v>
      </c>
      <c r="C58" s="583">
        <v>7943.33</v>
      </c>
      <c r="D58" s="788">
        <f>(C58-B58)/B58</f>
        <v>5.0231311009187665E-2</v>
      </c>
      <c r="E58" s="789"/>
      <c r="F58" s="584">
        <v>19043.72</v>
      </c>
      <c r="G58" s="583">
        <v>32870.47</v>
      </c>
      <c r="H58" s="585">
        <f t="shared" si="4"/>
        <v>0.72605299804870049</v>
      </c>
      <c r="I58" s="636">
        <f t="shared" si="8"/>
        <v>0.12917610664780924</v>
      </c>
    </row>
    <row r="59" spans="1:13" x14ac:dyDescent="0.2">
      <c r="A59" s="571" t="s">
        <v>267</v>
      </c>
      <c r="B59" s="582">
        <v>2163.65</v>
      </c>
      <c r="C59" s="583">
        <v>2621.61</v>
      </c>
      <c r="D59" s="788">
        <f t="shared" ref="D59:D69" si="9">(C59-B59)/B59</f>
        <v>0.21166085087699027</v>
      </c>
      <c r="E59" s="789"/>
      <c r="F59" s="584">
        <v>8493.82</v>
      </c>
      <c r="G59" s="583">
        <v>9434.7300000000014</v>
      </c>
      <c r="H59" s="585">
        <f t="shared" si="4"/>
        <v>0.11077583466567477</v>
      </c>
      <c r="I59" s="636">
        <f t="shared" si="8"/>
        <v>3.7077099556936222E-2</v>
      </c>
    </row>
    <row r="60" spans="1:13" x14ac:dyDescent="0.2">
      <c r="A60" s="571" t="s">
        <v>266</v>
      </c>
      <c r="B60" s="582">
        <v>2650</v>
      </c>
      <c r="C60" s="583">
        <v>2200</v>
      </c>
      <c r="D60" s="788">
        <f t="shared" si="9"/>
        <v>-0.16981132075471697</v>
      </c>
      <c r="E60" s="789"/>
      <c r="F60" s="584">
        <v>9600</v>
      </c>
      <c r="G60" s="583">
        <v>8800</v>
      </c>
      <c r="H60" s="585">
        <f t="shared" si="4"/>
        <v>-8.3333333333333329E-2</v>
      </c>
      <c r="I60" s="636">
        <f t="shared" si="8"/>
        <v>3.4582704126248309E-2</v>
      </c>
    </row>
    <row r="61" spans="1:13" x14ac:dyDescent="0.2">
      <c r="A61" s="571" t="s">
        <v>252</v>
      </c>
      <c r="B61" s="582">
        <v>6061.0666000000056</v>
      </c>
      <c r="C61" s="583">
        <v>3146.3159999999989</v>
      </c>
      <c r="D61" s="788">
        <f t="shared" si="9"/>
        <v>-0.48089730609460785</v>
      </c>
      <c r="E61" s="789"/>
      <c r="F61" s="584">
        <v>11710.446699999971</v>
      </c>
      <c r="G61" s="583">
        <v>11566.910999999993</v>
      </c>
      <c r="H61" s="585">
        <f t="shared" si="4"/>
        <v>-1.2257064455105618E-2</v>
      </c>
      <c r="I61" s="636">
        <f t="shared" si="8"/>
        <v>4.5456256905414397E-2</v>
      </c>
    </row>
    <row r="62" spans="1:13" x14ac:dyDescent="0.2">
      <c r="A62" s="577" t="s">
        <v>585</v>
      </c>
      <c r="B62" s="578">
        <f>SUM(B63:B65)</f>
        <v>19357.760000000002</v>
      </c>
      <c r="C62" s="579">
        <f>SUM(C63:C65)</f>
        <v>40627.130000000005</v>
      </c>
      <c r="D62" s="580">
        <f>(C62-B62)/B62</f>
        <v>1.0987516117567322</v>
      </c>
      <c r="E62" s="787"/>
      <c r="F62" s="578">
        <f>SUM(F63:F65)</f>
        <v>71730.749999999985</v>
      </c>
      <c r="G62" s="579">
        <f>SUM(G63:G65)</f>
        <v>141086.86499999999</v>
      </c>
      <c r="H62" s="581">
        <f>(G62-F62)/F62</f>
        <v>0.96689516002551235</v>
      </c>
      <c r="I62" s="635">
        <f>SUM(I63:I65)</f>
        <v>1</v>
      </c>
    </row>
    <row r="63" spans="1:13" x14ac:dyDescent="0.2">
      <c r="A63" s="588" t="s">
        <v>248</v>
      </c>
      <c r="B63" s="589">
        <v>18677.730000000003</v>
      </c>
      <c r="C63" s="590">
        <v>34628.400000000001</v>
      </c>
      <c r="D63" s="788">
        <f>(C63-B63)/B63</f>
        <v>0.85399403460698897</v>
      </c>
      <c r="E63" s="794"/>
      <c r="F63" s="589">
        <v>69230.959999999992</v>
      </c>
      <c r="G63" s="590">
        <v>99532.554999999993</v>
      </c>
      <c r="H63" s="585">
        <f>(G63-F63)/F63</f>
        <v>0.43768849948057925</v>
      </c>
      <c r="I63" s="637">
        <f>G63/$G$62</f>
        <v>0.70547003082108317</v>
      </c>
    </row>
    <row r="64" spans="1:13" x14ac:dyDescent="0.2">
      <c r="A64" s="588" t="s">
        <v>250</v>
      </c>
      <c r="B64" s="589">
        <v>680.03</v>
      </c>
      <c r="C64" s="590">
        <v>4006.25</v>
      </c>
      <c r="D64" s="788">
        <f>(C64-B64)/B64</f>
        <v>4.8912842080496457</v>
      </c>
      <c r="E64" s="794"/>
      <c r="F64" s="589">
        <v>2499.79</v>
      </c>
      <c r="G64" s="590">
        <v>38606.85</v>
      </c>
      <c r="H64" s="585" t="s">
        <v>246</v>
      </c>
      <c r="I64" s="637">
        <f>G64/$G$62</f>
        <v>0.27363886779963537</v>
      </c>
    </row>
    <row r="65" spans="1:9" x14ac:dyDescent="0.2">
      <c r="A65" s="571" t="s">
        <v>267</v>
      </c>
      <c r="B65" s="589">
        <v>0</v>
      </c>
      <c r="C65" s="590">
        <v>1992.48</v>
      </c>
      <c r="D65" s="788" t="s">
        <v>246</v>
      </c>
      <c r="E65" s="794"/>
      <c r="F65" s="795">
        <v>0</v>
      </c>
      <c r="G65" s="590">
        <v>2947.46</v>
      </c>
      <c r="H65" s="585" t="s">
        <v>246</v>
      </c>
      <c r="I65" s="637">
        <f>G65/$G$62</f>
        <v>2.0891101379281483E-2</v>
      </c>
    </row>
    <row r="66" spans="1:9" x14ac:dyDescent="0.2">
      <c r="A66" s="577" t="s">
        <v>586</v>
      </c>
      <c r="B66" s="578">
        <f>SUM(B67:B69)</f>
        <v>44452.66</v>
      </c>
      <c r="C66" s="579">
        <f>SUM(C67:C69)</f>
        <v>26957.13</v>
      </c>
      <c r="D66" s="580">
        <f t="shared" si="9"/>
        <v>-0.39357667235211574</v>
      </c>
      <c r="E66" s="787"/>
      <c r="F66" s="578">
        <f>SUM(F67:F69)</f>
        <v>167221.554</v>
      </c>
      <c r="G66" s="579">
        <f>SUM(G67:G69)</f>
        <v>137170.60999999999</v>
      </c>
      <c r="H66" s="581">
        <f t="shared" ref="H66:H69" si="10">(G66-F66)/F66</f>
        <v>-0.17970735997346382</v>
      </c>
      <c r="I66" s="635">
        <f>SUM(I67:I69)</f>
        <v>0.99999999999999989</v>
      </c>
    </row>
    <row r="67" spans="1:9" x14ac:dyDescent="0.2">
      <c r="A67" s="586" t="s">
        <v>248</v>
      </c>
      <c r="B67" s="476">
        <v>26212.16</v>
      </c>
      <c r="C67" s="476">
        <v>12703</v>
      </c>
      <c r="D67" s="788">
        <f t="shared" si="9"/>
        <v>-0.51537759574182362</v>
      </c>
      <c r="E67" s="789"/>
      <c r="F67" s="584">
        <v>103498.93000000001</v>
      </c>
      <c r="G67" s="583">
        <v>86669.859999999986</v>
      </c>
      <c r="H67" s="585">
        <f t="shared" si="10"/>
        <v>-0.16260139114481686</v>
      </c>
      <c r="I67" s="636">
        <f>G67/$G$66</f>
        <v>0.63183986715521634</v>
      </c>
    </row>
    <row r="68" spans="1:9" x14ac:dyDescent="0.2">
      <c r="A68" s="586" t="s">
        <v>250</v>
      </c>
      <c r="B68" s="476">
        <v>13401.5</v>
      </c>
      <c r="C68" s="476">
        <v>11042.4</v>
      </c>
      <c r="D68" s="788">
        <f t="shared" si="9"/>
        <v>-0.17603253367160396</v>
      </c>
      <c r="E68" s="789"/>
      <c r="F68" s="584">
        <v>50725.870999999999</v>
      </c>
      <c r="G68" s="583">
        <v>43240.82</v>
      </c>
      <c r="H68" s="585">
        <f t="shared" si="10"/>
        <v>-0.14755884625421217</v>
      </c>
      <c r="I68" s="636">
        <f>G68/$G$66</f>
        <v>0.31523385366588369</v>
      </c>
    </row>
    <row r="69" spans="1:9" x14ac:dyDescent="0.2">
      <c r="A69" s="586" t="s">
        <v>259</v>
      </c>
      <c r="B69" s="476">
        <v>4839</v>
      </c>
      <c r="C69" s="476">
        <v>3211.73</v>
      </c>
      <c r="D69" s="788">
        <f t="shared" si="9"/>
        <v>-0.33628228972928292</v>
      </c>
      <c r="E69" s="789"/>
      <c r="F69" s="584">
        <v>12996.753000000001</v>
      </c>
      <c r="G69" s="583">
        <v>7259.93</v>
      </c>
      <c r="H69" s="585">
        <f t="shared" si="10"/>
        <v>-0.44140432614207564</v>
      </c>
      <c r="I69" s="636">
        <f>G69/$G$66</f>
        <v>5.2926279178899922E-2</v>
      </c>
    </row>
    <row r="70" spans="1:9" x14ac:dyDescent="0.2">
      <c r="A70" s="577" t="s">
        <v>589</v>
      </c>
      <c r="B70" s="578">
        <f>SUM(B71:B71)</f>
        <v>338</v>
      </c>
      <c r="C70" s="579">
        <f>SUM(C71:C71)</f>
        <v>12597</v>
      </c>
      <c r="D70" s="580" t="s">
        <v>246</v>
      </c>
      <c r="E70" s="787"/>
      <c r="F70" s="578">
        <f>SUM(F71:F71)</f>
        <v>1089</v>
      </c>
      <c r="G70" s="579">
        <f>SUM(G71:G71)</f>
        <v>44270</v>
      </c>
      <c r="H70" s="581" t="s">
        <v>246</v>
      </c>
      <c r="I70" s="635">
        <f>SUM(I71:I71)</f>
        <v>1</v>
      </c>
    </row>
    <row r="71" spans="1:9" x14ac:dyDescent="0.2">
      <c r="A71" s="592" t="s">
        <v>268</v>
      </c>
      <c r="B71" s="589">
        <v>338</v>
      </c>
      <c r="C71" s="590">
        <v>12597</v>
      </c>
      <c r="D71" s="793" t="s">
        <v>246</v>
      </c>
      <c r="E71" s="796"/>
      <c r="F71" s="589">
        <v>1089</v>
      </c>
      <c r="G71" s="590">
        <v>44270</v>
      </c>
      <c r="H71" s="585" t="s">
        <v>246</v>
      </c>
      <c r="I71" s="640">
        <f>G71/$G$70</f>
        <v>1</v>
      </c>
    </row>
    <row r="72" spans="1:9" x14ac:dyDescent="0.2">
      <c r="A72" s="577" t="s">
        <v>587</v>
      </c>
      <c r="B72" s="578">
        <f>SUM(B73:B77)</f>
        <v>9926.6149999999998</v>
      </c>
      <c r="C72" s="579">
        <f>SUM(C73:C77)</f>
        <v>22827.32</v>
      </c>
      <c r="D72" s="580">
        <f>(C72-B72)/B72</f>
        <v>1.2996076708928472</v>
      </c>
      <c r="E72" s="787"/>
      <c r="F72" s="578">
        <f>SUM(F73:F77)</f>
        <v>73251.104999999996</v>
      </c>
      <c r="G72" s="579">
        <f>SUM(G73:G77)</f>
        <v>37747.837</v>
      </c>
      <c r="H72" s="581">
        <f>(G72-F72)/F72</f>
        <v>-0.48467894102075321</v>
      </c>
      <c r="I72" s="635">
        <f>SUM(I73:I77)</f>
        <v>1</v>
      </c>
    </row>
    <row r="73" spans="1:9" x14ac:dyDescent="0.2">
      <c r="A73" s="588" t="s">
        <v>250</v>
      </c>
      <c r="B73" s="795">
        <v>0</v>
      </c>
      <c r="C73" s="798">
        <v>11745.9</v>
      </c>
      <c r="D73" s="788" t="s">
        <v>246</v>
      </c>
      <c r="E73" s="794"/>
      <c r="F73" s="589">
        <v>57838</v>
      </c>
      <c r="G73" s="590">
        <v>21033.9</v>
      </c>
      <c r="H73" s="585">
        <f>(G73-F73)/F73</f>
        <v>-0.6363307859884505</v>
      </c>
      <c r="I73" s="637">
        <f>G73/$G$72</f>
        <v>0.55722133164875121</v>
      </c>
    </row>
    <row r="74" spans="1:9" x14ac:dyDescent="0.2">
      <c r="A74" s="588" t="s">
        <v>248</v>
      </c>
      <c r="B74" s="795">
        <v>9455.7150000000001</v>
      </c>
      <c r="C74" s="583">
        <v>10697.32</v>
      </c>
      <c r="D74" s="788">
        <f>(C74-B74)/B74</f>
        <v>0.13130736279593871</v>
      </c>
      <c r="E74" s="794"/>
      <c r="F74" s="589">
        <v>13616.715</v>
      </c>
      <c r="G74" s="590">
        <v>15135.136999999999</v>
      </c>
      <c r="H74" s="585">
        <f t="shared" ref="H74" si="11">(G74-F74)/F74</f>
        <v>0.11151162376535007</v>
      </c>
      <c r="I74" s="637">
        <f>G74/$G$72</f>
        <v>0.40095375531053606</v>
      </c>
    </row>
    <row r="75" spans="1:9" x14ac:dyDescent="0.2">
      <c r="A75" s="571" t="s">
        <v>261</v>
      </c>
      <c r="B75" s="589">
        <v>280</v>
      </c>
      <c r="C75" s="590">
        <v>275</v>
      </c>
      <c r="D75" s="788">
        <f>(C75-B75)/B75</f>
        <v>-1.7857142857142856E-2</v>
      </c>
      <c r="E75" s="794"/>
      <c r="F75" s="589">
        <v>1010</v>
      </c>
      <c r="G75" s="590">
        <v>1260</v>
      </c>
      <c r="H75" s="585">
        <f>(G75-F75)/F75</f>
        <v>0.24752475247524752</v>
      </c>
      <c r="I75" s="637">
        <f>G75/$G$72</f>
        <v>3.3379396016783691E-2</v>
      </c>
    </row>
    <row r="76" spans="1:9" x14ac:dyDescent="0.2">
      <c r="A76" s="571" t="s">
        <v>256</v>
      </c>
      <c r="B76" s="589">
        <v>160</v>
      </c>
      <c r="C76" s="590">
        <v>83</v>
      </c>
      <c r="D76" s="788">
        <f t="shared" ref="D76:D77" si="12">(C76-B76)/B76</f>
        <v>-0.48125000000000001</v>
      </c>
      <c r="E76" s="794"/>
      <c r="F76" s="589">
        <v>720</v>
      </c>
      <c r="G76" s="590">
        <v>254</v>
      </c>
      <c r="H76" s="585">
        <f>(G76-F76)/F76</f>
        <v>-0.64722222222222225</v>
      </c>
      <c r="I76" s="637">
        <f>G76/$G$72</f>
        <v>6.7288623716373471E-3</v>
      </c>
    </row>
    <row r="77" spans="1:9" x14ac:dyDescent="0.2">
      <c r="A77" s="571" t="s">
        <v>268</v>
      </c>
      <c r="B77" s="582">
        <v>30.9</v>
      </c>
      <c r="C77" s="583">
        <v>26.1</v>
      </c>
      <c r="D77" s="788">
        <f t="shared" si="12"/>
        <v>-0.15533980582524262</v>
      </c>
      <c r="E77" s="799"/>
      <c r="F77" s="582">
        <v>66.39</v>
      </c>
      <c r="G77" s="583">
        <v>64.800000000000011</v>
      </c>
      <c r="H77" s="585">
        <f>(G77-F77)/F77</f>
        <v>-2.3949389968368567E-2</v>
      </c>
      <c r="I77" s="637">
        <f>G77/$G$72</f>
        <v>1.716654652291733E-3</v>
      </c>
    </row>
    <row r="78" spans="1:9" x14ac:dyDescent="0.2">
      <c r="A78" s="577" t="s">
        <v>595</v>
      </c>
      <c r="B78" s="578">
        <f>SUM(B79:B81)</f>
        <v>460.18</v>
      </c>
      <c r="C78" s="579">
        <f>SUM(C79:C81)</f>
        <v>7897.8149999999996</v>
      </c>
      <c r="D78" s="580" t="s">
        <v>246</v>
      </c>
      <c r="E78" s="787"/>
      <c r="F78" s="578">
        <f>SUM(F79:F81)</f>
        <v>5137.7150000000001</v>
      </c>
      <c r="G78" s="579">
        <f>SUM(G79:G81)</f>
        <v>25718.629999999997</v>
      </c>
      <c r="H78" s="581">
        <f t="shared" ref="H78:H88" si="13">(G78-F78)/F78</f>
        <v>4.0058498768421362</v>
      </c>
      <c r="I78" s="635">
        <f>SUM(I79:I81)</f>
        <v>0.99999999999999989</v>
      </c>
    </row>
    <row r="79" spans="1:9" x14ac:dyDescent="0.2">
      <c r="A79" s="588" t="s">
        <v>256</v>
      </c>
      <c r="B79" s="589">
        <v>460.18</v>
      </c>
      <c r="C79" s="590">
        <v>7777.8149999999996</v>
      </c>
      <c r="D79" s="793" t="s">
        <v>246</v>
      </c>
      <c r="E79" s="796"/>
      <c r="F79" s="589">
        <v>2277.7149999999997</v>
      </c>
      <c r="G79" s="590">
        <v>22218.629999999997</v>
      </c>
      <c r="H79" s="585">
        <f t="shared" si="13"/>
        <v>8.7547893393159377</v>
      </c>
      <c r="I79" s="640">
        <f>(G79/$G$78)</f>
        <v>0.86391188022068044</v>
      </c>
    </row>
    <row r="80" spans="1:9" x14ac:dyDescent="0.2">
      <c r="A80" s="588" t="s">
        <v>248</v>
      </c>
      <c r="B80" s="589">
        <v>0</v>
      </c>
      <c r="C80" s="590">
        <v>0</v>
      </c>
      <c r="D80" s="793" t="s">
        <v>247</v>
      </c>
      <c r="E80" s="796"/>
      <c r="F80" s="589">
        <v>300</v>
      </c>
      <c r="G80" s="590">
        <v>3000</v>
      </c>
      <c r="H80" s="585">
        <f t="shared" si="13"/>
        <v>9</v>
      </c>
      <c r="I80" s="640">
        <f>(G80/$G$78)</f>
        <v>0.1166469598108453</v>
      </c>
    </row>
    <row r="81" spans="1:9" x14ac:dyDescent="0.2">
      <c r="A81" s="588" t="s">
        <v>266</v>
      </c>
      <c r="B81" s="589">
        <v>0</v>
      </c>
      <c r="C81" s="590">
        <v>120</v>
      </c>
      <c r="D81" s="793" t="s">
        <v>246</v>
      </c>
      <c r="E81" s="796"/>
      <c r="F81" s="589">
        <v>2560</v>
      </c>
      <c r="G81" s="590">
        <v>500</v>
      </c>
      <c r="H81" s="585">
        <f t="shared" si="13"/>
        <v>-0.8046875</v>
      </c>
      <c r="I81" s="640">
        <f>(G81/$G$78)</f>
        <v>1.9441159968474217E-2</v>
      </c>
    </row>
    <row r="82" spans="1:9" x14ac:dyDescent="0.2">
      <c r="A82" s="577" t="s">
        <v>593</v>
      </c>
      <c r="B82" s="578">
        <f>SUM(B83:B86)</f>
        <v>2175</v>
      </c>
      <c r="C82" s="579">
        <f>SUM(C83:C86)</f>
        <v>3561</v>
      </c>
      <c r="D82" s="580">
        <f>(C82-B82)/B82</f>
        <v>0.63724137931034486</v>
      </c>
      <c r="E82" s="787"/>
      <c r="F82" s="578">
        <f>SUM(F83:F86)</f>
        <v>8597</v>
      </c>
      <c r="G82" s="579">
        <f>SUM(G83:G86)</f>
        <v>13910</v>
      </c>
      <c r="H82" s="581">
        <f t="shared" si="13"/>
        <v>0.61800628126090495</v>
      </c>
      <c r="I82" s="635">
        <f>SUM(I83:I86)</f>
        <v>1</v>
      </c>
    </row>
    <row r="83" spans="1:9" x14ac:dyDescent="0.2">
      <c r="A83" s="571" t="s">
        <v>255</v>
      </c>
      <c r="B83" s="582">
        <v>1000</v>
      </c>
      <c r="C83" s="583">
        <v>2000</v>
      </c>
      <c r="D83" s="793">
        <f t="shared" ref="D83:D88" si="14">(C83-B83)/B83</f>
        <v>1</v>
      </c>
      <c r="E83" s="797"/>
      <c r="F83" s="582">
        <v>4000</v>
      </c>
      <c r="G83" s="583">
        <v>8000</v>
      </c>
      <c r="H83" s="585">
        <f t="shared" si="13"/>
        <v>1</v>
      </c>
      <c r="I83" s="639">
        <f>(G83/$G$82)</f>
        <v>0.57512580877066855</v>
      </c>
    </row>
    <row r="84" spans="1:9" x14ac:dyDescent="0.2">
      <c r="A84" s="571" t="s">
        <v>268</v>
      </c>
      <c r="B84" s="582">
        <v>1022</v>
      </c>
      <c r="C84" s="583">
        <v>1337</v>
      </c>
      <c r="D84" s="793">
        <f t="shared" si="14"/>
        <v>0.30821917808219179</v>
      </c>
      <c r="E84" s="797"/>
      <c r="F84" s="582">
        <v>3807</v>
      </c>
      <c r="G84" s="583">
        <v>5441</v>
      </c>
      <c r="H84" s="585">
        <f t="shared" si="13"/>
        <v>0.42920935119516679</v>
      </c>
      <c r="I84" s="639">
        <f>(G84/$G$82)</f>
        <v>0.39115744069015096</v>
      </c>
    </row>
    <row r="85" spans="1:9" x14ac:dyDescent="0.2">
      <c r="A85" s="571" t="s">
        <v>254</v>
      </c>
      <c r="B85" s="582">
        <v>22</v>
      </c>
      <c r="C85" s="583">
        <v>199</v>
      </c>
      <c r="D85" s="793">
        <f t="shared" si="14"/>
        <v>8.045454545454545</v>
      </c>
      <c r="E85" s="797"/>
      <c r="F85" s="582">
        <v>329</v>
      </c>
      <c r="G85" s="583">
        <v>413</v>
      </c>
      <c r="H85" s="585">
        <f t="shared" si="13"/>
        <v>0.25531914893617019</v>
      </c>
      <c r="I85" s="639">
        <f>(G85/$G$82)</f>
        <v>2.9690869877785766E-2</v>
      </c>
    </row>
    <row r="86" spans="1:9" x14ac:dyDescent="0.2">
      <c r="A86" s="571" t="s">
        <v>250</v>
      </c>
      <c r="B86" s="582">
        <v>131</v>
      </c>
      <c r="C86" s="583">
        <v>25</v>
      </c>
      <c r="D86" s="793">
        <f t="shared" si="14"/>
        <v>-0.80916030534351147</v>
      </c>
      <c r="E86" s="797"/>
      <c r="F86" s="582">
        <v>461</v>
      </c>
      <c r="G86" s="583">
        <v>56</v>
      </c>
      <c r="H86" s="585">
        <f t="shared" si="13"/>
        <v>-0.87852494577006512</v>
      </c>
      <c r="I86" s="639">
        <f>(G86/$G$82)</f>
        <v>4.0258806613946803E-3</v>
      </c>
    </row>
    <row r="87" spans="1:9" x14ac:dyDescent="0.2">
      <c r="A87" s="577" t="s">
        <v>591</v>
      </c>
      <c r="B87" s="578">
        <f>SUM(B88)</f>
        <v>1558.53</v>
      </c>
      <c r="C87" s="579">
        <f>SUM(C88)</f>
        <v>2492.665</v>
      </c>
      <c r="D87" s="580">
        <f t="shared" si="14"/>
        <v>0.59936927746017077</v>
      </c>
      <c r="E87" s="787"/>
      <c r="F87" s="578">
        <f>SUM(F88)</f>
        <v>10886.295</v>
      </c>
      <c r="G87" s="579">
        <f>SUM(G88)</f>
        <v>13782.945</v>
      </c>
      <c r="H87" s="581">
        <f t="shared" si="13"/>
        <v>0.26608226214703895</v>
      </c>
      <c r="I87" s="635">
        <f>SUM(I88)</f>
        <v>1</v>
      </c>
    </row>
    <row r="88" spans="1:9" x14ac:dyDescent="0.2">
      <c r="A88" s="588" t="s">
        <v>248</v>
      </c>
      <c r="B88" s="589">
        <v>1558.53</v>
      </c>
      <c r="C88" s="590">
        <v>2492.665</v>
      </c>
      <c r="D88" s="788">
        <f t="shared" si="14"/>
        <v>0.59936927746017077</v>
      </c>
      <c r="E88" s="794"/>
      <c r="F88" s="589">
        <v>10886.295</v>
      </c>
      <c r="G88" s="590">
        <v>13782.945</v>
      </c>
      <c r="H88" s="585">
        <f t="shared" si="13"/>
        <v>0.26608226214703895</v>
      </c>
      <c r="I88" s="637">
        <f>+G88/$G$87</f>
        <v>1</v>
      </c>
    </row>
    <row r="89" spans="1:9" x14ac:dyDescent="0.2">
      <c r="A89" s="577" t="s">
        <v>590</v>
      </c>
      <c r="B89" s="578">
        <f>SUM(B90:B92)</f>
        <v>56</v>
      </c>
      <c r="C89" s="579">
        <f>SUM(C90:C92)</f>
        <v>2430.37</v>
      </c>
      <c r="D89" s="580" t="s">
        <v>246</v>
      </c>
      <c r="E89" s="787"/>
      <c r="F89" s="578">
        <f>SUM(F90:F92)</f>
        <v>438</v>
      </c>
      <c r="G89" s="579">
        <f>SUM(G90:G92)</f>
        <v>4537.1720000000005</v>
      </c>
      <c r="H89" s="581">
        <f>(G89-F89)/F89</f>
        <v>9.3588401826484038</v>
      </c>
      <c r="I89" s="635">
        <f>SUM(I90:I92)</f>
        <v>0.99999999999999978</v>
      </c>
    </row>
    <row r="90" spans="1:9" x14ac:dyDescent="0.2">
      <c r="A90" s="652" t="s">
        <v>248</v>
      </c>
      <c r="B90" s="476">
        <v>0</v>
      </c>
      <c r="C90" s="476">
        <v>2271.37</v>
      </c>
      <c r="D90" s="788" t="s">
        <v>246</v>
      </c>
      <c r="E90" s="796"/>
      <c r="F90" s="589">
        <v>0</v>
      </c>
      <c r="G90" s="476">
        <v>3871.172</v>
      </c>
      <c r="H90" s="638" t="s">
        <v>246</v>
      </c>
      <c r="I90" s="639">
        <f>G90/$G$89</f>
        <v>0.85321252974319672</v>
      </c>
    </row>
    <row r="91" spans="1:9" x14ac:dyDescent="0.2">
      <c r="A91" s="652" t="s">
        <v>253</v>
      </c>
      <c r="B91" s="476">
        <v>47</v>
      </c>
      <c r="C91" s="476">
        <v>144</v>
      </c>
      <c r="D91" s="788">
        <f>(C91-B91)/B91</f>
        <v>2.0638297872340425</v>
      </c>
      <c r="E91" s="796"/>
      <c r="F91" s="589">
        <v>406</v>
      </c>
      <c r="G91" s="476">
        <v>631</v>
      </c>
      <c r="H91" s="638">
        <f>(G91-F91)/F91</f>
        <v>0.55418719211822665</v>
      </c>
      <c r="I91" s="639">
        <f>G91/$G$89</f>
        <v>0.13907341401207624</v>
      </c>
    </row>
    <row r="92" spans="1:9" x14ac:dyDescent="0.2">
      <c r="A92" s="652" t="s">
        <v>256</v>
      </c>
      <c r="B92" s="476">
        <v>9</v>
      </c>
      <c r="C92" s="583">
        <v>15</v>
      </c>
      <c r="D92" s="788">
        <f>(C92-B92)/B92</f>
        <v>0.66666666666666663</v>
      </c>
      <c r="E92" s="796"/>
      <c r="F92" s="589">
        <v>32</v>
      </c>
      <c r="G92" s="476">
        <v>35</v>
      </c>
      <c r="H92" s="585">
        <f>(G92-F92)/F92</f>
        <v>9.375E-2</v>
      </c>
      <c r="I92" s="639">
        <f>G92/$G$89</f>
        <v>7.714056244726891E-3</v>
      </c>
    </row>
    <row r="93" spans="1:9" x14ac:dyDescent="0.2">
      <c r="A93" s="577" t="s">
        <v>588</v>
      </c>
      <c r="B93" s="578">
        <f>SUM(B94:B95)</f>
        <v>0</v>
      </c>
      <c r="C93" s="579">
        <f>SUM(C94:C95)</f>
        <v>1671.96</v>
      </c>
      <c r="D93" s="580" t="s">
        <v>246</v>
      </c>
      <c r="E93" s="787"/>
      <c r="F93" s="578">
        <f>SUM(F94:F95)</f>
        <v>1708.3899999999999</v>
      </c>
      <c r="G93" s="579">
        <f>SUM(G94:G95)</f>
        <v>3287.27</v>
      </c>
      <c r="H93" s="581">
        <f>(G93-F93)/F93</f>
        <v>0.92419178290671344</v>
      </c>
      <c r="I93" s="635">
        <f>SUM(I94:I95)</f>
        <v>1</v>
      </c>
    </row>
    <row r="94" spans="1:9" x14ac:dyDescent="0.2">
      <c r="A94" s="588" t="s">
        <v>256</v>
      </c>
      <c r="B94" s="589">
        <v>0</v>
      </c>
      <c r="C94" s="590">
        <v>1671.96</v>
      </c>
      <c r="D94" s="788" t="s">
        <v>246</v>
      </c>
      <c r="E94" s="794"/>
      <c r="F94" s="795">
        <v>148</v>
      </c>
      <c r="G94" s="590">
        <v>3287.27</v>
      </c>
      <c r="H94" s="585" t="s">
        <v>246</v>
      </c>
      <c r="I94" s="637">
        <f>(G94/$G$93)</f>
        <v>1</v>
      </c>
    </row>
    <row r="95" spans="1:9" x14ac:dyDescent="0.2">
      <c r="A95" s="588" t="s">
        <v>253</v>
      </c>
      <c r="B95" s="589">
        <v>0</v>
      </c>
      <c r="C95" s="590">
        <v>0</v>
      </c>
      <c r="D95" s="788" t="s">
        <v>247</v>
      </c>
      <c r="E95" s="794"/>
      <c r="F95" s="795">
        <v>1560.3899999999999</v>
      </c>
      <c r="G95" s="583">
        <v>0</v>
      </c>
      <c r="H95" s="585" t="s">
        <v>247</v>
      </c>
      <c r="I95" s="637" t="s">
        <v>247</v>
      </c>
    </row>
    <row r="96" spans="1:9" x14ac:dyDescent="0.2">
      <c r="A96" s="577" t="s">
        <v>598</v>
      </c>
      <c r="B96" s="578">
        <f>SUM(B97:B98)</f>
        <v>300</v>
      </c>
      <c r="C96" s="579">
        <f>SUM(C97:C98)</f>
        <v>750</v>
      </c>
      <c r="D96" s="580">
        <f t="shared" ref="D96:D97" si="15">(C96-B96)/B96</f>
        <v>1.5</v>
      </c>
      <c r="E96" s="787"/>
      <c r="F96" s="578">
        <f>SUM(F97:F98)</f>
        <v>766</v>
      </c>
      <c r="G96" s="579">
        <f>SUM(G97:G98)</f>
        <v>3000</v>
      </c>
      <c r="H96" s="581">
        <f>(G96-F96)/F96</f>
        <v>2.9164490861618799</v>
      </c>
      <c r="I96" s="635">
        <f>SUM(I97:I98)</f>
        <v>1</v>
      </c>
    </row>
    <row r="97" spans="1:9" x14ac:dyDescent="0.2">
      <c r="A97" s="571" t="s">
        <v>267</v>
      </c>
      <c r="B97" s="582">
        <v>300</v>
      </c>
      <c r="C97" s="583">
        <v>750</v>
      </c>
      <c r="D97" s="788">
        <f t="shared" si="15"/>
        <v>1.5</v>
      </c>
      <c r="E97" s="797"/>
      <c r="F97" s="582">
        <v>581</v>
      </c>
      <c r="G97" s="583">
        <v>3000</v>
      </c>
      <c r="H97" s="585">
        <f>(G97-F97)/F97</f>
        <v>4.1635111876075728</v>
      </c>
      <c r="I97" s="639">
        <f>G97/$G$96</f>
        <v>1</v>
      </c>
    </row>
    <row r="98" spans="1:9" x14ac:dyDescent="0.2">
      <c r="A98" s="571" t="s">
        <v>248</v>
      </c>
      <c r="B98" s="589">
        <v>0</v>
      </c>
      <c r="C98" s="583">
        <v>0</v>
      </c>
      <c r="D98" s="793" t="s">
        <v>247</v>
      </c>
      <c r="E98" s="797"/>
      <c r="F98" s="589">
        <v>185</v>
      </c>
      <c r="G98" s="583">
        <v>0</v>
      </c>
      <c r="H98" s="585" t="s">
        <v>247</v>
      </c>
      <c r="I98" s="639" t="s">
        <v>247</v>
      </c>
    </row>
    <row r="99" spans="1:9" x14ac:dyDescent="0.2">
      <c r="A99" s="577" t="s">
        <v>597</v>
      </c>
      <c r="B99" s="578">
        <f>SUM(B100:B101)</f>
        <v>961.31</v>
      </c>
      <c r="C99" s="579">
        <f>SUM(C100:C101)</f>
        <v>545.57000000000005</v>
      </c>
      <c r="D99" s="580">
        <f t="shared" ref="D99:D100" si="16">(C99-B99)/B99</f>
        <v>-0.43247235543165047</v>
      </c>
      <c r="E99" s="787"/>
      <c r="F99" s="578">
        <f>SUM(F100:F101)</f>
        <v>1613.7349999999999</v>
      </c>
      <c r="G99" s="579">
        <f>SUM(G100:G101)</f>
        <v>2248.645</v>
      </c>
      <c r="H99" s="581">
        <f t="shared" ref="H99:H100" si="17">(G99-F99)/F99</f>
        <v>0.39344130232039343</v>
      </c>
      <c r="I99" s="635">
        <f>SUM(I100:I101)</f>
        <v>1</v>
      </c>
    </row>
    <row r="100" spans="1:9" x14ac:dyDescent="0.2">
      <c r="A100" s="588" t="s">
        <v>248</v>
      </c>
      <c r="B100" s="589">
        <v>961.31</v>
      </c>
      <c r="C100" s="590">
        <v>545.57000000000005</v>
      </c>
      <c r="D100" s="788">
        <f t="shared" si="16"/>
        <v>-0.43247235543165047</v>
      </c>
      <c r="E100" s="796"/>
      <c r="F100" s="582">
        <v>1586.7349999999999</v>
      </c>
      <c r="G100" s="590">
        <v>2248.645</v>
      </c>
      <c r="H100" s="585">
        <f t="shared" si="17"/>
        <v>0.41715220247867485</v>
      </c>
      <c r="I100" s="639">
        <f>G100/$G$99</f>
        <v>1</v>
      </c>
    </row>
    <row r="101" spans="1:9" x14ac:dyDescent="0.2">
      <c r="A101" s="652" t="s">
        <v>266</v>
      </c>
      <c r="B101" s="583">
        <v>0</v>
      </c>
      <c r="C101" s="583">
        <v>0</v>
      </c>
      <c r="D101" s="793" t="s">
        <v>247</v>
      </c>
      <c r="F101" s="582">
        <v>27</v>
      </c>
      <c r="G101" s="583">
        <v>0</v>
      </c>
      <c r="H101" s="585" t="s">
        <v>247</v>
      </c>
      <c r="I101" s="639" t="s">
        <v>247</v>
      </c>
    </row>
    <row r="102" spans="1:9" x14ac:dyDescent="0.2">
      <c r="A102" s="577" t="s">
        <v>596</v>
      </c>
      <c r="B102" s="578">
        <f>SUM(B103:B103)</f>
        <v>814.51499999999999</v>
      </c>
      <c r="C102" s="579">
        <f>SUM(C103:C103)</f>
        <v>601.94000000000005</v>
      </c>
      <c r="D102" s="580">
        <f t="shared" ref="D102:D105" si="18">(C102-B102)/B102</f>
        <v>-0.26098353007618025</v>
      </c>
      <c r="E102" s="787"/>
      <c r="F102" s="578">
        <f>SUM(F103:F103)</f>
        <v>2561.625</v>
      </c>
      <c r="G102" s="579">
        <f>SUM(G103:G103)</f>
        <v>1070.8800000000001</v>
      </c>
      <c r="H102" s="581">
        <f t="shared" ref="H102:H109" si="19">(G102-F102)/F102</f>
        <v>-0.58195286195286189</v>
      </c>
      <c r="I102" s="635">
        <f>SUM(I103:I103)</f>
        <v>1</v>
      </c>
    </row>
    <row r="103" spans="1:9" x14ac:dyDescent="0.2">
      <c r="A103" s="588" t="s">
        <v>248</v>
      </c>
      <c r="B103" s="589">
        <v>814.51499999999999</v>
      </c>
      <c r="C103" s="590">
        <v>601.94000000000005</v>
      </c>
      <c r="D103" s="793">
        <f t="shared" si="18"/>
        <v>-0.26098353007618025</v>
      </c>
      <c r="E103" s="796"/>
      <c r="F103" s="589">
        <v>2561.625</v>
      </c>
      <c r="G103" s="590">
        <v>1070.8800000000001</v>
      </c>
      <c r="H103" s="585">
        <f t="shared" si="19"/>
        <v>-0.58195286195286189</v>
      </c>
      <c r="I103" s="639">
        <f>G103/$G$102</f>
        <v>1</v>
      </c>
    </row>
    <row r="104" spans="1:9" x14ac:dyDescent="0.2">
      <c r="A104" s="577" t="s">
        <v>599</v>
      </c>
      <c r="B104" s="578">
        <f>SUM(B105:B105)</f>
        <v>27</v>
      </c>
      <c r="C104" s="579">
        <f>SUM(C105:C105)</f>
        <v>123</v>
      </c>
      <c r="D104" s="580">
        <f t="shared" si="18"/>
        <v>3.5555555555555554</v>
      </c>
      <c r="E104" s="787"/>
      <c r="F104" s="578">
        <f>SUM(F105:F105)</f>
        <v>459</v>
      </c>
      <c r="G104" s="579">
        <f>SUM(G105:G105)</f>
        <v>378</v>
      </c>
      <c r="H104" s="581">
        <f t="shared" si="19"/>
        <v>-0.17647058823529413</v>
      </c>
      <c r="I104" s="635">
        <f>SUM(I105:I105)</f>
        <v>1</v>
      </c>
    </row>
    <row r="105" spans="1:9" x14ac:dyDescent="0.2">
      <c r="A105" s="800" t="s">
        <v>254</v>
      </c>
      <c r="B105" s="583">
        <v>27</v>
      </c>
      <c r="C105" s="583">
        <v>123</v>
      </c>
      <c r="D105" s="793">
        <f t="shared" si="18"/>
        <v>3.5555555555555554</v>
      </c>
      <c r="E105" s="796"/>
      <c r="F105" s="589">
        <v>459</v>
      </c>
      <c r="G105" s="590">
        <v>378</v>
      </c>
      <c r="H105" s="585">
        <f t="shared" si="19"/>
        <v>-0.17647058823529413</v>
      </c>
      <c r="I105" s="640">
        <f>G105/$G$104</f>
        <v>1</v>
      </c>
    </row>
    <row r="106" spans="1:9" x14ac:dyDescent="0.2">
      <c r="A106" s="577" t="s">
        <v>600</v>
      </c>
      <c r="B106" s="578">
        <f>SUM(B107:B107)</f>
        <v>12</v>
      </c>
      <c r="C106" s="579">
        <f>SUM(C107:C107)</f>
        <v>16</v>
      </c>
      <c r="D106" s="580">
        <f>(C106-B106)/B106</f>
        <v>0.33333333333333331</v>
      </c>
      <c r="E106" s="787"/>
      <c r="F106" s="578">
        <f>SUM(F107:F107)</f>
        <v>183</v>
      </c>
      <c r="G106" s="579">
        <f>SUM(G107:G107)</f>
        <v>136</v>
      </c>
      <c r="H106" s="581">
        <f t="shared" si="19"/>
        <v>-0.25683060109289618</v>
      </c>
      <c r="I106" s="635">
        <f>SUM(I107:I107)</f>
        <v>1</v>
      </c>
    </row>
    <row r="107" spans="1:9" x14ac:dyDescent="0.2">
      <c r="A107" s="592" t="s">
        <v>250</v>
      </c>
      <c r="B107" s="589">
        <v>12</v>
      </c>
      <c r="C107" s="590">
        <v>16</v>
      </c>
      <c r="D107" s="793">
        <f>(C107-B107)/B107</f>
        <v>0.33333333333333331</v>
      </c>
      <c r="E107" s="796"/>
      <c r="F107" s="589">
        <v>183</v>
      </c>
      <c r="G107" s="590">
        <v>136</v>
      </c>
      <c r="H107" s="585">
        <f t="shared" si="19"/>
        <v>-0.25683060109289618</v>
      </c>
      <c r="I107" s="640">
        <f>G107/$G$106</f>
        <v>1</v>
      </c>
    </row>
    <row r="108" spans="1:9" x14ac:dyDescent="0.2">
      <c r="A108" s="577" t="s">
        <v>592</v>
      </c>
      <c r="B108" s="578">
        <f>SUM(B109:B110)</f>
        <v>5263.5129999999999</v>
      </c>
      <c r="C108" s="579">
        <f>SUM(C109:C110)</f>
        <v>35</v>
      </c>
      <c r="D108" s="580">
        <f>(C108-B108)/B108</f>
        <v>-0.99335044864522992</v>
      </c>
      <c r="E108" s="787"/>
      <c r="F108" s="578">
        <f>SUM(F109:F110)</f>
        <v>15857.322</v>
      </c>
      <c r="G108" s="579">
        <f>SUM(G109:G110)</f>
        <v>119</v>
      </c>
      <c r="H108" s="581">
        <f t="shared" si="19"/>
        <v>-0.99249558027515616</v>
      </c>
      <c r="I108" s="635">
        <f>SUM(I109:I110)</f>
        <v>1</v>
      </c>
    </row>
    <row r="109" spans="1:9" x14ac:dyDescent="0.2">
      <c r="A109" s="571" t="s">
        <v>250</v>
      </c>
      <c r="B109" s="582">
        <v>32</v>
      </c>
      <c r="C109" s="583">
        <v>35</v>
      </c>
      <c r="D109" s="793">
        <f>(C109-B109)/B109</f>
        <v>9.375E-2</v>
      </c>
      <c r="E109" s="799"/>
      <c r="F109" s="801">
        <v>501</v>
      </c>
      <c r="G109" s="476">
        <v>119</v>
      </c>
      <c r="H109" s="585">
        <f t="shared" si="19"/>
        <v>-0.76247504990019965</v>
      </c>
      <c r="I109" s="636">
        <f>G109/$G$108</f>
        <v>1</v>
      </c>
    </row>
    <row r="110" spans="1:9" x14ac:dyDescent="0.2">
      <c r="A110" s="571" t="s">
        <v>259</v>
      </c>
      <c r="B110" s="582">
        <v>5231.5129999999999</v>
      </c>
      <c r="C110" s="583">
        <v>0</v>
      </c>
      <c r="D110" s="788" t="s">
        <v>247</v>
      </c>
      <c r="E110" s="799"/>
      <c r="F110" s="801">
        <v>15356.322</v>
      </c>
      <c r="G110" s="583">
        <v>0</v>
      </c>
      <c r="H110" s="585" t="s">
        <v>247</v>
      </c>
      <c r="I110" s="636" t="s">
        <v>247</v>
      </c>
    </row>
    <row r="111" spans="1:9" x14ac:dyDescent="0.2">
      <c r="A111" s="577" t="s">
        <v>626</v>
      </c>
      <c r="B111" s="578">
        <f>SUM(B112:B112)</f>
        <v>0</v>
      </c>
      <c r="C111" s="579">
        <f>SUM(C112:C112)</f>
        <v>0</v>
      </c>
      <c r="D111" s="580" t="s">
        <v>247</v>
      </c>
      <c r="E111" s="787"/>
      <c r="F111" s="578">
        <f>SUM(F112:F112)</f>
        <v>0</v>
      </c>
      <c r="G111" s="579">
        <f>SUM(G112:G112)</f>
        <v>30</v>
      </c>
      <c r="H111" s="581" t="s">
        <v>246</v>
      </c>
      <c r="I111" s="635">
        <f>SUM(I112:I112)</f>
        <v>1</v>
      </c>
    </row>
    <row r="112" spans="1:9" x14ac:dyDescent="0.2">
      <c r="A112" s="571" t="s">
        <v>250</v>
      </c>
      <c r="B112" s="589">
        <v>0</v>
      </c>
      <c r="C112" s="590">
        <v>0</v>
      </c>
      <c r="D112" s="793" t="s">
        <v>247</v>
      </c>
      <c r="E112" s="993"/>
      <c r="F112" s="590">
        <v>0</v>
      </c>
      <c r="G112" s="590">
        <v>30</v>
      </c>
      <c r="H112" s="585" t="s">
        <v>246</v>
      </c>
      <c r="I112" s="639">
        <f>G112/$G$111</f>
        <v>1</v>
      </c>
    </row>
    <row r="113" spans="1:9" x14ac:dyDescent="0.2">
      <c r="A113" s="577" t="s">
        <v>601</v>
      </c>
      <c r="B113" s="578">
        <f>SUM(B114:B114)</f>
        <v>0</v>
      </c>
      <c r="C113" s="579">
        <f>SUM(C114:C114)</f>
        <v>0</v>
      </c>
      <c r="D113" s="580" t="s">
        <v>247</v>
      </c>
      <c r="E113" s="787"/>
      <c r="F113" s="578">
        <f>SUM(F114:F114)</f>
        <v>1</v>
      </c>
      <c r="G113" s="579">
        <f>SUM(G114:G114)</f>
        <v>7</v>
      </c>
      <c r="H113" s="581">
        <f>(G113-F113)/F113</f>
        <v>6</v>
      </c>
      <c r="I113" s="635">
        <f>SUM(I114:I114)</f>
        <v>1</v>
      </c>
    </row>
    <row r="114" spans="1:9" x14ac:dyDescent="0.2">
      <c r="A114" s="588" t="s">
        <v>256</v>
      </c>
      <c r="B114" s="589">
        <v>0</v>
      </c>
      <c r="C114" s="590">
        <v>0</v>
      </c>
      <c r="D114" s="793" t="s">
        <v>247</v>
      </c>
      <c r="E114" s="794"/>
      <c r="F114" s="589">
        <v>1</v>
      </c>
      <c r="G114" s="590">
        <v>7</v>
      </c>
      <c r="H114" s="585">
        <f>(G114-F114)/F114</f>
        <v>6</v>
      </c>
      <c r="I114" s="637">
        <f>G113/$G$114</f>
        <v>1</v>
      </c>
    </row>
    <row r="115" spans="1:9" x14ac:dyDescent="0.2">
      <c r="A115" s="577" t="s">
        <v>602</v>
      </c>
      <c r="B115" s="578">
        <f>SUM(B116:B116)</f>
        <v>2</v>
      </c>
      <c r="C115" s="579">
        <f>SUM(C116:C116)</f>
        <v>1</v>
      </c>
      <c r="D115" s="580">
        <f>(C115-B115)/B115</f>
        <v>-0.5</v>
      </c>
      <c r="E115" s="787"/>
      <c r="F115" s="578">
        <f>SUM(F116:F116)</f>
        <v>8</v>
      </c>
      <c r="G115" s="579">
        <f>SUM(G116:G116)</f>
        <v>5</v>
      </c>
      <c r="H115" s="581">
        <f>(G115-F115)/F115</f>
        <v>-0.375</v>
      </c>
      <c r="I115" s="635">
        <f>SUM(I116:I116)</f>
        <v>1</v>
      </c>
    </row>
    <row r="116" spans="1:9" x14ac:dyDescent="0.2">
      <c r="A116" s="571" t="s">
        <v>248</v>
      </c>
      <c r="B116" s="589">
        <v>2</v>
      </c>
      <c r="C116" s="590">
        <v>1</v>
      </c>
      <c r="D116" s="793">
        <f>(C116-B116)/B116</f>
        <v>-0.5</v>
      </c>
      <c r="E116" s="796"/>
      <c r="F116" s="795">
        <v>8</v>
      </c>
      <c r="G116" s="590">
        <v>5</v>
      </c>
      <c r="H116" s="585">
        <f>(G116-F116)/F116</f>
        <v>-0.375</v>
      </c>
      <c r="I116" s="640">
        <f>(G116/G115)</f>
        <v>1</v>
      </c>
    </row>
    <row r="117" spans="1:9" x14ac:dyDescent="0.2">
      <c r="A117" s="577" t="s">
        <v>594</v>
      </c>
      <c r="B117" s="578">
        <f>SUM(B118:B119)</f>
        <v>841.82500000000005</v>
      </c>
      <c r="C117" s="579">
        <f>SUM(C118:C119)</f>
        <v>0</v>
      </c>
      <c r="D117" s="580" t="s">
        <v>247</v>
      </c>
      <c r="E117" s="787"/>
      <c r="F117" s="578">
        <f>SUM(F118:F119)</f>
        <v>1512.6750000000002</v>
      </c>
      <c r="G117" s="579">
        <f>SUM(G118:G119)</f>
        <v>0</v>
      </c>
      <c r="H117" s="581" t="s">
        <v>247</v>
      </c>
      <c r="I117" s="635" t="s">
        <v>247</v>
      </c>
    </row>
    <row r="118" spans="1:9" x14ac:dyDescent="0.2">
      <c r="A118" s="571" t="s">
        <v>260</v>
      </c>
      <c r="B118" s="582">
        <v>344.48</v>
      </c>
      <c r="C118" s="583">
        <v>0</v>
      </c>
      <c r="D118" s="793" t="s">
        <v>247</v>
      </c>
      <c r="E118" s="802"/>
      <c r="F118" s="582">
        <v>983.46500000000003</v>
      </c>
      <c r="G118" s="583">
        <v>0</v>
      </c>
      <c r="H118" s="585" t="s">
        <v>247</v>
      </c>
      <c r="I118" s="639" t="s">
        <v>247</v>
      </c>
    </row>
    <row r="119" spans="1:9" x14ac:dyDescent="0.2">
      <c r="A119" s="571" t="s">
        <v>269</v>
      </c>
      <c r="B119" s="582">
        <v>497.34500000000003</v>
      </c>
      <c r="C119" s="583">
        <v>0</v>
      </c>
      <c r="D119" s="793" t="s">
        <v>247</v>
      </c>
      <c r="E119" s="802"/>
      <c r="F119" s="582">
        <v>529.21</v>
      </c>
      <c r="G119" s="583">
        <v>0</v>
      </c>
      <c r="H119" s="585" t="s">
        <v>247</v>
      </c>
      <c r="I119" s="639" t="s">
        <v>247</v>
      </c>
    </row>
    <row r="120" spans="1:9" x14ac:dyDescent="0.2">
      <c r="A120" s="577" t="s">
        <v>870</v>
      </c>
      <c r="B120" s="578">
        <f>SUM(B121:B121)</f>
        <v>32820</v>
      </c>
      <c r="C120" s="579">
        <f>SUM(C121:C121)</f>
        <v>0</v>
      </c>
      <c r="D120" s="580" t="s">
        <v>247</v>
      </c>
      <c r="E120" s="787"/>
      <c r="F120" s="578">
        <f>SUM(F121:F121)</f>
        <v>32820</v>
      </c>
      <c r="G120" s="579">
        <f>SUM(G121:G121)</f>
        <v>0</v>
      </c>
      <c r="H120" s="581" t="s">
        <v>247</v>
      </c>
      <c r="I120" s="635" t="s">
        <v>247</v>
      </c>
    </row>
    <row r="121" spans="1:9" x14ac:dyDescent="0.2">
      <c r="A121" s="571" t="s">
        <v>250</v>
      </c>
      <c r="B121" s="589">
        <v>32820</v>
      </c>
      <c r="C121" s="590">
        <v>0</v>
      </c>
      <c r="D121" s="793" t="s">
        <v>247</v>
      </c>
      <c r="E121" s="796"/>
      <c r="F121" s="795">
        <v>32820</v>
      </c>
      <c r="G121" s="590">
        <v>0</v>
      </c>
      <c r="H121" s="585" t="s">
        <v>247</v>
      </c>
      <c r="I121" s="640" t="s">
        <v>247</v>
      </c>
    </row>
    <row r="122" spans="1:9" ht="56.25" customHeight="1" x14ac:dyDescent="0.2">
      <c r="A122" s="1034" t="s">
        <v>871</v>
      </c>
      <c r="B122" s="1034"/>
      <c r="C122" s="1034"/>
      <c r="D122" s="1034"/>
      <c r="E122" s="1034"/>
      <c r="F122" s="1034"/>
      <c r="G122" s="1034"/>
      <c r="H122" s="1034"/>
      <c r="I122" s="1034"/>
    </row>
    <row r="123" spans="1:9" ht="15" x14ac:dyDescent="0.25">
      <c r="B123" s="80"/>
      <c r="C123" s="80"/>
      <c r="D123"/>
      <c r="E123"/>
      <c r="F123" s="80"/>
      <c r="G123" s="80"/>
      <c r="H123"/>
      <c r="I123"/>
    </row>
    <row r="124" spans="1:9" ht="15" x14ac:dyDescent="0.25">
      <c r="B124" s="80"/>
      <c r="C124" s="80"/>
      <c r="D124" s="80"/>
      <c r="E124" s="80"/>
      <c r="F124" s="80"/>
      <c r="G124" s="80"/>
      <c r="H124"/>
      <c r="I124"/>
    </row>
    <row r="125" spans="1:9" s="593" customFormat="1" ht="15" x14ac:dyDescent="0.25">
      <c r="B125" s="628"/>
      <c r="C125" s="628"/>
      <c r="D125" s="628"/>
      <c r="E125" s="628"/>
      <c r="F125" s="628"/>
      <c r="G125" s="628"/>
      <c r="H125"/>
      <c r="I125"/>
    </row>
    <row r="126" spans="1:9" ht="15" x14ac:dyDescent="0.25">
      <c r="B126" s="272"/>
      <c r="C126" s="272"/>
      <c r="D126" s="272"/>
      <c r="E126" s="272"/>
      <c r="F126" s="272"/>
      <c r="G126" s="272"/>
      <c r="H126"/>
      <c r="I126"/>
    </row>
    <row r="127" spans="1:9" ht="15" x14ac:dyDescent="0.25">
      <c r="B127"/>
      <c r="C127"/>
      <c r="D127"/>
      <c r="E127"/>
      <c r="F127"/>
      <c r="G127"/>
      <c r="H127"/>
      <c r="I127"/>
    </row>
  </sheetData>
  <mergeCells count="3">
    <mergeCell ref="B4:D4"/>
    <mergeCell ref="F4:I4"/>
    <mergeCell ref="A122:I122"/>
  </mergeCells>
  <pageMargins left="0.7" right="0.7" top="0.75" bottom="0.75" header="0.3" footer="0.3"/>
  <pageSetup paperSize="9"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611D-AF2E-4CA0-9556-BA774A055ACF}">
  <sheetPr>
    <tabColor rgb="FF002060"/>
    <pageSetUpPr fitToPage="1"/>
  </sheetPr>
  <dimension ref="A1:I14"/>
  <sheetViews>
    <sheetView showGridLines="0" view="pageBreakPreview" zoomScaleNormal="100" zoomScaleSheetLayoutView="100" workbookViewId="0"/>
  </sheetViews>
  <sheetFormatPr baseColWidth="10" defaultColWidth="11.42578125" defaultRowHeight="15" x14ac:dyDescent="0.25"/>
  <cols>
    <col min="1" max="1" width="33.140625" style="598" customWidth="1"/>
    <col min="2" max="2" width="8.42578125" style="598" customWidth="1"/>
    <col min="3" max="3" width="7.42578125" style="598" bestFit="1" customWidth="1"/>
    <col min="4" max="4" width="8.5703125" style="598" bestFit="1" customWidth="1"/>
    <col min="5" max="5" width="11.42578125" style="598"/>
    <col min="6" max="6" width="8.42578125" style="598" customWidth="1"/>
    <col min="7" max="7" width="9.7109375" style="598" customWidth="1"/>
    <col min="8" max="8" width="9.42578125" style="598" customWidth="1"/>
    <col min="9" max="9" width="7.5703125" style="598" customWidth="1"/>
    <col min="10" max="10" width="2.7109375" style="598" customWidth="1"/>
    <col min="11" max="16384" width="11.42578125" style="598"/>
  </cols>
  <sheetData>
    <row r="1" spans="1:9" s="571" customFormat="1" ht="12.75" x14ac:dyDescent="0.2">
      <c r="A1" s="570" t="s">
        <v>603</v>
      </c>
    </row>
    <row r="2" spans="1:9" s="571" customFormat="1" ht="15.75" x14ac:dyDescent="0.25">
      <c r="A2" s="572" t="s">
        <v>604</v>
      </c>
    </row>
    <row r="4" spans="1:9" s="571" customFormat="1" ht="12.75" x14ac:dyDescent="0.2">
      <c r="A4" s="573"/>
      <c r="B4" s="1031" t="s">
        <v>866</v>
      </c>
      <c r="C4" s="1031"/>
      <c r="D4" s="1031"/>
      <c r="E4" s="786"/>
      <c r="F4" s="1031" t="s">
        <v>867</v>
      </c>
      <c r="G4" s="1031"/>
      <c r="H4" s="1031"/>
      <c r="I4" s="1031"/>
    </row>
    <row r="5" spans="1:9" ht="15.75" customHeight="1" x14ac:dyDescent="0.25">
      <c r="A5" s="594" t="s">
        <v>605</v>
      </c>
      <c r="B5" s="595">
        <v>2024</v>
      </c>
      <c r="C5" s="596">
        <v>2025</v>
      </c>
      <c r="D5" s="597" t="s">
        <v>574</v>
      </c>
      <c r="E5" s="596"/>
      <c r="F5" s="595">
        <v>2024</v>
      </c>
      <c r="G5" s="596">
        <v>2025</v>
      </c>
      <c r="H5" s="596" t="s">
        <v>574</v>
      </c>
      <c r="I5" s="597" t="s">
        <v>522</v>
      </c>
    </row>
    <row r="6" spans="1:9" x14ac:dyDescent="0.25">
      <c r="A6" s="599" t="s">
        <v>568</v>
      </c>
      <c r="B6" s="600">
        <f>SUM(B7:B10)</f>
        <v>10694.5</v>
      </c>
      <c r="C6" s="601">
        <f>SUM(C7:C10)</f>
        <v>6373.01</v>
      </c>
      <c r="D6" s="602">
        <f t="shared" ref="D6:D12" si="0">(C6-B6)/B6</f>
        <v>-0.40408527747907802</v>
      </c>
      <c r="E6" s="803"/>
      <c r="F6" s="600">
        <f>SUM(F7:F10)</f>
        <v>37560.53</v>
      </c>
      <c r="G6" s="601">
        <f>SUM(G7:G10)</f>
        <v>28782.12</v>
      </c>
      <c r="H6" s="603">
        <f>(G6-F6)/F6</f>
        <v>-0.23371368827862654</v>
      </c>
      <c r="I6" s="602">
        <f>SUM(I7:I10)</f>
        <v>1</v>
      </c>
    </row>
    <row r="7" spans="1:9" x14ac:dyDescent="0.25">
      <c r="A7" s="604" t="s">
        <v>263</v>
      </c>
      <c r="B7" s="605">
        <v>6246</v>
      </c>
      <c r="C7" s="606">
        <v>4171.01</v>
      </c>
      <c r="D7" s="591">
        <f t="shared" si="0"/>
        <v>-0.33221101504963174</v>
      </c>
      <c r="E7" s="804"/>
      <c r="F7" s="605">
        <v>20637.34</v>
      </c>
      <c r="G7" s="606">
        <v>13942.57</v>
      </c>
      <c r="H7" s="607">
        <f t="shared" ref="H7:H12" si="1">(G7-F7)/F7</f>
        <v>-0.3244008190978101</v>
      </c>
      <c r="I7" s="591">
        <f>G7/$G$6</f>
        <v>0.48441775657943198</v>
      </c>
    </row>
    <row r="8" spans="1:9" x14ac:dyDescent="0.25">
      <c r="A8" s="608" t="s">
        <v>249</v>
      </c>
      <c r="B8" s="605">
        <v>2429.3000000000002</v>
      </c>
      <c r="C8" s="606">
        <v>422</v>
      </c>
      <c r="D8" s="591">
        <f t="shared" si="0"/>
        <v>-0.82628740789527844</v>
      </c>
      <c r="E8" s="804"/>
      <c r="F8" s="605">
        <v>8674.86</v>
      </c>
      <c r="G8" s="606">
        <v>7182.35</v>
      </c>
      <c r="H8" s="607">
        <f t="shared" si="1"/>
        <v>-0.17205003884788919</v>
      </c>
      <c r="I8" s="591">
        <f t="shared" ref="I8:I10" si="2">G8/$G$6</f>
        <v>0.24954207681713511</v>
      </c>
    </row>
    <row r="9" spans="1:9" x14ac:dyDescent="0.25">
      <c r="A9" s="604" t="s">
        <v>260</v>
      </c>
      <c r="B9" s="605">
        <v>1899.2</v>
      </c>
      <c r="C9" s="606">
        <v>1650</v>
      </c>
      <c r="D9" s="591">
        <f t="shared" si="0"/>
        <v>-0.13121314237573717</v>
      </c>
      <c r="E9" s="804"/>
      <c r="F9" s="605">
        <v>7278.33</v>
      </c>
      <c r="G9" s="606">
        <v>7107.2000000000007</v>
      </c>
      <c r="H9" s="607">
        <f t="shared" si="1"/>
        <v>-2.3512261741360889E-2</v>
      </c>
      <c r="I9" s="591">
        <f t="shared" si="2"/>
        <v>0.24693108082378926</v>
      </c>
    </row>
    <row r="10" spans="1:9" x14ac:dyDescent="0.25">
      <c r="A10" s="604" t="s">
        <v>251</v>
      </c>
      <c r="B10" s="605">
        <v>120</v>
      </c>
      <c r="C10" s="606">
        <v>130</v>
      </c>
      <c r="D10" s="591">
        <f t="shared" si="0"/>
        <v>8.3333333333333329E-2</v>
      </c>
      <c r="E10" s="804"/>
      <c r="F10" s="605">
        <v>970</v>
      </c>
      <c r="G10" s="606">
        <v>550</v>
      </c>
      <c r="H10" s="607">
        <f t="shared" si="1"/>
        <v>-0.4329896907216495</v>
      </c>
      <c r="I10" s="591">
        <f t="shared" si="2"/>
        <v>1.910908577964375E-2</v>
      </c>
    </row>
    <row r="11" spans="1:9" x14ac:dyDescent="0.25">
      <c r="A11" s="609" t="s">
        <v>569</v>
      </c>
      <c r="B11" s="610">
        <f>SUM(B12:B12)</f>
        <v>7760.7800000000007</v>
      </c>
      <c r="C11" s="611">
        <f>SUM(C12:C12)</f>
        <v>4664.01</v>
      </c>
      <c r="D11" s="602">
        <f>(C11-B11)/B11</f>
        <v>-0.3990281904653914</v>
      </c>
      <c r="E11" s="787"/>
      <c r="F11" s="610">
        <f>SUM(F12:F12)</f>
        <v>29010.553999999996</v>
      </c>
      <c r="G11" s="611">
        <f>SUM(G12:G12)</f>
        <v>19303.629999999997</v>
      </c>
      <c r="H11" s="612">
        <f>(G11-F11)/F11</f>
        <v>-0.33459974600967635</v>
      </c>
      <c r="I11" s="580">
        <f>SUM(I12:I12)</f>
        <v>1</v>
      </c>
    </row>
    <row r="12" spans="1:9" x14ac:dyDescent="0.25">
      <c r="A12" s="604" t="s">
        <v>249</v>
      </c>
      <c r="B12" s="613">
        <v>7760.7800000000007</v>
      </c>
      <c r="C12" s="614">
        <v>4664.01</v>
      </c>
      <c r="D12" s="805">
        <f t="shared" si="0"/>
        <v>-0.3990281904653914</v>
      </c>
      <c r="E12" s="799"/>
      <c r="F12" s="613">
        <v>29010.553999999996</v>
      </c>
      <c r="G12" s="614">
        <v>19303.629999999997</v>
      </c>
      <c r="H12" s="615">
        <f t="shared" si="1"/>
        <v>-0.33459974600967635</v>
      </c>
      <c r="I12" s="616">
        <f>G12/$G$11</f>
        <v>1</v>
      </c>
    </row>
    <row r="13" spans="1:9" s="617" customFormat="1" ht="33" customHeight="1" x14ac:dyDescent="0.25">
      <c r="A13" s="1035" t="s">
        <v>869</v>
      </c>
      <c r="B13" s="1035"/>
      <c r="C13" s="1035"/>
      <c r="D13" s="1035"/>
      <c r="E13" s="1035"/>
      <c r="F13" s="1035"/>
      <c r="G13" s="1035"/>
      <c r="H13" s="1035"/>
      <c r="I13" s="1035"/>
    </row>
    <row r="14" spans="1:9" x14ac:dyDescent="0.25">
      <c r="A14" s="618" t="s">
        <v>606</v>
      </c>
      <c r="B14" s="618"/>
      <c r="C14" s="618"/>
      <c r="D14" s="618"/>
      <c r="E14" s="618"/>
      <c r="F14" s="619"/>
      <c r="G14" s="620"/>
      <c r="H14" s="620"/>
      <c r="I14" s="620"/>
    </row>
  </sheetData>
  <mergeCells count="3">
    <mergeCell ref="B4:D4"/>
    <mergeCell ref="F4:I4"/>
    <mergeCell ref="A13:I13"/>
  </mergeCells>
  <pageMargins left="0.7" right="0.7" top="0.75" bottom="0.75" header="0.3" footer="0.3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57DA-5E80-4740-B02A-A9FDF5009D6B}">
  <sheetPr>
    <tabColor rgb="FF002060"/>
  </sheetPr>
  <dimension ref="A1:K45"/>
  <sheetViews>
    <sheetView showGridLines="0" view="pageBreakPreview" zoomScaleNormal="130" zoomScaleSheetLayoutView="100" workbookViewId="0"/>
  </sheetViews>
  <sheetFormatPr baseColWidth="10" defaultColWidth="11.5703125" defaultRowHeight="12.75" x14ac:dyDescent="0.2"/>
  <cols>
    <col min="1" max="1" width="13" style="7" customWidth="1"/>
    <col min="2" max="2" width="16" style="7" customWidth="1"/>
    <col min="3" max="3" width="19.5703125" style="8" customWidth="1"/>
    <col min="4" max="7" width="16" style="8" customWidth="1"/>
    <col min="8" max="8" width="17" style="8" customWidth="1"/>
    <col min="9" max="9" width="21.42578125" style="8" customWidth="1"/>
    <col min="10" max="10" width="19" style="6" customWidth="1"/>
    <col min="11" max="11" width="3.140625" style="6" customWidth="1"/>
    <col min="12" max="16384" width="11.5703125" style="6"/>
  </cols>
  <sheetData>
    <row r="1" spans="1:10" x14ac:dyDescent="0.2">
      <c r="A1" s="59" t="s">
        <v>233</v>
      </c>
    </row>
    <row r="2" spans="1:10" ht="15.75" x14ac:dyDescent="0.25">
      <c r="A2" s="60" t="s">
        <v>234</v>
      </c>
      <c r="G2" s="61"/>
    </row>
    <row r="3" spans="1:10" x14ac:dyDescent="0.2">
      <c r="A3" s="62"/>
      <c r="B3" s="8"/>
    </row>
    <row r="4" spans="1:10" x14ac:dyDescent="0.2">
      <c r="A4" s="63" t="s">
        <v>209</v>
      </c>
      <c r="B4" s="64" t="s">
        <v>235</v>
      </c>
      <c r="C4" s="64" t="s">
        <v>448</v>
      </c>
      <c r="D4" s="64" t="s">
        <v>236</v>
      </c>
      <c r="E4" s="64" t="s">
        <v>237</v>
      </c>
      <c r="F4" s="64" t="s">
        <v>238</v>
      </c>
      <c r="G4" s="64" t="s">
        <v>239</v>
      </c>
      <c r="H4" s="64" t="s">
        <v>240</v>
      </c>
      <c r="I4" s="64" t="s">
        <v>241</v>
      </c>
    </row>
    <row r="5" spans="1:10" ht="13.5" thickBot="1" x14ac:dyDescent="0.25">
      <c r="A5" s="65"/>
      <c r="B5" s="66" t="s">
        <v>242</v>
      </c>
      <c r="C5" s="66" t="s">
        <v>242</v>
      </c>
      <c r="D5" s="66" t="s">
        <v>242</v>
      </c>
      <c r="E5" s="66" t="s">
        <v>243</v>
      </c>
      <c r="F5" s="66" t="s">
        <v>244</v>
      </c>
      <c r="G5" s="66" t="s">
        <v>244</v>
      </c>
      <c r="H5" s="66" t="s">
        <v>244</v>
      </c>
      <c r="I5" s="66" t="s">
        <v>244</v>
      </c>
    </row>
    <row r="6" spans="1:10" x14ac:dyDescent="0.2">
      <c r="A6" s="7">
        <v>2014</v>
      </c>
      <c r="B6" s="67">
        <v>2.3821573718054097E-2</v>
      </c>
      <c r="C6" s="67">
        <v>-2.18956096652741E-2</v>
      </c>
      <c r="D6" s="67">
        <v>3.2459610352057106E-2</v>
      </c>
      <c r="E6" s="68">
        <v>2.8387441197691206</v>
      </c>
      <c r="F6" s="69">
        <v>39532.682886367103</v>
      </c>
      <c r="G6" s="69">
        <v>21209.019616138499</v>
      </c>
      <c r="H6" s="69">
        <v>41037.789363793097</v>
      </c>
      <c r="I6" s="69">
        <v>-1505.1064774259601</v>
      </c>
    </row>
    <row r="7" spans="1:10" x14ac:dyDescent="0.2">
      <c r="A7" s="7">
        <v>2015</v>
      </c>
      <c r="B7" s="67">
        <v>3.2522447721845101E-2</v>
      </c>
      <c r="C7" s="67">
        <v>0.15711909315762498</v>
      </c>
      <c r="D7" s="67">
        <v>3.5478487642526903E-2</v>
      </c>
      <c r="E7" s="68">
        <v>3.1853143181818182</v>
      </c>
      <c r="F7" s="69">
        <v>34414.354525306197</v>
      </c>
      <c r="G7" s="69">
        <v>19648.602311644299</v>
      </c>
      <c r="H7" s="69">
        <v>37326.428940793099</v>
      </c>
      <c r="I7" s="69">
        <v>-2912.0744154869499</v>
      </c>
    </row>
    <row r="8" spans="1:10" x14ac:dyDescent="0.2">
      <c r="A8" s="7">
        <v>2016</v>
      </c>
      <c r="B8" s="67">
        <v>3.9533187152076696E-2</v>
      </c>
      <c r="C8" s="67">
        <v>0.21185682121264002</v>
      </c>
      <c r="D8" s="67">
        <v>3.5930838949936296E-2</v>
      </c>
      <c r="E8" s="68">
        <v>3.3754258259284575</v>
      </c>
      <c r="F8" s="69">
        <v>37081.738042331803</v>
      </c>
      <c r="G8" s="69">
        <v>22461.1666898287</v>
      </c>
      <c r="H8" s="69">
        <v>35124.038088793102</v>
      </c>
      <c r="I8" s="69">
        <v>1957.6999535387199</v>
      </c>
    </row>
    <row r="9" spans="1:10" x14ac:dyDescent="0.2">
      <c r="A9" s="7">
        <v>2017</v>
      </c>
      <c r="B9" s="67">
        <v>2.5188354423313498E-2</v>
      </c>
      <c r="C9" s="67">
        <v>4.4758098036394196E-2</v>
      </c>
      <c r="D9" s="67">
        <v>2.8038318234279099E-2</v>
      </c>
      <c r="E9" s="68">
        <v>3.2607222536055787</v>
      </c>
      <c r="F9" s="69">
        <v>45421.593444473598</v>
      </c>
      <c r="G9" s="69">
        <v>28169.351245410398</v>
      </c>
      <c r="H9" s="69">
        <v>38717.715184793102</v>
      </c>
      <c r="I9" s="69">
        <v>6703.8782596805104</v>
      </c>
      <c r="J9" s="70"/>
    </row>
    <row r="10" spans="1:10" x14ac:dyDescent="0.2">
      <c r="A10" s="7">
        <v>2018</v>
      </c>
      <c r="B10" s="67">
        <v>3.9693513413649996E-2</v>
      </c>
      <c r="C10" s="67">
        <v>-1.7379804396201001E-2</v>
      </c>
      <c r="D10" s="67">
        <v>1.3167105478321199E-2</v>
      </c>
      <c r="E10" s="68">
        <v>3.2870557386838311</v>
      </c>
      <c r="F10" s="69">
        <v>49066.4758077562</v>
      </c>
      <c r="G10" s="69">
        <v>29527.8718662379</v>
      </c>
      <c r="H10" s="69">
        <v>41865.579926424798</v>
      </c>
      <c r="I10" s="69">
        <v>7200.8958813313402</v>
      </c>
    </row>
    <row r="11" spans="1:10" x14ac:dyDescent="0.2">
      <c r="A11" s="7">
        <v>2019</v>
      </c>
      <c r="B11" s="67">
        <v>2.2406317687504899E-2</v>
      </c>
      <c r="C11" s="67">
        <v>-8.4058223146084299E-3</v>
      </c>
      <c r="D11" s="67">
        <v>2.1358458196351501E-2</v>
      </c>
      <c r="E11" s="68">
        <v>3.3371626461038972</v>
      </c>
      <c r="F11" s="69">
        <v>47980.454822131302</v>
      </c>
      <c r="G11" s="69">
        <v>28943.4942510078</v>
      </c>
      <c r="H11" s="69">
        <v>41101.171581793104</v>
      </c>
      <c r="I11" s="69">
        <v>6879.2832403381599</v>
      </c>
      <c r="J11" s="70"/>
    </row>
    <row r="12" spans="1:10" x14ac:dyDescent="0.2">
      <c r="A12" s="7">
        <v>2020</v>
      </c>
      <c r="B12" s="67">
        <v>-0.10869640782649301</v>
      </c>
      <c r="C12" s="67">
        <v>-0.138408994233199</v>
      </c>
      <c r="D12" s="67">
        <v>1.8273026524989598E-2</v>
      </c>
      <c r="E12" s="68">
        <v>3.4957341089466101</v>
      </c>
      <c r="F12" s="69">
        <v>42825.601105662798</v>
      </c>
      <c r="G12" s="69">
        <v>26574.053251754802</v>
      </c>
      <c r="H12" s="69">
        <v>34723.999964000002</v>
      </c>
      <c r="I12" s="69">
        <v>8101.6011416628098</v>
      </c>
      <c r="J12" s="70"/>
    </row>
    <row r="13" spans="1:10" x14ac:dyDescent="0.2">
      <c r="A13" s="7">
        <v>2021</v>
      </c>
      <c r="B13" s="67">
        <v>0.13361255655593099</v>
      </c>
      <c r="C13" s="67">
        <v>0.104823603063184</v>
      </c>
      <c r="D13" s="67">
        <v>3.9790147813012704E-2</v>
      </c>
      <c r="E13" s="68">
        <v>3.881209209329318</v>
      </c>
      <c r="F13" s="69">
        <v>63114.118479664903</v>
      </c>
      <c r="G13" s="69">
        <v>40575.4535347946</v>
      </c>
      <c r="H13" s="69">
        <v>47999.201612999997</v>
      </c>
      <c r="I13" s="69">
        <v>15114.9168666649</v>
      </c>
      <c r="J13" s="70"/>
    </row>
    <row r="14" spans="1:10" x14ac:dyDescent="0.2">
      <c r="A14" s="7">
        <v>2022</v>
      </c>
      <c r="B14" s="67">
        <v>2.80880197362352E-2</v>
      </c>
      <c r="C14" s="67">
        <v>-4.2501612400386101E-4</v>
      </c>
      <c r="D14" s="67">
        <v>7.8772358191569691E-2</v>
      </c>
      <c r="E14" s="68">
        <v>3.8354570050703161</v>
      </c>
      <c r="F14" s="69">
        <v>66167.115089779501</v>
      </c>
      <c r="G14" s="69">
        <v>39198.941581375497</v>
      </c>
      <c r="H14" s="69">
        <v>56000.712683999998</v>
      </c>
      <c r="I14" s="69">
        <v>10166.4024057795</v>
      </c>
      <c r="J14" s="70"/>
    </row>
    <row r="15" spans="1:10" x14ac:dyDescent="0.2">
      <c r="A15" s="7">
        <v>2023</v>
      </c>
      <c r="B15" s="67">
        <v>-4.0325337818495699E-3</v>
      </c>
      <c r="C15" s="67">
        <v>9.2795128052003406E-2</v>
      </c>
      <c r="D15" s="67">
        <v>6.2643406421915293E-2</v>
      </c>
      <c r="E15" s="68">
        <v>3.7441231429240105</v>
      </c>
      <c r="F15" s="69">
        <v>67518.106566501097</v>
      </c>
      <c r="G15" s="69">
        <v>43983.263030438298</v>
      </c>
      <c r="H15" s="69">
        <v>49840.113785000001</v>
      </c>
      <c r="I15" s="69">
        <v>17677.9927815011</v>
      </c>
      <c r="J15" s="70"/>
    </row>
    <row r="16" spans="1:10" x14ac:dyDescent="0.2">
      <c r="A16" s="7">
        <v>2024</v>
      </c>
      <c r="B16" s="67">
        <v>3.3330632501727603E-2</v>
      </c>
      <c r="C16" s="67">
        <v>2.0405171234407899E-2</v>
      </c>
      <c r="D16" s="67">
        <v>2.3506939187187999E-2</v>
      </c>
      <c r="E16" s="68">
        <v>3.7545930969469139</v>
      </c>
      <c r="F16" s="69">
        <v>75916.234132406302</v>
      </c>
      <c r="G16" s="69">
        <v>48748.334789833694</v>
      </c>
      <c r="H16" s="69">
        <v>52094.797327</v>
      </c>
      <c r="I16" s="69">
        <v>23821.436805406302</v>
      </c>
    </row>
    <row r="17" spans="1:11" x14ac:dyDescent="0.2">
      <c r="A17" s="71">
        <v>2025</v>
      </c>
      <c r="B17" s="72"/>
      <c r="C17" s="72"/>
      <c r="D17" s="72"/>
      <c r="E17" s="72"/>
      <c r="F17" s="72"/>
      <c r="G17" s="72"/>
      <c r="H17" s="72"/>
      <c r="I17" s="72"/>
    </row>
    <row r="18" spans="1:11" x14ac:dyDescent="0.2">
      <c r="A18" s="73" t="s">
        <v>210</v>
      </c>
      <c r="B18" s="806">
        <v>4.2641272989009299E-2</v>
      </c>
      <c r="C18" s="806">
        <v>3.26011407922931E-2</v>
      </c>
      <c r="D18" s="806">
        <v>1.85158283440667E-2</v>
      </c>
      <c r="E18" s="807">
        <v>3.7469227272727301</v>
      </c>
      <c r="F18" s="298">
        <v>7086.6736616912003</v>
      </c>
      <c r="G18" s="298">
        <v>4490.9275924696403</v>
      </c>
      <c r="H18" s="298">
        <v>4965.5016045434404</v>
      </c>
      <c r="I18" s="298">
        <v>2121.1720571477599</v>
      </c>
      <c r="J18" s="74"/>
    </row>
    <row r="19" spans="1:11" x14ac:dyDescent="0.2">
      <c r="A19" s="73" t="s">
        <v>211</v>
      </c>
      <c r="B19" s="67">
        <v>2.8030483644002201E-2</v>
      </c>
      <c r="C19" s="67">
        <v>-1.1724334539349499E-2</v>
      </c>
      <c r="D19" s="67">
        <v>1.4773290589482999E-2</v>
      </c>
      <c r="E19" s="68">
        <v>3.69685</v>
      </c>
      <c r="F19" s="298">
        <v>6480.6795063879199</v>
      </c>
      <c r="G19" s="298">
        <v>4173.8669999512404</v>
      </c>
      <c r="H19" s="298">
        <v>4219.8628964584004</v>
      </c>
      <c r="I19" s="298">
        <v>2260.8166099295099</v>
      </c>
      <c r="J19" s="74"/>
    </row>
    <row r="20" spans="1:11" x14ac:dyDescent="0.2">
      <c r="A20" s="73" t="s">
        <v>802</v>
      </c>
      <c r="B20" s="67">
        <v>4.6739947474366404E-2</v>
      </c>
      <c r="C20" s="67">
        <v>7.4475450707517099E-2</v>
      </c>
      <c r="D20" s="67">
        <v>1.2771802697792401E-2</v>
      </c>
      <c r="E20" s="68">
        <v>3.6524857142857101</v>
      </c>
      <c r="F20" s="298">
        <v>7219.7297423478203</v>
      </c>
      <c r="G20" s="298">
        <v>5056.1988172500896</v>
      </c>
      <c r="H20" s="298">
        <v>4715.4422792168398</v>
      </c>
      <c r="I20" s="298">
        <v>2504.2874631309801</v>
      </c>
      <c r="J20" s="74"/>
    </row>
    <row r="21" spans="1:11" x14ac:dyDescent="0.2">
      <c r="A21" s="73" t="s">
        <v>872</v>
      </c>
      <c r="B21" s="67" t="s">
        <v>449</v>
      </c>
      <c r="C21" s="67" t="s">
        <v>449</v>
      </c>
      <c r="D21" s="67">
        <v>1.6518340174020402E-2</v>
      </c>
      <c r="E21" s="68">
        <v>3.7000299999999999</v>
      </c>
      <c r="F21" s="298" t="s">
        <v>449</v>
      </c>
      <c r="G21" s="298" t="s">
        <v>449</v>
      </c>
      <c r="H21" s="298" t="s">
        <v>449</v>
      </c>
      <c r="I21" s="298" t="s">
        <v>449</v>
      </c>
      <c r="J21" s="74"/>
    </row>
    <row r="22" spans="1:11" x14ac:dyDescent="0.2">
      <c r="A22" s="73"/>
      <c r="B22" s="75"/>
      <c r="C22" s="75"/>
      <c r="D22" s="76"/>
      <c r="E22" s="77"/>
      <c r="F22" s="77"/>
      <c r="G22" s="77"/>
      <c r="H22" s="77"/>
      <c r="I22" s="77"/>
      <c r="K22" s="77"/>
    </row>
    <row r="23" spans="1:11" ht="65.25" customHeight="1" x14ac:dyDescent="0.2">
      <c r="A23" s="1036" t="s">
        <v>245</v>
      </c>
      <c r="B23" s="1036"/>
      <c r="C23" s="1036"/>
      <c r="D23" s="1036"/>
      <c r="E23" s="1036"/>
      <c r="F23" s="1036"/>
      <c r="G23" s="1036"/>
      <c r="H23" s="1036"/>
      <c r="I23" s="1036"/>
      <c r="J23" s="175"/>
    </row>
    <row r="25" spans="1:11" ht="15.75" x14ac:dyDescent="0.25">
      <c r="A25" s="60" t="s">
        <v>425</v>
      </c>
      <c r="B25" s="8"/>
    </row>
    <row r="26" spans="1:11" x14ac:dyDescent="0.2">
      <c r="B26" s="8"/>
    </row>
    <row r="27" spans="1:11" x14ac:dyDescent="0.2">
      <c r="A27" s="63" t="s">
        <v>209</v>
      </c>
      <c r="B27" s="64" t="s">
        <v>426</v>
      </c>
      <c r="C27" s="64" t="s">
        <v>427</v>
      </c>
      <c r="D27" s="64" t="s">
        <v>428</v>
      </c>
      <c r="E27" s="64" t="s">
        <v>429</v>
      </c>
      <c r="F27" s="64" t="s">
        <v>430</v>
      </c>
      <c r="G27" s="64" t="s">
        <v>431</v>
      </c>
      <c r="H27" s="64" t="s">
        <v>270</v>
      </c>
      <c r="I27" s="64" t="s">
        <v>432</v>
      </c>
      <c r="J27" s="64" t="s">
        <v>433</v>
      </c>
    </row>
    <row r="28" spans="1:11" x14ac:dyDescent="0.2">
      <c r="A28" s="402"/>
      <c r="B28" s="403" t="s">
        <v>434</v>
      </c>
      <c r="C28" s="404" t="s">
        <v>435</v>
      </c>
      <c r="D28" s="403" t="s">
        <v>434</v>
      </c>
      <c r="E28" s="404" t="s">
        <v>435</v>
      </c>
      <c r="F28" s="403" t="s">
        <v>434</v>
      </c>
      <c r="G28" s="405" t="s">
        <v>434</v>
      </c>
      <c r="H28" s="403" t="s">
        <v>436</v>
      </c>
      <c r="I28" s="405" t="s">
        <v>437</v>
      </c>
      <c r="J28" s="405" t="s">
        <v>436</v>
      </c>
    </row>
    <row r="29" spans="1:11" x14ac:dyDescent="0.2">
      <c r="A29" s="402"/>
      <c r="B29" s="403" t="s">
        <v>438</v>
      </c>
      <c r="C29" s="404" t="s">
        <v>439</v>
      </c>
      <c r="D29" s="403" t="s">
        <v>438</v>
      </c>
      <c r="E29" s="405" t="s">
        <v>440</v>
      </c>
      <c r="F29" s="403" t="s">
        <v>438</v>
      </c>
      <c r="G29" s="405" t="s">
        <v>438</v>
      </c>
      <c r="H29" s="405" t="s">
        <v>523</v>
      </c>
      <c r="I29" s="405" t="s">
        <v>438</v>
      </c>
      <c r="J29" s="405" t="s">
        <v>441</v>
      </c>
    </row>
    <row r="30" spans="1:11" x14ac:dyDescent="0.2">
      <c r="A30" s="7">
        <v>2015</v>
      </c>
      <c r="B30" s="101">
        <v>249.22632411067195</v>
      </c>
      <c r="C30" s="101">
        <v>1159.8211462450597</v>
      </c>
      <c r="D30" s="101">
        <v>87.466600790513937</v>
      </c>
      <c r="E30" s="101">
        <v>15.680000000000003</v>
      </c>
      <c r="F30" s="101">
        <v>80.899604743083017</v>
      </c>
      <c r="G30" s="101">
        <v>728.93063241106734</v>
      </c>
      <c r="H30" s="101">
        <v>53.0293103448276</v>
      </c>
      <c r="I30" s="101">
        <v>6.6520000000000001</v>
      </c>
      <c r="J30" s="101">
        <v>3.5236681417644169</v>
      </c>
    </row>
    <row r="31" spans="1:11" x14ac:dyDescent="0.2">
      <c r="A31" s="7">
        <v>2016</v>
      </c>
      <c r="B31" s="101">
        <v>220.56320158102767</v>
      </c>
      <c r="C31" s="101">
        <v>1249.8440711462456</v>
      </c>
      <c r="D31" s="101">
        <v>95.016166007905127</v>
      </c>
      <c r="E31" s="101">
        <v>17.137747035573113</v>
      </c>
      <c r="F31" s="101">
        <v>84.893873517786503</v>
      </c>
      <c r="G31" s="101">
        <v>816.73525691699592</v>
      </c>
      <c r="H31" s="101">
        <v>57.872619047619075</v>
      </c>
      <c r="I31" s="101">
        <v>6.484</v>
      </c>
      <c r="J31" s="101">
        <v>5.0916096521030338</v>
      </c>
    </row>
    <row r="32" spans="1:11" x14ac:dyDescent="0.2">
      <c r="A32" s="7">
        <v>2017</v>
      </c>
      <c r="B32" s="101">
        <v>279.68408730158734</v>
      </c>
      <c r="C32" s="101">
        <v>1257.8597222222218</v>
      </c>
      <c r="D32" s="101">
        <v>131.35749999999999</v>
      </c>
      <c r="E32" s="101">
        <v>17.048769841269831</v>
      </c>
      <c r="F32" s="101">
        <v>105.11793650793653</v>
      </c>
      <c r="G32" s="101">
        <v>911.93436507936519</v>
      </c>
      <c r="H32" s="101">
        <v>70.687199999999976</v>
      </c>
      <c r="I32" s="101">
        <v>8.2059999999999995</v>
      </c>
      <c r="J32" s="101">
        <v>4.6042453695500507</v>
      </c>
    </row>
    <row r="33" spans="1:10" x14ac:dyDescent="0.2">
      <c r="A33" s="7">
        <v>2018</v>
      </c>
      <c r="B33" s="101">
        <v>295.88023715415011</v>
      </c>
      <c r="C33" s="101">
        <v>1268.9288537549405</v>
      </c>
      <c r="D33" s="101">
        <v>132.53778656126494</v>
      </c>
      <c r="E33" s="101">
        <v>15.707826086956521</v>
      </c>
      <c r="F33" s="101">
        <v>101.71517786561269</v>
      </c>
      <c r="G33" s="101">
        <v>914.13509881422931</v>
      </c>
      <c r="H33" s="101">
        <v>69.470967741935496</v>
      </c>
      <c r="I33" s="101">
        <v>11.938000000000001</v>
      </c>
      <c r="J33" s="101">
        <v>6.1060693418077365</v>
      </c>
    </row>
    <row r="34" spans="1:10" x14ac:dyDescent="0.2">
      <c r="A34" s="7">
        <v>2019</v>
      </c>
      <c r="B34" s="101">
        <v>272.14359683794487</v>
      </c>
      <c r="C34" s="101">
        <v>1393.7138339920953</v>
      </c>
      <c r="D34" s="101">
        <v>115.49999999999994</v>
      </c>
      <c r="E34" s="101">
        <v>16.211027667984194</v>
      </c>
      <c r="F34" s="101">
        <v>90.703754940711491</v>
      </c>
      <c r="G34" s="101">
        <v>845.62762845849761</v>
      </c>
      <c r="H34" s="101">
        <v>93.390853658536557</v>
      </c>
      <c r="I34" s="101">
        <v>11.303804878048789</v>
      </c>
      <c r="J34" s="101">
        <v>5.3541415399134982</v>
      </c>
    </row>
    <row r="35" spans="1:10" x14ac:dyDescent="0.2">
      <c r="A35" s="7">
        <v>2020</v>
      </c>
      <c r="B35" s="101">
        <v>280.34866141732306</v>
      </c>
      <c r="C35" s="101">
        <v>1771.0421259842506</v>
      </c>
      <c r="D35" s="101">
        <v>102.8290157480314</v>
      </c>
      <c r="E35" s="101">
        <v>20.547519685039358</v>
      </c>
      <c r="F35" s="101">
        <v>82.807204724409445</v>
      </c>
      <c r="G35" s="101">
        <v>778.30578740157466</v>
      </c>
      <c r="H35" s="101">
        <v>108.8836032388664</v>
      </c>
      <c r="I35" s="101">
        <v>8.67551181102362</v>
      </c>
      <c r="J35" s="101">
        <v>4.9853968638533859</v>
      </c>
    </row>
    <row r="36" spans="1:10" x14ac:dyDescent="0.2">
      <c r="A36" s="143">
        <v>2021</v>
      </c>
      <c r="B36" s="406">
        <v>422.63430830039528</v>
      </c>
      <c r="C36" s="406">
        <v>1799.175296442688</v>
      </c>
      <c r="D36" s="406">
        <v>136.41241106719363</v>
      </c>
      <c r="E36" s="101">
        <v>25.138260869565219</v>
      </c>
      <c r="F36" s="406">
        <v>100.07276679841901</v>
      </c>
      <c r="G36" s="406">
        <v>1482.2570750988139</v>
      </c>
      <c r="H36" s="406">
        <v>159.21399999999997</v>
      </c>
      <c r="I36" s="406">
        <v>15.942450592885377</v>
      </c>
      <c r="J36" s="406">
        <v>5.0750707825163177</v>
      </c>
    </row>
    <row r="37" spans="1:10" x14ac:dyDescent="0.2">
      <c r="A37" s="143">
        <v>2022</v>
      </c>
      <c r="B37" s="406">
        <v>399.02569721115538</v>
      </c>
      <c r="C37" s="406">
        <v>1800.7978000000003</v>
      </c>
      <c r="D37" s="406">
        <v>157.77426294820725</v>
      </c>
      <c r="E37" s="101">
        <v>21.733000000000004</v>
      </c>
      <c r="F37" s="406">
        <v>97.530278884462206</v>
      </c>
      <c r="G37" s="406">
        <v>1416.0717529880483</v>
      </c>
      <c r="H37" s="406">
        <v>120.30060975609754</v>
      </c>
      <c r="I37" s="406">
        <v>18.605139442231074</v>
      </c>
      <c r="J37" s="406">
        <v>4.88301044528394</v>
      </c>
    </row>
    <row r="38" spans="1:10" x14ac:dyDescent="0.2">
      <c r="A38" s="143">
        <v>2023</v>
      </c>
      <c r="B38" s="406">
        <v>384.54505976095584</v>
      </c>
      <c r="C38" s="406">
        <v>1941.6741035856569</v>
      </c>
      <c r="D38" s="406">
        <v>120.04633466135463</v>
      </c>
      <c r="E38" s="101">
        <v>23.351792828685266</v>
      </c>
      <c r="F38" s="406">
        <v>96.986334661354576</v>
      </c>
      <c r="G38" s="406">
        <v>1177.4828286852589</v>
      </c>
      <c r="H38" s="406">
        <v>119.96541666666673</v>
      </c>
      <c r="I38" s="406">
        <v>24.326334661354586</v>
      </c>
      <c r="J38" s="406">
        <v>4.44530640027868</v>
      </c>
    </row>
    <row r="39" spans="1:10" x14ac:dyDescent="0.2">
      <c r="A39" s="143">
        <v>2024</v>
      </c>
      <c r="B39" s="406">
        <v>414.89137795275605</v>
      </c>
      <c r="C39" s="406">
        <v>2388.5185039370072</v>
      </c>
      <c r="D39" s="406">
        <v>126.07185039370077</v>
      </c>
      <c r="E39" s="101">
        <v>28.271181102362192</v>
      </c>
      <c r="F39" s="406">
        <v>94.014921259842652</v>
      </c>
      <c r="G39" s="406">
        <v>1369.429015748032</v>
      </c>
      <c r="H39" s="101">
        <v>109.51295546558707</v>
      </c>
      <c r="I39" s="406">
        <v>21.287913385826787</v>
      </c>
      <c r="J39" s="101">
        <v>4.5025169583637155</v>
      </c>
    </row>
    <row r="40" spans="1:10" x14ac:dyDescent="0.2">
      <c r="A40" s="407">
        <v>2025</v>
      </c>
      <c r="B40" s="408"/>
      <c r="C40" s="408"/>
      <c r="D40" s="408"/>
      <c r="E40" s="408"/>
      <c r="F40" s="408"/>
      <c r="G40" s="408"/>
      <c r="H40" s="408"/>
      <c r="I40" s="408"/>
      <c r="J40" s="408"/>
    </row>
    <row r="41" spans="1:10" x14ac:dyDescent="0.2">
      <c r="A41" s="73" t="s">
        <v>210</v>
      </c>
      <c r="B41" s="101">
        <v>407.21590909090901</v>
      </c>
      <c r="C41" s="101">
        <v>2707.5840909090912</v>
      </c>
      <c r="D41" s="101">
        <v>128.14636363636362</v>
      </c>
      <c r="E41" s="101">
        <v>30.369545454545456</v>
      </c>
      <c r="F41" s="101">
        <v>87.170909090909063</v>
      </c>
      <c r="G41" s="101">
        <v>1343.4590909090905</v>
      </c>
      <c r="H41" s="101">
        <v>101.5925</v>
      </c>
      <c r="I41" s="101">
        <v>20.849999999999998</v>
      </c>
      <c r="J41" s="101">
        <v>3.9785643135330067</v>
      </c>
    </row>
    <row r="42" spans="1:10" x14ac:dyDescent="0.2">
      <c r="A42" s="73" t="s">
        <v>211</v>
      </c>
      <c r="B42" s="101">
        <v>423.16700000000003</v>
      </c>
      <c r="C42" s="101">
        <v>2896.6749999999997</v>
      </c>
      <c r="D42" s="101">
        <v>126.99150000000002</v>
      </c>
      <c r="E42" s="101">
        <v>32.185999999999993</v>
      </c>
      <c r="F42" s="101">
        <v>88.690000000000012</v>
      </c>
      <c r="G42" s="101">
        <v>1445.8845000000001</v>
      </c>
      <c r="H42" s="101">
        <v>106.89500000000001</v>
      </c>
      <c r="I42" s="101">
        <v>20.642500000000005</v>
      </c>
      <c r="J42" s="101">
        <v>4.1382900221246119</v>
      </c>
    </row>
    <row r="43" spans="1:10" x14ac:dyDescent="0.2">
      <c r="A43" s="73" t="s">
        <v>802</v>
      </c>
      <c r="B43" s="101">
        <v>441.39380952380952</v>
      </c>
      <c r="C43" s="101">
        <v>2981.7357142857136</v>
      </c>
      <c r="D43" s="101">
        <v>130.99047619047622</v>
      </c>
      <c r="E43" s="101">
        <v>33.185714285714276</v>
      </c>
      <c r="F43" s="101">
        <v>92.248571428571438</v>
      </c>
      <c r="G43" s="101">
        <v>1543.4033333333336</v>
      </c>
      <c r="H43" s="101">
        <v>102.45294117647059</v>
      </c>
      <c r="I43" s="101">
        <v>20.276000000000003</v>
      </c>
      <c r="J43" s="101">
        <v>4.1727154819484991</v>
      </c>
    </row>
    <row r="44" spans="1:10" x14ac:dyDescent="0.2">
      <c r="A44" s="73" t="s">
        <v>872</v>
      </c>
      <c r="B44" s="101">
        <v>416.94899999999996</v>
      </c>
      <c r="C44" s="101">
        <v>3212.125</v>
      </c>
      <c r="D44" s="101">
        <v>119.0835</v>
      </c>
      <c r="E44" s="101">
        <v>32.266500000000001</v>
      </c>
      <c r="F44" s="101">
        <v>86.596500000000006</v>
      </c>
      <c r="G44" s="101">
        <v>1482.8495</v>
      </c>
      <c r="H44" s="101">
        <v>99.799999999999983</v>
      </c>
      <c r="I44" s="101">
        <v>19.91075</v>
      </c>
      <c r="J44" s="101">
        <v>4.2510652080244897</v>
      </c>
    </row>
    <row r="45" spans="1:10" ht="64.5" customHeight="1" x14ac:dyDescent="0.2">
      <c r="A45" s="1037" t="s">
        <v>442</v>
      </c>
      <c r="B45" s="1037"/>
      <c r="C45" s="1037"/>
      <c r="D45" s="1037"/>
      <c r="E45" s="1037"/>
      <c r="F45" s="1037"/>
      <c r="G45" s="1037"/>
      <c r="H45" s="1037"/>
      <c r="I45" s="1037"/>
      <c r="J45" s="1037"/>
    </row>
  </sheetData>
  <mergeCells count="2">
    <mergeCell ref="A23:I23"/>
    <mergeCell ref="A45:J45"/>
  </mergeCells>
  <printOptions horizontalCentered="1" verticalCentered="1"/>
  <pageMargins left="0" right="0" top="0" bottom="0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79957-332B-429D-81F8-D7F55CCAE6AC}">
  <sheetPr>
    <tabColor rgb="FF002060"/>
  </sheetPr>
  <dimension ref="A1:Z105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17.7109375" style="19" customWidth="1"/>
    <col min="2" max="2" width="16.5703125" style="18" bestFit="1" customWidth="1"/>
    <col min="3" max="3" width="13.42578125" style="18" customWidth="1"/>
    <col min="4" max="4" width="16.5703125" style="18" bestFit="1" customWidth="1"/>
    <col min="5" max="5" width="14.42578125" style="18" bestFit="1" customWidth="1"/>
    <col min="6" max="7" width="16.5703125" style="18" bestFit="1" customWidth="1"/>
    <col min="8" max="8" width="19.5703125" style="18" bestFit="1" customWidth="1"/>
    <col min="9" max="9" width="16.5703125" style="18" bestFit="1" customWidth="1"/>
    <col min="10" max="10" width="17.5703125" style="18" customWidth="1"/>
    <col min="11" max="11" width="13.5703125" style="18" bestFit="1" customWidth="1"/>
    <col min="12" max="12" width="2.5703125" style="1" customWidth="1"/>
    <col min="13" max="256" width="11.42578125" style="1"/>
    <col min="257" max="257" width="17.7109375" style="1" customWidth="1"/>
    <col min="258" max="258" width="18.7109375" style="1" bestFit="1" customWidth="1"/>
    <col min="259" max="259" width="12.7109375" style="1" bestFit="1" customWidth="1"/>
    <col min="260" max="260" width="18.7109375" style="1" bestFit="1" customWidth="1"/>
    <col min="261" max="261" width="16" style="1" bestFit="1" customWidth="1"/>
    <col min="262" max="265" width="18.7109375" style="1" bestFit="1" customWidth="1"/>
    <col min="266" max="267" width="12.7109375" style="1" customWidth="1"/>
    <col min="268" max="268" width="2.5703125" style="1" customWidth="1"/>
    <col min="269" max="512" width="11.42578125" style="1"/>
    <col min="513" max="513" width="17.7109375" style="1" customWidth="1"/>
    <col min="514" max="514" width="18.7109375" style="1" bestFit="1" customWidth="1"/>
    <col min="515" max="515" width="12.7109375" style="1" bestFit="1" customWidth="1"/>
    <col min="516" max="516" width="18.7109375" style="1" bestFit="1" customWidth="1"/>
    <col min="517" max="517" width="16" style="1" bestFit="1" customWidth="1"/>
    <col min="518" max="521" width="18.7109375" style="1" bestFit="1" customWidth="1"/>
    <col min="522" max="523" width="12.7109375" style="1" customWidth="1"/>
    <col min="524" max="524" width="2.5703125" style="1" customWidth="1"/>
    <col min="525" max="768" width="11.42578125" style="1"/>
    <col min="769" max="769" width="17.7109375" style="1" customWidth="1"/>
    <col min="770" max="770" width="18.7109375" style="1" bestFit="1" customWidth="1"/>
    <col min="771" max="771" width="12.7109375" style="1" bestFit="1" customWidth="1"/>
    <col min="772" max="772" width="18.7109375" style="1" bestFit="1" customWidth="1"/>
    <col min="773" max="773" width="16" style="1" bestFit="1" customWidth="1"/>
    <col min="774" max="777" width="18.7109375" style="1" bestFit="1" customWidth="1"/>
    <col min="778" max="779" width="12.7109375" style="1" customWidth="1"/>
    <col min="780" max="780" width="2.5703125" style="1" customWidth="1"/>
    <col min="781" max="1024" width="11.42578125" style="1"/>
    <col min="1025" max="1025" width="17.7109375" style="1" customWidth="1"/>
    <col min="1026" max="1026" width="18.7109375" style="1" bestFit="1" customWidth="1"/>
    <col min="1027" max="1027" width="12.7109375" style="1" bestFit="1" customWidth="1"/>
    <col min="1028" max="1028" width="18.7109375" style="1" bestFit="1" customWidth="1"/>
    <col min="1029" max="1029" width="16" style="1" bestFit="1" customWidth="1"/>
    <col min="1030" max="1033" width="18.7109375" style="1" bestFit="1" customWidth="1"/>
    <col min="1034" max="1035" width="12.7109375" style="1" customWidth="1"/>
    <col min="1036" max="1036" width="2.5703125" style="1" customWidth="1"/>
    <col min="1037" max="1280" width="11.42578125" style="1"/>
    <col min="1281" max="1281" width="17.7109375" style="1" customWidth="1"/>
    <col min="1282" max="1282" width="18.7109375" style="1" bestFit="1" customWidth="1"/>
    <col min="1283" max="1283" width="12.7109375" style="1" bestFit="1" customWidth="1"/>
    <col min="1284" max="1284" width="18.7109375" style="1" bestFit="1" customWidth="1"/>
    <col min="1285" max="1285" width="16" style="1" bestFit="1" customWidth="1"/>
    <col min="1286" max="1289" width="18.7109375" style="1" bestFit="1" customWidth="1"/>
    <col min="1290" max="1291" width="12.7109375" style="1" customWidth="1"/>
    <col min="1292" max="1292" width="2.5703125" style="1" customWidth="1"/>
    <col min="1293" max="1536" width="11.42578125" style="1"/>
    <col min="1537" max="1537" width="17.7109375" style="1" customWidth="1"/>
    <col min="1538" max="1538" width="18.7109375" style="1" bestFit="1" customWidth="1"/>
    <col min="1539" max="1539" width="12.7109375" style="1" bestFit="1" customWidth="1"/>
    <col min="1540" max="1540" width="18.7109375" style="1" bestFit="1" customWidth="1"/>
    <col min="1541" max="1541" width="16" style="1" bestFit="1" customWidth="1"/>
    <col min="1542" max="1545" width="18.7109375" style="1" bestFit="1" customWidth="1"/>
    <col min="1546" max="1547" width="12.7109375" style="1" customWidth="1"/>
    <col min="1548" max="1548" width="2.5703125" style="1" customWidth="1"/>
    <col min="1549" max="1792" width="11.42578125" style="1"/>
    <col min="1793" max="1793" width="17.7109375" style="1" customWidth="1"/>
    <col min="1794" max="1794" width="18.7109375" style="1" bestFit="1" customWidth="1"/>
    <col min="1795" max="1795" width="12.7109375" style="1" bestFit="1" customWidth="1"/>
    <col min="1796" max="1796" width="18.7109375" style="1" bestFit="1" customWidth="1"/>
    <col min="1797" max="1797" width="16" style="1" bestFit="1" customWidth="1"/>
    <col min="1798" max="1801" width="18.7109375" style="1" bestFit="1" customWidth="1"/>
    <col min="1802" max="1803" width="12.7109375" style="1" customWidth="1"/>
    <col min="1804" max="1804" width="2.5703125" style="1" customWidth="1"/>
    <col min="1805" max="2048" width="11.42578125" style="1"/>
    <col min="2049" max="2049" width="17.7109375" style="1" customWidth="1"/>
    <col min="2050" max="2050" width="18.7109375" style="1" bestFit="1" customWidth="1"/>
    <col min="2051" max="2051" width="12.7109375" style="1" bestFit="1" customWidth="1"/>
    <col min="2052" max="2052" width="18.7109375" style="1" bestFit="1" customWidth="1"/>
    <col min="2053" max="2053" width="16" style="1" bestFit="1" customWidth="1"/>
    <col min="2054" max="2057" width="18.7109375" style="1" bestFit="1" customWidth="1"/>
    <col min="2058" max="2059" width="12.7109375" style="1" customWidth="1"/>
    <col min="2060" max="2060" width="2.5703125" style="1" customWidth="1"/>
    <col min="2061" max="2304" width="11.42578125" style="1"/>
    <col min="2305" max="2305" width="17.7109375" style="1" customWidth="1"/>
    <col min="2306" max="2306" width="18.7109375" style="1" bestFit="1" customWidth="1"/>
    <col min="2307" max="2307" width="12.7109375" style="1" bestFit="1" customWidth="1"/>
    <col min="2308" max="2308" width="18.7109375" style="1" bestFit="1" customWidth="1"/>
    <col min="2309" max="2309" width="16" style="1" bestFit="1" customWidth="1"/>
    <col min="2310" max="2313" width="18.7109375" style="1" bestFit="1" customWidth="1"/>
    <col min="2314" max="2315" width="12.7109375" style="1" customWidth="1"/>
    <col min="2316" max="2316" width="2.5703125" style="1" customWidth="1"/>
    <col min="2317" max="2560" width="11.42578125" style="1"/>
    <col min="2561" max="2561" width="17.7109375" style="1" customWidth="1"/>
    <col min="2562" max="2562" width="18.7109375" style="1" bestFit="1" customWidth="1"/>
    <col min="2563" max="2563" width="12.7109375" style="1" bestFit="1" customWidth="1"/>
    <col min="2564" max="2564" width="18.7109375" style="1" bestFit="1" customWidth="1"/>
    <col min="2565" max="2565" width="16" style="1" bestFit="1" customWidth="1"/>
    <col min="2566" max="2569" width="18.7109375" style="1" bestFit="1" customWidth="1"/>
    <col min="2570" max="2571" width="12.7109375" style="1" customWidth="1"/>
    <col min="2572" max="2572" width="2.5703125" style="1" customWidth="1"/>
    <col min="2573" max="2816" width="11.42578125" style="1"/>
    <col min="2817" max="2817" width="17.7109375" style="1" customWidth="1"/>
    <col min="2818" max="2818" width="18.7109375" style="1" bestFit="1" customWidth="1"/>
    <col min="2819" max="2819" width="12.7109375" style="1" bestFit="1" customWidth="1"/>
    <col min="2820" max="2820" width="18.7109375" style="1" bestFit="1" customWidth="1"/>
    <col min="2821" max="2821" width="16" style="1" bestFit="1" customWidth="1"/>
    <col min="2822" max="2825" width="18.7109375" style="1" bestFit="1" customWidth="1"/>
    <col min="2826" max="2827" width="12.7109375" style="1" customWidth="1"/>
    <col min="2828" max="2828" width="2.5703125" style="1" customWidth="1"/>
    <col min="2829" max="3072" width="11.42578125" style="1"/>
    <col min="3073" max="3073" width="17.7109375" style="1" customWidth="1"/>
    <col min="3074" max="3074" width="18.7109375" style="1" bestFit="1" customWidth="1"/>
    <col min="3075" max="3075" width="12.7109375" style="1" bestFit="1" customWidth="1"/>
    <col min="3076" max="3076" width="18.7109375" style="1" bestFit="1" customWidth="1"/>
    <col min="3077" max="3077" width="16" style="1" bestFit="1" customWidth="1"/>
    <col min="3078" max="3081" width="18.7109375" style="1" bestFit="1" customWidth="1"/>
    <col min="3082" max="3083" width="12.7109375" style="1" customWidth="1"/>
    <col min="3084" max="3084" width="2.5703125" style="1" customWidth="1"/>
    <col min="3085" max="3328" width="11.42578125" style="1"/>
    <col min="3329" max="3329" width="17.7109375" style="1" customWidth="1"/>
    <col min="3330" max="3330" width="18.7109375" style="1" bestFit="1" customWidth="1"/>
    <col min="3331" max="3331" width="12.7109375" style="1" bestFit="1" customWidth="1"/>
    <col min="3332" max="3332" width="18.7109375" style="1" bestFit="1" customWidth="1"/>
    <col min="3333" max="3333" width="16" style="1" bestFit="1" customWidth="1"/>
    <col min="3334" max="3337" width="18.7109375" style="1" bestFit="1" customWidth="1"/>
    <col min="3338" max="3339" width="12.7109375" style="1" customWidth="1"/>
    <col min="3340" max="3340" width="2.5703125" style="1" customWidth="1"/>
    <col min="3341" max="3584" width="11.42578125" style="1"/>
    <col min="3585" max="3585" width="17.7109375" style="1" customWidth="1"/>
    <col min="3586" max="3586" width="18.7109375" style="1" bestFit="1" customWidth="1"/>
    <col min="3587" max="3587" width="12.7109375" style="1" bestFit="1" customWidth="1"/>
    <col min="3588" max="3588" width="18.7109375" style="1" bestFit="1" customWidth="1"/>
    <col min="3589" max="3589" width="16" style="1" bestFit="1" customWidth="1"/>
    <col min="3590" max="3593" width="18.7109375" style="1" bestFit="1" customWidth="1"/>
    <col min="3594" max="3595" width="12.7109375" style="1" customWidth="1"/>
    <col min="3596" max="3596" width="2.5703125" style="1" customWidth="1"/>
    <col min="3597" max="3840" width="11.42578125" style="1"/>
    <col min="3841" max="3841" width="17.7109375" style="1" customWidth="1"/>
    <col min="3842" max="3842" width="18.7109375" style="1" bestFit="1" customWidth="1"/>
    <col min="3843" max="3843" width="12.7109375" style="1" bestFit="1" customWidth="1"/>
    <col min="3844" max="3844" width="18.7109375" style="1" bestFit="1" customWidth="1"/>
    <col min="3845" max="3845" width="16" style="1" bestFit="1" customWidth="1"/>
    <col min="3846" max="3849" width="18.7109375" style="1" bestFit="1" customWidth="1"/>
    <col min="3850" max="3851" width="12.7109375" style="1" customWidth="1"/>
    <col min="3852" max="3852" width="2.5703125" style="1" customWidth="1"/>
    <col min="3853" max="4096" width="11.42578125" style="1"/>
    <col min="4097" max="4097" width="17.7109375" style="1" customWidth="1"/>
    <col min="4098" max="4098" width="18.7109375" style="1" bestFit="1" customWidth="1"/>
    <col min="4099" max="4099" width="12.7109375" style="1" bestFit="1" customWidth="1"/>
    <col min="4100" max="4100" width="18.7109375" style="1" bestFit="1" customWidth="1"/>
    <col min="4101" max="4101" width="16" style="1" bestFit="1" customWidth="1"/>
    <col min="4102" max="4105" width="18.7109375" style="1" bestFit="1" customWidth="1"/>
    <col min="4106" max="4107" width="12.7109375" style="1" customWidth="1"/>
    <col min="4108" max="4108" width="2.5703125" style="1" customWidth="1"/>
    <col min="4109" max="4352" width="11.42578125" style="1"/>
    <col min="4353" max="4353" width="17.7109375" style="1" customWidth="1"/>
    <col min="4354" max="4354" width="18.7109375" style="1" bestFit="1" customWidth="1"/>
    <col min="4355" max="4355" width="12.7109375" style="1" bestFit="1" customWidth="1"/>
    <col min="4356" max="4356" width="18.7109375" style="1" bestFit="1" customWidth="1"/>
    <col min="4357" max="4357" width="16" style="1" bestFit="1" customWidth="1"/>
    <col min="4358" max="4361" width="18.7109375" style="1" bestFit="1" customWidth="1"/>
    <col min="4362" max="4363" width="12.7109375" style="1" customWidth="1"/>
    <col min="4364" max="4364" width="2.5703125" style="1" customWidth="1"/>
    <col min="4365" max="4608" width="11.42578125" style="1"/>
    <col min="4609" max="4609" width="17.7109375" style="1" customWidth="1"/>
    <col min="4610" max="4610" width="18.7109375" style="1" bestFit="1" customWidth="1"/>
    <col min="4611" max="4611" width="12.7109375" style="1" bestFit="1" customWidth="1"/>
    <col min="4612" max="4612" width="18.7109375" style="1" bestFit="1" customWidth="1"/>
    <col min="4613" max="4613" width="16" style="1" bestFit="1" customWidth="1"/>
    <col min="4614" max="4617" width="18.7109375" style="1" bestFit="1" customWidth="1"/>
    <col min="4618" max="4619" width="12.7109375" style="1" customWidth="1"/>
    <col min="4620" max="4620" width="2.5703125" style="1" customWidth="1"/>
    <col min="4621" max="4864" width="11.42578125" style="1"/>
    <col min="4865" max="4865" width="17.7109375" style="1" customWidth="1"/>
    <col min="4866" max="4866" width="18.7109375" style="1" bestFit="1" customWidth="1"/>
    <col min="4867" max="4867" width="12.7109375" style="1" bestFit="1" customWidth="1"/>
    <col min="4868" max="4868" width="18.7109375" style="1" bestFit="1" customWidth="1"/>
    <col min="4869" max="4869" width="16" style="1" bestFit="1" customWidth="1"/>
    <col min="4870" max="4873" width="18.7109375" style="1" bestFit="1" customWidth="1"/>
    <col min="4874" max="4875" width="12.7109375" style="1" customWidth="1"/>
    <col min="4876" max="4876" width="2.5703125" style="1" customWidth="1"/>
    <col min="4877" max="5120" width="11.42578125" style="1"/>
    <col min="5121" max="5121" width="17.7109375" style="1" customWidth="1"/>
    <col min="5122" max="5122" width="18.7109375" style="1" bestFit="1" customWidth="1"/>
    <col min="5123" max="5123" width="12.7109375" style="1" bestFit="1" customWidth="1"/>
    <col min="5124" max="5124" width="18.7109375" style="1" bestFit="1" customWidth="1"/>
    <col min="5125" max="5125" width="16" style="1" bestFit="1" customWidth="1"/>
    <col min="5126" max="5129" width="18.7109375" style="1" bestFit="1" customWidth="1"/>
    <col min="5130" max="5131" width="12.7109375" style="1" customWidth="1"/>
    <col min="5132" max="5132" width="2.5703125" style="1" customWidth="1"/>
    <col min="5133" max="5376" width="11.42578125" style="1"/>
    <col min="5377" max="5377" width="17.7109375" style="1" customWidth="1"/>
    <col min="5378" max="5378" width="18.7109375" style="1" bestFit="1" customWidth="1"/>
    <col min="5379" max="5379" width="12.7109375" style="1" bestFit="1" customWidth="1"/>
    <col min="5380" max="5380" width="18.7109375" style="1" bestFit="1" customWidth="1"/>
    <col min="5381" max="5381" width="16" style="1" bestFit="1" customWidth="1"/>
    <col min="5382" max="5385" width="18.7109375" style="1" bestFit="1" customWidth="1"/>
    <col min="5386" max="5387" width="12.7109375" style="1" customWidth="1"/>
    <col min="5388" max="5388" width="2.5703125" style="1" customWidth="1"/>
    <col min="5389" max="5632" width="11.42578125" style="1"/>
    <col min="5633" max="5633" width="17.7109375" style="1" customWidth="1"/>
    <col min="5634" max="5634" width="18.7109375" style="1" bestFit="1" customWidth="1"/>
    <col min="5635" max="5635" width="12.7109375" style="1" bestFit="1" customWidth="1"/>
    <col min="5636" max="5636" width="18.7109375" style="1" bestFit="1" customWidth="1"/>
    <col min="5637" max="5637" width="16" style="1" bestFit="1" customWidth="1"/>
    <col min="5638" max="5641" width="18.7109375" style="1" bestFit="1" customWidth="1"/>
    <col min="5642" max="5643" width="12.7109375" style="1" customWidth="1"/>
    <col min="5644" max="5644" width="2.5703125" style="1" customWidth="1"/>
    <col min="5645" max="5888" width="11.42578125" style="1"/>
    <col min="5889" max="5889" width="17.7109375" style="1" customWidth="1"/>
    <col min="5890" max="5890" width="18.7109375" style="1" bestFit="1" customWidth="1"/>
    <col min="5891" max="5891" width="12.7109375" style="1" bestFit="1" customWidth="1"/>
    <col min="5892" max="5892" width="18.7109375" style="1" bestFit="1" customWidth="1"/>
    <col min="5893" max="5893" width="16" style="1" bestFit="1" customWidth="1"/>
    <col min="5894" max="5897" width="18.7109375" style="1" bestFit="1" customWidth="1"/>
    <col min="5898" max="5899" width="12.7109375" style="1" customWidth="1"/>
    <col min="5900" max="5900" width="2.5703125" style="1" customWidth="1"/>
    <col min="5901" max="6144" width="11.42578125" style="1"/>
    <col min="6145" max="6145" width="17.7109375" style="1" customWidth="1"/>
    <col min="6146" max="6146" width="18.7109375" style="1" bestFit="1" customWidth="1"/>
    <col min="6147" max="6147" width="12.7109375" style="1" bestFit="1" customWidth="1"/>
    <col min="6148" max="6148" width="18.7109375" style="1" bestFit="1" customWidth="1"/>
    <col min="6149" max="6149" width="16" style="1" bestFit="1" customWidth="1"/>
    <col min="6150" max="6153" width="18.7109375" style="1" bestFit="1" customWidth="1"/>
    <col min="6154" max="6155" width="12.7109375" style="1" customWidth="1"/>
    <col min="6156" max="6156" width="2.5703125" style="1" customWidth="1"/>
    <col min="6157" max="6400" width="11.42578125" style="1"/>
    <col min="6401" max="6401" width="17.7109375" style="1" customWidth="1"/>
    <col min="6402" max="6402" width="18.7109375" style="1" bestFit="1" customWidth="1"/>
    <col min="6403" max="6403" width="12.7109375" style="1" bestFit="1" customWidth="1"/>
    <col min="6404" max="6404" width="18.7109375" style="1" bestFit="1" customWidth="1"/>
    <col min="6405" max="6405" width="16" style="1" bestFit="1" customWidth="1"/>
    <col min="6406" max="6409" width="18.7109375" style="1" bestFit="1" customWidth="1"/>
    <col min="6410" max="6411" width="12.7109375" style="1" customWidth="1"/>
    <col min="6412" max="6412" width="2.5703125" style="1" customWidth="1"/>
    <col min="6413" max="6656" width="11.42578125" style="1"/>
    <col min="6657" max="6657" width="17.7109375" style="1" customWidth="1"/>
    <col min="6658" max="6658" width="18.7109375" style="1" bestFit="1" customWidth="1"/>
    <col min="6659" max="6659" width="12.7109375" style="1" bestFit="1" customWidth="1"/>
    <col min="6660" max="6660" width="18.7109375" style="1" bestFit="1" customWidth="1"/>
    <col min="6661" max="6661" width="16" style="1" bestFit="1" customWidth="1"/>
    <col min="6662" max="6665" width="18.7109375" style="1" bestFit="1" customWidth="1"/>
    <col min="6666" max="6667" width="12.7109375" style="1" customWidth="1"/>
    <col min="6668" max="6668" width="2.5703125" style="1" customWidth="1"/>
    <col min="6669" max="6912" width="11.42578125" style="1"/>
    <col min="6913" max="6913" width="17.7109375" style="1" customWidth="1"/>
    <col min="6914" max="6914" width="18.7109375" style="1" bestFit="1" customWidth="1"/>
    <col min="6915" max="6915" width="12.7109375" style="1" bestFit="1" customWidth="1"/>
    <col min="6916" max="6916" width="18.7109375" style="1" bestFit="1" customWidth="1"/>
    <col min="6917" max="6917" width="16" style="1" bestFit="1" customWidth="1"/>
    <col min="6918" max="6921" width="18.7109375" style="1" bestFit="1" customWidth="1"/>
    <col min="6922" max="6923" width="12.7109375" style="1" customWidth="1"/>
    <col min="6924" max="6924" width="2.5703125" style="1" customWidth="1"/>
    <col min="6925" max="7168" width="11.42578125" style="1"/>
    <col min="7169" max="7169" width="17.7109375" style="1" customWidth="1"/>
    <col min="7170" max="7170" width="18.7109375" style="1" bestFit="1" customWidth="1"/>
    <col min="7171" max="7171" width="12.7109375" style="1" bestFit="1" customWidth="1"/>
    <col min="7172" max="7172" width="18.7109375" style="1" bestFit="1" customWidth="1"/>
    <col min="7173" max="7173" width="16" style="1" bestFit="1" customWidth="1"/>
    <col min="7174" max="7177" width="18.7109375" style="1" bestFit="1" customWidth="1"/>
    <col min="7178" max="7179" width="12.7109375" style="1" customWidth="1"/>
    <col min="7180" max="7180" width="2.5703125" style="1" customWidth="1"/>
    <col min="7181" max="7424" width="11.42578125" style="1"/>
    <col min="7425" max="7425" width="17.7109375" style="1" customWidth="1"/>
    <col min="7426" max="7426" width="18.7109375" style="1" bestFit="1" customWidth="1"/>
    <col min="7427" max="7427" width="12.7109375" style="1" bestFit="1" customWidth="1"/>
    <col min="7428" max="7428" width="18.7109375" style="1" bestFit="1" customWidth="1"/>
    <col min="7429" max="7429" width="16" style="1" bestFit="1" customWidth="1"/>
    <col min="7430" max="7433" width="18.7109375" style="1" bestFit="1" customWidth="1"/>
    <col min="7434" max="7435" width="12.7109375" style="1" customWidth="1"/>
    <col min="7436" max="7436" width="2.5703125" style="1" customWidth="1"/>
    <col min="7437" max="7680" width="11.42578125" style="1"/>
    <col min="7681" max="7681" width="17.7109375" style="1" customWidth="1"/>
    <col min="7682" max="7682" width="18.7109375" style="1" bestFit="1" customWidth="1"/>
    <col min="7683" max="7683" width="12.7109375" style="1" bestFit="1" customWidth="1"/>
    <col min="7684" max="7684" width="18.7109375" style="1" bestFit="1" customWidth="1"/>
    <col min="7685" max="7685" width="16" style="1" bestFit="1" customWidth="1"/>
    <col min="7686" max="7689" width="18.7109375" style="1" bestFit="1" customWidth="1"/>
    <col min="7690" max="7691" width="12.7109375" style="1" customWidth="1"/>
    <col min="7692" max="7692" width="2.5703125" style="1" customWidth="1"/>
    <col min="7693" max="7936" width="11.42578125" style="1"/>
    <col min="7937" max="7937" width="17.7109375" style="1" customWidth="1"/>
    <col min="7938" max="7938" width="18.7109375" style="1" bestFit="1" customWidth="1"/>
    <col min="7939" max="7939" width="12.7109375" style="1" bestFit="1" customWidth="1"/>
    <col min="7940" max="7940" width="18.7109375" style="1" bestFit="1" customWidth="1"/>
    <col min="7941" max="7941" width="16" style="1" bestFit="1" customWidth="1"/>
    <col min="7942" max="7945" width="18.7109375" style="1" bestFit="1" customWidth="1"/>
    <col min="7946" max="7947" width="12.7109375" style="1" customWidth="1"/>
    <col min="7948" max="7948" width="2.5703125" style="1" customWidth="1"/>
    <col min="7949" max="8192" width="11.42578125" style="1"/>
    <col min="8193" max="8193" width="17.7109375" style="1" customWidth="1"/>
    <col min="8194" max="8194" width="18.7109375" style="1" bestFit="1" customWidth="1"/>
    <col min="8195" max="8195" width="12.7109375" style="1" bestFit="1" customWidth="1"/>
    <col min="8196" max="8196" width="18.7109375" style="1" bestFit="1" customWidth="1"/>
    <col min="8197" max="8197" width="16" style="1" bestFit="1" customWidth="1"/>
    <col min="8198" max="8201" width="18.7109375" style="1" bestFit="1" customWidth="1"/>
    <col min="8202" max="8203" width="12.7109375" style="1" customWidth="1"/>
    <col min="8204" max="8204" width="2.5703125" style="1" customWidth="1"/>
    <col min="8205" max="8448" width="11.42578125" style="1"/>
    <col min="8449" max="8449" width="17.7109375" style="1" customWidth="1"/>
    <col min="8450" max="8450" width="18.7109375" style="1" bestFit="1" customWidth="1"/>
    <col min="8451" max="8451" width="12.7109375" style="1" bestFit="1" customWidth="1"/>
    <col min="8452" max="8452" width="18.7109375" style="1" bestFit="1" customWidth="1"/>
    <col min="8453" max="8453" width="16" style="1" bestFit="1" customWidth="1"/>
    <col min="8454" max="8457" width="18.7109375" style="1" bestFit="1" customWidth="1"/>
    <col min="8458" max="8459" width="12.7109375" style="1" customWidth="1"/>
    <col min="8460" max="8460" width="2.5703125" style="1" customWidth="1"/>
    <col min="8461" max="8704" width="11.42578125" style="1"/>
    <col min="8705" max="8705" width="17.7109375" style="1" customWidth="1"/>
    <col min="8706" max="8706" width="18.7109375" style="1" bestFit="1" customWidth="1"/>
    <col min="8707" max="8707" width="12.7109375" style="1" bestFit="1" customWidth="1"/>
    <col min="8708" max="8708" width="18.7109375" style="1" bestFit="1" customWidth="1"/>
    <col min="8709" max="8709" width="16" style="1" bestFit="1" customWidth="1"/>
    <col min="8710" max="8713" width="18.7109375" style="1" bestFit="1" customWidth="1"/>
    <col min="8714" max="8715" width="12.7109375" style="1" customWidth="1"/>
    <col min="8716" max="8716" width="2.5703125" style="1" customWidth="1"/>
    <col min="8717" max="8960" width="11.42578125" style="1"/>
    <col min="8961" max="8961" width="17.7109375" style="1" customWidth="1"/>
    <col min="8962" max="8962" width="18.7109375" style="1" bestFit="1" customWidth="1"/>
    <col min="8963" max="8963" width="12.7109375" style="1" bestFit="1" customWidth="1"/>
    <col min="8964" max="8964" width="18.7109375" style="1" bestFit="1" customWidth="1"/>
    <col min="8965" max="8965" width="16" style="1" bestFit="1" customWidth="1"/>
    <col min="8966" max="8969" width="18.7109375" style="1" bestFit="1" customWidth="1"/>
    <col min="8970" max="8971" width="12.7109375" style="1" customWidth="1"/>
    <col min="8972" max="8972" width="2.5703125" style="1" customWidth="1"/>
    <col min="8973" max="9216" width="11.42578125" style="1"/>
    <col min="9217" max="9217" width="17.7109375" style="1" customWidth="1"/>
    <col min="9218" max="9218" width="18.7109375" style="1" bestFit="1" customWidth="1"/>
    <col min="9219" max="9219" width="12.7109375" style="1" bestFit="1" customWidth="1"/>
    <col min="9220" max="9220" width="18.7109375" style="1" bestFit="1" customWidth="1"/>
    <col min="9221" max="9221" width="16" style="1" bestFit="1" customWidth="1"/>
    <col min="9222" max="9225" width="18.7109375" style="1" bestFit="1" customWidth="1"/>
    <col min="9226" max="9227" width="12.7109375" style="1" customWidth="1"/>
    <col min="9228" max="9228" width="2.5703125" style="1" customWidth="1"/>
    <col min="9229" max="9472" width="11.42578125" style="1"/>
    <col min="9473" max="9473" width="17.7109375" style="1" customWidth="1"/>
    <col min="9474" max="9474" width="18.7109375" style="1" bestFit="1" customWidth="1"/>
    <col min="9475" max="9475" width="12.7109375" style="1" bestFit="1" customWidth="1"/>
    <col min="9476" max="9476" width="18.7109375" style="1" bestFit="1" customWidth="1"/>
    <col min="9477" max="9477" width="16" style="1" bestFit="1" customWidth="1"/>
    <col min="9478" max="9481" width="18.7109375" style="1" bestFit="1" customWidth="1"/>
    <col min="9482" max="9483" width="12.7109375" style="1" customWidth="1"/>
    <col min="9484" max="9484" width="2.5703125" style="1" customWidth="1"/>
    <col min="9485" max="9728" width="11.42578125" style="1"/>
    <col min="9729" max="9729" width="17.7109375" style="1" customWidth="1"/>
    <col min="9730" max="9730" width="18.7109375" style="1" bestFit="1" customWidth="1"/>
    <col min="9731" max="9731" width="12.7109375" style="1" bestFit="1" customWidth="1"/>
    <col min="9732" max="9732" width="18.7109375" style="1" bestFit="1" customWidth="1"/>
    <col min="9733" max="9733" width="16" style="1" bestFit="1" customWidth="1"/>
    <col min="9734" max="9737" width="18.7109375" style="1" bestFit="1" customWidth="1"/>
    <col min="9738" max="9739" width="12.7109375" style="1" customWidth="1"/>
    <col min="9740" max="9740" width="2.5703125" style="1" customWidth="1"/>
    <col min="9741" max="9984" width="11.42578125" style="1"/>
    <col min="9985" max="9985" width="17.7109375" style="1" customWidth="1"/>
    <col min="9986" max="9986" width="18.7109375" style="1" bestFit="1" customWidth="1"/>
    <col min="9987" max="9987" width="12.7109375" style="1" bestFit="1" customWidth="1"/>
    <col min="9988" max="9988" width="18.7109375" style="1" bestFit="1" customWidth="1"/>
    <col min="9989" max="9989" width="16" style="1" bestFit="1" customWidth="1"/>
    <col min="9990" max="9993" width="18.7109375" style="1" bestFit="1" customWidth="1"/>
    <col min="9994" max="9995" width="12.7109375" style="1" customWidth="1"/>
    <col min="9996" max="9996" width="2.5703125" style="1" customWidth="1"/>
    <col min="9997" max="10240" width="11.42578125" style="1"/>
    <col min="10241" max="10241" width="17.7109375" style="1" customWidth="1"/>
    <col min="10242" max="10242" width="18.7109375" style="1" bestFit="1" customWidth="1"/>
    <col min="10243" max="10243" width="12.7109375" style="1" bestFit="1" customWidth="1"/>
    <col min="10244" max="10244" width="18.7109375" style="1" bestFit="1" customWidth="1"/>
    <col min="10245" max="10245" width="16" style="1" bestFit="1" customWidth="1"/>
    <col min="10246" max="10249" width="18.7109375" style="1" bestFit="1" customWidth="1"/>
    <col min="10250" max="10251" width="12.7109375" style="1" customWidth="1"/>
    <col min="10252" max="10252" width="2.5703125" style="1" customWidth="1"/>
    <col min="10253" max="10496" width="11.42578125" style="1"/>
    <col min="10497" max="10497" width="17.7109375" style="1" customWidth="1"/>
    <col min="10498" max="10498" width="18.7109375" style="1" bestFit="1" customWidth="1"/>
    <col min="10499" max="10499" width="12.7109375" style="1" bestFit="1" customWidth="1"/>
    <col min="10500" max="10500" width="18.7109375" style="1" bestFit="1" customWidth="1"/>
    <col min="10501" max="10501" width="16" style="1" bestFit="1" customWidth="1"/>
    <col min="10502" max="10505" width="18.7109375" style="1" bestFit="1" customWidth="1"/>
    <col min="10506" max="10507" width="12.7109375" style="1" customWidth="1"/>
    <col min="10508" max="10508" width="2.5703125" style="1" customWidth="1"/>
    <col min="10509" max="10752" width="11.42578125" style="1"/>
    <col min="10753" max="10753" width="17.7109375" style="1" customWidth="1"/>
    <col min="10754" max="10754" width="18.7109375" style="1" bestFit="1" customWidth="1"/>
    <col min="10755" max="10755" width="12.7109375" style="1" bestFit="1" customWidth="1"/>
    <col min="10756" max="10756" width="18.7109375" style="1" bestFit="1" customWidth="1"/>
    <col min="10757" max="10757" width="16" style="1" bestFit="1" customWidth="1"/>
    <col min="10758" max="10761" width="18.7109375" style="1" bestFit="1" customWidth="1"/>
    <col min="10762" max="10763" width="12.7109375" style="1" customWidth="1"/>
    <col min="10764" max="10764" width="2.5703125" style="1" customWidth="1"/>
    <col min="10765" max="11008" width="11.42578125" style="1"/>
    <col min="11009" max="11009" width="17.7109375" style="1" customWidth="1"/>
    <col min="11010" max="11010" width="18.7109375" style="1" bestFit="1" customWidth="1"/>
    <col min="11011" max="11011" width="12.7109375" style="1" bestFit="1" customWidth="1"/>
    <col min="11012" max="11012" width="18.7109375" style="1" bestFit="1" customWidth="1"/>
    <col min="11013" max="11013" width="16" style="1" bestFit="1" customWidth="1"/>
    <col min="11014" max="11017" width="18.7109375" style="1" bestFit="1" customWidth="1"/>
    <col min="11018" max="11019" width="12.7109375" style="1" customWidth="1"/>
    <col min="11020" max="11020" width="2.5703125" style="1" customWidth="1"/>
    <col min="11021" max="11264" width="11.42578125" style="1"/>
    <col min="11265" max="11265" width="17.7109375" style="1" customWidth="1"/>
    <col min="11266" max="11266" width="18.7109375" style="1" bestFit="1" customWidth="1"/>
    <col min="11267" max="11267" width="12.7109375" style="1" bestFit="1" customWidth="1"/>
    <col min="11268" max="11268" width="18.7109375" style="1" bestFit="1" customWidth="1"/>
    <col min="11269" max="11269" width="16" style="1" bestFit="1" customWidth="1"/>
    <col min="11270" max="11273" width="18.7109375" style="1" bestFit="1" customWidth="1"/>
    <col min="11274" max="11275" width="12.7109375" style="1" customWidth="1"/>
    <col min="11276" max="11276" width="2.5703125" style="1" customWidth="1"/>
    <col min="11277" max="11520" width="11.42578125" style="1"/>
    <col min="11521" max="11521" width="17.7109375" style="1" customWidth="1"/>
    <col min="11522" max="11522" width="18.7109375" style="1" bestFit="1" customWidth="1"/>
    <col min="11523" max="11523" width="12.7109375" style="1" bestFit="1" customWidth="1"/>
    <col min="11524" max="11524" width="18.7109375" style="1" bestFit="1" customWidth="1"/>
    <col min="11525" max="11525" width="16" style="1" bestFit="1" customWidth="1"/>
    <col min="11526" max="11529" width="18.7109375" style="1" bestFit="1" customWidth="1"/>
    <col min="11530" max="11531" width="12.7109375" style="1" customWidth="1"/>
    <col min="11532" max="11532" width="2.5703125" style="1" customWidth="1"/>
    <col min="11533" max="11776" width="11.42578125" style="1"/>
    <col min="11777" max="11777" width="17.7109375" style="1" customWidth="1"/>
    <col min="11778" max="11778" width="18.7109375" style="1" bestFit="1" customWidth="1"/>
    <col min="11779" max="11779" width="12.7109375" style="1" bestFit="1" customWidth="1"/>
    <col min="11780" max="11780" width="18.7109375" style="1" bestFit="1" customWidth="1"/>
    <col min="11781" max="11781" width="16" style="1" bestFit="1" customWidth="1"/>
    <col min="11782" max="11785" width="18.7109375" style="1" bestFit="1" customWidth="1"/>
    <col min="11786" max="11787" width="12.7109375" style="1" customWidth="1"/>
    <col min="11788" max="11788" width="2.5703125" style="1" customWidth="1"/>
    <col min="11789" max="12032" width="11.42578125" style="1"/>
    <col min="12033" max="12033" width="17.7109375" style="1" customWidth="1"/>
    <col min="12034" max="12034" width="18.7109375" style="1" bestFit="1" customWidth="1"/>
    <col min="12035" max="12035" width="12.7109375" style="1" bestFit="1" customWidth="1"/>
    <col min="12036" max="12036" width="18.7109375" style="1" bestFit="1" customWidth="1"/>
    <col min="12037" max="12037" width="16" style="1" bestFit="1" customWidth="1"/>
    <col min="12038" max="12041" width="18.7109375" style="1" bestFit="1" customWidth="1"/>
    <col min="12042" max="12043" width="12.7109375" style="1" customWidth="1"/>
    <col min="12044" max="12044" width="2.5703125" style="1" customWidth="1"/>
    <col min="12045" max="12288" width="11.42578125" style="1"/>
    <col min="12289" max="12289" width="17.7109375" style="1" customWidth="1"/>
    <col min="12290" max="12290" width="18.7109375" style="1" bestFit="1" customWidth="1"/>
    <col min="12291" max="12291" width="12.7109375" style="1" bestFit="1" customWidth="1"/>
    <col min="12292" max="12292" width="18.7109375" style="1" bestFit="1" customWidth="1"/>
    <col min="12293" max="12293" width="16" style="1" bestFit="1" customWidth="1"/>
    <col min="12294" max="12297" width="18.7109375" style="1" bestFit="1" customWidth="1"/>
    <col min="12298" max="12299" width="12.7109375" style="1" customWidth="1"/>
    <col min="12300" max="12300" width="2.5703125" style="1" customWidth="1"/>
    <col min="12301" max="12544" width="11.42578125" style="1"/>
    <col min="12545" max="12545" width="17.7109375" style="1" customWidth="1"/>
    <col min="12546" max="12546" width="18.7109375" style="1" bestFit="1" customWidth="1"/>
    <col min="12547" max="12547" width="12.7109375" style="1" bestFit="1" customWidth="1"/>
    <col min="12548" max="12548" width="18.7109375" style="1" bestFit="1" customWidth="1"/>
    <col min="12549" max="12549" width="16" style="1" bestFit="1" customWidth="1"/>
    <col min="12550" max="12553" width="18.7109375" style="1" bestFit="1" customWidth="1"/>
    <col min="12554" max="12555" width="12.7109375" style="1" customWidth="1"/>
    <col min="12556" max="12556" width="2.5703125" style="1" customWidth="1"/>
    <col min="12557" max="12800" width="11.42578125" style="1"/>
    <col min="12801" max="12801" width="17.7109375" style="1" customWidth="1"/>
    <col min="12802" max="12802" width="18.7109375" style="1" bestFit="1" customWidth="1"/>
    <col min="12803" max="12803" width="12.7109375" style="1" bestFit="1" customWidth="1"/>
    <col min="12804" max="12804" width="18.7109375" style="1" bestFit="1" customWidth="1"/>
    <col min="12805" max="12805" width="16" style="1" bestFit="1" customWidth="1"/>
    <col min="12806" max="12809" width="18.7109375" style="1" bestFit="1" customWidth="1"/>
    <col min="12810" max="12811" width="12.7109375" style="1" customWidth="1"/>
    <col min="12812" max="12812" width="2.5703125" style="1" customWidth="1"/>
    <col min="12813" max="13056" width="11.42578125" style="1"/>
    <col min="13057" max="13057" width="17.7109375" style="1" customWidth="1"/>
    <col min="13058" max="13058" width="18.7109375" style="1" bestFit="1" customWidth="1"/>
    <col min="13059" max="13059" width="12.7109375" style="1" bestFit="1" customWidth="1"/>
    <col min="13060" max="13060" width="18.7109375" style="1" bestFit="1" customWidth="1"/>
    <col min="13061" max="13061" width="16" style="1" bestFit="1" customWidth="1"/>
    <col min="13062" max="13065" width="18.7109375" style="1" bestFit="1" customWidth="1"/>
    <col min="13066" max="13067" width="12.7109375" style="1" customWidth="1"/>
    <col min="13068" max="13068" width="2.5703125" style="1" customWidth="1"/>
    <col min="13069" max="13312" width="11.42578125" style="1"/>
    <col min="13313" max="13313" width="17.7109375" style="1" customWidth="1"/>
    <col min="13314" max="13314" width="18.7109375" style="1" bestFit="1" customWidth="1"/>
    <col min="13315" max="13315" width="12.7109375" style="1" bestFit="1" customWidth="1"/>
    <col min="13316" max="13316" width="18.7109375" style="1" bestFit="1" customWidth="1"/>
    <col min="13317" max="13317" width="16" style="1" bestFit="1" customWidth="1"/>
    <col min="13318" max="13321" width="18.7109375" style="1" bestFit="1" customWidth="1"/>
    <col min="13322" max="13323" width="12.7109375" style="1" customWidth="1"/>
    <col min="13324" max="13324" width="2.5703125" style="1" customWidth="1"/>
    <col min="13325" max="13568" width="11.42578125" style="1"/>
    <col min="13569" max="13569" width="17.7109375" style="1" customWidth="1"/>
    <col min="13570" max="13570" width="18.7109375" style="1" bestFit="1" customWidth="1"/>
    <col min="13571" max="13571" width="12.7109375" style="1" bestFit="1" customWidth="1"/>
    <col min="13572" max="13572" width="18.7109375" style="1" bestFit="1" customWidth="1"/>
    <col min="13573" max="13573" width="16" style="1" bestFit="1" customWidth="1"/>
    <col min="13574" max="13577" width="18.7109375" style="1" bestFit="1" customWidth="1"/>
    <col min="13578" max="13579" width="12.7109375" style="1" customWidth="1"/>
    <col min="13580" max="13580" width="2.5703125" style="1" customWidth="1"/>
    <col min="13581" max="13824" width="11.42578125" style="1"/>
    <col min="13825" max="13825" width="17.7109375" style="1" customWidth="1"/>
    <col min="13826" max="13826" width="18.7109375" style="1" bestFit="1" customWidth="1"/>
    <col min="13827" max="13827" width="12.7109375" style="1" bestFit="1" customWidth="1"/>
    <col min="13828" max="13828" width="18.7109375" style="1" bestFit="1" customWidth="1"/>
    <col min="13829" max="13829" width="16" style="1" bestFit="1" customWidth="1"/>
    <col min="13830" max="13833" width="18.7109375" style="1" bestFit="1" customWidth="1"/>
    <col min="13834" max="13835" width="12.7109375" style="1" customWidth="1"/>
    <col min="13836" max="13836" width="2.5703125" style="1" customWidth="1"/>
    <col min="13837" max="14080" width="11.42578125" style="1"/>
    <col min="14081" max="14081" width="17.7109375" style="1" customWidth="1"/>
    <col min="14082" max="14082" width="18.7109375" style="1" bestFit="1" customWidth="1"/>
    <col min="14083" max="14083" width="12.7109375" style="1" bestFit="1" customWidth="1"/>
    <col min="14084" max="14084" width="18.7109375" style="1" bestFit="1" customWidth="1"/>
    <col min="14085" max="14085" width="16" style="1" bestFit="1" customWidth="1"/>
    <col min="14086" max="14089" width="18.7109375" style="1" bestFit="1" customWidth="1"/>
    <col min="14090" max="14091" width="12.7109375" style="1" customWidth="1"/>
    <col min="14092" max="14092" width="2.5703125" style="1" customWidth="1"/>
    <col min="14093" max="14336" width="11.42578125" style="1"/>
    <col min="14337" max="14337" width="17.7109375" style="1" customWidth="1"/>
    <col min="14338" max="14338" width="18.7109375" style="1" bestFit="1" customWidth="1"/>
    <col min="14339" max="14339" width="12.7109375" style="1" bestFit="1" customWidth="1"/>
    <col min="14340" max="14340" width="18.7109375" style="1" bestFit="1" customWidth="1"/>
    <col min="14341" max="14341" width="16" style="1" bestFit="1" customWidth="1"/>
    <col min="14342" max="14345" width="18.7109375" style="1" bestFit="1" customWidth="1"/>
    <col min="14346" max="14347" width="12.7109375" style="1" customWidth="1"/>
    <col min="14348" max="14348" width="2.5703125" style="1" customWidth="1"/>
    <col min="14349" max="14592" width="11.42578125" style="1"/>
    <col min="14593" max="14593" width="17.7109375" style="1" customWidth="1"/>
    <col min="14594" max="14594" width="18.7109375" style="1" bestFit="1" customWidth="1"/>
    <col min="14595" max="14595" width="12.7109375" style="1" bestFit="1" customWidth="1"/>
    <col min="14596" max="14596" width="18.7109375" style="1" bestFit="1" customWidth="1"/>
    <col min="14597" max="14597" width="16" style="1" bestFit="1" customWidth="1"/>
    <col min="14598" max="14601" width="18.7109375" style="1" bestFit="1" customWidth="1"/>
    <col min="14602" max="14603" width="12.7109375" style="1" customWidth="1"/>
    <col min="14604" max="14604" width="2.5703125" style="1" customWidth="1"/>
    <col min="14605" max="14848" width="11.42578125" style="1"/>
    <col min="14849" max="14849" width="17.7109375" style="1" customWidth="1"/>
    <col min="14850" max="14850" width="18.7109375" style="1" bestFit="1" customWidth="1"/>
    <col min="14851" max="14851" width="12.7109375" style="1" bestFit="1" customWidth="1"/>
    <col min="14852" max="14852" width="18.7109375" style="1" bestFit="1" customWidth="1"/>
    <col min="14853" max="14853" width="16" style="1" bestFit="1" customWidth="1"/>
    <col min="14854" max="14857" width="18.7109375" style="1" bestFit="1" customWidth="1"/>
    <col min="14858" max="14859" width="12.7109375" style="1" customWidth="1"/>
    <col min="14860" max="14860" width="2.5703125" style="1" customWidth="1"/>
    <col min="14861" max="15104" width="11.42578125" style="1"/>
    <col min="15105" max="15105" width="17.7109375" style="1" customWidth="1"/>
    <col min="15106" max="15106" width="18.7109375" style="1" bestFit="1" customWidth="1"/>
    <col min="15107" max="15107" width="12.7109375" style="1" bestFit="1" customWidth="1"/>
    <col min="15108" max="15108" width="18.7109375" style="1" bestFit="1" customWidth="1"/>
    <col min="15109" max="15109" width="16" style="1" bestFit="1" customWidth="1"/>
    <col min="15110" max="15113" width="18.7109375" style="1" bestFit="1" customWidth="1"/>
    <col min="15114" max="15115" width="12.7109375" style="1" customWidth="1"/>
    <col min="15116" max="15116" width="2.5703125" style="1" customWidth="1"/>
    <col min="15117" max="15360" width="11.42578125" style="1"/>
    <col min="15361" max="15361" width="17.7109375" style="1" customWidth="1"/>
    <col min="15362" max="15362" width="18.7109375" style="1" bestFit="1" customWidth="1"/>
    <col min="15363" max="15363" width="12.7109375" style="1" bestFit="1" customWidth="1"/>
    <col min="15364" max="15364" width="18.7109375" style="1" bestFit="1" customWidth="1"/>
    <col min="15365" max="15365" width="16" style="1" bestFit="1" customWidth="1"/>
    <col min="15366" max="15369" width="18.7109375" style="1" bestFit="1" customWidth="1"/>
    <col min="15370" max="15371" width="12.7109375" style="1" customWidth="1"/>
    <col min="15372" max="15372" width="2.5703125" style="1" customWidth="1"/>
    <col min="15373" max="15616" width="11.42578125" style="1"/>
    <col min="15617" max="15617" width="17.7109375" style="1" customWidth="1"/>
    <col min="15618" max="15618" width="18.7109375" style="1" bestFit="1" customWidth="1"/>
    <col min="15619" max="15619" width="12.7109375" style="1" bestFit="1" customWidth="1"/>
    <col min="15620" max="15620" width="18.7109375" style="1" bestFit="1" customWidth="1"/>
    <col min="15621" max="15621" width="16" style="1" bestFit="1" customWidth="1"/>
    <col min="15622" max="15625" width="18.7109375" style="1" bestFit="1" customWidth="1"/>
    <col min="15626" max="15627" width="12.7109375" style="1" customWidth="1"/>
    <col min="15628" max="15628" width="2.5703125" style="1" customWidth="1"/>
    <col min="15629" max="15872" width="11.42578125" style="1"/>
    <col min="15873" max="15873" width="17.7109375" style="1" customWidth="1"/>
    <col min="15874" max="15874" width="18.7109375" style="1" bestFit="1" customWidth="1"/>
    <col min="15875" max="15875" width="12.7109375" style="1" bestFit="1" customWidth="1"/>
    <col min="15876" max="15876" width="18.7109375" style="1" bestFit="1" customWidth="1"/>
    <col min="15877" max="15877" width="16" style="1" bestFit="1" customWidth="1"/>
    <col min="15878" max="15881" width="18.7109375" style="1" bestFit="1" customWidth="1"/>
    <col min="15882" max="15883" width="12.7109375" style="1" customWidth="1"/>
    <col min="15884" max="15884" width="2.5703125" style="1" customWidth="1"/>
    <col min="15885" max="16128" width="11.42578125" style="1"/>
    <col min="16129" max="16129" width="17.7109375" style="1" customWidth="1"/>
    <col min="16130" max="16130" width="18.7109375" style="1" bestFit="1" customWidth="1"/>
    <col min="16131" max="16131" width="12.7109375" style="1" bestFit="1" customWidth="1"/>
    <col min="16132" max="16132" width="18.7109375" style="1" bestFit="1" customWidth="1"/>
    <col min="16133" max="16133" width="16" style="1" bestFit="1" customWidth="1"/>
    <col min="16134" max="16137" width="18.7109375" style="1" bestFit="1" customWidth="1"/>
    <col min="16138" max="16139" width="12.7109375" style="1" customWidth="1"/>
    <col min="16140" max="16140" width="2.5703125" style="1" customWidth="1"/>
    <col min="16141" max="16384" width="11.42578125" style="1"/>
  </cols>
  <sheetData>
    <row r="1" spans="1:20" x14ac:dyDescent="0.25">
      <c r="A1" s="59" t="s">
        <v>748</v>
      </c>
    </row>
    <row r="2" spans="1:20" ht="15.75" x14ac:dyDescent="0.25">
      <c r="A2" s="81" t="s">
        <v>702</v>
      </c>
    </row>
    <row r="3" spans="1:20" ht="15.75" x14ac:dyDescent="0.25">
      <c r="A3" s="81"/>
    </row>
    <row r="4" spans="1:20" x14ac:dyDescent="0.25">
      <c r="A4" s="62" t="s">
        <v>703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20" s="84" customFormat="1" ht="23.25" customHeight="1" x14ac:dyDescent="0.25">
      <c r="A5" s="82" t="s">
        <v>209</v>
      </c>
      <c r="B5" s="83" t="s">
        <v>704</v>
      </c>
      <c r="C5" s="83" t="s">
        <v>705</v>
      </c>
      <c r="D5" s="83" t="s">
        <v>706</v>
      </c>
      <c r="E5" s="83" t="s">
        <v>707</v>
      </c>
      <c r="F5" s="83" t="s">
        <v>708</v>
      </c>
      <c r="G5" s="83" t="s">
        <v>709</v>
      </c>
      <c r="H5" s="83" t="s">
        <v>270</v>
      </c>
      <c r="I5" s="83" t="s">
        <v>710</v>
      </c>
      <c r="J5" s="83" t="s">
        <v>252</v>
      </c>
      <c r="K5" s="83" t="s">
        <v>0</v>
      </c>
    </row>
    <row r="6" spans="1:20" x14ac:dyDescent="0.25">
      <c r="A6" s="85">
        <v>2015</v>
      </c>
      <c r="B6" s="86">
        <v>8167.2291275126909</v>
      </c>
      <c r="C6" s="86">
        <v>6650.5953634690013</v>
      </c>
      <c r="D6" s="86">
        <v>1507.6597467399999</v>
      </c>
      <c r="E6" s="86">
        <v>137.79635605000001</v>
      </c>
      <c r="F6" s="86">
        <v>1548.2708484799996</v>
      </c>
      <c r="G6" s="86">
        <v>341.68560199999996</v>
      </c>
      <c r="H6" s="86">
        <v>350.00259655641497</v>
      </c>
      <c r="I6" s="86">
        <v>219.63487000750746</v>
      </c>
      <c r="J6" s="86">
        <v>26.956049992492694</v>
      </c>
      <c r="K6" s="86">
        <f t="shared" ref="K6:K14" si="0">SUM(B6:J6)</f>
        <v>18949.83056080811</v>
      </c>
      <c r="N6" s="87"/>
    </row>
    <row r="7" spans="1:20" x14ac:dyDescent="0.25">
      <c r="A7" s="85">
        <v>2016</v>
      </c>
      <c r="B7" s="86">
        <v>10177.317147685149</v>
      </c>
      <c r="C7" s="86">
        <v>7425.7115264430004</v>
      </c>
      <c r="D7" s="86">
        <v>1468.7621057299996</v>
      </c>
      <c r="E7" s="86">
        <v>120.45620639999997</v>
      </c>
      <c r="F7" s="86">
        <v>1657.8109567899999</v>
      </c>
      <c r="G7" s="665">
        <v>344.26251600000001</v>
      </c>
      <c r="H7" s="86">
        <v>343.53079468679698</v>
      </c>
      <c r="I7" s="983">
        <v>272.67176152636506</v>
      </c>
      <c r="J7" s="86">
        <v>14.998880473634937</v>
      </c>
      <c r="K7" s="86">
        <f>SUM(B7:J7)</f>
        <v>21825.521895734943</v>
      </c>
      <c r="M7"/>
      <c r="N7" s="87"/>
      <c r="O7"/>
      <c r="P7"/>
      <c r="Q7"/>
      <c r="R7"/>
      <c r="S7"/>
      <c r="T7"/>
    </row>
    <row r="8" spans="1:20" x14ac:dyDescent="0.25">
      <c r="A8" s="85">
        <v>2017</v>
      </c>
      <c r="B8" s="86">
        <v>13827.428592107201</v>
      </c>
      <c r="C8" s="86">
        <v>8270.4808182538964</v>
      </c>
      <c r="D8" s="86">
        <v>2398.5107920802502</v>
      </c>
      <c r="E8" s="86">
        <v>118.02914691497099</v>
      </c>
      <c r="F8" s="86">
        <v>1726.1345373841505</v>
      </c>
      <c r="G8" s="665">
        <v>370.47641852434225</v>
      </c>
      <c r="H8" s="86">
        <v>434.37049986164698</v>
      </c>
      <c r="I8" s="983">
        <v>367.85714782285828</v>
      </c>
      <c r="J8" s="86">
        <v>50.792859177141594</v>
      </c>
      <c r="K8" s="86">
        <f t="shared" si="0"/>
        <v>27564.080812126464</v>
      </c>
      <c r="M8"/>
      <c r="N8" s="87"/>
      <c r="O8"/>
      <c r="P8"/>
      <c r="Q8"/>
      <c r="R8"/>
      <c r="S8"/>
      <c r="T8"/>
    </row>
    <row r="9" spans="1:20" x14ac:dyDescent="0.25">
      <c r="A9" s="85">
        <v>2018</v>
      </c>
      <c r="B9" s="86">
        <v>14944.299849495292</v>
      </c>
      <c r="C9" s="86">
        <v>8258.5140579199997</v>
      </c>
      <c r="D9" s="86">
        <v>2573.90517052</v>
      </c>
      <c r="E9" s="86">
        <v>122.68860826000001</v>
      </c>
      <c r="F9" s="86">
        <v>1545.4700414299998</v>
      </c>
      <c r="G9" s="665">
        <v>351.7664575</v>
      </c>
      <c r="H9" s="86">
        <v>484.36463219586608</v>
      </c>
      <c r="I9" s="983">
        <v>612.49575372353581</v>
      </c>
      <c r="J9" s="86">
        <v>10.911438316464261</v>
      </c>
      <c r="K9" s="86">
        <f t="shared" si="0"/>
        <v>28904.416009361157</v>
      </c>
      <c r="M9"/>
      <c r="N9" s="87"/>
      <c r="O9"/>
      <c r="P9"/>
      <c r="Q9"/>
      <c r="R9"/>
      <c r="S9"/>
      <c r="T9"/>
    </row>
    <row r="10" spans="1:20" x14ac:dyDescent="0.25">
      <c r="A10" s="85">
        <v>2019</v>
      </c>
      <c r="B10" s="86">
        <v>14015.41090766</v>
      </c>
      <c r="C10" s="86">
        <v>8555.1157122799996</v>
      </c>
      <c r="D10" s="86">
        <v>2114.0199884899998</v>
      </c>
      <c r="E10" s="86">
        <v>80.68783950000001</v>
      </c>
      <c r="F10" s="86">
        <v>1566.97425174</v>
      </c>
      <c r="G10" s="665">
        <v>382.31444230000005</v>
      </c>
      <c r="H10" s="86">
        <v>978.06279613999982</v>
      </c>
      <c r="I10" s="983">
        <v>655.93672013944627</v>
      </c>
      <c r="J10" s="86">
        <v>2.1621656499999995</v>
      </c>
      <c r="K10" s="86">
        <f t="shared" si="0"/>
        <v>28350.684823899443</v>
      </c>
      <c r="M10" s="559"/>
      <c r="N10" s="87"/>
      <c r="O10"/>
      <c r="P10"/>
      <c r="Q10"/>
      <c r="R10"/>
      <c r="S10"/>
      <c r="T10"/>
    </row>
    <row r="11" spans="1:20" x14ac:dyDescent="0.25">
      <c r="A11" s="85">
        <v>2020</v>
      </c>
      <c r="B11" s="86">
        <v>13035.512937959997</v>
      </c>
      <c r="C11" s="86">
        <v>7829.5665440799994</v>
      </c>
      <c r="D11" s="86">
        <v>1707.1525832399996</v>
      </c>
      <c r="E11" s="86">
        <v>93.552143479999998</v>
      </c>
      <c r="F11" s="86">
        <v>1460.6263805399999</v>
      </c>
      <c r="G11" s="665">
        <v>366.66639351200001</v>
      </c>
      <c r="H11" s="86">
        <v>1146.607818125</v>
      </c>
      <c r="I11" s="983">
        <v>478.49343220918377</v>
      </c>
      <c r="J11" s="86">
        <v>5.5008721300000323</v>
      </c>
      <c r="K11" s="86">
        <f t="shared" si="0"/>
        <v>26123.679105276184</v>
      </c>
      <c r="M11" s="559"/>
      <c r="N11" s="87"/>
      <c r="O11"/>
      <c r="P11"/>
      <c r="Q11"/>
      <c r="R11"/>
      <c r="S11"/>
      <c r="T11"/>
    </row>
    <row r="12" spans="1:20" x14ac:dyDescent="0.25">
      <c r="A12" s="85">
        <v>2021</v>
      </c>
      <c r="B12" s="86">
        <v>20694.198436989998</v>
      </c>
      <c r="C12" s="86">
        <v>10184.99480196</v>
      </c>
      <c r="D12" s="86">
        <v>2685.08164197</v>
      </c>
      <c r="E12" s="86">
        <v>117.02853534000002</v>
      </c>
      <c r="F12" s="86">
        <v>2028.3349102799998</v>
      </c>
      <c r="G12" s="665">
        <v>885.89957018000007</v>
      </c>
      <c r="H12" s="86">
        <v>2256.78275033</v>
      </c>
      <c r="I12" s="983">
        <v>1045.2809124773792</v>
      </c>
      <c r="J12" s="86">
        <v>3.1513878499999906</v>
      </c>
      <c r="K12" s="86">
        <f t="shared" si="0"/>
        <v>39900.752947377376</v>
      </c>
      <c r="M12" s="559"/>
      <c r="N12" s="87"/>
      <c r="O12"/>
      <c r="P12"/>
      <c r="Q12"/>
      <c r="R12"/>
      <c r="S12"/>
      <c r="T12"/>
    </row>
    <row r="13" spans="1:20" x14ac:dyDescent="0.25">
      <c r="A13" s="85">
        <v>2022</v>
      </c>
      <c r="B13" s="86">
        <v>19678.556181698808</v>
      </c>
      <c r="C13" s="86">
        <v>10194.401980660001</v>
      </c>
      <c r="D13" s="86">
        <v>2842.4350614800005</v>
      </c>
      <c r="E13" s="86">
        <v>90.218522480000004</v>
      </c>
      <c r="F13" s="86">
        <v>1786.31710836</v>
      </c>
      <c r="G13" s="665">
        <v>782.91723197999977</v>
      </c>
      <c r="H13" s="86">
        <v>1749.76953927</v>
      </c>
      <c r="I13" s="983">
        <v>1149.5758205112311</v>
      </c>
      <c r="J13" s="86">
        <v>3.8181221000000178</v>
      </c>
      <c r="K13" s="86">
        <f t="shared" si="0"/>
        <v>38278.00956854003</v>
      </c>
      <c r="M13" s="559"/>
      <c r="N13" s="87"/>
      <c r="O13"/>
      <c r="P13"/>
      <c r="Q13"/>
      <c r="R13"/>
      <c r="S13"/>
      <c r="T13"/>
    </row>
    <row r="14" spans="1:20" x14ac:dyDescent="0.25">
      <c r="A14" s="85">
        <v>2023</v>
      </c>
      <c r="B14" s="86">
        <v>23123.151679169998</v>
      </c>
      <c r="C14" s="86">
        <v>11054.41624278</v>
      </c>
      <c r="D14" s="86">
        <v>2362.51343413</v>
      </c>
      <c r="E14" s="86">
        <v>97.918753809999998</v>
      </c>
      <c r="F14" s="86">
        <v>1953.4046247699998</v>
      </c>
      <c r="G14" s="665">
        <v>653.96606159000009</v>
      </c>
      <c r="H14" s="86">
        <v>1715.1679794200002</v>
      </c>
      <c r="I14" s="983">
        <v>1431.1744295166127</v>
      </c>
      <c r="J14" s="86">
        <v>6.0462582400000544</v>
      </c>
      <c r="K14" s="86">
        <f t="shared" si="0"/>
        <v>42397.759463426621</v>
      </c>
      <c r="M14" s="559"/>
      <c r="N14" s="87"/>
      <c r="O14"/>
      <c r="P14"/>
      <c r="Q14"/>
      <c r="R14"/>
      <c r="S14"/>
      <c r="T14"/>
    </row>
    <row r="15" spans="1:20" x14ac:dyDescent="0.25">
      <c r="A15" s="85">
        <v>2024</v>
      </c>
      <c r="B15" s="86">
        <v>23483.441279460003</v>
      </c>
      <c r="C15" s="86">
        <v>15513.92406089</v>
      </c>
      <c r="D15" s="86">
        <v>2208.3580852300001</v>
      </c>
      <c r="E15" s="86">
        <v>128.67314471</v>
      </c>
      <c r="F15" s="86">
        <v>2413.7788574400001</v>
      </c>
      <c r="G15" s="665">
        <v>901.17466264000007</v>
      </c>
      <c r="H15" s="86">
        <v>1700.6182881499999</v>
      </c>
      <c r="I15" s="983">
        <v>1580.8041483196512</v>
      </c>
      <c r="J15" s="86">
        <v>2.9681160499999844</v>
      </c>
      <c r="K15" s="86">
        <f>SUM(B15:J15)</f>
        <v>47933.74064288965</v>
      </c>
      <c r="M15" s="559"/>
      <c r="N15" s="87"/>
      <c r="O15"/>
      <c r="P15"/>
      <c r="Q15"/>
      <c r="R15"/>
      <c r="S15"/>
      <c r="T15"/>
    </row>
    <row r="16" spans="1:20" ht="26.25" x14ac:dyDescent="0.25">
      <c r="A16" s="900" t="s">
        <v>873</v>
      </c>
      <c r="B16" s="88">
        <f>SUM(B17:B19)</f>
        <v>6539.6103905700002</v>
      </c>
      <c r="C16" s="88">
        <f t="shared" ref="C16:J16" si="1">SUM(C17:C19)</f>
        <v>4737.4251161699995</v>
      </c>
      <c r="D16" s="88">
        <f t="shared" si="1"/>
        <v>638.59599387000003</v>
      </c>
      <c r="E16" s="88">
        <f t="shared" si="1"/>
        <v>36.064270370000003</v>
      </c>
      <c r="F16" s="88">
        <f t="shared" si="1"/>
        <v>488.51166217999992</v>
      </c>
      <c r="G16" s="88">
        <f t="shared" si="1"/>
        <v>250.03227535000002</v>
      </c>
      <c r="H16" s="88">
        <f t="shared" si="1"/>
        <v>372.53980351537604</v>
      </c>
      <c r="I16" s="88">
        <f t="shared" si="1"/>
        <v>418.95731816560499</v>
      </c>
      <c r="J16" s="88">
        <f t="shared" si="1"/>
        <v>0.62197947999997882</v>
      </c>
      <c r="K16" s="88">
        <f>SUM(K17:K19)</f>
        <v>13482.358809670983</v>
      </c>
    </row>
    <row r="17" spans="1:11" x14ac:dyDescent="0.25">
      <c r="A17" s="89" t="s">
        <v>210</v>
      </c>
      <c r="B17" s="90">
        <v>2102.2381886200001</v>
      </c>
      <c r="C17" s="90">
        <v>1544.0830933</v>
      </c>
      <c r="D17" s="90">
        <v>219.84697857</v>
      </c>
      <c r="E17" s="90">
        <v>10.88498738</v>
      </c>
      <c r="F17" s="90">
        <v>164.53440626</v>
      </c>
      <c r="G17" s="90">
        <v>73.151253940000004</v>
      </c>
      <c r="H17" s="90">
        <v>128.09213766884901</v>
      </c>
      <c r="I17" s="90">
        <v>166.36169341079301</v>
      </c>
      <c r="J17" s="90">
        <v>0.55165331999995704</v>
      </c>
      <c r="K17" s="90">
        <f>SUM(B17:J17)</f>
        <v>4409.7443924696418</v>
      </c>
    </row>
    <row r="18" spans="1:11" x14ac:dyDescent="0.25">
      <c r="A18" s="89" t="s">
        <v>211</v>
      </c>
      <c r="B18" s="90">
        <v>1899.9992517200001</v>
      </c>
      <c r="C18" s="90">
        <v>1451.0369712900001</v>
      </c>
      <c r="D18" s="90">
        <v>222.25419185999999</v>
      </c>
      <c r="E18" s="90">
        <v>13.733701</v>
      </c>
      <c r="F18" s="90">
        <v>193.24666525999999</v>
      </c>
      <c r="G18" s="90">
        <v>63.264213460000001</v>
      </c>
      <c r="H18" s="90">
        <v>136.60266773162101</v>
      </c>
      <c r="I18" s="90">
        <v>119.091411639622</v>
      </c>
      <c r="J18" s="984">
        <v>3.3925990000028598E-2</v>
      </c>
      <c r="K18" s="90">
        <f t="shared" ref="K18:K19" si="2">SUM(B18:J18)</f>
        <v>4099.2629999512428</v>
      </c>
    </row>
    <row r="19" spans="1:11" x14ac:dyDescent="0.25">
      <c r="A19" s="89" t="s">
        <v>802</v>
      </c>
      <c r="B19" s="90">
        <v>2537.3729502299998</v>
      </c>
      <c r="C19" s="90">
        <v>1742.3050515800001</v>
      </c>
      <c r="D19" s="90">
        <v>196.49482344</v>
      </c>
      <c r="E19" s="90">
        <v>11.445581990000001</v>
      </c>
      <c r="F19" s="90">
        <v>130.73059065999999</v>
      </c>
      <c r="G19" s="90">
        <v>113.61680794999999</v>
      </c>
      <c r="H19" s="90">
        <v>107.84499811490601</v>
      </c>
      <c r="I19" s="90">
        <v>133.50421311519</v>
      </c>
      <c r="J19" s="984">
        <v>3.6400169999993202E-2</v>
      </c>
      <c r="K19" s="90">
        <f t="shared" si="2"/>
        <v>4973.3514172500973</v>
      </c>
    </row>
    <row r="20" spans="1:11" x14ac:dyDescent="0.25">
      <c r="A20" s="85"/>
      <c r="B20" s="90"/>
      <c r="C20" s="90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A21" s="92" t="s">
        <v>874</v>
      </c>
      <c r="B21" s="61"/>
      <c r="C21" s="61"/>
      <c r="D21" s="61"/>
      <c r="E21" s="61"/>
      <c r="F21" s="61"/>
      <c r="G21" s="61"/>
      <c r="H21" s="61"/>
      <c r="I21" s="61"/>
      <c r="J21" s="61"/>
      <c r="K21" s="8"/>
    </row>
    <row r="22" spans="1:11" x14ac:dyDescent="0.25">
      <c r="A22" s="89" t="s">
        <v>804</v>
      </c>
      <c r="B22" s="90">
        <v>2067.1968561899998</v>
      </c>
      <c r="C22" s="90">
        <v>1080.78622197</v>
      </c>
      <c r="D22" s="90">
        <v>176.4351116</v>
      </c>
      <c r="E22" s="90">
        <v>10.903086119999999</v>
      </c>
      <c r="F22" s="90">
        <v>177.05467648999999</v>
      </c>
      <c r="G22" s="90">
        <v>70.561877879999997</v>
      </c>
      <c r="H22" s="90">
        <v>150.15127949000001</v>
      </c>
      <c r="I22" s="90">
        <v>139.08466051824601</v>
      </c>
      <c r="J22" s="90">
        <v>0.29486104000001501</v>
      </c>
      <c r="K22" s="90">
        <f>SUM(B22:J22)</f>
        <v>3872.4686312982453</v>
      </c>
    </row>
    <row r="23" spans="1:11" x14ac:dyDescent="0.25">
      <c r="A23" s="89" t="s">
        <v>805</v>
      </c>
      <c r="B23" s="90">
        <v>2537.3729502299998</v>
      </c>
      <c r="C23" s="90">
        <v>1742.3050515800001</v>
      </c>
      <c r="D23" s="90">
        <v>196.49482344</v>
      </c>
      <c r="E23" s="90">
        <v>11.445581990000001</v>
      </c>
      <c r="F23" s="90">
        <v>130.73059065999999</v>
      </c>
      <c r="G23" s="90">
        <v>113.61680794999999</v>
      </c>
      <c r="H23" s="90">
        <v>107.84499811490601</v>
      </c>
      <c r="I23" s="90">
        <v>133.50421311519</v>
      </c>
      <c r="J23" s="984">
        <v>3.6400169999993202E-2</v>
      </c>
      <c r="K23" s="90">
        <f>SUM(B23:J23)</f>
        <v>4973.3514172500973</v>
      </c>
    </row>
    <row r="24" spans="1:11" x14ac:dyDescent="0.25">
      <c r="A24" s="93" t="s">
        <v>271</v>
      </c>
      <c r="B24" s="94">
        <f>B23/B22-1</f>
        <v>0.22744621182646818</v>
      </c>
      <c r="C24" s="94">
        <f>C23/C22-1</f>
        <v>0.61207185673057385</v>
      </c>
      <c r="D24" s="94">
        <f>D23/D22-1</f>
        <v>0.1136945569285428</v>
      </c>
      <c r="E24" s="94">
        <f>E23/E22-1</f>
        <v>4.9756175822997406E-2</v>
      </c>
      <c r="F24" s="94">
        <f t="shared" ref="F24:H24" si="3">F23/F22-1</f>
        <v>-0.26163717755637128</v>
      </c>
      <c r="G24" s="94">
        <f t="shared" si="3"/>
        <v>0.6101726791231481</v>
      </c>
      <c r="H24" s="94">
        <f t="shared" si="3"/>
        <v>-0.28175771474469236</v>
      </c>
      <c r="I24" s="94">
        <f>I23/I22-1</f>
        <v>-4.0122666167948351E-2</v>
      </c>
      <c r="J24" s="94">
        <f>J23/J22-1</f>
        <v>-0.87655144267282192</v>
      </c>
      <c r="K24" s="94">
        <f>K23/K22-1</f>
        <v>0.28428449414780177</v>
      </c>
    </row>
    <row r="25" spans="1:11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5">
      <c r="A26" s="92" t="s">
        <v>875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5">
      <c r="A27" s="89" t="s">
        <v>806</v>
      </c>
      <c r="B27" s="90">
        <v>5367.2596718999994</v>
      </c>
      <c r="C27" s="90">
        <v>3107.7325175200003</v>
      </c>
      <c r="D27" s="90">
        <v>477.19881467000005</v>
      </c>
      <c r="E27" s="90">
        <v>27.485529199999995</v>
      </c>
      <c r="F27" s="90">
        <v>491.55819492000001</v>
      </c>
      <c r="G27" s="90">
        <v>170.67593934999999</v>
      </c>
      <c r="H27" s="90">
        <v>532.09485257999995</v>
      </c>
      <c r="I27" s="90">
        <v>345.04531364980357</v>
      </c>
      <c r="J27" s="90">
        <v>0.54823360000003873</v>
      </c>
      <c r="K27" s="90">
        <f>SUM(B27:J27)</f>
        <v>10519.599067389803</v>
      </c>
    </row>
    <row r="28" spans="1:11" x14ac:dyDescent="0.25">
      <c r="A28" s="89" t="s">
        <v>807</v>
      </c>
      <c r="B28" s="90">
        <v>6539.6103905700002</v>
      </c>
      <c r="C28" s="90">
        <v>4737.4251161699995</v>
      </c>
      <c r="D28" s="90">
        <v>638.59599387000003</v>
      </c>
      <c r="E28" s="90">
        <v>36.064270370000003</v>
      </c>
      <c r="F28" s="90">
        <v>488.51166217999992</v>
      </c>
      <c r="G28" s="90">
        <v>250.03227535000002</v>
      </c>
      <c r="H28" s="90">
        <v>372.53980351537604</v>
      </c>
      <c r="I28" s="90">
        <v>418.95731816560499</v>
      </c>
      <c r="J28" s="90">
        <v>0.62197947999997882</v>
      </c>
      <c r="K28" s="90">
        <f>SUM(B28:J28)</f>
        <v>13482.358809670981</v>
      </c>
    </row>
    <row r="29" spans="1:11" x14ac:dyDescent="0.25">
      <c r="A29" s="93" t="s">
        <v>271</v>
      </c>
      <c r="B29" s="94">
        <f>B28/B27-1</f>
        <v>0.21842630883088821</v>
      </c>
      <c r="C29" s="94">
        <f t="shared" ref="C29:J29" si="4">C28/C27-1</f>
        <v>0.52439924911893931</v>
      </c>
      <c r="D29" s="94">
        <f t="shared" si="4"/>
        <v>0.33821789626952836</v>
      </c>
      <c r="E29" s="94">
        <f>E28/E27-1</f>
        <v>0.3121184645045878</v>
      </c>
      <c r="F29" s="94">
        <f t="shared" si="4"/>
        <v>-6.1977051170836184E-3</v>
      </c>
      <c r="G29" s="94">
        <f t="shared" si="4"/>
        <v>0.46495326934903458</v>
      </c>
      <c r="H29" s="94">
        <f t="shared" si="4"/>
        <v>-0.29986204206069622</v>
      </c>
      <c r="I29" s="94">
        <f t="shared" si="4"/>
        <v>0.2142095591271147</v>
      </c>
      <c r="J29" s="94">
        <f t="shared" si="4"/>
        <v>0.13451543283727019</v>
      </c>
      <c r="K29" s="94">
        <f>K28/K27-1</f>
        <v>0.28164188799415135</v>
      </c>
    </row>
    <row r="30" spans="1:11" x14ac:dyDescent="0.25">
      <c r="A30" s="62"/>
      <c r="B30" s="96"/>
      <c r="C30" s="96"/>
      <c r="D30" s="96"/>
      <c r="E30" s="96"/>
      <c r="F30" s="96"/>
      <c r="G30" s="96"/>
      <c r="H30" s="96"/>
      <c r="I30" s="96"/>
      <c r="J30" s="96"/>
      <c r="K30" s="985"/>
    </row>
    <row r="31" spans="1:11" x14ac:dyDescent="0.25">
      <c r="A31" s="92" t="s">
        <v>711</v>
      </c>
      <c r="B31" s="61"/>
      <c r="C31" s="61"/>
      <c r="D31" s="61"/>
      <c r="E31" s="61"/>
      <c r="F31" s="61"/>
      <c r="G31" s="61"/>
      <c r="H31" s="61"/>
      <c r="I31" s="61"/>
      <c r="J31" s="61"/>
      <c r="K31" s="8"/>
    </row>
    <row r="32" spans="1:11" x14ac:dyDescent="0.25">
      <c r="A32" s="89" t="s">
        <v>628</v>
      </c>
      <c r="B32" s="90">
        <v>1899.9992517200001</v>
      </c>
      <c r="C32" s="90">
        <v>1451.0369712900001</v>
      </c>
      <c r="D32" s="90">
        <v>222.25419185999999</v>
      </c>
      <c r="E32" s="90">
        <v>13.733701</v>
      </c>
      <c r="F32" s="90">
        <v>193.24666525999999</v>
      </c>
      <c r="G32" s="90">
        <v>63.264213460000001</v>
      </c>
      <c r="H32" s="90">
        <v>136.60266773162101</v>
      </c>
      <c r="I32" s="90">
        <v>119.091411639622</v>
      </c>
      <c r="J32" s="984">
        <v>3.3925990000028598E-2</v>
      </c>
      <c r="K32" s="90">
        <f>SUM(B32:J32)</f>
        <v>4099.2629999512428</v>
      </c>
    </row>
    <row r="33" spans="1:12" x14ac:dyDescent="0.25">
      <c r="A33" s="89" t="s">
        <v>805</v>
      </c>
      <c r="B33" s="90">
        <v>2537.3729502299998</v>
      </c>
      <c r="C33" s="90">
        <v>1742.3050515800001</v>
      </c>
      <c r="D33" s="90">
        <v>196.49482344</v>
      </c>
      <c r="E33" s="90">
        <v>11.445581990000001</v>
      </c>
      <c r="F33" s="90">
        <v>130.73059065999999</v>
      </c>
      <c r="G33" s="90">
        <v>113.61680794999999</v>
      </c>
      <c r="H33" s="90">
        <v>107.84499811490601</v>
      </c>
      <c r="I33" s="90">
        <v>133.50421311519</v>
      </c>
      <c r="J33" s="984">
        <v>3.6400169999993202E-2</v>
      </c>
      <c r="K33" s="90">
        <f>SUM(B33:J33)</f>
        <v>4973.3514172500973</v>
      </c>
    </row>
    <row r="34" spans="1:12" x14ac:dyDescent="0.25">
      <c r="A34" s="93" t="s">
        <v>271</v>
      </c>
      <c r="B34" s="94">
        <f>B33/B32-1</f>
        <v>0.33545997343578349</v>
      </c>
      <c r="C34" s="94">
        <f>C33/C32-1</f>
        <v>0.20073098484255492</v>
      </c>
      <c r="D34" s="94">
        <f>D33/D32-1</f>
        <v>-0.11590048405577902</v>
      </c>
      <c r="E34" s="94">
        <f t="shared" ref="E34:J34" si="5">E33/E32-1</f>
        <v>-0.16660614717038025</v>
      </c>
      <c r="F34" s="94">
        <f t="shared" si="5"/>
        <v>-0.32350402795250799</v>
      </c>
      <c r="G34" s="94">
        <f t="shared" si="5"/>
        <v>0.79590959463735977</v>
      </c>
      <c r="H34" s="94">
        <f t="shared" si="5"/>
        <v>-0.21052055640095035</v>
      </c>
      <c r="I34" s="94">
        <f t="shared" si="5"/>
        <v>0.12102301313869757</v>
      </c>
      <c r="J34" s="94">
        <f t="shared" si="5"/>
        <v>7.2928748725166637E-2</v>
      </c>
      <c r="K34" s="94">
        <f>K33/K32-1</f>
        <v>0.21323062640997925</v>
      </c>
    </row>
    <row r="35" spans="1:12" x14ac:dyDescent="0.25">
      <c r="B35"/>
      <c r="C35"/>
      <c r="D35"/>
      <c r="E35"/>
      <c r="F35"/>
      <c r="G35"/>
      <c r="H35"/>
      <c r="I35"/>
      <c r="J35"/>
    </row>
    <row r="36" spans="1:12" x14ac:dyDescent="0.25">
      <c r="B36"/>
      <c r="C36"/>
      <c r="D36"/>
      <c r="E36"/>
      <c r="F36"/>
      <c r="G36"/>
      <c r="H36"/>
      <c r="I36"/>
      <c r="J36"/>
      <c r="K36"/>
      <c r="L36"/>
    </row>
    <row r="38" spans="1:12" x14ac:dyDescent="0.25">
      <c r="A38" s="1038" t="s">
        <v>712</v>
      </c>
      <c r="B38" s="1038"/>
      <c r="C38" s="1038"/>
      <c r="D38" s="1038"/>
      <c r="E38" s="1038"/>
      <c r="F38" s="1038"/>
      <c r="G38" s="1038"/>
      <c r="H38" s="1038"/>
      <c r="I38" s="1038"/>
      <c r="J38" s="1038"/>
      <c r="K38" s="1038"/>
    </row>
    <row r="42" spans="1:12" x14ac:dyDescent="0.25">
      <c r="A42" s="97"/>
    </row>
    <row r="44" spans="1:12" x14ac:dyDescent="0.25">
      <c r="A44" s="97"/>
    </row>
    <row r="54" spans="1:26" s="18" customFormat="1" x14ac:dyDescent="0.25">
      <c r="A54" s="62" t="s">
        <v>713</v>
      </c>
      <c r="B54" s="8"/>
      <c r="C54" s="8"/>
      <c r="D54" s="8"/>
      <c r="E54" s="8"/>
      <c r="F54" s="8"/>
      <c r="G54" s="8"/>
      <c r="H54" s="8"/>
      <c r="I54" s="8"/>
      <c r="J54" s="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18" customFormat="1" x14ac:dyDescent="0.25">
      <c r="A55" s="98" t="s">
        <v>209</v>
      </c>
      <c r="B55" s="99" t="s">
        <v>704</v>
      </c>
      <c r="C55" s="99" t="s">
        <v>705</v>
      </c>
      <c r="D55" s="99" t="s">
        <v>706</v>
      </c>
      <c r="E55" s="99" t="s">
        <v>707</v>
      </c>
      <c r="F55" s="99" t="s">
        <v>708</v>
      </c>
      <c r="G55" s="99" t="s">
        <v>709</v>
      </c>
      <c r="H55" s="99" t="s">
        <v>270</v>
      </c>
      <c r="I55" s="99" t="s">
        <v>710</v>
      </c>
      <c r="J55" s="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18" customFormat="1" x14ac:dyDescent="0.25">
      <c r="A56" s="7"/>
      <c r="B56" s="100" t="s">
        <v>714</v>
      </c>
      <c r="C56" s="100" t="s">
        <v>715</v>
      </c>
      <c r="D56" s="100" t="s">
        <v>714</v>
      </c>
      <c r="E56" s="100" t="s">
        <v>716</v>
      </c>
      <c r="F56" s="100" t="s">
        <v>714</v>
      </c>
      <c r="G56" s="100" t="s">
        <v>714</v>
      </c>
      <c r="H56" s="100" t="s">
        <v>717</v>
      </c>
      <c r="I56" s="100" t="s">
        <v>714</v>
      </c>
      <c r="J56" s="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8" customFormat="1" x14ac:dyDescent="0.25">
      <c r="A57" s="85">
        <v>2015</v>
      </c>
      <c r="B57" s="91">
        <v>1651.4927062603208</v>
      </c>
      <c r="C57" s="91">
        <v>5743.7721402769275</v>
      </c>
      <c r="D57" s="91">
        <v>1190.2988591712381</v>
      </c>
      <c r="E57" s="91">
        <v>8.9059542252864308</v>
      </c>
      <c r="F57" s="91">
        <v>938.3596013157786</v>
      </c>
      <c r="G57" s="91">
        <v>20.811199999999999</v>
      </c>
      <c r="H57" s="91">
        <v>7.676782793100001</v>
      </c>
      <c r="I57" s="91">
        <v>17.764907390686925</v>
      </c>
      <c r="J57" s="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8" customFormat="1" x14ac:dyDescent="0.25">
      <c r="A58" s="85">
        <v>2016</v>
      </c>
      <c r="B58" s="91">
        <v>2318.045032841444</v>
      </c>
      <c r="C58" s="91">
        <v>5936.5698070630169</v>
      </c>
      <c r="D58" s="91">
        <v>1102.9358423488634</v>
      </c>
      <c r="E58" s="91">
        <v>7.1565097302319751</v>
      </c>
      <c r="F58" s="91">
        <v>942.29859859551402</v>
      </c>
      <c r="G58" s="91">
        <v>18.915343000000004</v>
      </c>
      <c r="H58" s="91">
        <v>7.3505416141000017</v>
      </c>
      <c r="I58" s="91">
        <v>24.500516022025053</v>
      </c>
      <c r="J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18" customFormat="1" x14ac:dyDescent="0.25">
      <c r="A59" s="85">
        <v>2017</v>
      </c>
      <c r="B59" s="91">
        <v>2372.7364606992842</v>
      </c>
      <c r="C59" s="91">
        <v>6563.9221310000012</v>
      </c>
      <c r="D59" s="91">
        <v>1236.5138630000001</v>
      </c>
      <c r="E59" s="91">
        <v>6.9465319999999995</v>
      </c>
      <c r="F59" s="91">
        <v>865.54154800000003</v>
      </c>
      <c r="G59" s="91">
        <v>18.107502</v>
      </c>
      <c r="H59" s="91">
        <v>7.5484892547000015</v>
      </c>
      <c r="I59" s="91">
        <v>25.423540350680781</v>
      </c>
      <c r="J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18" customFormat="1" x14ac:dyDescent="0.25">
      <c r="A60" s="85">
        <v>2018</v>
      </c>
      <c r="B60" s="91">
        <v>2490.9900537847907</v>
      </c>
      <c r="C60" s="91">
        <v>6513.3016529929719</v>
      </c>
      <c r="D60" s="91">
        <v>1208.0306522005467</v>
      </c>
      <c r="E60" s="91">
        <v>7.8107267458291503</v>
      </c>
      <c r="F60" s="91">
        <v>793.74422326126682</v>
      </c>
      <c r="G60" s="91">
        <v>17.110648719</v>
      </c>
      <c r="H60" s="91">
        <v>8.9993116223999987</v>
      </c>
      <c r="I60" s="91">
        <v>27.171357639812076</v>
      </c>
      <c r="J60" s="10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18" customFormat="1" x14ac:dyDescent="0.25">
      <c r="A61" s="85">
        <v>2019</v>
      </c>
      <c r="B61" s="91">
        <v>2543.0688795802535</v>
      </c>
      <c r="C61" s="91">
        <v>6139.6800270651038</v>
      </c>
      <c r="D61" s="91">
        <v>1194.60949780071</v>
      </c>
      <c r="E61" s="91">
        <v>4.7343134888127008</v>
      </c>
      <c r="F61" s="91">
        <v>835.96116070666812</v>
      </c>
      <c r="G61" s="91">
        <v>20.077339641999998</v>
      </c>
      <c r="H61" s="91">
        <v>9.6861424974041697</v>
      </c>
      <c r="I61" s="91">
        <v>30.339354856170623</v>
      </c>
      <c r="J61" s="10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8" customFormat="1" x14ac:dyDescent="0.25">
      <c r="A62" s="85">
        <v>2020</v>
      </c>
      <c r="B62" s="91">
        <v>2133.964593067592</v>
      </c>
      <c r="C62" s="91">
        <v>4426.6311021439542</v>
      </c>
      <c r="D62" s="91">
        <v>1169.9000123815454</v>
      </c>
      <c r="E62" s="91">
        <v>4.680094831895925</v>
      </c>
      <c r="F62" s="91">
        <v>746.20684186854874</v>
      </c>
      <c r="G62" s="91">
        <v>20.095348600000001</v>
      </c>
      <c r="H62" s="91">
        <v>9.6767570275193648</v>
      </c>
      <c r="I62" s="91">
        <v>29.56865228604148</v>
      </c>
      <c r="J62" s="10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18" customFormat="1" x14ac:dyDescent="0.25">
      <c r="A63" s="85">
        <v>2021</v>
      </c>
      <c r="B63" s="91">
        <v>2224.1539945686623</v>
      </c>
      <c r="C63" s="91">
        <v>5663.260269844599</v>
      </c>
      <c r="D63" s="91">
        <v>1215.5821221695787</v>
      </c>
      <c r="E63" s="91">
        <v>4.6418586206411252</v>
      </c>
      <c r="F63" s="91">
        <v>863.31795709745552</v>
      </c>
      <c r="G63" s="91">
        <v>25.548352000000001</v>
      </c>
      <c r="H63" s="91">
        <v>12.3560166019651</v>
      </c>
      <c r="I63" s="91">
        <v>32.597042292064089</v>
      </c>
      <c r="J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18" customFormat="1" x14ac:dyDescent="0.25">
      <c r="A64" s="85">
        <v>2022</v>
      </c>
      <c r="B64" s="91">
        <v>2362.3956785057726</v>
      </c>
      <c r="C64" s="91">
        <v>5665.0608001114269</v>
      </c>
      <c r="D64" s="91">
        <v>1159.8266088051143</v>
      </c>
      <c r="E64" s="91">
        <v>4.2071969278023751</v>
      </c>
      <c r="F64" s="91">
        <v>788.32240836668836</v>
      </c>
      <c r="G64" s="91">
        <v>26.684910299999999</v>
      </c>
      <c r="H64" s="91">
        <v>13.222433054810701</v>
      </c>
      <c r="I64" s="91">
        <v>29.481467272762782</v>
      </c>
      <c r="J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8" customFormat="1" x14ac:dyDescent="0.25">
      <c r="A65" s="85">
        <v>2023</v>
      </c>
      <c r="B65" s="91">
        <v>2813.5517176961503</v>
      </c>
      <c r="C65" s="91">
        <v>5679.3662850989631</v>
      </c>
      <c r="D65" s="91">
        <v>1349.9226552327302</v>
      </c>
      <c r="E65" s="91">
        <v>4.2499310251349245</v>
      </c>
      <c r="F65" s="91">
        <v>840.93283818578107</v>
      </c>
      <c r="G65" s="91">
        <v>24.921071228999999</v>
      </c>
      <c r="H65" s="91">
        <v>13.057324604100012</v>
      </c>
      <c r="I65" s="91">
        <v>32.757644452979392</v>
      </c>
      <c r="J65" s="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8" customFormat="1" x14ac:dyDescent="0.25">
      <c r="A66" s="85">
        <v>2024</v>
      </c>
      <c r="B66" s="91">
        <v>2765.9254466631028</v>
      </c>
      <c r="C66" s="91">
        <v>6468.4901955235619</v>
      </c>
      <c r="D66" s="91">
        <v>1074.8289092907216</v>
      </c>
      <c r="E66" s="91">
        <v>4.8095670774323249</v>
      </c>
      <c r="F66" s="91">
        <v>946.13348146159603</v>
      </c>
      <c r="G66" s="91">
        <v>30.291111962000002</v>
      </c>
      <c r="H66" s="91">
        <v>14.51348316094826</v>
      </c>
      <c r="I66" s="91">
        <v>39.529715437084029</v>
      </c>
      <c r="J66" s="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18" customFormat="1" ht="26.25" x14ac:dyDescent="0.25">
      <c r="A67" s="900" t="s">
        <v>873</v>
      </c>
      <c r="B67" s="88">
        <f>SUM(B68:B70)</f>
        <v>697.92303125771502</v>
      </c>
      <c r="C67" s="88">
        <f t="shared" ref="C67:H67" si="6">SUM(C68:C70)</f>
        <v>1667.6489079182102</v>
      </c>
      <c r="D67" s="88">
        <f t="shared" si="6"/>
        <v>283.11797912103123</v>
      </c>
      <c r="E67" s="88">
        <f t="shared" si="6"/>
        <v>1.120703776267725</v>
      </c>
      <c r="F67" s="88">
        <f t="shared" si="6"/>
        <v>184.15309014246239</v>
      </c>
      <c r="G67" s="88">
        <f t="shared" si="6"/>
        <v>7.8611518</v>
      </c>
      <c r="H67" s="88">
        <f t="shared" si="6"/>
        <v>3.4184342673422998</v>
      </c>
      <c r="I67" s="88">
        <f>SUM(I68:I70)</f>
        <v>10.69091386432833</v>
      </c>
      <c r="J67" s="10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8" customFormat="1" x14ac:dyDescent="0.25">
      <c r="A68" s="85" t="s">
        <v>210</v>
      </c>
      <c r="B68" s="91">
        <v>226.94386435039701</v>
      </c>
      <c r="C68" s="91">
        <v>583.32073791580501</v>
      </c>
      <c r="D68" s="91">
        <v>92.784514764342504</v>
      </c>
      <c r="E68" s="91">
        <v>0.31798414882845</v>
      </c>
      <c r="F68" s="91">
        <v>64.438492612150895</v>
      </c>
      <c r="G68" s="91">
        <v>2.4366118000000001</v>
      </c>
      <c r="H68" s="91">
        <v>1.2427657944938599</v>
      </c>
      <c r="I68" s="91">
        <v>4.1650381591324601</v>
      </c>
      <c r="J68" s="9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8" customFormat="1" x14ac:dyDescent="0.25">
      <c r="A69" s="85" t="s">
        <v>211</v>
      </c>
      <c r="B69" s="91">
        <v>210.85500121470301</v>
      </c>
      <c r="C69" s="91">
        <v>501.02698512418601</v>
      </c>
      <c r="D69" s="91">
        <v>98.860650074040507</v>
      </c>
      <c r="E69" s="91">
        <v>0.44882054952052503</v>
      </c>
      <c r="F69" s="91">
        <v>72.377321291175903</v>
      </c>
      <c r="G69" s="91">
        <v>2.0133584</v>
      </c>
      <c r="H69" s="91">
        <v>1.0836606679965901</v>
      </c>
      <c r="I69" s="91">
        <v>3.03594267937238</v>
      </c>
      <c r="J69" s="9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18" customFormat="1" x14ac:dyDescent="0.25">
      <c r="A70" s="85" t="s">
        <v>802</v>
      </c>
      <c r="B70" s="91">
        <v>260.12416569261501</v>
      </c>
      <c r="C70" s="91">
        <v>583.30118487821903</v>
      </c>
      <c r="D70" s="91">
        <v>91.472814282648201</v>
      </c>
      <c r="E70" s="91">
        <v>0.35389907791875003</v>
      </c>
      <c r="F70" s="91">
        <v>47.337276239135598</v>
      </c>
      <c r="G70" s="91">
        <v>3.4111815999999999</v>
      </c>
      <c r="H70" s="91">
        <v>1.09200780485185</v>
      </c>
      <c r="I70" s="91">
        <v>3.4899330258234902</v>
      </c>
      <c r="J70" s="9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18" customFormat="1" x14ac:dyDescent="0.25">
      <c r="A71" s="85"/>
      <c r="B71" s="91"/>
      <c r="C71" s="91"/>
      <c r="D71" s="91"/>
      <c r="E71" s="91"/>
      <c r="F71" s="91"/>
      <c r="G71" s="103"/>
      <c r="H71" s="91"/>
      <c r="I71" s="91"/>
      <c r="J71" s="9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18" customFormat="1" x14ac:dyDescent="0.25">
      <c r="A72" s="92" t="s">
        <v>876</v>
      </c>
      <c r="B72" s="61"/>
      <c r="C72" s="61"/>
      <c r="D72" s="61"/>
      <c r="E72" s="61"/>
      <c r="F72" s="61"/>
      <c r="G72" s="61"/>
      <c r="H72" s="61"/>
      <c r="I72" s="61"/>
      <c r="J72" s="6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18" customFormat="1" x14ac:dyDescent="0.25">
      <c r="A73" s="89" t="s">
        <v>804</v>
      </c>
      <c r="B73" s="90">
        <v>253.132769345273</v>
      </c>
      <c r="C73" s="90">
        <v>498.79804293510398</v>
      </c>
      <c r="D73" s="90">
        <v>98.289769795020902</v>
      </c>
      <c r="E73" s="90">
        <v>0.47824328321639997</v>
      </c>
      <c r="F73" s="90">
        <v>74.625309901042499</v>
      </c>
      <c r="G73" s="90">
        <v>2.5070199999999998</v>
      </c>
      <c r="H73" s="90">
        <v>1.29913879765522</v>
      </c>
      <c r="I73" s="90">
        <v>3.4396573870656</v>
      </c>
      <c r="J73" s="6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18" customFormat="1" x14ac:dyDescent="0.25">
      <c r="A74" s="89" t="s">
        <v>805</v>
      </c>
      <c r="B74" s="90">
        <v>260.12416569261501</v>
      </c>
      <c r="C74" s="90">
        <v>583.30118487821903</v>
      </c>
      <c r="D74" s="90">
        <v>91.472814282648201</v>
      </c>
      <c r="E74" s="90">
        <v>0.35389907791875003</v>
      </c>
      <c r="F74" s="90">
        <v>47.337276239135598</v>
      </c>
      <c r="G74" s="90">
        <v>3.4111815999999999</v>
      </c>
      <c r="H74" s="90">
        <v>1.09200780485185</v>
      </c>
      <c r="I74" s="90">
        <v>3.4899330258234902</v>
      </c>
      <c r="J74" s="6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18" customFormat="1" x14ac:dyDescent="0.25">
      <c r="A75" s="104" t="s">
        <v>271</v>
      </c>
      <c r="B75" s="94">
        <f>B74/B73-1</f>
        <v>2.7619483504349285E-2</v>
      </c>
      <c r="C75" s="94">
        <f t="shared" ref="C75:I75" si="7">C74/C73-1</f>
        <v>0.16941353948758242</v>
      </c>
      <c r="D75" s="94">
        <f t="shared" si="7"/>
        <v>-6.93556972062217E-2</v>
      </c>
      <c r="E75" s="94">
        <f t="shared" si="7"/>
        <v>-0.26000198991061529</v>
      </c>
      <c r="F75" s="94">
        <f t="shared" si="7"/>
        <v>-0.36566727425443757</v>
      </c>
      <c r="G75" s="94">
        <f t="shared" si="7"/>
        <v>0.36065192938229451</v>
      </c>
      <c r="H75" s="94">
        <f t="shared" si="7"/>
        <v>-0.1594371541956987</v>
      </c>
      <c r="I75" s="94">
        <f t="shared" si="7"/>
        <v>1.4616467019926249E-2</v>
      </c>
      <c r="J75" s="6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8" customFormat="1" x14ac:dyDescent="0.25">
      <c r="A76" s="105"/>
      <c r="B76" s="96"/>
      <c r="C76" s="96"/>
      <c r="D76" s="96"/>
      <c r="E76" s="96"/>
      <c r="F76" s="96"/>
      <c r="G76" s="96"/>
      <c r="H76" s="96"/>
      <c r="I76" s="96"/>
      <c r="J76" s="6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18" customFormat="1" x14ac:dyDescent="0.25">
      <c r="A77" s="92" t="s">
        <v>877</v>
      </c>
      <c r="B77" s="61"/>
      <c r="C77" s="61"/>
      <c r="D77" s="61"/>
      <c r="E77" s="61"/>
      <c r="F77" s="61"/>
      <c r="G77" s="61"/>
      <c r="H77" s="61"/>
      <c r="I77" s="61"/>
      <c r="J77" s="6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18" customFormat="1" x14ac:dyDescent="0.25">
      <c r="A78" s="89" t="s">
        <v>806</v>
      </c>
      <c r="B78" s="986">
        <v>667.60963966111603</v>
      </c>
      <c r="C78" s="986">
        <v>1497.4484817922389</v>
      </c>
      <c r="D78" s="986">
        <v>271.75033132741157</v>
      </c>
      <c r="E78" s="986">
        <v>1.1890398154342501</v>
      </c>
      <c r="F78" s="986">
        <v>212.6512419734791</v>
      </c>
      <c r="G78" s="986">
        <v>6.3105902</v>
      </c>
      <c r="H78" s="986">
        <v>4.1211976363698204</v>
      </c>
      <c r="I78" s="986">
        <v>9.0590041411177289</v>
      </c>
      <c r="J78" s="6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989" customFormat="1" x14ac:dyDescent="0.25">
      <c r="A79" s="89" t="s">
        <v>807</v>
      </c>
      <c r="B79" s="987">
        <v>697.92303125771502</v>
      </c>
      <c r="C79" s="987">
        <v>1667.6489079182102</v>
      </c>
      <c r="D79" s="987">
        <v>283.11797912103123</v>
      </c>
      <c r="E79" s="987">
        <v>1.120703776267725</v>
      </c>
      <c r="F79" s="987">
        <v>184.15309014246239</v>
      </c>
      <c r="G79" s="987">
        <v>7.8611518</v>
      </c>
      <c r="H79" s="987">
        <v>3.4184342673422998</v>
      </c>
      <c r="I79" s="987">
        <v>10.69091386432833</v>
      </c>
      <c r="J79" s="988"/>
      <c r="L79" s="990"/>
      <c r="M79" s="990"/>
      <c r="N79" s="990"/>
      <c r="O79" s="990"/>
      <c r="P79" s="990"/>
      <c r="Q79" s="990"/>
      <c r="R79" s="990"/>
      <c r="S79" s="990"/>
      <c r="T79" s="990"/>
      <c r="U79" s="990"/>
      <c r="V79" s="990"/>
      <c r="W79" s="990"/>
      <c r="X79" s="990"/>
      <c r="Y79" s="990"/>
      <c r="Z79" s="990"/>
    </row>
    <row r="80" spans="1:26" s="18" customFormat="1" x14ac:dyDescent="0.25">
      <c r="A80" s="93" t="s">
        <v>271</v>
      </c>
      <c r="B80" s="94">
        <f>B79/B78-1</f>
        <v>4.5405862641507477E-2</v>
      </c>
      <c r="C80" s="94">
        <f>C79/C78-1</f>
        <v>0.1136602882806792</v>
      </c>
      <c r="D80" s="94">
        <f>D79/D78-1</f>
        <v>4.1831219627561866E-2</v>
      </c>
      <c r="E80" s="94">
        <f t="shared" ref="E80:I80" si="8">E79/E78-1</f>
        <v>-5.7471615567026291E-2</v>
      </c>
      <c r="F80" s="94">
        <f t="shared" si="8"/>
        <v>-0.13401356872663306</v>
      </c>
      <c r="G80" s="94">
        <f t="shared" si="8"/>
        <v>0.24570785787991745</v>
      </c>
      <c r="H80" s="94">
        <f t="shared" si="8"/>
        <v>-0.17052406388511698</v>
      </c>
      <c r="I80" s="94">
        <f t="shared" si="8"/>
        <v>0.18014228692131384</v>
      </c>
      <c r="J80" s="6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8" customFormat="1" x14ac:dyDescent="0.25">
      <c r="A81" s="105"/>
      <c r="B81" s="96"/>
      <c r="C81" s="96"/>
      <c r="D81" s="96"/>
      <c r="E81" s="96"/>
      <c r="F81" s="96"/>
      <c r="G81" s="96"/>
      <c r="H81" s="96"/>
      <c r="I81" s="96"/>
      <c r="J81" s="6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8" customFormat="1" x14ac:dyDescent="0.25">
      <c r="A82" s="95"/>
      <c r="B82" s="106"/>
      <c r="C82" s="106"/>
      <c r="D82" s="106"/>
      <c r="E82" s="106"/>
      <c r="F82" s="106"/>
      <c r="G82" s="106"/>
      <c r="H82" s="106"/>
      <c r="I82" s="106"/>
      <c r="J82" s="6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8" customFormat="1" x14ac:dyDescent="0.25">
      <c r="A83" s="92" t="s">
        <v>718</v>
      </c>
      <c r="B83" s="61"/>
      <c r="C83" s="61"/>
      <c r="D83" s="61"/>
      <c r="E83" s="61"/>
      <c r="F83" s="61"/>
      <c r="G83" s="61"/>
      <c r="H83" s="61"/>
      <c r="I83" s="61"/>
      <c r="J83" s="6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8" customFormat="1" x14ac:dyDescent="0.25">
      <c r="A84" s="89" t="s">
        <v>628</v>
      </c>
      <c r="B84" s="90">
        <v>210.85500121470301</v>
      </c>
      <c r="C84" s="90">
        <v>501.02698512418601</v>
      </c>
      <c r="D84" s="90">
        <v>98.860650074040507</v>
      </c>
      <c r="E84" s="984">
        <v>0.44882054952052503</v>
      </c>
      <c r="F84" s="90">
        <v>72.377321291175903</v>
      </c>
      <c r="G84" s="90">
        <v>2.0133584</v>
      </c>
      <c r="H84" s="984">
        <v>1.0836606679965901</v>
      </c>
      <c r="I84" s="90">
        <v>3.03594267937238</v>
      </c>
      <c r="J84" s="6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18" customFormat="1" x14ac:dyDescent="0.25">
      <c r="A85" s="89" t="s">
        <v>805</v>
      </c>
      <c r="B85" s="90">
        <v>260.12416569261501</v>
      </c>
      <c r="C85" s="90">
        <v>583.30118487821903</v>
      </c>
      <c r="D85" s="90">
        <v>91.472814282648201</v>
      </c>
      <c r="E85" s="984">
        <v>0.35389907791875003</v>
      </c>
      <c r="F85" s="90">
        <v>47.337276239135598</v>
      </c>
      <c r="G85" s="90">
        <v>3.4111815999999999</v>
      </c>
      <c r="H85" s="984">
        <v>1.09200780485185</v>
      </c>
      <c r="I85" s="90">
        <v>3.4899330258234902</v>
      </c>
      <c r="J85" s="6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07" t="s">
        <v>271</v>
      </c>
      <c r="B86" s="108">
        <f>B85/B84-1</f>
        <v>0.23366372243522782</v>
      </c>
      <c r="C86" s="108">
        <f t="shared" ref="C86:I86" si="9">C85/C84-1</f>
        <v>0.16421111476388894</v>
      </c>
      <c r="D86" s="108">
        <f t="shared" si="9"/>
        <v>-7.4729791740791418E-2</v>
      </c>
      <c r="E86" s="108">
        <f t="shared" si="9"/>
        <v>-0.21149092149006898</v>
      </c>
      <c r="F86" s="108">
        <f t="shared" si="9"/>
        <v>-0.3459653466768069</v>
      </c>
      <c r="G86" s="108">
        <f t="shared" si="9"/>
        <v>0.69427440241141358</v>
      </c>
      <c r="H86" s="108">
        <f t="shared" si="9"/>
        <v>7.7027219883245568E-3</v>
      </c>
      <c r="I86" s="108">
        <f t="shared" si="9"/>
        <v>0.14953851057061573</v>
      </c>
      <c r="J86" s="8"/>
    </row>
    <row r="89" spans="1:26" s="18" customFormat="1" x14ac:dyDescent="0.25">
      <c r="A89" s="1038" t="s">
        <v>719</v>
      </c>
      <c r="B89" s="1038"/>
      <c r="C89" s="1038"/>
      <c r="D89" s="1038"/>
      <c r="E89" s="1038"/>
      <c r="F89" s="1038"/>
      <c r="G89" s="1038"/>
      <c r="H89" s="1038"/>
      <c r="I89" s="103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105" spans="1:11" ht="147" customHeight="1" x14ac:dyDescent="0.25">
      <c r="A105" s="1039" t="s">
        <v>878</v>
      </c>
      <c r="B105" s="1039"/>
      <c r="C105" s="1039"/>
      <c r="D105" s="1039"/>
      <c r="E105" s="1039"/>
      <c r="F105" s="1039"/>
      <c r="G105" s="1039"/>
      <c r="H105" s="1039"/>
      <c r="I105" s="1039"/>
      <c r="J105" s="109"/>
      <c r="K105" s="109"/>
    </row>
  </sheetData>
  <mergeCells count="3">
    <mergeCell ref="A38:K38"/>
    <mergeCell ref="A89:I89"/>
    <mergeCell ref="A105:I105"/>
  </mergeCells>
  <printOptions horizontalCentered="1" verticalCentered="1"/>
  <pageMargins left="0" right="0" top="0" bottom="0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CONTENIDO</vt:lpstr>
      <vt:lpstr>1. PRODUCCIÓN METÁLICA</vt:lpstr>
      <vt:lpstr>2. PRODUCCIÓN EMPRESAS</vt:lpstr>
      <vt:lpstr>3. PRODUCCIÓN DEPARTAMENTOS </vt:lpstr>
      <vt:lpstr>4. NO METÁLICA</vt:lpstr>
      <vt:lpstr>4.1. NO METÁLICA DEPARTAMENTOS</vt:lpstr>
      <vt:lpstr>4.2. CARBONÍFERA</vt:lpstr>
      <vt:lpstr>5. MACROECONÓMICAS</vt:lpstr>
      <vt:lpstr>6. EXPORTACIONES</vt:lpstr>
      <vt:lpstr>6.1 EXPORTACIONES PART</vt:lpstr>
      <vt:lpstr>6.2 EXPORT PRODUCTOS</vt:lpstr>
      <vt:lpstr>7. INVERSIONES</vt:lpstr>
      <vt:lpstr>8. INVERSIONES TIPO</vt:lpstr>
      <vt:lpstr>9. INVERSIONES RUBRO</vt:lpstr>
      <vt:lpstr>10. EMPLEO</vt:lpstr>
      <vt:lpstr>11. EMPLEO-GÉNERO</vt:lpstr>
      <vt:lpstr>12. TRANSFERENCIAS</vt:lpstr>
      <vt:lpstr>13. TRANSFERENCIAS 2 </vt:lpstr>
      <vt:lpstr>14. CATASTRO ACTIVIDAD</vt:lpstr>
      <vt:lpstr>14.1 ACTIVIDAD MINERA</vt:lpstr>
      <vt:lpstr>14.2 ÁREAS RESTRINGIDAS</vt:lpstr>
      <vt:lpstr>15. RECAUDACIÓN</vt:lpstr>
      <vt:lpstr>CPIM 2025</vt:lpstr>
      <vt:lpstr>CPEM 2025</vt:lpstr>
      <vt:lpstr>'1. PRODUCCIÓN METÁLICA'!Área_de_impresión</vt:lpstr>
      <vt:lpstr>'10. EMPLEO'!Área_de_impresión</vt:lpstr>
      <vt:lpstr>'11. EMPLEO-GÉNERO'!Área_de_impresión</vt:lpstr>
      <vt:lpstr>'12. TRANSFERENCIAS'!Área_de_impresión</vt:lpstr>
      <vt:lpstr>'13. TRANSFERENCIAS 2 '!Área_de_impresión</vt:lpstr>
      <vt:lpstr>'14. CATASTRO ACTIVIDAD'!Área_de_impresión</vt:lpstr>
      <vt:lpstr>'14.1 ACTIVIDAD MINERA'!Área_de_impresión</vt:lpstr>
      <vt:lpstr>'14.2 ÁREAS RESTRINGIDAS'!Área_de_impresión</vt:lpstr>
      <vt:lpstr>'15. RECAUDACIÓN'!Área_de_impresión</vt:lpstr>
      <vt:lpstr>'2. PRODUCCIÓN EMPRESAS'!Área_de_impresión</vt:lpstr>
      <vt:lpstr>'3. PRODUCCIÓN DEPARTAMENTOS '!Área_de_impresión</vt:lpstr>
      <vt:lpstr>'4. NO METÁLICA'!Área_de_impresión</vt:lpstr>
      <vt:lpstr>'4.1. NO METÁLICA DEPARTAMENTOS'!Área_de_impresión</vt:lpstr>
      <vt:lpstr>'4.2. CARBONÍFERA'!Área_de_impresión</vt:lpstr>
      <vt:lpstr>'5. MACROECONÓMICAS'!Área_de_impresión</vt:lpstr>
      <vt:lpstr>'6. EXPORTACIONES'!Área_de_impresión</vt:lpstr>
      <vt:lpstr>'6.1 EXPORTACIONES PART'!Área_de_impresión</vt:lpstr>
      <vt:lpstr>'6.2 EXPORT PRODUCTOS'!Área_de_impresión</vt:lpstr>
      <vt:lpstr>'7. INVERSIONES'!Área_de_impresión</vt:lpstr>
      <vt:lpstr>'8. INVERSIONES TIPO'!Área_de_impresión</vt:lpstr>
      <vt:lpstr>'9. INVERSIONES RUBRO'!Área_de_impresión</vt:lpstr>
      <vt:lpstr>CONTENIDO!Área_de_impresión</vt:lpstr>
      <vt:lpstr>'CPEM 2025'!Área_de_impresión</vt:lpstr>
      <vt:lpstr>'CPIM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 PARRAGUEZ, ANGHELA MERCEDES</dc:creator>
  <cp:lastModifiedBy>TEMP_DGPSM073</cp:lastModifiedBy>
  <cp:lastPrinted>2022-09-01T14:01:14Z</cp:lastPrinted>
  <dcterms:created xsi:type="dcterms:W3CDTF">2021-02-25T21:18:08Z</dcterms:created>
  <dcterms:modified xsi:type="dcterms:W3CDTF">2025-06-06T21:51:07Z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{B6E2BAF9-61C8-408A-BAB6-94EC5949AFB7}</vt:lpwstr>
  </property>
</Properties>
</file>