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 ALONSO\Descargas\Cuadros estadisticos 11-2025\"/>
    </mc:Choice>
  </mc:AlternateContent>
  <xr:revisionPtr revIDLastSave="0" documentId="13_ncr:1_{A2DE2933-19CB-491B-BB87-FFCA69DCB6A3}" xr6:coauthVersionLast="47" xr6:coauthVersionMax="47" xr10:uidLastSave="{00000000-0000-0000-0000-000000000000}"/>
  <bookViews>
    <workbookView xWindow="-108" yWindow="-108" windowWidth="23256" windowHeight="12576" xr2:uid="{295490FB-AF89-4A51-B5AF-0E7ED68BCE78}"/>
  </bookViews>
  <sheets>
    <sheet name="S02.C01" sheetId="1" r:id="rId1"/>
    <sheet name="S02.C02" sheetId="2" r:id="rId2"/>
    <sheet name="S02.C03" sheetId="3" r:id="rId3"/>
  </sheets>
  <definedNames>
    <definedName name="_xlnm.Print_Area" localSheetId="0">'S02.C01'!$B$2:$K$51</definedName>
    <definedName name="_xlnm.Print_Area" localSheetId="1">'S02.C02'!$B$2:$K$149</definedName>
    <definedName name="_xlnm.Print_Area" localSheetId="2">'S02.C03'!$B$2:$K$19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TI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6" i="2" l="1"/>
  <c r="F139" i="2"/>
  <c r="F138" i="2"/>
  <c r="F113" i="2"/>
  <c r="F111" i="2"/>
  <c r="F99" i="2"/>
  <c r="J90" i="2"/>
  <c r="I90" i="2"/>
  <c r="I89" i="2"/>
  <c r="F83" i="2"/>
  <c r="F84" i="2"/>
  <c r="F85" i="2"/>
  <c r="F86" i="2"/>
  <c r="F51" i="2"/>
  <c r="F52" i="2"/>
  <c r="J31" i="2"/>
  <c r="I31" i="2"/>
  <c r="F23" i="2"/>
  <c r="D89" i="2"/>
  <c r="E89" i="2"/>
  <c r="D124" i="2"/>
  <c r="E124" i="2"/>
  <c r="I25" i="1"/>
  <c r="F25" i="1"/>
  <c r="F27" i="1"/>
  <c r="F30" i="1"/>
  <c r="F31" i="1"/>
  <c r="F33" i="1"/>
  <c r="J44" i="1"/>
  <c r="J45" i="1"/>
  <c r="J46" i="1"/>
  <c r="I44" i="1"/>
  <c r="I42" i="1"/>
  <c r="F44" i="1"/>
  <c r="F42" i="1"/>
  <c r="I137" i="2" l="1"/>
  <c r="F82" i="2"/>
  <c r="F45" i="2"/>
  <c r="D41" i="2"/>
  <c r="E41" i="2"/>
  <c r="G136" i="2" l="1"/>
  <c r="H136" i="2"/>
  <c r="J137" i="2" l="1"/>
  <c r="J136" i="2" s="1"/>
  <c r="F130" i="2"/>
  <c r="I122" i="2"/>
  <c r="I133" i="2"/>
  <c r="H131" i="2"/>
  <c r="J133" i="2" s="1"/>
  <c r="G131" i="2"/>
  <c r="E131" i="2"/>
  <c r="D131" i="2"/>
  <c r="I126" i="2"/>
  <c r="F126" i="2"/>
  <c r="D117" i="2"/>
  <c r="E117" i="2"/>
  <c r="G41" i="2"/>
  <c r="H41" i="2"/>
  <c r="E136" i="2"/>
  <c r="D136" i="2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F39" i="1"/>
  <c r="F40" i="1"/>
  <c r="I86" i="2" l="1"/>
  <c r="G18" i="2"/>
  <c r="H18" i="2"/>
  <c r="H89" i="2"/>
  <c r="G89" i="2"/>
  <c r="D106" i="2"/>
  <c r="E106" i="2"/>
  <c r="F35" i="1"/>
  <c r="D12" i="2" l="1"/>
  <c r="E12" i="2"/>
  <c r="G12" i="2"/>
  <c r="H12" i="2"/>
  <c r="J17" i="2" s="1"/>
  <c r="F13" i="2"/>
  <c r="I13" i="2"/>
  <c r="F14" i="2"/>
  <c r="I14" i="2"/>
  <c r="F15" i="2"/>
  <c r="I15" i="2"/>
  <c r="F16" i="2"/>
  <c r="I16" i="2"/>
  <c r="F17" i="2"/>
  <c r="I17" i="2"/>
  <c r="D18" i="2"/>
  <c r="E18" i="2"/>
  <c r="I18" i="2"/>
  <c r="F19" i="2"/>
  <c r="I19" i="2"/>
  <c r="J19" i="2"/>
  <c r="J18" i="2" s="1"/>
  <c r="D20" i="2"/>
  <c r="E20" i="2"/>
  <c r="G20" i="2"/>
  <c r="H20" i="2"/>
  <c r="J21" i="2" s="1"/>
  <c r="F21" i="2"/>
  <c r="I21" i="2"/>
  <c r="F22" i="2"/>
  <c r="I22" i="2"/>
  <c r="I23" i="2"/>
  <c r="F24" i="2"/>
  <c r="I24" i="2"/>
  <c r="F25" i="2"/>
  <c r="I25" i="2"/>
  <c r="D26" i="2"/>
  <c r="E26" i="2"/>
  <c r="G26" i="2"/>
  <c r="H26" i="2"/>
  <c r="J27" i="2" s="1"/>
  <c r="F27" i="2"/>
  <c r="I27" i="2"/>
  <c r="F28" i="2"/>
  <c r="I28" i="2"/>
  <c r="I29" i="2"/>
  <c r="D33" i="2"/>
  <c r="E33" i="2"/>
  <c r="G33" i="2"/>
  <c r="H33" i="2"/>
  <c r="J35" i="2" s="1"/>
  <c r="F34" i="2"/>
  <c r="I34" i="2"/>
  <c r="F35" i="2"/>
  <c r="I35" i="2"/>
  <c r="F36" i="2"/>
  <c r="I36" i="2"/>
  <c r="F37" i="2"/>
  <c r="I37" i="2"/>
  <c r="F38" i="2"/>
  <c r="I38" i="2"/>
  <c r="I39" i="2"/>
  <c r="F40" i="2"/>
  <c r="I40" i="2"/>
  <c r="J47" i="2"/>
  <c r="F42" i="2"/>
  <c r="I42" i="2"/>
  <c r="F43" i="2"/>
  <c r="I43" i="2"/>
  <c r="F44" i="2"/>
  <c r="I44" i="2"/>
  <c r="I45" i="2"/>
  <c r="F46" i="2"/>
  <c r="I46" i="2"/>
  <c r="F47" i="2"/>
  <c r="I47" i="2"/>
  <c r="D54" i="2"/>
  <c r="E54" i="2"/>
  <c r="G54" i="2"/>
  <c r="H54" i="2"/>
  <c r="J55" i="2" s="1"/>
  <c r="I55" i="2"/>
  <c r="F56" i="2"/>
  <c r="I56" i="2"/>
  <c r="D48" i="2"/>
  <c r="E48" i="2"/>
  <c r="G48" i="2"/>
  <c r="H48" i="2"/>
  <c r="J50" i="2" s="1"/>
  <c r="F49" i="2"/>
  <c r="I49" i="2"/>
  <c r="F50" i="2"/>
  <c r="I50" i="2"/>
  <c r="I51" i="2"/>
  <c r="I52" i="2"/>
  <c r="F53" i="2"/>
  <c r="I53" i="2"/>
  <c r="D58" i="2"/>
  <c r="E58" i="2"/>
  <c r="G58" i="2"/>
  <c r="H58" i="2"/>
  <c r="F59" i="2"/>
  <c r="I59" i="2"/>
  <c r="F60" i="2"/>
  <c r="I60" i="2"/>
  <c r="F61" i="2"/>
  <c r="I61" i="2"/>
  <c r="F62" i="2"/>
  <c r="I62" i="2"/>
  <c r="D71" i="2"/>
  <c r="E71" i="2"/>
  <c r="G71" i="2"/>
  <c r="H71" i="2"/>
  <c r="F72" i="2"/>
  <c r="I72" i="2"/>
  <c r="D64" i="2"/>
  <c r="E64" i="2"/>
  <c r="G64" i="2"/>
  <c r="H64" i="2"/>
  <c r="J66" i="2" s="1"/>
  <c r="F65" i="2"/>
  <c r="I65" i="2"/>
  <c r="F66" i="2"/>
  <c r="I66" i="2"/>
  <c r="F67" i="2"/>
  <c r="I67" i="2"/>
  <c r="F68" i="2"/>
  <c r="I68" i="2"/>
  <c r="F69" i="2"/>
  <c r="I69" i="2"/>
  <c r="F70" i="2"/>
  <c r="I70" i="2"/>
  <c r="D73" i="2"/>
  <c r="E73" i="2"/>
  <c r="G73" i="2"/>
  <c r="H73" i="2"/>
  <c r="J74" i="2" s="1"/>
  <c r="F74" i="2"/>
  <c r="I74" i="2"/>
  <c r="F75" i="2"/>
  <c r="I75" i="2"/>
  <c r="D77" i="2"/>
  <c r="E77" i="2"/>
  <c r="G77" i="2"/>
  <c r="H77" i="2"/>
  <c r="J79" i="2" s="1"/>
  <c r="F78" i="2"/>
  <c r="I78" i="2"/>
  <c r="F79" i="2"/>
  <c r="I79" i="2"/>
  <c r="F80" i="2"/>
  <c r="I80" i="2"/>
  <c r="D81" i="2"/>
  <c r="E81" i="2"/>
  <c r="G81" i="2"/>
  <c r="H81" i="2"/>
  <c r="I82" i="2"/>
  <c r="I83" i="2"/>
  <c r="I84" i="2"/>
  <c r="I85" i="2"/>
  <c r="D93" i="2"/>
  <c r="E93" i="2"/>
  <c r="G93" i="2"/>
  <c r="H93" i="2"/>
  <c r="J94" i="2" s="1"/>
  <c r="I94" i="2"/>
  <c r="D91" i="2"/>
  <c r="E91" i="2"/>
  <c r="G91" i="2"/>
  <c r="H91" i="2"/>
  <c r="F92" i="2"/>
  <c r="I92" i="2"/>
  <c r="D96" i="2"/>
  <c r="E96" i="2"/>
  <c r="G96" i="2"/>
  <c r="H96" i="2"/>
  <c r="J97" i="2" s="1"/>
  <c r="I99" i="2"/>
  <c r="D101" i="2"/>
  <c r="E101" i="2"/>
  <c r="G101" i="2"/>
  <c r="H101" i="2"/>
  <c r="J102" i="2" s="1"/>
  <c r="F102" i="2"/>
  <c r="I102" i="2"/>
  <c r="F103" i="2"/>
  <c r="I103" i="2"/>
  <c r="F104" i="2"/>
  <c r="I104" i="2"/>
  <c r="F105" i="2"/>
  <c r="I105" i="2"/>
  <c r="F106" i="2"/>
  <c r="G106" i="2"/>
  <c r="H106" i="2"/>
  <c r="J107" i="2" s="1"/>
  <c r="J106" i="2" s="1"/>
  <c r="F107" i="2"/>
  <c r="I107" i="2"/>
  <c r="D110" i="2"/>
  <c r="E110" i="2"/>
  <c r="G110" i="2"/>
  <c r="H110" i="2"/>
  <c r="J112" i="2" s="1"/>
  <c r="I111" i="2"/>
  <c r="F112" i="2"/>
  <c r="I112" i="2"/>
  <c r="I113" i="2"/>
  <c r="D114" i="2"/>
  <c r="E114" i="2"/>
  <c r="G114" i="2"/>
  <c r="H114" i="2"/>
  <c r="J116" i="2" s="1"/>
  <c r="I115" i="2"/>
  <c r="I116" i="2"/>
  <c r="G124" i="2"/>
  <c r="H124" i="2"/>
  <c r="I125" i="2"/>
  <c r="D108" i="2"/>
  <c r="E108" i="2"/>
  <c r="G108" i="2"/>
  <c r="H108" i="2"/>
  <c r="J109" i="2" s="1"/>
  <c r="J108" i="2" s="1"/>
  <c r="I109" i="2"/>
  <c r="G117" i="2"/>
  <c r="H117" i="2"/>
  <c r="J118" i="2" s="1"/>
  <c r="J117" i="2" s="1"/>
  <c r="F118" i="2"/>
  <c r="I118" i="2"/>
  <c r="D129" i="2"/>
  <c r="E129" i="2"/>
  <c r="G129" i="2"/>
  <c r="H129" i="2"/>
  <c r="J130" i="2" s="1"/>
  <c r="J129" i="2" s="1"/>
  <c r="I130" i="2"/>
  <c r="F132" i="2"/>
  <c r="I132" i="2"/>
  <c r="D120" i="2"/>
  <c r="E120" i="2"/>
  <c r="G120" i="2"/>
  <c r="H120" i="2"/>
  <c r="F121" i="2"/>
  <c r="I121" i="2"/>
  <c r="D134" i="2"/>
  <c r="E134" i="2"/>
  <c r="G134" i="2"/>
  <c r="H134" i="2"/>
  <c r="F135" i="2"/>
  <c r="I135" i="2"/>
  <c r="D138" i="2"/>
  <c r="E138" i="2"/>
  <c r="G138" i="2"/>
  <c r="H138" i="2"/>
  <c r="I139" i="2"/>
  <c r="D140" i="2"/>
  <c r="E140" i="2"/>
  <c r="G140" i="2"/>
  <c r="H140" i="2"/>
  <c r="J141" i="2" s="1"/>
  <c r="J140" i="2" s="1"/>
  <c r="D142" i="2"/>
  <c r="E142" i="2"/>
  <c r="G142" i="2"/>
  <c r="H142" i="2"/>
  <c r="J143" i="2" s="1"/>
  <c r="J142" i="2" s="1"/>
  <c r="F143" i="2"/>
  <c r="I143" i="2"/>
  <c r="D144" i="2"/>
  <c r="E144" i="2"/>
  <c r="G144" i="2"/>
  <c r="H144" i="2"/>
  <c r="D146" i="2"/>
  <c r="E146" i="2"/>
  <c r="G146" i="2"/>
  <c r="H146" i="2"/>
  <c r="F129" i="2" l="1"/>
  <c r="J122" i="2"/>
  <c r="J123" i="2"/>
  <c r="J125" i="2"/>
  <c r="J126" i="2"/>
  <c r="F20" i="2"/>
  <c r="F131" i="2"/>
  <c r="F142" i="2"/>
  <c r="F117" i="2"/>
  <c r="I131" i="2"/>
  <c r="F101" i="2"/>
  <c r="J85" i="2"/>
  <c r="J86" i="2"/>
  <c r="F73" i="2"/>
  <c r="F64" i="2"/>
  <c r="I58" i="2"/>
  <c r="I142" i="2"/>
  <c r="F91" i="2"/>
  <c r="J15" i="2"/>
  <c r="J40" i="2"/>
  <c r="F124" i="2"/>
  <c r="F110" i="2"/>
  <c r="F71" i="2"/>
  <c r="I129" i="2"/>
  <c r="J82" i="2"/>
  <c r="F54" i="2"/>
  <c r="F18" i="2"/>
  <c r="I106" i="2"/>
  <c r="F81" i="2"/>
  <c r="I71" i="2"/>
  <c r="J49" i="2"/>
  <c r="J34" i="2"/>
  <c r="F33" i="2"/>
  <c r="J14" i="2"/>
  <c r="J13" i="2"/>
  <c r="F77" i="2"/>
  <c r="I54" i="2"/>
  <c r="F26" i="2"/>
  <c r="F41" i="2"/>
  <c r="I33" i="2"/>
  <c r="I96" i="2"/>
  <c r="I20" i="2"/>
  <c r="I134" i="2"/>
  <c r="J72" i="2"/>
  <c r="J71" i="2" s="1"/>
  <c r="F12" i="2"/>
  <c r="F120" i="2"/>
  <c r="I124" i="2"/>
  <c r="F58" i="2"/>
  <c r="I101" i="2"/>
  <c r="J46" i="2"/>
  <c r="J70" i="2"/>
  <c r="I117" i="2"/>
  <c r="I108" i="2"/>
  <c r="I91" i="2"/>
  <c r="J89" i="2"/>
  <c r="F48" i="2"/>
  <c r="I120" i="2"/>
  <c r="J104" i="2"/>
  <c r="J98" i="2"/>
  <c r="I81" i="2"/>
  <c r="J99" i="2"/>
  <c r="J16" i="2"/>
  <c r="I138" i="2"/>
  <c r="J132" i="2"/>
  <c r="J131" i="2" s="1"/>
  <c r="I41" i="2"/>
  <c r="I26" i="2"/>
  <c r="J139" i="2"/>
  <c r="J138" i="2" s="1"/>
  <c r="J135" i="2"/>
  <c r="J134" i="2" s="1"/>
  <c r="F134" i="2"/>
  <c r="J121" i="2"/>
  <c r="J128" i="2"/>
  <c r="J127" i="2"/>
  <c r="J115" i="2"/>
  <c r="J114" i="2" s="1"/>
  <c r="I114" i="2"/>
  <c r="J111" i="2"/>
  <c r="I110" i="2"/>
  <c r="J105" i="2"/>
  <c r="J103" i="2"/>
  <c r="I93" i="2"/>
  <c r="J95" i="2"/>
  <c r="J93" i="2" s="1"/>
  <c r="J84" i="2"/>
  <c r="J83" i="2"/>
  <c r="J78" i="2"/>
  <c r="I77" i="2"/>
  <c r="I73" i="2"/>
  <c r="I64" i="2"/>
  <c r="J65" i="2"/>
  <c r="J62" i="2"/>
  <c r="J61" i="2"/>
  <c r="J63" i="2"/>
  <c r="J60" i="2"/>
  <c r="J59" i="2"/>
  <c r="J53" i="2"/>
  <c r="J52" i="2"/>
  <c r="J51" i="2"/>
  <c r="I48" i="2"/>
  <c r="J56" i="2"/>
  <c r="J54" i="2" s="1"/>
  <c r="J45" i="2"/>
  <c r="J44" i="2"/>
  <c r="J43" i="2"/>
  <c r="J42" i="2"/>
  <c r="J39" i="2"/>
  <c r="J23" i="2"/>
  <c r="J68" i="2"/>
  <c r="J28" i="2"/>
  <c r="J75" i="2"/>
  <c r="J36" i="2"/>
  <c r="I12" i="2"/>
  <c r="J76" i="2"/>
  <c r="J92" i="2"/>
  <c r="J91" i="2" s="1"/>
  <c r="J22" i="2"/>
  <c r="J25" i="2"/>
  <c r="J24" i="2"/>
  <c r="J30" i="2"/>
  <c r="J29" i="2"/>
  <c r="J38" i="2"/>
  <c r="J69" i="2"/>
  <c r="J37" i="2"/>
  <c r="J113" i="2"/>
  <c r="J80" i="2"/>
  <c r="J67" i="2"/>
  <c r="J120" i="2" l="1"/>
  <c r="J96" i="2"/>
  <c r="J124" i="2"/>
  <c r="J58" i="2"/>
  <c r="J101" i="2"/>
  <c r="J26" i="2"/>
  <c r="J81" i="2"/>
  <c r="J33" i="2"/>
  <c r="J64" i="2"/>
  <c r="J73" i="2"/>
  <c r="J48" i="2"/>
  <c r="J41" i="2"/>
  <c r="J20" i="2"/>
  <c r="J12" i="2"/>
  <c r="J77" i="2"/>
  <c r="J110" i="2"/>
  <c r="F36" i="1"/>
  <c r="F37" i="1"/>
  <c r="F38" i="1"/>
  <c r="I17" i="3"/>
  <c r="F17" i="3"/>
  <c r="H16" i="3"/>
  <c r="J17" i="3" s="1"/>
  <c r="J16" i="3" s="1"/>
  <c r="G16" i="3"/>
  <c r="E16" i="3"/>
  <c r="D16" i="3"/>
  <c r="I15" i="3"/>
  <c r="F15" i="3"/>
  <c r="I14" i="3"/>
  <c r="F14" i="3"/>
  <c r="I13" i="3"/>
  <c r="F13" i="3"/>
  <c r="I12" i="3"/>
  <c r="F12" i="3"/>
  <c r="H11" i="3"/>
  <c r="J13" i="3" s="1"/>
  <c r="G11" i="3"/>
  <c r="E11" i="3"/>
  <c r="D11" i="3"/>
  <c r="I49" i="1"/>
  <c r="F49" i="1"/>
  <c r="I48" i="1"/>
  <c r="F48" i="1"/>
  <c r="H47" i="1"/>
  <c r="J49" i="1" s="1"/>
  <c r="G47" i="1"/>
  <c r="E47" i="1"/>
  <c r="D47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H11" i="1"/>
  <c r="G11" i="1"/>
  <c r="E11" i="1"/>
  <c r="D11" i="1"/>
  <c r="J39" i="1" l="1"/>
  <c r="J40" i="1"/>
  <c r="F16" i="3"/>
  <c r="F11" i="3"/>
  <c r="J24" i="1"/>
  <c r="J29" i="1"/>
  <c r="J37" i="1"/>
  <c r="J38" i="1"/>
  <c r="I47" i="1"/>
  <c r="J43" i="1"/>
  <c r="J42" i="1"/>
  <c r="J41" i="1"/>
  <c r="J36" i="1"/>
  <c r="J35" i="1"/>
  <c r="J34" i="1"/>
  <c r="J33" i="1"/>
  <c r="J32" i="1"/>
  <c r="I11" i="3"/>
  <c r="J14" i="3"/>
  <c r="J15" i="3"/>
  <c r="F47" i="1"/>
  <c r="J31" i="1"/>
  <c r="F11" i="1"/>
  <c r="J25" i="1"/>
  <c r="J12" i="1"/>
  <c r="J18" i="1"/>
  <c r="J17" i="1"/>
  <c r="J13" i="1"/>
  <c r="J14" i="1"/>
  <c r="J28" i="1"/>
  <c r="J19" i="1"/>
  <c r="J30" i="1"/>
  <c r="J20" i="1"/>
  <c r="J15" i="1"/>
  <c r="J26" i="1"/>
  <c r="J48" i="1"/>
  <c r="J47" i="1" s="1"/>
  <c r="J21" i="1"/>
  <c r="I11" i="1"/>
  <c r="J16" i="1"/>
  <c r="J27" i="1"/>
  <c r="J22" i="1"/>
  <c r="I16" i="3"/>
  <c r="J23" i="1"/>
  <c r="J12" i="3"/>
  <c r="J11" i="3" l="1"/>
  <c r="J11" i="1"/>
</calcChain>
</file>

<file path=xl/sharedStrings.xml><?xml version="1.0" encoding="utf-8"?>
<sst xmlns="http://schemas.openxmlformats.org/spreadsheetml/2006/main" count="281" uniqueCount="118">
  <si>
    <t>SECCIÓN N° 02: EXTRACCIÓN NO METÁLICA</t>
  </si>
  <si>
    <t>NON-METALLIC MINING</t>
  </si>
  <si>
    <t>CUADRO N° 01: EXTRACCIÓN MINERA NO METÁLICA Y CARBONÍFERA*</t>
  </si>
  <si>
    <t>NON-METALLIC AND COAL MINING</t>
  </si>
  <si>
    <r>
      <rPr>
        <b/>
        <sz val="10"/>
        <rFont val="Calibri Light"/>
        <family val="2"/>
        <scheme val="major"/>
      </rPr>
      <t>RECURSO EXTRAÍDO</t>
    </r>
    <r>
      <rPr>
        <b/>
        <sz val="8"/>
        <rFont val="Calibri Light"/>
        <family val="2"/>
        <scheme val="major"/>
      </rPr>
      <t xml:space="preserve">
</t>
    </r>
    <r>
      <rPr>
        <i/>
        <sz val="8"/>
        <rFont val="Calibri Light"/>
        <family val="2"/>
        <scheme val="major"/>
      </rPr>
      <t>RESOURCE EXTRACTED</t>
    </r>
  </si>
  <si>
    <t>VAR. %</t>
  </si>
  <si>
    <t>PART. %</t>
  </si>
  <si>
    <r>
      <t xml:space="preserve">NO METÁLICO (TM) / </t>
    </r>
    <r>
      <rPr>
        <i/>
        <sz val="8"/>
        <rFont val="Calibri Light"/>
        <family val="2"/>
        <scheme val="major"/>
      </rPr>
      <t>NON-METALLIC</t>
    </r>
    <r>
      <rPr>
        <b/>
        <sz val="10"/>
        <rFont val="Calibri Light"/>
        <family val="2"/>
        <scheme val="major"/>
      </rPr>
      <t xml:space="preserve"> </t>
    </r>
    <r>
      <rPr>
        <i/>
        <sz val="8"/>
        <rFont val="Calibri Light"/>
        <family val="2"/>
        <scheme val="major"/>
      </rPr>
      <t>(MT)</t>
    </r>
  </si>
  <si>
    <t>FOSFATOS</t>
  </si>
  <si>
    <t>ARENA (GRUESA/FINA)</t>
  </si>
  <si>
    <t>CALCITA</t>
  </si>
  <si>
    <t>CONCHUELAS</t>
  </si>
  <si>
    <t>PUZOLANA</t>
  </si>
  <si>
    <t>SAL</t>
  </si>
  <si>
    <t>ANDALUCITA</t>
  </si>
  <si>
    <t>ARCILLAS</t>
  </si>
  <si>
    <t>TRAVERTINO</t>
  </si>
  <si>
    <t>YESO</t>
  </si>
  <si>
    <t>GRANITO</t>
  </si>
  <si>
    <t>+</t>
  </si>
  <si>
    <t>DIATOMITAS</t>
  </si>
  <si>
    <t>DOLOMITA</t>
  </si>
  <si>
    <t>PIROFILITA</t>
  </si>
  <si>
    <t>ANDESITA</t>
  </si>
  <si>
    <t>BENTONITA</t>
  </si>
  <si>
    <t>TALCO</t>
  </si>
  <si>
    <t>FELDESPATOS</t>
  </si>
  <si>
    <t>BARITINA</t>
  </si>
  <si>
    <t>PIEDRA LAJA</t>
  </si>
  <si>
    <t>ARENISCA / CUARCITA</t>
  </si>
  <si>
    <t>GRANODIORITA ORNAMENTAL</t>
  </si>
  <si>
    <t>COQUINA</t>
  </si>
  <si>
    <t>-</t>
  </si>
  <si>
    <t>SULFATOS</t>
  </si>
  <si>
    <t>PIZARRA</t>
  </si>
  <si>
    <r>
      <t xml:space="preserve">CARBONÍFERA  (TM) / </t>
    </r>
    <r>
      <rPr>
        <i/>
        <sz val="8"/>
        <rFont val="Calibri Light"/>
        <family val="2"/>
        <scheme val="major"/>
      </rPr>
      <t>COAL (MT)</t>
    </r>
  </si>
  <si>
    <t>CARBÓN ANTRACITA</t>
  </si>
  <si>
    <t>CARBÓN BITUMINOSO</t>
  </si>
  <si>
    <t>CUADRO N° 02: EXTRACCIÓN MINERA NO METÁLICA SEGÚN DEPARTAMENTO*</t>
  </si>
  <si>
    <t>NON-METALLIC MINING BY DEPARTMENT MINING</t>
  </si>
  <si>
    <r>
      <rPr>
        <b/>
        <sz val="10"/>
        <rFont val="Calibri Light"/>
        <family val="2"/>
        <scheme val="major"/>
      </rPr>
      <t>RECURSO EXTRAÍDO / DEPARTAMENTO</t>
    </r>
    <r>
      <rPr>
        <b/>
        <sz val="8"/>
        <rFont val="Calibri Light"/>
        <family val="2"/>
        <scheme val="major"/>
      </rPr>
      <t xml:space="preserve">
</t>
    </r>
    <r>
      <rPr>
        <i/>
        <sz val="8"/>
        <rFont val="Calibri Light"/>
        <family val="2"/>
        <scheme val="major"/>
      </rPr>
      <t>RESOURCE EXTRACTED / DEPARTMENT</t>
    </r>
  </si>
  <si>
    <t>VAR %</t>
  </si>
  <si>
    <r>
      <t xml:space="preserve">CALIZA / DOLOMITA (TM) / </t>
    </r>
    <r>
      <rPr>
        <i/>
        <sz val="8"/>
        <color theme="1"/>
        <rFont val="Calibri Light"/>
        <family val="2"/>
        <scheme val="major"/>
      </rPr>
      <t>LIMESTONE / DOLOMITE</t>
    </r>
  </si>
  <si>
    <t>JUNÍN</t>
  </si>
  <si>
    <t>LIMA</t>
  </si>
  <si>
    <t>CAJAMARCA</t>
  </si>
  <si>
    <t>AREQUIPA</t>
  </si>
  <si>
    <t>OTROS</t>
  </si>
  <si>
    <r>
      <t xml:space="preserve">FOSFATOS (TM) / </t>
    </r>
    <r>
      <rPr>
        <i/>
        <sz val="8"/>
        <color theme="1"/>
        <rFont val="Calibri Light"/>
        <family val="2"/>
        <scheme val="major"/>
      </rPr>
      <t>PHOSPHATES</t>
    </r>
  </si>
  <si>
    <t>PIURA</t>
  </si>
  <si>
    <r>
      <t xml:space="preserve">HORMIGÓN (TM) / </t>
    </r>
    <r>
      <rPr>
        <i/>
        <sz val="8"/>
        <color theme="1"/>
        <rFont val="Calibri Light"/>
        <family val="2"/>
        <scheme val="major"/>
      </rPr>
      <t>CONCRETE</t>
    </r>
  </si>
  <si>
    <t>CALLAO</t>
  </si>
  <si>
    <t>MOQUEGUA</t>
  </si>
  <si>
    <t>SAN MARTÍN</t>
  </si>
  <si>
    <r>
      <t xml:space="preserve">ARENA (GRUESA/FINA) (TM) / </t>
    </r>
    <r>
      <rPr>
        <i/>
        <sz val="8"/>
        <color theme="1"/>
        <rFont val="Calibri Light"/>
        <family val="2"/>
        <scheme val="major"/>
      </rPr>
      <t>SAND (COARSE/FINE)</t>
    </r>
  </si>
  <si>
    <t>ICA</t>
  </si>
  <si>
    <t>TACNA</t>
  </si>
  <si>
    <t>LAMBAYEQUE</t>
  </si>
  <si>
    <r>
      <t xml:space="preserve">CALCITA (TM) / </t>
    </r>
    <r>
      <rPr>
        <i/>
        <sz val="8"/>
        <color theme="1"/>
        <rFont val="Calibri Light"/>
        <family val="2"/>
        <scheme val="major"/>
      </rPr>
      <t>CALCITE</t>
    </r>
  </si>
  <si>
    <t>PUNO</t>
  </si>
  <si>
    <t>AMAZONAS</t>
  </si>
  <si>
    <r>
      <t xml:space="preserve">PIEDRA (CONSTRUCCIÓN) / </t>
    </r>
    <r>
      <rPr>
        <i/>
        <sz val="8"/>
        <color theme="1"/>
        <rFont val="Calibri Light"/>
        <family val="2"/>
        <scheme val="major"/>
      </rPr>
      <t>STONE (CONSTRUCTION)</t>
    </r>
  </si>
  <si>
    <r>
      <t xml:space="preserve">CONCHUELAS (TM) / </t>
    </r>
    <r>
      <rPr>
        <i/>
        <sz val="8"/>
        <color theme="1"/>
        <rFont val="Calibri Light"/>
        <family val="2"/>
        <scheme val="major"/>
      </rPr>
      <t>SHELLS</t>
    </r>
  </si>
  <si>
    <r>
      <t xml:space="preserve">PUZOLANA (TM) / </t>
    </r>
    <r>
      <rPr>
        <i/>
        <sz val="8"/>
        <color theme="1"/>
        <rFont val="Calibri Light"/>
        <family val="2"/>
        <scheme val="major"/>
      </rPr>
      <t>POZZOLAN</t>
    </r>
  </si>
  <si>
    <r>
      <t xml:space="preserve">SAL (TM) / </t>
    </r>
    <r>
      <rPr>
        <i/>
        <sz val="8"/>
        <color theme="1"/>
        <rFont val="Calibri Light"/>
        <family val="2"/>
        <scheme val="major"/>
      </rPr>
      <t>SALT</t>
    </r>
  </si>
  <si>
    <t>LA LIBERTAD</t>
  </si>
  <si>
    <r>
      <t xml:space="preserve">ANDALUCITA (TM) / </t>
    </r>
    <r>
      <rPr>
        <i/>
        <sz val="9"/>
        <color theme="1"/>
        <rFont val="Calibri Light"/>
        <family val="2"/>
        <scheme val="major"/>
      </rPr>
      <t>ANDALUSITE</t>
    </r>
  </si>
  <si>
    <r>
      <t xml:space="preserve">ARCILLAS (TM) / </t>
    </r>
    <r>
      <rPr>
        <i/>
        <sz val="8"/>
        <color theme="1"/>
        <rFont val="Calibri Light"/>
        <family val="2"/>
        <scheme val="major"/>
      </rPr>
      <t>CLAYS</t>
    </r>
  </si>
  <si>
    <t>HUANCAVELICA</t>
  </si>
  <si>
    <r>
      <t xml:space="preserve">TRAVERTINO (TM) / </t>
    </r>
    <r>
      <rPr>
        <i/>
        <sz val="8"/>
        <color theme="1"/>
        <rFont val="Calibri Light"/>
        <family val="2"/>
        <scheme val="major"/>
      </rPr>
      <t>TRAVERTINE</t>
    </r>
  </si>
  <si>
    <r>
      <t>SÍLICE (TM) /</t>
    </r>
    <r>
      <rPr>
        <i/>
        <sz val="8"/>
        <color theme="1"/>
        <rFont val="Calibri Light"/>
        <family val="2"/>
        <scheme val="major"/>
      </rPr>
      <t xml:space="preserve"> SILICA</t>
    </r>
  </si>
  <si>
    <r>
      <t xml:space="preserve">YESO (TM) / </t>
    </r>
    <r>
      <rPr>
        <i/>
        <sz val="8"/>
        <color theme="1"/>
        <rFont val="Calibri Light"/>
        <family val="2"/>
        <scheme val="major"/>
      </rPr>
      <t>GYPSUM</t>
    </r>
  </si>
  <si>
    <t>CUSCO</t>
  </si>
  <si>
    <r>
      <t xml:space="preserve">GRANITO (TM) / </t>
    </r>
    <r>
      <rPr>
        <i/>
        <sz val="8"/>
        <color theme="1"/>
        <rFont val="Calibri Light"/>
        <family val="2"/>
        <scheme val="major"/>
      </rPr>
      <t>GRANITE</t>
    </r>
  </si>
  <si>
    <r>
      <t xml:space="preserve">DIATOMITAS (TM) / </t>
    </r>
    <r>
      <rPr>
        <i/>
        <sz val="8"/>
        <color theme="1"/>
        <rFont val="Calibri Light"/>
        <family val="2"/>
        <scheme val="major"/>
      </rPr>
      <t>DIATOMITES</t>
    </r>
  </si>
  <si>
    <r>
      <t xml:space="preserve">DOLOMITA (TM) / </t>
    </r>
    <r>
      <rPr>
        <i/>
        <sz val="8"/>
        <color theme="1"/>
        <rFont val="Calibri Light"/>
        <family val="2"/>
        <scheme val="major"/>
      </rPr>
      <t>DOLOMITE</t>
    </r>
  </si>
  <si>
    <t>HUÁNUCO</t>
  </si>
  <si>
    <r>
      <t xml:space="preserve">PIROFILITA (TM) / </t>
    </r>
    <r>
      <rPr>
        <i/>
        <sz val="8"/>
        <color theme="1"/>
        <rFont val="Calibri Light"/>
        <family val="2"/>
        <scheme val="major"/>
      </rPr>
      <t>PYROFILITE</t>
    </r>
  </si>
  <si>
    <r>
      <t xml:space="preserve">ANDESITA (TM) / </t>
    </r>
    <r>
      <rPr>
        <i/>
        <sz val="8"/>
        <color theme="1"/>
        <rFont val="Calibri Light"/>
        <family val="2"/>
        <scheme val="major"/>
      </rPr>
      <t>ANDESITE</t>
    </r>
  </si>
  <si>
    <r>
      <t xml:space="preserve">BENTONITA (TM) / </t>
    </r>
    <r>
      <rPr>
        <i/>
        <sz val="8"/>
        <color theme="1"/>
        <rFont val="Calibri Light"/>
        <family val="2"/>
        <scheme val="major"/>
      </rPr>
      <t>BENTONITE</t>
    </r>
  </si>
  <si>
    <r>
      <t xml:space="preserve">TALCO (TM) / </t>
    </r>
    <r>
      <rPr>
        <i/>
        <sz val="8"/>
        <color theme="1"/>
        <rFont val="Calibri Light"/>
        <family val="2"/>
        <scheme val="major"/>
      </rPr>
      <t>TALC</t>
    </r>
  </si>
  <si>
    <r>
      <t xml:space="preserve">FELDESPATOS (TM) / </t>
    </r>
    <r>
      <rPr>
        <i/>
        <sz val="8"/>
        <color theme="1"/>
        <rFont val="Calibri Light"/>
        <family val="2"/>
        <scheme val="major"/>
      </rPr>
      <t>FELDSPARS</t>
    </r>
  </si>
  <si>
    <r>
      <t xml:space="preserve">BARITINA (TM) / </t>
    </r>
    <r>
      <rPr>
        <i/>
        <sz val="8"/>
        <color theme="1"/>
        <rFont val="Calibri Light"/>
        <family val="2"/>
        <scheme val="major"/>
      </rPr>
      <t>BARITE</t>
    </r>
  </si>
  <si>
    <r>
      <t xml:space="preserve">ARENISCA / CUARCITA (TMF) / </t>
    </r>
    <r>
      <rPr>
        <i/>
        <sz val="8"/>
        <color theme="1"/>
        <rFont val="Calibri Light"/>
        <family val="2"/>
        <scheme val="major"/>
      </rPr>
      <t>SANDSTONE / QUARTZITE</t>
    </r>
  </si>
  <si>
    <r>
      <t xml:space="preserve">GRANODIORITA ORNAMENTAL (TM) / </t>
    </r>
    <r>
      <rPr>
        <i/>
        <sz val="8"/>
        <color theme="1"/>
        <rFont val="Calibri Light"/>
        <family val="2"/>
        <scheme val="major"/>
      </rPr>
      <t>ORNAMENTAL GRANODIORITE</t>
    </r>
  </si>
  <si>
    <r>
      <t xml:space="preserve">COQUINA (TM) / </t>
    </r>
    <r>
      <rPr>
        <i/>
        <sz val="8"/>
        <color theme="1"/>
        <rFont val="Calibri Light"/>
        <family val="2"/>
        <scheme val="major"/>
      </rPr>
      <t>COQUINA</t>
    </r>
  </si>
  <si>
    <r>
      <t xml:space="preserve">SULFATOS (TM) / </t>
    </r>
    <r>
      <rPr>
        <i/>
        <sz val="8"/>
        <color theme="1"/>
        <rFont val="Calibri Light"/>
        <family val="2"/>
        <scheme val="major"/>
      </rPr>
      <t>SULFATES</t>
    </r>
  </si>
  <si>
    <r>
      <t xml:space="preserve">ÓNIX (TM) / </t>
    </r>
    <r>
      <rPr>
        <i/>
        <sz val="8"/>
        <color theme="1"/>
        <rFont val="Calibri Light"/>
        <family val="2"/>
        <scheme val="major"/>
      </rPr>
      <t>ONYX</t>
    </r>
  </si>
  <si>
    <r>
      <t xml:space="preserve">CAOLÍN (TM) / </t>
    </r>
    <r>
      <rPr>
        <i/>
        <sz val="8"/>
        <color theme="1"/>
        <rFont val="Calibri Light"/>
        <family val="2"/>
        <scheme val="major"/>
      </rPr>
      <t>KAOLIN</t>
    </r>
  </si>
  <si>
    <t>ÁNCASH</t>
  </si>
  <si>
    <t>PASCO</t>
  </si>
  <si>
    <r>
      <t xml:space="preserve">PIZARRA (TM) / </t>
    </r>
    <r>
      <rPr>
        <i/>
        <sz val="8"/>
        <color theme="1"/>
        <rFont val="Calibri Light"/>
        <family val="2"/>
        <scheme val="major"/>
      </rPr>
      <t>SLATE</t>
    </r>
  </si>
  <si>
    <t>CUADRO N° 03: EXTRACCIÓN MINERA DE CARBÓN SEGÚN DEPARTAMENTO*</t>
  </si>
  <si>
    <t>COAL MINING BY DEPARTMENT</t>
  </si>
  <si>
    <r>
      <t xml:space="preserve">CARBÓN ANTRACITA (TM) / </t>
    </r>
    <r>
      <rPr>
        <i/>
        <sz val="8"/>
        <rFont val="Calibri Light"/>
        <family val="2"/>
        <scheme val="major"/>
      </rPr>
      <t>ANTHRACITE COAL</t>
    </r>
  </si>
  <si>
    <r>
      <t xml:space="preserve">CARBÓN BITUMINOSO (TM) / </t>
    </r>
    <r>
      <rPr>
        <i/>
        <sz val="8"/>
        <color theme="1"/>
        <rFont val="Calibri Light"/>
        <family val="2"/>
        <scheme val="major"/>
      </rPr>
      <t>BITUMINOUS COAL</t>
    </r>
  </si>
  <si>
    <t>CALIZA / DOLOMITA</t>
  </si>
  <si>
    <t>ARAGONITO</t>
  </si>
  <si>
    <t>AYACUCHO</t>
  </si>
  <si>
    <r>
      <t xml:space="preserve">ARAGONITO (TM) / </t>
    </r>
    <r>
      <rPr>
        <i/>
        <sz val="8"/>
        <color theme="1"/>
        <rFont val="Calibri Light"/>
        <family val="2"/>
        <scheme val="major"/>
      </rPr>
      <t>ARAGONITE</t>
    </r>
  </si>
  <si>
    <r>
      <t xml:space="preserve">MÁRMOL (TM) / </t>
    </r>
    <r>
      <rPr>
        <i/>
        <sz val="8"/>
        <color theme="1"/>
        <rFont val="Calibri Light"/>
        <family val="2"/>
        <scheme val="major"/>
      </rPr>
      <t>MARBLE</t>
    </r>
  </si>
  <si>
    <r>
      <t xml:space="preserve">PIEDRA LAJA  (TM) / </t>
    </r>
    <r>
      <rPr>
        <i/>
        <sz val="8"/>
        <color theme="1"/>
        <rFont val="Calibri Light"/>
        <family val="2"/>
        <scheme val="major"/>
      </rPr>
      <t>FLAG STONE</t>
    </r>
  </si>
  <si>
    <t>BORATOS / ULEXITA</t>
  </si>
  <si>
    <r>
      <t xml:space="preserve">BORATOS / ULEXITA (TM) / </t>
    </r>
    <r>
      <rPr>
        <i/>
        <sz val="8"/>
        <color theme="1"/>
        <rFont val="Calibri Light"/>
        <family val="2"/>
        <scheme val="major"/>
      </rPr>
      <t>BORATES / ULEXITE</t>
    </r>
  </si>
  <si>
    <t>SILICATOS</t>
  </si>
  <si>
    <r>
      <t xml:space="preserve">SILICATOS (TM) / </t>
    </r>
    <r>
      <rPr>
        <i/>
        <sz val="8"/>
        <color theme="1"/>
        <rFont val="Calibri Light"/>
        <family val="2"/>
        <scheme val="major"/>
      </rPr>
      <t>SILICATES</t>
    </r>
  </si>
  <si>
    <t>HORMIGÓN</t>
  </si>
  <si>
    <t>PIEDRA (CONSTRUCCIÓN)</t>
  </si>
  <si>
    <t>SÍLICE</t>
  </si>
  <si>
    <t>CAOLÍN</t>
  </si>
  <si>
    <t>MÁRMOL</t>
  </si>
  <si>
    <t>ÓNIX</t>
  </si>
  <si>
    <t>LORETO</t>
  </si>
  <si>
    <r>
      <rPr>
        <u/>
        <sz val="10"/>
        <rFont val="Calibri Light"/>
        <family val="2"/>
        <scheme val="major"/>
      </rPr>
      <t>Fuente</t>
    </r>
    <r>
      <rPr>
        <sz val="10"/>
        <rFont val="Calibri Light"/>
        <family val="2"/>
        <scheme val="major"/>
      </rPr>
      <t>:  Dirección de Gestión Minera, DGM /</t>
    </r>
    <r>
      <rPr>
        <i/>
        <sz val="10"/>
        <rFont val="Calibri Light"/>
        <family val="2"/>
        <scheme val="major"/>
      </rPr>
      <t xml:space="preserve"> </t>
    </r>
    <r>
      <rPr>
        <i/>
        <u/>
        <sz val="10"/>
        <rFont val="Calibri Light"/>
        <family val="2"/>
        <scheme val="major"/>
      </rPr>
      <t>Source</t>
    </r>
    <r>
      <rPr>
        <i/>
        <sz val="10"/>
        <rFont val="Calibri Light"/>
        <family val="2"/>
        <scheme val="major"/>
      </rPr>
      <t>: General Directorate of Mining, DGM.</t>
    </r>
    <r>
      <rPr>
        <sz val="10"/>
        <rFont val="Calibri Light"/>
        <family val="2"/>
        <scheme val="major"/>
      </rPr>
      <t xml:space="preserve">
</t>
    </r>
    <r>
      <rPr>
        <u/>
        <sz val="10"/>
        <rFont val="Calibri Light"/>
        <family val="2"/>
        <scheme val="major"/>
      </rPr>
      <t>Fecha de consulta</t>
    </r>
    <r>
      <rPr>
        <sz val="10"/>
        <rFont val="Calibri Light"/>
        <family val="2"/>
        <scheme val="major"/>
      </rPr>
      <t>: 29 de diciembre de 2025. /</t>
    </r>
    <r>
      <rPr>
        <i/>
        <sz val="10"/>
        <rFont val="Calibri Light"/>
        <family val="2"/>
        <scheme val="major"/>
      </rPr>
      <t xml:space="preserve"> </t>
    </r>
    <r>
      <rPr>
        <i/>
        <u/>
        <sz val="10"/>
        <rFont val="Calibri Light"/>
        <family val="2"/>
        <scheme val="major"/>
      </rPr>
      <t>Date of consultation</t>
    </r>
    <r>
      <rPr>
        <i/>
        <sz val="10"/>
        <rFont val="Calibri Light"/>
        <family val="2"/>
        <scheme val="major"/>
      </rPr>
      <t>: December 29, 2025.</t>
    </r>
    <r>
      <rPr>
        <sz val="10"/>
        <rFont val="Calibri Light"/>
        <family val="2"/>
        <scheme val="major"/>
      </rPr>
      <t xml:space="preserve">
</t>
    </r>
    <r>
      <rPr>
        <u/>
        <sz val="10"/>
        <rFont val="Calibri Light"/>
        <family val="2"/>
        <scheme val="major"/>
      </rPr>
      <t>Elaboración</t>
    </r>
    <r>
      <rPr>
        <sz val="10"/>
        <rFont val="Calibri Light"/>
        <family val="2"/>
        <scheme val="major"/>
      </rPr>
      <t xml:space="preserve">: Dirección de Promoción y Sostenibilidad Minera, DGPSM. / </t>
    </r>
    <r>
      <rPr>
        <i/>
        <u/>
        <sz val="10"/>
        <rFont val="Calibri Light"/>
        <family val="2"/>
        <scheme val="major"/>
      </rPr>
      <t>Prepared by</t>
    </r>
    <r>
      <rPr>
        <i/>
        <sz val="10"/>
        <rFont val="Calibri Light"/>
        <family val="2"/>
        <scheme val="major"/>
      </rPr>
      <t>: General Directorate of Mining Promotion and Sustainability, DGPSM.</t>
    </r>
    <r>
      <rPr>
        <sz val="10"/>
        <rFont val="Calibri Light"/>
        <family val="2"/>
        <scheme val="major"/>
      </rPr>
      <t xml:space="preserve">
(*) Información preliminar / </t>
    </r>
    <r>
      <rPr>
        <i/>
        <sz val="10"/>
        <rFont val="Calibri Light"/>
        <family val="2"/>
        <scheme val="major"/>
      </rPr>
      <t>(*) Preliminary information.</t>
    </r>
  </si>
  <si>
    <r>
      <t xml:space="preserve">NOVIEMBRE
</t>
    </r>
    <r>
      <rPr>
        <i/>
        <sz val="8"/>
        <rFont val="Calibri Light"/>
        <family val="2"/>
        <scheme val="major"/>
      </rPr>
      <t>November</t>
    </r>
  </si>
  <si>
    <r>
      <t xml:space="preserve">ENERO - NOVIEMBRE
</t>
    </r>
    <r>
      <rPr>
        <i/>
        <sz val="8"/>
        <rFont val="Calibri Light"/>
        <family val="2"/>
        <scheme val="major"/>
      </rPr>
      <t>January - November</t>
    </r>
  </si>
  <si>
    <r>
      <rPr>
        <u/>
        <sz val="10"/>
        <color theme="1"/>
        <rFont val="Calibri Light"/>
        <family val="2"/>
        <scheme val="major"/>
      </rPr>
      <t>Fuente</t>
    </r>
    <r>
      <rPr>
        <sz val="10"/>
        <color theme="1"/>
        <rFont val="Calibri Light"/>
        <family val="2"/>
        <scheme val="major"/>
      </rPr>
      <t>:  Dirección de Gestión Minera, DGM /</t>
    </r>
    <r>
      <rPr>
        <i/>
        <sz val="10"/>
        <color theme="1"/>
        <rFont val="Calibri Light"/>
        <family val="2"/>
        <scheme val="major"/>
      </rPr>
      <t xml:space="preserve"> </t>
    </r>
    <r>
      <rPr>
        <i/>
        <u/>
        <sz val="10"/>
        <color theme="1"/>
        <rFont val="Calibri Light"/>
        <family val="2"/>
        <scheme val="major"/>
      </rPr>
      <t>Source</t>
    </r>
    <r>
      <rPr>
        <i/>
        <sz val="10"/>
        <color theme="1"/>
        <rFont val="Calibri Light"/>
        <family val="2"/>
        <scheme val="major"/>
      </rPr>
      <t>: General Directorate of Mining, DGM.</t>
    </r>
    <r>
      <rPr>
        <sz val="10"/>
        <color theme="1"/>
        <rFont val="Calibri Light"/>
        <family val="2"/>
        <scheme val="major"/>
      </rPr>
      <t xml:space="preserve">
</t>
    </r>
    <r>
      <rPr>
        <u/>
        <sz val="10"/>
        <color theme="1"/>
        <rFont val="Calibri Light"/>
        <family val="2"/>
        <scheme val="major"/>
      </rPr>
      <t>Fecha de consulta</t>
    </r>
    <r>
      <rPr>
        <sz val="10"/>
        <color theme="1"/>
        <rFont val="Calibri Light"/>
        <family val="2"/>
        <scheme val="major"/>
      </rPr>
      <t xml:space="preserve">: 29 de diciembre de 2025. / </t>
    </r>
    <r>
      <rPr>
        <i/>
        <u/>
        <sz val="10"/>
        <color theme="1"/>
        <rFont val="Calibri Light"/>
        <family val="2"/>
        <scheme val="major"/>
      </rPr>
      <t>Date of consultation</t>
    </r>
    <r>
      <rPr>
        <sz val="10"/>
        <color theme="1"/>
        <rFont val="Calibri Light"/>
        <family val="2"/>
        <scheme val="major"/>
      </rPr>
      <t xml:space="preserve">: December 29, 2025.
</t>
    </r>
    <r>
      <rPr>
        <u/>
        <sz val="10"/>
        <color theme="1"/>
        <rFont val="Calibri Light"/>
        <family val="2"/>
        <scheme val="major"/>
      </rPr>
      <t>Elaboración</t>
    </r>
    <r>
      <rPr>
        <sz val="10"/>
        <color theme="1"/>
        <rFont val="Calibri Light"/>
        <family val="2"/>
        <scheme val="major"/>
      </rPr>
      <t xml:space="preserve">: Dirección de Promoción y Sostenibilidad Minera, DGPSM. / </t>
    </r>
    <r>
      <rPr>
        <i/>
        <u/>
        <sz val="10"/>
        <color theme="1"/>
        <rFont val="Calibri Light"/>
        <family val="2"/>
        <scheme val="major"/>
      </rPr>
      <t>Prepared by</t>
    </r>
    <r>
      <rPr>
        <i/>
        <sz val="10"/>
        <color theme="1"/>
        <rFont val="Calibri Light"/>
        <family val="2"/>
        <scheme val="major"/>
      </rPr>
      <t>: General Directorate of Mining Promotion and Sustainability, DGPSM.</t>
    </r>
    <r>
      <rPr>
        <sz val="10"/>
        <color theme="1"/>
        <rFont val="Calibri Light"/>
        <family val="2"/>
        <scheme val="major"/>
      </rPr>
      <t xml:space="preserve">
(*) Información preliminar / </t>
    </r>
    <r>
      <rPr>
        <i/>
        <sz val="10"/>
        <color theme="1"/>
        <rFont val="Calibri Light"/>
        <family val="2"/>
        <scheme val="major"/>
      </rPr>
      <t>(*) Preliminary information.</t>
    </r>
  </si>
  <si>
    <r>
      <rPr>
        <u/>
        <sz val="10"/>
        <rFont val="Calibri Light"/>
        <family val="2"/>
        <scheme val="major"/>
      </rPr>
      <t>Fuente</t>
    </r>
    <r>
      <rPr>
        <sz val="10"/>
        <rFont val="Calibri Light"/>
        <family val="2"/>
        <scheme val="major"/>
      </rPr>
      <t xml:space="preserve">:  Dirección de Gestión Minera, DGM / </t>
    </r>
    <r>
      <rPr>
        <i/>
        <u/>
        <sz val="10"/>
        <rFont val="Calibri Light"/>
        <family val="2"/>
        <scheme val="major"/>
      </rPr>
      <t>Source</t>
    </r>
    <r>
      <rPr>
        <i/>
        <sz val="10"/>
        <rFont val="Calibri Light"/>
        <family val="2"/>
        <scheme val="major"/>
      </rPr>
      <t>: General Directorate of Mining, DGM.</t>
    </r>
    <r>
      <rPr>
        <sz val="10"/>
        <rFont val="Calibri Light"/>
        <family val="2"/>
        <scheme val="major"/>
      </rPr>
      <t xml:space="preserve">
</t>
    </r>
    <r>
      <rPr>
        <u/>
        <sz val="10"/>
        <rFont val="Calibri Light"/>
        <family val="2"/>
        <scheme val="major"/>
      </rPr>
      <t>Fecha de consult</t>
    </r>
    <r>
      <rPr>
        <sz val="10"/>
        <rFont val="Calibri Light"/>
        <family val="2"/>
        <scheme val="major"/>
      </rPr>
      <t xml:space="preserve">a: 29 de diciembre de 2025. / </t>
    </r>
    <r>
      <rPr>
        <i/>
        <u/>
        <sz val="10"/>
        <rFont val="Calibri Light"/>
        <family val="2"/>
        <scheme val="major"/>
      </rPr>
      <t>Date of consultation</t>
    </r>
    <r>
      <rPr>
        <i/>
        <sz val="10"/>
        <rFont val="Calibri Light"/>
        <family val="2"/>
        <scheme val="major"/>
      </rPr>
      <t>: December 29, 2025.</t>
    </r>
    <r>
      <rPr>
        <sz val="10"/>
        <rFont val="Calibri Light"/>
        <family val="2"/>
        <scheme val="major"/>
      </rPr>
      <t xml:space="preserve">
</t>
    </r>
    <r>
      <rPr>
        <u/>
        <sz val="10"/>
        <rFont val="Calibri Light"/>
        <family val="2"/>
        <scheme val="major"/>
      </rPr>
      <t>Elaboración</t>
    </r>
    <r>
      <rPr>
        <sz val="10"/>
        <rFont val="Calibri Light"/>
        <family val="2"/>
        <scheme val="major"/>
      </rPr>
      <t xml:space="preserve">: Dirección de Promoción y Sostenibilidad Minera, DGPSM. / </t>
    </r>
    <r>
      <rPr>
        <i/>
        <u/>
        <sz val="10"/>
        <rFont val="Calibri Light"/>
        <family val="2"/>
        <scheme val="major"/>
      </rPr>
      <t>Prepared by</t>
    </r>
    <r>
      <rPr>
        <i/>
        <sz val="10"/>
        <rFont val="Calibri Light"/>
        <family val="2"/>
        <scheme val="major"/>
      </rPr>
      <t>: General Directorate of Mining Promotion and Sustainability, DGPSM.</t>
    </r>
    <r>
      <rPr>
        <sz val="10"/>
        <rFont val="Calibri Light"/>
        <family val="2"/>
        <scheme val="major"/>
      </rPr>
      <t xml:space="preserve">
(*) Información preliminar / </t>
    </r>
    <r>
      <rPr>
        <i/>
        <sz val="10"/>
        <rFont val="Calibri Light"/>
        <family val="2"/>
        <scheme val="major"/>
      </rPr>
      <t>(*) Preliminary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</si>
</sst>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.0%"/>
    <numFmt numFmtId="167" formatCode="_ * #,##0_ ;_ * \-#,##0_ ;_ * &quot;-&quot;??_ ;_ @_ "/>
    <numFmt numFmtId="168" formatCode="0.000%"/>
    <numFmt numFmtId="169" formatCode="0.0000%"/>
    <numFmt numFmtId="170" formatCode="0.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  <scheme val="major"/>
    </font>
    <font>
      <sz val="11"/>
      <color rgb="FF000000"/>
      <name val="Calibri"/>
      <family val="2"/>
    </font>
    <font>
      <b/>
      <sz val="12"/>
      <color rgb="FF000000"/>
      <name val="Calibri Light"/>
      <family val="2"/>
      <scheme val="major"/>
    </font>
    <font>
      <i/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0"/>
      <color theme="0"/>
      <name val="Calibri Light"/>
      <family val="2"/>
      <scheme val="major"/>
    </font>
    <font>
      <i/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i/>
      <u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u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theme="4" tint="0.79998168889431442"/>
      </patternFill>
    </fill>
    <fill>
      <patternFill patternType="solid">
        <fgColor rgb="FFD0CE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8" fillId="3" borderId="0">
      <alignment horizontal="left"/>
    </xf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3" applyFont="1" applyAlignment="1">
      <alignment vertical="center"/>
    </xf>
    <xf numFmtId="0" fontId="5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3" borderId="0" xfId="3" applyFont="1" applyFill="1" applyAlignment="1">
      <alignment vertical="center"/>
    </xf>
    <xf numFmtId="0" fontId="7" fillId="3" borderId="0" xfId="3" applyFont="1" applyFill="1" applyAlignment="1">
      <alignment horizontal="right" vertical="center"/>
    </xf>
    <xf numFmtId="0" fontId="7" fillId="3" borderId="0" xfId="3" applyFont="1" applyFill="1" applyAlignment="1">
      <alignment horizontal="center" vertical="center"/>
    </xf>
    <xf numFmtId="3" fontId="3" fillId="3" borderId="0" xfId="5" applyNumberFormat="1" applyFont="1" applyAlignment="1">
      <alignment horizontal="right" vertical="center"/>
    </xf>
    <xf numFmtId="3" fontId="3" fillId="3" borderId="0" xfId="5" applyNumberFormat="1" applyFont="1" applyAlignment="1">
      <alignment horizontal="center" vertical="center"/>
    </xf>
    <xf numFmtId="3" fontId="3" fillId="0" borderId="0" xfId="5" applyNumberFormat="1" applyFont="1" applyFill="1" applyAlignment="1">
      <alignment horizontal="center" vertical="center"/>
    </xf>
    <xf numFmtId="0" fontId="9" fillId="3" borderId="0" xfId="3" applyFont="1" applyFill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6" fillId="3" borderId="0" xfId="5" applyFont="1" applyAlignment="1">
      <alignment horizontal="left" vertical="center"/>
    </xf>
    <xf numFmtId="0" fontId="3" fillId="3" borderId="0" xfId="5" applyFont="1" applyAlignment="1">
      <alignment horizontal="right" vertical="center"/>
    </xf>
    <xf numFmtId="0" fontId="3" fillId="3" borderId="0" xfId="5" applyFont="1" applyAlignment="1">
      <alignment horizontal="center" vertical="center"/>
    </xf>
    <xf numFmtId="0" fontId="10" fillId="3" borderId="0" xfId="5" applyFont="1" applyAlignment="1">
      <alignment horizontal="left" vertical="center"/>
    </xf>
    <xf numFmtId="3" fontId="7" fillId="0" borderId="0" xfId="5" applyNumberFormat="1" applyFont="1" applyFill="1" applyAlignment="1">
      <alignment horizontal="center" vertical="center"/>
    </xf>
    <xf numFmtId="0" fontId="12" fillId="5" borderId="1" xfId="5" applyFont="1" applyFill="1" applyBorder="1" applyAlignment="1">
      <alignment horizontal="left" vertical="center" wrapText="1"/>
    </xf>
    <xf numFmtId="0" fontId="7" fillId="5" borderId="2" xfId="6" applyNumberFormat="1" applyFont="1" applyFill="1" applyBorder="1" applyAlignment="1">
      <alignment horizontal="center" vertical="center"/>
    </xf>
    <xf numFmtId="0" fontId="7" fillId="5" borderId="3" xfId="6" applyNumberFormat="1" applyFont="1" applyFill="1" applyBorder="1" applyAlignment="1">
      <alignment horizontal="center" vertical="center"/>
    </xf>
    <xf numFmtId="10" fontId="7" fillId="5" borderId="4" xfId="7" applyNumberFormat="1" applyFont="1" applyFill="1" applyBorder="1" applyAlignment="1">
      <alignment horizontal="center" vertical="center"/>
    </xf>
    <xf numFmtId="10" fontId="7" fillId="5" borderId="3" xfId="7" applyNumberFormat="1" applyFont="1" applyFill="1" applyBorder="1" applyAlignment="1">
      <alignment horizontal="center" vertical="center"/>
    </xf>
    <xf numFmtId="10" fontId="13" fillId="0" borderId="0" xfId="7" applyNumberFormat="1" applyFont="1" applyFill="1" applyBorder="1" applyAlignment="1">
      <alignment horizontal="center" vertical="center"/>
    </xf>
    <xf numFmtId="0" fontId="7" fillId="6" borderId="1" xfId="6" applyNumberFormat="1" applyFont="1" applyFill="1" applyBorder="1" applyAlignment="1">
      <alignment vertical="center"/>
    </xf>
    <xf numFmtId="3" fontId="7" fillId="6" borderId="2" xfId="6" applyNumberFormat="1" applyFont="1" applyFill="1" applyBorder="1" applyAlignment="1">
      <alignment horizontal="center" vertical="center"/>
    </xf>
    <xf numFmtId="3" fontId="7" fillId="6" borderId="3" xfId="6" applyNumberFormat="1" applyFont="1" applyFill="1" applyBorder="1" applyAlignment="1">
      <alignment horizontal="center" vertical="center"/>
    </xf>
    <xf numFmtId="166" fontId="7" fillId="6" borderId="4" xfId="7" applyNumberFormat="1" applyFont="1" applyFill="1" applyBorder="1" applyAlignment="1">
      <alignment horizontal="center" vertical="center"/>
    </xf>
    <xf numFmtId="167" fontId="7" fillId="6" borderId="2" xfId="6" applyNumberFormat="1" applyFont="1" applyFill="1" applyBorder="1" applyAlignment="1">
      <alignment horizontal="right" vertical="center"/>
    </xf>
    <xf numFmtId="167" fontId="7" fillId="6" borderId="3" xfId="6" applyNumberFormat="1" applyFont="1" applyFill="1" applyBorder="1" applyAlignment="1">
      <alignment horizontal="right" vertical="center"/>
    </xf>
    <xf numFmtId="166" fontId="7" fillId="6" borderId="3" xfId="7" applyNumberFormat="1" applyFont="1" applyFill="1" applyBorder="1" applyAlignment="1">
      <alignment horizontal="center" vertical="center"/>
    </xf>
    <xf numFmtId="166" fontId="7" fillId="0" borderId="0" xfId="7" applyNumberFormat="1" applyFont="1" applyFill="1" applyBorder="1" applyAlignment="1">
      <alignment horizontal="center" vertical="center"/>
    </xf>
    <xf numFmtId="0" fontId="3" fillId="0" borderId="5" xfId="5" applyFont="1" applyFill="1" applyBorder="1" applyAlignment="1">
      <alignment horizontal="left" vertical="center"/>
    </xf>
    <xf numFmtId="3" fontId="3" fillId="0" borderId="6" xfId="6" applyNumberFormat="1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center" vertical="center"/>
    </xf>
    <xf numFmtId="166" fontId="3" fillId="0" borderId="7" xfId="7" applyNumberFormat="1" applyFont="1" applyFill="1" applyBorder="1" applyAlignment="1">
      <alignment horizontal="center" vertical="center"/>
    </xf>
    <xf numFmtId="166" fontId="3" fillId="0" borderId="0" xfId="7" applyNumberFormat="1" applyFont="1" applyFill="1" applyBorder="1" applyAlignment="1">
      <alignment horizontal="center" vertical="center"/>
    </xf>
    <xf numFmtId="167" fontId="3" fillId="0" borderId="0" xfId="3" applyNumberFormat="1" applyFont="1" applyAlignment="1">
      <alignment vertical="center"/>
    </xf>
    <xf numFmtId="10" fontId="3" fillId="0" borderId="7" xfId="7" applyNumberFormat="1" applyFont="1" applyFill="1" applyBorder="1" applyAlignment="1">
      <alignment horizontal="center" vertical="center"/>
    </xf>
    <xf numFmtId="10" fontId="3" fillId="0" borderId="0" xfId="7" applyNumberFormat="1" applyFont="1" applyFill="1" applyBorder="1" applyAlignment="1">
      <alignment horizontal="center" vertical="center"/>
    </xf>
    <xf numFmtId="168" fontId="3" fillId="0" borderId="7" xfId="7" applyNumberFormat="1" applyFont="1" applyFill="1" applyBorder="1" applyAlignment="1">
      <alignment horizontal="center" vertical="center"/>
    </xf>
    <xf numFmtId="168" fontId="3" fillId="0" borderId="0" xfId="7" applyNumberFormat="1" applyFont="1" applyFill="1" applyBorder="1" applyAlignment="1">
      <alignment horizontal="center" vertical="center"/>
    </xf>
    <xf numFmtId="169" fontId="3" fillId="0" borderId="0" xfId="7" applyNumberFormat="1" applyFont="1" applyFill="1" applyBorder="1" applyAlignment="1">
      <alignment horizontal="center" vertical="center"/>
    </xf>
    <xf numFmtId="170" fontId="3" fillId="0" borderId="7" xfId="7" applyNumberFormat="1" applyFont="1" applyFill="1" applyBorder="1" applyAlignment="1">
      <alignment horizontal="center" vertical="center"/>
    </xf>
    <xf numFmtId="170" fontId="3" fillId="0" borderId="0" xfId="7" applyNumberFormat="1" applyFont="1" applyFill="1" applyBorder="1" applyAlignment="1">
      <alignment horizontal="center" vertical="center"/>
    </xf>
    <xf numFmtId="0" fontId="3" fillId="0" borderId="5" xfId="6" applyNumberFormat="1" applyFont="1" applyFill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3" fillId="0" borderId="8" xfId="6" applyNumberFormat="1" applyFont="1" applyFill="1" applyBorder="1" applyAlignment="1">
      <alignment horizontal="left" vertical="center"/>
    </xf>
    <xf numFmtId="3" fontId="3" fillId="0" borderId="9" xfId="6" applyNumberFormat="1" applyFont="1" applyFill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166" fontId="3" fillId="0" borderId="11" xfId="7" applyNumberFormat="1" applyFont="1" applyFill="1" applyBorder="1" applyAlignment="1">
      <alignment horizontal="center" vertical="center"/>
    </xf>
    <xf numFmtId="3" fontId="3" fillId="0" borderId="10" xfId="6" applyNumberFormat="1" applyFont="1" applyFill="1" applyBorder="1" applyAlignment="1">
      <alignment horizontal="center" vertical="center"/>
    </xf>
    <xf numFmtId="166" fontId="3" fillId="0" borderId="10" xfId="7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center" vertical="center"/>
    </xf>
    <xf numFmtId="0" fontId="7" fillId="3" borderId="0" xfId="8" applyFont="1" applyFill="1" applyAlignment="1">
      <alignment vertical="center"/>
    </xf>
    <xf numFmtId="0" fontId="14" fillId="0" borderId="0" xfId="8" applyFont="1" applyAlignment="1">
      <alignment vertical="center"/>
    </xf>
    <xf numFmtId="0" fontId="9" fillId="3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8" fillId="6" borderId="2" xfId="8" applyFont="1" applyFill="1" applyBorder="1" applyAlignment="1">
      <alignment horizontal="left" vertical="center"/>
    </xf>
    <xf numFmtId="3" fontId="18" fillId="6" borderId="2" xfId="8" applyNumberFormat="1" applyFont="1" applyFill="1" applyBorder="1" applyAlignment="1">
      <alignment horizontal="center" vertical="center" wrapText="1"/>
    </xf>
    <xf numFmtId="3" fontId="18" fillId="6" borderId="3" xfId="8" applyNumberFormat="1" applyFont="1" applyFill="1" applyBorder="1" applyAlignment="1">
      <alignment horizontal="center" vertical="center" wrapText="1"/>
    </xf>
    <xf numFmtId="166" fontId="18" fillId="6" borderId="4" xfId="7" applyNumberFormat="1" applyFont="1" applyFill="1" applyBorder="1" applyAlignment="1">
      <alignment horizontal="center" vertical="center" wrapText="1"/>
    </xf>
    <xf numFmtId="166" fontId="18" fillId="6" borderId="3" xfId="7" applyNumberFormat="1" applyFont="1" applyFill="1" applyBorder="1" applyAlignment="1">
      <alignment horizontal="center" vertical="center" wrapText="1"/>
    </xf>
    <xf numFmtId="166" fontId="18" fillId="6" borderId="4" xfId="2" applyNumberFormat="1" applyFont="1" applyFill="1" applyBorder="1" applyAlignment="1">
      <alignment horizontal="center" vertical="center" wrapText="1"/>
    </xf>
    <xf numFmtId="0" fontId="14" fillId="0" borderId="6" xfId="8" applyFont="1" applyBorder="1" applyAlignment="1">
      <alignment vertical="center"/>
    </xf>
    <xf numFmtId="3" fontId="14" fillId="0" borderId="6" xfId="8" applyNumberFormat="1" applyFont="1" applyBorder="1" applyAlignment="1">
      <alignment horizontal="center" vertical="center" wrapText="1"/>
    </xf>
    <xf numFmtId="3" fontId="14" fillId="0" borderId="0" xfId="8" applyNumberFormat="1" applyFont="1" applyAlignment="1">
      <alignment horizontal="center" vertical="center" wrapText="1"/>
    </xf>
    <xf numFmtId="166" fontId="14" fillId="0" borderId="7" xfId="7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166" fontId="14" fillId="0" borderId="0" xfId="7" applyNumberFormat="1" applyFont="1" applyFill="1" applyBorder="1" applyAlignment="1">
      <alignment horizontal="center" vertical="center" wrapText="1"/>
    </xf>
    <xf numFmtId="166" fontId="14" fillId="0" borderId="7" xfId="2" applyNumberFormat="1" applyFont="1" applyBorder="1" applyAlignment="1">
      <alignment horizontal="center" vertical="center" wrapText="1"/>
    </xf>
    <xf numFmtId="0" fontId="14" fillId="0" borderId="5" xfId="8" applyFont="1" applyBorder="1" applyAlignment="1">
      <alignment vertical="center"/>
    </xf>
    <xf numFmtId="10" fontId="14" fillId="0" borderId="7" xfId="2" applyNumberFormat="1" applyFont="1" applyBorder="1" applyAlignment="1">
      <alignment horizontal="center" vertical="center" wrapText="1"/>
    </xf>
    <xf numFmtId="166" fontId="14" fillId="0" borderId="7" xfId="7" applyNumberFormat="1" applyFont="1" applyFill="1" applyBorder="1" applyAlignment="1">
      <alignment horizontal="center" vertical="center" wrapText="1"/>
    </xf>
    <xf numFmtId="0" fontId="3" fillId="0" borderId="6" xfId="8" applyFont="1" applyBorder="1" applyAlignment="1">
      <alignment vertical="center"/>
    </xf>
    <xf numFmtId="3" fontId="3" fillId="0" borderId="6" xfId="8" applyNumberFormat="1" applyFont="1" applyBorder="1" applyAlignment="1">
      <alignment horizontal="center" vertical="center" wrapText="1"/>
    </xf>
    <xf numFmtId="3" fontId="3" fillId="0" borderId="0" xfId="8" applyNumberFormat="1" applyFont="1" applyAlignment="1">
      <alignment horizontal="center" vertical="center" wrapText="1"/>
    </xf>
    <xf numFmtId="166" fontId="3" fillId="0" borderId="7" xfId="2" applyNumberFormat="1" applyFont="1" applyBorder="1" applyAlignment="1">
      <alignment horizontal="center" vertical="center" wrapText="1"/>
    </xf>
    <xf numFmtId="166" fontId="3" fillId="0" borderId="7" xfId="2" applyNumberFormat="1" applyFont="1" applyFill="1" applyBorder="1" applyAlignment="1">
      <alignment horizontal="center" vertical="center" wrapText="1"/>
    </xf>
    <xf numFmtId="166" fontId="14" fillId="0" borderId="7" xfId="2" applyNumberFormat="1" applyFont="1" applyFill="1" applyBorder="1" applyAlignment="1">
      <alignment horizontal="center" vertical="center" wrapText="1"/>
    </xf>
    <xf numFmtId="0" fontId="3" fillId="0" borderId="5" xfId="8" applyFont="1" applyBorder="1" applyAlignment="1">
      <alignment vertical="center"/>
    </xf>
    <xf numFmtId="0" fontId="14" fillId="0" borderId="14" xfId="8" applyFont="1" applyBorder="1" applyAlignment="1">
      <alignment vertical="center"/>
    </xf>
    <xf numFmtId="3" fontId="14" fillId="0" borderId="6" xfId="0" applyNumberFormat="1" applyFont="1" applyBorder="1" applyAlignment="1">
      <alignment horizontal="center" vertical="center"/>
    </xf>
    <xf numFmtId="167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14" fillId="0" borderId="0" xfId="1" applyNumberFormat="1" applyFont="1" applyAlignment="1">
      <alignment vertical="center"/>
    </xf>
    <xf numFmtId="167" fontId="24" fillId="0" borderId="0" xfId="1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0" fontId="12" fillId="8" borderId="12" xfId="5" applyFont="1" applyFill="1" applyBorder="1" applyAlignment="1">
      <alignment horizontal="left" vertical="center" wrapText="1"/>
    </xf>
    <xf numFmtId="0" fontId="25" fillId="0" borderId="0" xfId="8" applyFont="1" applyAlignment="1">
      <alignment vertical="center"/>
    </xf>
    <xf numFmtId="0" fontId="7" fillId="6" borderId="2" xfId="8" applyFont="1" applyFill="1" applyBorder="1" applyAlignment="1">
      <alignment horizontal="left" vertical="center" wrapText="1"/>
    </xf>
    <xf numFmtId="3" fontId="7" fillId="6" borderId="2" xfId="9" applyNumberFormat="1" applyFont="1" applyFill="1" applyBorder="1" applyAlignment="1">
      <alignment horizontal="center" vertical="center" wrapText="1"/>
    </xf>
    <xf numFmtId="3" fontId="7" fillId="6" borderId="3" xfId="9" applyNumberFormat="1" applyFont="1" applyFill="1" applyBorder="1" applyAlignment="1">
      <alignment horizontal="center" vertical="center" wrapText="1"/>
    </xf>
    <xf numFmtId="166" fontId="7" fillId="6" borderId="4" xfId="7" applyNumberFormat="1" applyFont="1" applyFill="1" applyBorder="1" applyAlignment="1">
      <alignment horizontal="center" vertical="center" wrapText="1"/>
    </xf>
    <xf numFmtId="167" fontId="7" fillId="6" borderId="2" xfId="9" applyNumberFormat="1" applyFont="1" applyFill="1" applyBorder="1" applyAlignment="1">
      <alignment horizontal="center" vertical="center" wrapText="1"/>
    </xf>
    <xf numFmtId="167" fontId="7" fillId="6" borderId="3" xfId="9" applyNumberFormat="1" applyFont="1" applyFill="1" applyBorder="1" applyAlignment="1">
      <alignment horizontal="center" vertical="center" wrapText="1"/>
    </xf>
    <xf numFmtId="166" fontId="7" fillId="6" borderId="3" xfId="7" applyNumberFormat="1" applyFont="1" applyFill="1" applyBorder="1" applyAlignment="1">
      <alignment horizontal="center" vertical="center" wrapText="1"/>
    </xf>
    <xf numFmtId="0" fontId="14" fillId="0" borderId="6" xfId="8" applyFont="1" applyBorder="1" applyAlignment="1">
      <alignment horizontal="left" vertical="center" wrapText="1"/>
    </xf>
    <xf numFmtId="3" fontId="3" fillId="0" borderId="6" xfId="9" applyNumberFormat="1" applyFont="1" applyBorder="1" applyAlignment="1">
      <alignment horizontal="center" vertical="center" wrapText="1"/>
    </xf>
    <xf numFmtId="3" fontId="3" fillId="0" borderId="0" xfId="9" applyNumberFormat="1" applyFont="1" applyBorder="1" applyAlignment="1">
      <alignment horizontal="center" vertical="center" wrapText="1"/>
    </xf>
    <xf numFmtId="166" fontId="3" fillId="0" borderId="7" xfId="7" applyNumberFormat="1" applyFont="1" applyBorder="1" applyAlignment="1">
      <alignment horizontal="center" vertical="center" wrapText="1"/>
    </xf>
    <xf numFmtId="166" fontId="3" fillId="0" borderId="0" xfId="7" applyNumberFormat="1" applyFont="1" applyBorder="1" applyAlignment="1">
      <alignment horizontal="center" vertical="center" wrapText="1"/>
    </xf>
    <xf numFmtId="0" fontId="3" fillId="0" borderId="6" xfId="8" applyFont="1" applyBorder="1" applyAlignment="1">
      <alignment horizontal="left" vertical="center" wrapText="1"/>
    </xf>
    <xf numFmtId="0" fontId="18" fillId="6" borderId="2" xfId="8" applyFont="1" applyFill="1" applyBorder="1" applyAlignment="1">
      <alignment horizontal="left" vertical="center" wrapText="1"/>
    </xf>
    <xf numFmtId="3" fontId="18" fillId="6" borderId="2" xfId="9" applyNumberFormat="1" applyFont="1" applyFill="1" applyBorder="1" applyAlignment="1">
      <alignment horizontal="center" vertical="center" wrapText="1"/>
    </xf>
    <xf numFmtId="3" fontId="18" fillId="6" borderId="3" xfId="9" applyNumberFormat="1" applyFont="1" applyFill="1" applyBorder="1" applyAlignment="1">
      <alignment horizontal="center" vertical="center" wrapText="1"/>
    </xf>
    <xf numFmtId="0" fontId="14" fillId="0" borderId="9" xfId="8" applyFont="1" applyBorder="1" applyAlignment="1">
      <alignment horizontal="left" vertical="center" wrapText="1"/>
    </xf>
    <xf numFmtId="3" fontId="14" fillId="0" borderId="9" xfId="9" applyNumberFormat="1" applyFont="1" applyBorder="1" applyAlignment="1">
      <alignment horizontal="center" vertical="center" wrapText="1"/>
    </xf>
    <xf numFmtId="3" fontId="14" fillId="0" borderId="10" xfId="9" applyNumberFormat="1" applyFont="1" applyBorder="1" applyAlignment="1">
      <alignment horizontal="center" vertical="center" wrapText="1"/>
    </xf>
    <xf numFmtId="166" fontId="3" fillId="0" borderId="11" xfId="7" applyNumberFormat="1" applyFont="1" applyBorder="1" applyAlignment="1">
      <alignment horizontal="center" vertical="center" wrapText="1"/>
    </xf>
    <xf numFmtId="166" fontId="14" fillId="0" borderId="10" xfId="7" applyNumberFormat="1" applyFont="1" applyBorder="1" applyAlignment="1">
      <alignment horizontal="center" vertical="center" wrapText="1"/>
    </xf>
    <xf numFmtId="166" fontId="14" fillId="0" borderId="11" xfId="7" applyNumberFormat="1" applyFont="1" applyBorder="1" applyAlignment="1">
      <alignment horizontal="center" vertical="center" wrapText="1"/>
    </xf>
    <xf numFmtId="168" fontId="14" fillId="0" borderId="7" xfId="2" applyNumberFormat="1" applyFont="1" applyBorder="1" applyAlignment="1">
      <alignment horizontal="center" vertical="center" wrapText="1"/>
    </xf>
    <xf numFmtId="0" fontId="12" fillId="5" borderId="15" xfId="5" applyFont="1" applyFill="1" applyBorder="1" applyAlignment="1">
      <alignment horizontal="left" vertical="center" wrapText="1"/>
    </xf>
    <xf numFmtId="0" fontId="7" fillId="4" borderId="16" xfId="6" applyNumberFormat="1" applyFont="1" applyFill="1" applyBorder="1" applyAlignment="1">
      <alignment horizontal="center" vertical="center"/>
    </xf>
    <xf numFmtId="0" fontId="7" fillId="4" borderId="17" xfId="6" applyNumberFormat="1" applyFont="1" applyFill="1" applyBorder="1" applyAlignment="1">
      <alignment horizontal="center" vertical="center"/>
    </xf>
    <xf numFmtId="0" fontId="7" fillId="7" borderId="18" xfId="8" applyFont="1" applyFill="1" applyBorder="1" applyAlignment="1">
      <alignment horizontal="center" vertical="center" wrapText="1"/>
    </xf>
    <xf numFmtId="0" fontId="7" fillId="7" borderId="17" xfId="8" applyFont="1" applyFill="1" applyBorder="1" applyAlignment="1">
      <alignment horizontal="center" vertical="center" wrapText="1"/>
    </xf>
    <xf numFmtId="169" fontId="3" fillId="0" borderId="7" xfId="7" applyNumberFormat="1" applyFont="1" applyFill="1" applyBorder="1" applyAlignment="1">
      <alignment horizontal="center" vertical="center"/>
    </xf>
    <xf numFmtId="0" fontId="3" fillId="0" borderId="13" xfId="3" applyFont="1" applyBorder="1" applyAlignment="1">
      <alignment vertical="center" wrapText="1"/>
    </xf>
    <xf numFmtId="0" fontId="5" fillId="2" borderId="0" xfId="4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3" fontId="7" fillId="4" borderId="1" xfId="5" applyNumberFormat="1" applyFont="1" applyFill="1" applyBorder="1" applyAlignment="1">
      <alignment horizontal="center" vertical="center" wrapText="1"/>
    </xf>
    <xf numFmtId="3" fontId="7" fillId="4" borderId="1" xfId="5" applyNumberFormat="1" applyFont="1" applyFill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14" fillId="0" borderId="2" xfId="8" applyFont="1" applyBorder="1" applyAlignment="1">
      <alignment horizontal="left" vertical="center" wrapText="1"/>
    </xf>
    <xf numFmtId="0" fontId="14" fillId="0" borderId="3" xfId="8" applyFont="1" applyBorder="1" applyAlignment="1">
      <alignment horizontal="left" vertical="center" wrapText="1"/>
    </xf>
    <xf numFmtId="0" fontId="14" fillId="0" borderId="4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3" xfId="8" applyFont="1" applyBorder="1" applyAlignment="1">
      <alignment horizontal="left" vertical="center" wrapText="1"/>
    </xf>
    <xf numFmtId="0" fontId="3" fillId="0" borderId="4" xfId="8" applyFont="1" applyBorder="1" applyAlignment="1">
      <alignment horizontal="left" vertical="center" wrapText="1"/>
    </xf>
  </cellXfs>
  <cellStyles count="10">
    <cellStyle name="Millares" xfId="1" builtinId="3"/>
    <cellStyle name="Millares 2 2" xfId="9" xr:uid="{85476966-0C0A-4C69-8A8A-76C6DF3AB16D}"/>
    <cellStyle name="Millares 8" xfId="6" xr:uid="{29B914DB-04F4-4272-9878-DD818D6A9A06}"/>
    <cellStyle name="Normal" xfId="0" builtinId="0"/>
    <cellStyle name="Normal 2 2" xfId="3" xr:uid="{F496D834-6D96-4621-806D-EB5937043809}"/>
    <cellStyle name="Normal 2 2 2" xfId="8" xr:uid="{0EB3D228-0549-4C58-8D12-FD80ED9E53DE}"/>
    <cellStyle name="Normal 4 3" xfId="4" xr:uid="{19B5598B-C7B3-4329-8EB3-C8138D9AEF9A}"/>
    <cellStyle name="Porcentaje" xfId="2" builtinId="5"/>
    <cellStyle name="Porcentaje 2" xfId="7" xr:uid="{EAFAEA8B-A926-423F-A307-FFFD00C06ECF}"/>
    <cellStyle name="TEXTO NORMAL" xfId="5" xr:uid="{E7271E2C-F291-4C2A-9EC9-4484E4E98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84EA-F891-4746-AA0F-2089B2B430F9}">
  <sheetPr>
    <tabColor rgb="FFC00000"/>
    <pageSetUpPr fitToPage="1"/>
  </sheetPr>
  <dimension ref="C2:L57"/>
  <sheetViews>
    <sheetView showGridLines="0" tabSelected="1" view="pageBreakPreview" zoomScaleNormal="100" zoomScaleSheetLayoutView="100" workbookViewId="0"/>
  </sheetViews>
  <sheetFormatPr baseColWidth="10" defaultColWidth="11.44140625" defaultRowHeight="13.8" x14ac:dyDescent="0.3"/>
  <cols>
    <col min="1" max="2" width="3.33203125" style="1" customWidth="1"/>
    <col min="3" max="3" width="36.6640625" style="1" customWidth="1"/>
    <col min="4" max="4" width="11.33203125" style="1" bestFit="1" customWidth="1"/>
    <col min="5" max="5" width="12.5546875" style="55" bestFit="1" customWidth="1"/>
    <col min="6" max="6" width="12.5546875" style="1" bestFit="1" customWidth="1"/>
    <col min="7" max="8" width="13.5546875" style="1" bestFit="1" customWidth="1"/>
    <col min="9" max="9" width="12.6640625" style="1" customWidth="1"/>
    <col min="10" max="10" width="10.44140625" style="1" customWidth="1"/>
    <col min="11" max="11" width="3.33203125" style="1" customWidth="1"/>
    <col min="12" max="12" width="12.44140625" style="1" customWidth="1"/>
    <col min="13" max="16384" width="11.44140625" style="1"/>
  </cols>
  <sheetData>
    <row r="2" spans="3:12" ht="12.75" customHeight="1" x14ac:dyDescent="0.3">
      <c r="E2" s="1"/>
      <c r="K2" s="2"/>
    </row>
    <row r="3" spans="3:12" ht="15.6" x14ac:dyDescent="0.3">
      <c r="C3" s="122" t="s">
        <v>0</v>
      </c>
      <c r="D3" s="122"/>
      <c r="E3" s="122"/>
      <c r="F3" s="122"/>
      <c r="G3" s="122"/>
      <c r="H3" s="122"/>
      <c r="I3" s="122"/>
      <c r="J3" s="122"/>
      <c r="K3" s="3"/>
    </row>
    <row r="4" spans="3:12" x14ac:dyDescent="0.3">
      <c r="C4" s="123" t="s">
        <v>1</v>
      </c>
      <c r="D4" s="123"/>
      <c r="E4" s="123"/>
      <c r="F4" s="123"/>
      <c r="G4" s="123"/>
      <c r="H4" s="123"/>
      <c r="I4" s="123"/>
      <c r="J4" s="123"/>
      <c r="K4" s="3"/>
    </row>
    <row r="5" spans="3:12" x14ac:dyDescent="0.3">
      <c r="C5" s="4"/>
      <c r="D5" s="5"/>
      <c r="E5" s="6"/>
      <c r="F5" s="6"/>
      <c r="G5" s="7"/>
      <c r="H5" s="7"/>
      <c r="I5" s="7"/>
      <c r="J5" s="8"/>
      <c r="K5" s="9"/>
    </row>
    <row r="6" spans="3:12" ht="15.6" x14ac:dyDescent="0.3">
      <c r="C6" s="10" t="s">
        <v>2</v>
      </c>
      <c r="D6" s="5"/>
      <c r="E6" s="11"/>
      <c r="F6" s="12"/>
      <c r="G6" s="12"/>
      <c r="H6" s="12"/>
      <c r="J6" s="8"/>
      <c r="K6" s="9"/>
    </row>
    <row r="7" spans="3:12" x14ac:dyDescent="0.3">
      <c r="C7" s="13" t="s">
        <v>3</v>
      </c>
      <c r="D7" s="14"/>
      <c r="E7" s="15"/>
      <c r="F7" s="15"/>
      <c r="G7" s="7"/>
      <c r="H7" s="7"/>
      <c r="I7" s="7"/>
      <c r="J7" s="8"/>
      <c r="K7" s="9"/>
    </row>
    <row r="8" spans="3:12" x14ac:dyDescent="0.3">
      <c r="C8" s="13"/>
      <c r="D8" s="14"/>
      <c r="E8" s="15"/>
      <c r="F8" s="15"/>
      <c r="G8" s="7"/>
      <c r="H8" s="7"/>
      <c r="I8" s="7"/>
      <c r="J8" s="8"/>
      <c r="K8" s="9"/>
    </row>
    <row r="9" spans="3:12" ht="26.25" customHeight="1" x14ac:dyDescent="0.3">
      <c r="C9" s="16"/>
      <c r="D9" s="124" t="s">
        <v>114</v>
      </c>
      <c r="E9" s="125"/>
      <c r="F9" s="125"/>
      <c r="G9" s="124" t="s">
        <v>115</v>
      </c>
      <c r="H9" s="125"/>
      <c r="I9" s="125"/>
      <c r="J9" s="125"/>
      <c r="K9" s="17"/>
    </row>
    <row r="10" spans="3:12" ht="24" x14ac:dyDescent="0.3">
      <c r="C10" s="18" t="s">
        <v>4</v>
      </c>
      <c r="D10" s="19">
        <v>2024</v>
      </c>
      <c r="E10" s="20">
        <v>2025</v>
      </c>
      <c r="F10" s="21" t="s">
        <v>5</v>
      </c>
      <c r="G10" s="19">
        <v>2024</v>
      </c>
      <c r="H10" s="20">
        <v>2025</v>
      </c>
      <c r="I10" s="22" t="s">
        <v>5</v>
      </c>
      <c r="J10" s="21" t="s">
        <v>6</v>
      </c>
      <c r="K10" s="23"/>
    </row>
    <row r="11" spans="3:12" x14ac:dyDescent="0.3">
      <c r="C11" s="24" t="s">
        <v>7</v>
      </c>
      <c r="D11" s="25">
        <f>SUM(D12:D46)</f>
        <v>5963513.6043000007</v>
      </c>
      <c r="E11" s="26">
        <f>SUM(E12:E46)</f>
        <v>5903596.813000001</v>
      </c>
      <c r="F11" s="27">
        <f>E11/D11-1</f>
        <v>-1.0047229750058229E-2</v>
      </c>
      <c r="G11" s="28">
        <f>SUM(G12:G46)</f>
        <v>52574845.227999985</v>
      </c>
      <c r="H11" s="29">
        <f>SUM(H12:H46)</f>
        <v>71565836.606900021</v>
      </c>
      <c r="I11" s="30">
        <f t="shared" ref="I11:I46" si="0">H11/G11-1</f>
        <v>0.36121820799552129</v>
      </c>
      <c r="J11" s="27">
        <f>SUM(J12:J46)</f>
        <v>0.99999999999999967</v>
      </c>
      <c r="K11" s="31"/>
    </row>
    <row r="12" spans="3:12" x14ac:dyDescent="0.3">
      <c r="C12" s="32" t="s">
        <v>96</v>
      </c>
      <c r="D12" s="33">
        <v>3094859.0150000001</v>
      </c>
      <c r="E12" s="34">
        <v>3437014.4569999999</v>
      </c>
      <c r="F12" s="35">
        <f>+E12/D12-1</f>
        <v>0.11055606744658109</v>
      </c>
      <c r="G12" s="33">
        <v>21036601.309</v>
      </c>
      <c r="H12" s="34">
        <v>40797486.246000007</v>
      </c>
      <c r="I12" s="36">
        <f t="shared" si="0"/>
        <v>0.93935729668203538</v>
      </c>
      <c r="J12" s="38">
        <f t="shared" ref="J12:J46" si="1">H12/$H$11</f>
        <v>0.57006929814981744</v>
      </c>
      <c r="K12" s="36"/>
      <c r="L12" s="37"/>
    </row>
    <row r="13" spans="3:12" x14ac:dyDescent="0.3">
      <c r="C13" s="32" t="s">
        <v>8</v>
      </c>
      <c r="D13" s="33">
        <v>978028.15</v>
      </c>
      <c r="E13" s="34">
        <v>874256</v>
      </c>
      <c r="F13" s="35">
        <f t="shared" ref="F13:F46" si="2">+E13/D13-1</f>
        <v>-0.10610343884273676</v>
      </c>
      <c r="G13" s="33">
        <v>12279577.720000001</v>
      </c>
      <c r="H13" s="34">
        <v>12437908.550000003</v>
      </c>
      <c r="I13" s="36">
        <f t="shared" si="0"/>
        <v>1.2893833453419656E-2</v>
      </c>
      <c r="J13" s="38">
        <f t="shared" si="1"/>
        <v>0.17379673234757939</v>
      </c>
      <c r="K13" s="36"/>
      <c r="L13" s="37"/>
    </row>
    <row r="14" spans="3:12" x14ac:dyDescent="0.3">
      <c r="C14" s="32" t="s">
        <v>106</v>
      </c>
      <c r="D14" s="33">
        <v>467127.91999999993</v>
      </c>
      <c r="E14" s="34">
        <v>547417.32999999996</v>
      </c>
      <c r="F14" s="35">
        <f t="shared" si="2"/>
        <v>0.17187885065829511</v>
      </c>
      <c r="G14" s="33">
        <v>5871151.4900000012</v>
      </c>
      <c r="H14" s="34">
        <v>5483889.2000000002</v>
      </c>
      <c r="I14" s="36">
        <f t="shared" si="0"/>
        <v>-6.596019378133966E-2</v>
      </c>
      <c r="J14" s="38">
        <f t="shared" si="1"/>
        <v>7.6627193364931206E-2</v>
      </c>
      <c r="K14" s="36"/>
      <c r="L14" s="37"/>
    </row>
    <row r="15" spans="3:12" x14ac:dyDescent="0.3">
      <c r="C15" s="32" t="s">
        <v>10</v>
      </c>
      <c r="D15" s="33">
        <v>260098.91999999998</v>
      </c>
      <c r="E15" s="34">
        <v>184555.57499999998</v>
      </c>
      <c r="F15" s="35">
        <f t="shared" si="2"/>
        <v>-0.29044082535982851</v>
      </c>
      <c r="G15" s="33">
        <v>2403318.5989999999</v>
      </c>
      <c r="H15" s="34">
        <v>2362559.4650000003</v>
      </c>
      <c r="I15" s="36">
        <f t="shared" si="0"/>
        <v>-1.6959521728396321E-2</v>
      </c>
      <c r="J15" s="38">
        <f t="shared" si="1"/>
        <v>3.3012392183398499E-2</v>
      </c>
      <c r="K15" s="36"/>
      <c r="L15" s="37"/>
    </row>
    <row r="16" spans="3:12" x14ac:dyDescent="0.3">
      <c r="C16" s="32" t="s">
        <v>9</v>
      </c>
      <c r="D16" s="33">
        <v>264679.8</v>
      </c>
      <c r="E16" s="34">
        <v>151425.03</v>
      </c>
      <c r="F16" s="35">
        <f t="shared" si="2"/>
        <v>-0.42789351510768858</v>
      </c>
      <c r="G16" s="33">
        <v>2670261.8729999997</v>
      </c>
      <c r="H16" s="34">
        <v>1987434.01</v>
      </c>
      <c r="I16" s="36">
        <f>H16/G16-1</f>
        <v>-0.25571569212155687</v>
      </c>
      <c r="J16" s="38">
        <f>H16/$H$11</f>
        <v>2.7770708821817664E-2</v>
      </c>
      <c r="K16" s="36"/>
      <c r="L16" s="37"/>
    </row>
    <row r="17" spans="3:12" x14ac:dyDescent="0.3">
      <c r="C17" s="32" t="s">
        <v>107</v>
      </c>
      <c r="D17" s="33">
        <v>219775.38</v>
      </c>
      <c r="E17" s="34">
        <v>201194.61</v>
      </c>
      <c r="F17" s="35">
        <f t="shared" si="2"/>
        <v>-8.4544365251467246E-2</v>
      </c>
      <c r="G17" s="33">
        <v>1854834.6400000001</v>
      </c>
      <c r="H17" s="34">
        <v>1983928.3949999996</v>
      </c>
      <c r="I17" s="36">
        <f t="shared" si="0"/>
        <v>6.9598524966085096E-2</v>
      </c>
      <c r="J17" s="38">
        <f t="shared" si="1"/>
        <v>2.7721724345897175E-2</v>
      </c>
      <c r="K17" s="36"/>
      <c r="L17" s="37"/>
    </row>
    <row r="18" spans="3:12" x14ac:dyDescent="0.3">
      <c r="C18" s="32" t="s">
        <v>12</v>
      </c>
      <c r="D18" s="33">
        <v>143028.74</v>
      </c>
      <c r="E18" s="34">
        <v>122213.18000000001</v>
      </c>
      <c r="F18" s="35">
        <f t="shared" si="2"/>
        <v>-0.14553410734094407</v>
      </c>
      <c r="G18" s="33">
        <v>1136896.3420000002</v>
      </c>
      <c r="H18" s="34">
        <v>1230074.1069999998</v>
      </c>
      <c r="I18" s="36">
        <f t="shared" si="0"/>
        <v>8.1958012844058903E-2</v>
      </c>
      <c r="J18" s="38">
        <f t="shared" si="1"/>
        <v>1.7188007089983522E-2</v>
      </c>
      <c r="K18" s="36"/>
      <c r="L18" s="37"/>
    </row>
    <row r="19" spans="3:12" x14ac:dyDescent="0.3">
      <c r="C19" s="32" t="s">
        <v>11</v>
      </c>
      <c r="D19" s="33">
        <v>170</v>
      </c>
      <c r="E19" s="34">
        <v>358</v>
      </c>
      <c r="F19" s="35">
        <f t="shared" si="2"/>
        <v>1.1058823529411765</v>
      </c>
      <c r="G19" s="33">
        <v>946486.05</v>
      </c>
      <c r="H19" s="34">
        <v>949539.29999999993</v>
      </c>
      <c r="I19" s="36">
        <f t="shared" si="0"/>
        <v>3.225879557337219E-3</v>
      </c>
      <c r="J19" s="38">
        <f t="shared" si="1"/>
        <v>1.3268052817095833E-2</v>
      </c>
      <c r="K19" s="36"/>
      <c r="L19" s="37"/>
    </row>
    <row r="20" spans="3:12" x14ac:dyDescent="0.3">
      <c r="C20" s="32" t="s">
        <v>13</v>
      </c>
      <c r="D20" s="33">
        <v>85932.4</v>
      </c>
      <c r="E20" s="34">
        <v>90433.5</v>
      </c>
      <c r="F20" s="35">
        <f t="shared" si="2"/>
        <v>5.237954485153451E-2</v>
      </c>
      <c r="G20" s="33">
        <v>943289.03000000014</v>
      </c>
      <c r="H20" s="34">
        <v>907900.12599999993</v>
      </c>
      <c r="I20" s="36">
        <f t="shared" si="0"/>
        <v>-3.7516501172498717E-2</v>
      </c>
      <c r="J20" s="38">
        <f t="shared" si="1"/>
        <v>1.2686222491703042E-2</v>
      </c>
      <c r="K20" s="36"/>
      <c r="L20" s="37"/>
    </row>
    <row r="21" spans="3:12" x14ac:dyDescent="0.3">
      <c r="C21" s="32" t="s">
        <v>15</v>
      </c>
      <c r="D21" s="33">
        <v>88525.54829999998</v>
      </c>
      <c r="E21" s="34">
        <v>70402.921000000002</v>
      </c>
      <c r="F21" s="35">
        <f t="shared" si="2"/>
        <v>-0.20471635192345916</v>
      </c>
      <c r="G21" s="33">
        <v>916542.48499999987</v>
      </c>
      <c r="H21" s="34">
        <v>798425.35890000011</v>
      </c>
      <c r="I21" s="36">
        <f t="shared" si="0"/>
        <v>-0.12887250512997195</v>
      </c>
      <c r="J21" s="38">
        <f t="shared" si="1"/>
        <v>1.1156515409519015E-2</v>
      </c>
      <c r="K21" s="36"/>
      <c r="L21" s="37"/>
    </row>
    <row r="22" spans="3:12" x14ac:dyDescent="0.3">
      <c r="C22" s="32" t="s">
        <v>14</v>
      </c>
      <c r="D22" s="33">
        <v>49572.37</v>
      </c>
      <c r="E22" s="34">
        <v>79189.06</v>
      </c>
      <c r="F22" s="35">
        <f t="shared" si="2"/>
        <v>0.59744349523736706</v>
      </c>
      <c r="G22" s="33">
        <v>807540.69</v>
      </c>
      <c r="H22" s="34">
        <v>745685.90999999992</v>
      </c>
      <c r="I22" s="36">
        <f t="shared" si="0"/>
        <v>-7.6596487045129669E-2</v>
      </c>
      <c r="J22" s="38">
        <f t="shared" si="1"/>
        <v>1.041957930424172E-2</v>
      </c>
      <c r="K22" s="36"/>
      <c r="L22" s="37"/>
    </row>
    <row r="23" spans="3:12" x14ac:dyDescent="0.3">
      <c r="C23" s="32" t="s">
        <v>16</v>
      </c>
      <c r="D23" s="33">
        <v>23476.2</v>
      </c>
      <c r="E23" s="34">
        <v>38689.724999999999</v>
      </c>
      <c r="F23" s="35">
        <f t="shared" si="2"/>
        <v>0.64804035576456154</v>
      </c>
      <c r="G23" s="33">
        <v>229585.64000000004</v>
      </c>
      <c r="H23" s="34">
        <v>415495.38999999996</v>
      </c>
      <c r="I23" s="36">
        <f t="shared" si="0"/>
        <v>0.80976210010347294</v>
      </c>
      <c r="J23" s="38">
        <f t="shared" si="1"/>
        <v>5.8057784230519278E-3</v>
      </c>
      <c r="K23" s="39"/>
      <c r="L23" s="37"/>
    </row>
    <row r="24" spans="3:12" x14ac:dyDescent="0.3">
      <c r="C24" s="32" t="s">
        <v>108</v>
      </c>
      <c r="D24" s="33">
        <v>45087.199999999997</v>
      </c>
      <c r="E24" s="34">
        <v>32116.494000000002</v>
      </c>
      <c r="F24" s="35">
        <f t="shared" si="2"/>
        <v>-0.28768045032736556</v>
      </c>
      <c r="G24" s="33">
        <v>453724.72</v>
      </c>
      <c r="H24" s="34">
        <v>360949.79400000005</v>
      </c>
      <c r="I24" s="36">
        <f t="shared" si="0"/>
        <v>-0.20447403879603454</v>
      </c>
      <c r="J24" s="38">
        <f t="shared" si="1"/>
        <v>5.0436047577091985E-3</v>
      </c>
      <c r="K24" s="39"/>
      <c r="L24" s="37"/>
    </row>
    <row r="25" spans="3:12" x14ac:dyDescent="0.3">
      <c r="C25" s="32" t="s">
        <v>17</v>
      </c>
      <c r="D25" s="33">
        <v>32731.024000000001</v>
      </c>
      <c r="E25" s="34">
        <v>31192.385999999999</v>
      </c>
      <c r="F25" s="35">
        <f t="shared" si="2"/>
        <v>-4.7008550664348392E-2</v>
      </c>
      <c r="G25" s="33">
        <v>332334.84099999996</v>
      </c>
      <c r="H25" s="34">
        <v>326660.05300000001</v>
      </c>
      <c r="I25" s="36">
        <f t="shared" si="0"/>
        <v>-1.7075513307375223E-2</v>
      </c>
      <c r="J25" s="38">
        <f t="shared" si="1"/>
        <v>4.5644691446044671E-3</v>
      </c>
      <c r="K25" s="39"/>
      <c r="L25" s="37"/>
    </row>
    <row r="26" spans="3:12" x14ac:dyDescent="0.3">
      <c r="C26" s="32" t="s">
        <v>102</v>
      </c>
      <c r="D26" s="33">
        <v>187170.717</v>
      </c>
      <c r="E26" s="34">
        <v>0</v>
      </c>
      <c r="F26" s="35" t="s">
        <v>32</v>
      </c>
      <c r="G26" s="33">
        <v>316794.81700000004</v>
      </c>
      <c r="H26" s="34">
        <v>305242.46299999999</v>
      </c>
      <c r="I26" s="36">
        <f t="shared" si="0"/>
        <v>-3.6466360496043237E-2</v>
      </c>
      <c r="J26" s="38">
        <f t="shared" si="1"/>
        <v>4.2651979977073309E-3</v>
      </c>
      <c r="K26" s="39"/>
      <c r="L26" s="37"/>
    </row>
    <row r="27" spans="3:12" x14ac:dyDescent="0.3">
      <c r="C27" s="32" t="s">
        <v>18</v>
      </c>
      <c r="D27" s="33">
        <v>9133</v>
      </c>
      <c r="E27" s="34">
        <v>11226</v>
      </c>
      <c r="F27" s="35">
        <f t="shared" si="2"/>
        <v>0.2291689477718164</v>
      </c>
      <c r="G27" s="33">
        <v>50293</v>
      </c>
      <c r="H27" s="34">
        <v>122310</v>
      </c>
      <c r="I27" s="36">
        <f t="shared" si="0"/>
        <v>1.4319487801483306</v>
      </c>
      <c r="J27" s="38">
        <f t="shared" si="1"/>
        <v>1.7090556863301935E-3</v>
      </c>
      <c r="K27" s="39"/>
      <c r="L27" s="37"/>
    </row>
    <row r="28" spans="3:12" x14ac:dyDescent="0.3">
      <c r="C28" s="32" t="s">
        <v>20</v>
      </c>
      <c r="D28" s="33">
        <v>15</v>
      </c>
      <c r="E28" s="34">
        <v>1088.54</v>
      </c>
      <c r="F28" s="35" t="s">
        <v>19</v>
      </c>
      <c r="G28" s="33">
        <v>83599.989999999991</v>
      </c>
      <c r="H28" s="34">
        <v>100914.18499999998</v>
      </c>
      <c r="I28" s="36">
        <f t="shared" si="0"/>
        <v>0.20710762046741871</v>
      </c>
      <c r="J28" s="38">
        <f t="shared" si="1"/>
        <v>1.410088804722648E-3</v>
      </c>
      <c r="K28" s="39"/>
      <c r="L28" s="37"/>
    </row>
    <row r="29" spans="3:12" x14ac:dyDescent="0.3">
      <c r="C29" s="32" t="s">
        <v>21</v>
      </c>
      <c r="D29" s="33">
        <v>150.185</v>
      </c>
      <c r="E29" s="34">
        <v>8829.5249999999996</v>
      </c>
      <c r="F29" s="35" t="s">
        <v>19</v>
      </c>
      <c r="G29" s="33">
        <v>10051.855</v>
      </c>
      <c r="H29" s="34">
        <v>68802.755000000005</v>
      </c>
      <c r="I29" s="36">
        <f t="shared" si="0"/>
        <v>5.8447818835428889</v>
      </c>
      <c r="J29" s="38">
        <f t="shared" ref="J29" si="3">H29/$H$11</f>
        <v>9.6139105279971515E-4</v>
      </c>
      <c r="K29" s="39"/>
      <c r="L29" s="37"/>
    </row>
    <row r="30" spans="3:12" x14ac:dyDescent="0.3">
      <c r="C30" s="32" t="s">
        <v>23</v>
      </c>
      <c r="D30" s="33">
        <v>2621</v>
      </c>
      <c r="E30" s="34">
        <v>3238</v>
      </c>
      <c r="F30" s="35">
        <f t="shared" si="2"/>
        <v>0.23540633346051121</v>
      </c>
      <c r="G30" s="33">
        <v>26111</v>
      </c>
      <c r="H30" s="34">
        <v>41389</v>
      </c>
      <c r="I30" s="36">
        <f t="shared" si="0"/>
        <v>0.5851173834782275</v>
      </c>
      <c r="J30" s="38">
        <f t="shared" si="1"/>
        <v>5.7833460715820762E-4</v>
      </c>
      <c r="K30" s="39"/>
      <c r="L30" s="37"/>
    </row>
    <row r="31" spans="3:12" x14ac:dyDescent="0.3">
      <c r="C31" s="32" t="s">
        <v>22</v>
      </c>
      <c r="D31" s="33">
        <v>2417.84</v>
      </c>
      <c r="E31" s="34">
        <v>2407.5349999999999</v>
      </c>
      <c r="F31" s="35">
        <f t="shared" si="2"/>
        <v>-4.2620686232340832E-3</v>
      </c>
      <c r="G31" s="33">
        <v>33725.724999999999</v>
      </c>
      <c r="H31" s="34">
        <v>38417.485000000001</v>
      </c>
      <c r="I31" s="36">
        <f t="shared" si="0"/>
        <v>0.13911517098594617</v>
      </c>
      <c r="J31" s="38">
        <f t="shared" si="1"/>
        <v>5.3681318938561778E-4</v>
      </c>
      <c r="K31" s="41"/>
      <c r="L31" s="37"/>
    </row>
    <row r="32" spans="3:12" x14ac:dyDescent="0.3">
      <c r="C32" s="32" t="s">
        <v>34</v>
      </c>
      <c r="D32" s="33">
        <v>0</v>
      </c>
      <c r="E32" s="34">
        <v>8424</v>
      </c>
      <c r="F32" s="35" t="s">
        <v>19</v>
      </c>
      <c r="G32" s="33">
        <v>71240.399999999994</v>
      </c>
      <c r="H32" s="34">
        <v>30836.5</v>
      </c>
      <c r="I32" s="36">
        <f t="shared" si="0"/>
        <v>-0.56714869652612832</v>
      </c>
      <c r="J32" s="38">
        <f t="shared" si="1"/>
        <v>4.3088296681809346E-4</v>
      </c>
      <c r="K32" s="41"/>
      <c r="L32" s="37"/>
    </row>
    <row r="33" spans="3:12" x14ac:dyDescent="0.3">
      <c r="C33" s="32" t="s">
        <v>24</v>
      </c>
      <c r="D33" s="33">
        <v>1963</v>
      </c>
      <c r="E33" s="34">
        <v>4781</v>
      </c>
      <c r="F33" s="35">
        <f t="shared" si="2"/>
        <v>1.4355578196637797</v>
      </c>
      <c r="G33" s="33">
        <v>25877.065000000002</v>
      </c>
      <c r="H33" s="34">
        <v>23042.133999999998</v>
      </c>
      <c r="I33" s="36">
        <f t="shared" si="0"/>
        <v>-0.10955380758984856</v>
      </c>
      <c r="J33" s="38">
        <f t="shared" si="1"/>
        <v>3.2197114003664688E-4</v>
      </c>
      <c r="K33" s="41"/>
      <c r="L33" s="37"/>
    </row>
    <row r="34" spans="3:12" x14ac:dyDescent="0.3">
      <c r="C34" s="32" t="s">
        <v>25</v>
      </c>
      <c r="D34" s="33">
        <v>0</v>
      </c>
      <c r="E34" s="34">
        <v>1154.8599999999999</v>
      </c>
      <c r="F34" s="35" t="s">
        <v>19</v>
      </c>
      <c r="G34" s="33">
        <v>8182.41</v>
      </c>
      <c r="H34" s="34">
        <v>16445.760000000002</v>
      </c>
      <c r="I34" s="36">
        <f t="shared" si="0"/>
        <v>1.0098919511488673</v>
      </c>
      <c r="J34" s="38">
        <f t="shared" si="1"/>
        <v>2.2979903232786891E-4</v>
      </c>
      <c r="K34" s="41"/>
      <c r="L34" s="37"/>
    </row>
    <row r="35" spans="3:12" x14ac:dyDescent="0.3">
      <c r="C35" s="32" t="s">
        <v>26</v>
      </c>
      <c r="D35" s="33">
        <v>750</v>
      </c>
      <c r="E35" s="34">
        <v>750</v>
      </c>
      <c r="F35" s="35">
        <f t="shared" si="2"/>
        <v>0</v>
      </c>
      <c r="G35" s="33">
        <v>7416</v>
      </c>
      <c r="H35" s="34">
        <v>8250</v>
      </c>
      <c r="I35" s="36">
        <f t="shared" si="0"/>
        <v>0.11245954692556626</v>
      </c>
      <c r="J35" s="40">
        <f t="shared" si="1"/>
        <v>1.1527846792759461E-4</v>
      </c>
      <c r="K35" s="41"/>
      <c r="L35" s="37"/>
    </row>
    <row r="36" spans="3:12" x14ac:dyDescent="0.3">
      <c r="C36" s="32" t="s">
        <v>109</v>
      </c>
      <c r="D36" s="33">
        <v>839.06500000000005</v>
      </c>
      <c r="E36" s="34">
        <v>697.08500000000004</v>
      </c>
      <c r="F36" s="35">
        <f t="shared" si="2"/>
        <v>-0.16921215877196638</v>
      </c>
      <c r="G36" s="33">
        <v>11419.655000000001</v>
      </c>
      <c r="H36" s="34">
        <v>7834.6500000000005</v>
      </c>
      <c r="I36" s="36">
        <f t="shared" si="0"/>
        <v>-0.31393286399632914</v>
      </c>
      <c r="J36" s="40">
        <f t="shared" si="1"/>
        <v>1.0947472106047626E-4</v>
      </c>
      <c r="K36" s="41"/>
      <c r="L36" s="37"/>
    </row>
    <row r="37" spans="3:12" x14ac:dyDescent="0.3">
      <c r="C37" s="32" t="s">
        <v>29</v>
      </c>
      <c r="D37" s="33">
        <v>3992.76</v>
      </c>
      <c r="E37" s="34">
        <v>53</v>
      </c>
      <c r="F37" s="35">
        <f t="shared" si="2"/>
        <v>-0.98672597401296347</v>
      </c>
      <c r="G37" s="33">
        <v>34608.201999999997</v>
      </c>
      <c r="H37" s="34">
        <v>7627.9000000000005</v>
      </c>
      <c r="I37" s="36">
        <f t="shared" si="0"/>
        <v>-0.7795927104216509</v>
      </c>
      <c r="J37" s="120">
        <f t="shared" si="1"/>
        <v>1.065857727884726E-4</v>
      </c>
      <c r="K37" s="41"/>
      <c r="L37" s="37"/>
    </row>
    <row r="38" spans="3:12" x14ac:dyDescent="0.3">
      <c r="C38" s="32" t="s">
        <v>27</v>
      </c>
      <c r="D38" s="33">
        <v>831.91499999999996</v>
      </c>
      <c r="E38" s="34">
        <v>302.01</v>
      </c>
      <c r="F38" s="35">
        <f t="shared" si="2"/>
        <v>-0.63697012314960055</v>
      </c>
      <c r="G38" s="33">
        <v>8477.0849999999991</v>
      </c>
      <c r="H38" s="34">
        <v>3950.1000000000004</v>
      </c>
      <c r="I38" s="36">
        <f t="shared" si="0"/>
        <v>-0.53402614224111233</v>
      </c>
      <c r="J38" s="120">
        <f t="shared" si="1"/>
        <v>5.5195330443732303E-5</v>
      </c>
      <c r="K38" s="42"/>
      <c r="L38" s="37"/>
    </row>
    <row r="39" spans="3:12" x14ac:dyDescent="0.3">
      <c r="C39" s="32" t="s">
        <v>28</v>
      </c>
      <c r="D39" s="33">
        <v>401</v>
      </c>
      <c r="E39" s="34">
        <v>141.99</v>
      </c>
      <c r="F39" s="35">
        <f t="shared" si="2"/>
        <v>-0.64591022443890278</v>
      </c>
      <c r="G39" s="33">
        <v>2239</v>
      </c>
      <c r="H39" s="34">
        <v>2154.77</v>
      </c>
      <c r="I39" s="36">
        <f t="shared" si="0"/>
        <v>-3.7619472979008473E-2</v>
      </c>
      <c r="J39" s="120">
        <f t="shared" si="1"/>
        <v>3.0108919313496124E-5</v>
      </c>
      <c r="K39" s="42"/>
      <c r="L39" s="37"/>
    </row>
    <row r="40" spans="3:12" x14ac:dyDescent="0.3">
      <c r="C40" s="32" t="s">
        <v>30</v>
      </c>
      <c r="D40" s="33">
        <v>20</v>
      </c>
      <c r="E40" s="34">
        <v>36</v>
      </c>
      <c r="F40" s="35">
        <f t="shared" si="2"/>
        <v>0.8</v>
      </c>
      <c r="G40" s="33">
        <v>348</v>
      </c>
      <c r="H40" s="34">
        <v>320</v>
      </c>
      <c r="I40" s="36">
        <f t="shared" si="0"/>
        <v>-8.0459770114942541E-2</v>
      </c>
      <c r="J40" s="120">
        <f t="shared" si="1"/>
        <v>4.4714072408279121E-6</v>
      </c>
      <c r="K40" s="42"/>
      <c r="L40" s="37"/>
    </row>
    <row r="41" spans="3:12" x14ac:dyDescent="0.3">
      <c r="C41" s="32" t="s">
        <v>110</v>
      </c>
      <c r="D41" s="33">
        <v>0</v>
      </c>
      <c r="E41" s="34">
        <v>0</v>
      </c>
      <c r="F41" s="35">
        <v>0</v>
      </c>
      <c r="G41" s="33">
        <v>454</v>
      </c>
      <c r="H41" s="34">
        <v>225</v>
      </c>
      <c r="I41" s="36">
        <f t="shared" si="0"/>
        <v>-0.50440528634361237</v>
      </c>
      <c r="J41" s="120">
        <f t="shared" si="1"/>
        <v>3.1439582162071257E-6</v>
      </c>
      <c r="K41" s="42"/>
      <c r="L41" s="37"/>
    </row>
    <row r="42" spans="3:12" x14ac:dyDescent="0.3">
      <c r="C42" s="32" t="s">
        <v>33</v>
      </c>
      <c r="D42" s="33">
        <v>15</v>
      </c>
      <c r="E42" s="34">
        <v>7</v>
      </c>
      <c r="F42" s="35">
        <f t="shared" si="2"/>
        <v>-0.53333333333333333</v>
      </c>
      <c r="G42" s="33">
        <v>83</v>
      </c>
      <c r="H42" s="34">
        <v>89</v>
      </c>
      <c r="I42" s="36">
        <f t="shared" si="0"/>
        <v>7.2289156626506035E-2</v>
      </c>
      <c r="J42" s="120">
        <f t="shared" si="1"/>
        <v>1.2436101388552629E-6</v>
      </c>
      <c r="K42" s="42"/>
      <c r="L42" s="37"/>
    </row>
    <row r="43" spans="3:12" x14ac:dyDescent="0.3">
      <c r="C43" s="32" t="s">
        <v>31</v>
      </c>
      <c r="D43" s="33">
        <v>0</v>
      </c>
      <c r="E43" s="34">
        <v>0</v>
      </c>
      <c r="F43" s="35">
        <v>0</v>
      </c>
      <c r="G43" s="33">
        <v>0</v>
      </c>
      <c r="H43" s="34">
        <v>30</v>
      </c>
      <c r="I43" s="36" t="s">
        <v>19</v>
      </c>
      <c r="J43" s="43">
        <f t="shared" si="1"/>
        <v>4.1919442882761673E-7</v>
      </c>
      <c r="K43" s="44"/>
      <c r="L43" s="37"/>
    </row>
    <row r="44" spans="3:12" x14ac:dyDescent="0.3">
      <c r="C44" s="32" t="s">
        <v>111</v>
      </c>
      <c r="D44" s="33">
        <v>2</v>
      </c>
      <c r="E44" s="34">
        <v>2</v>
      </c>
      <c r="F44" s="35">
        <f t="shared" si="2"/>
        <v>0</v>
      </c>
      <c r="G44" s="33">
        <v>21</v>
      </c>
      <c r="H44" s="34">
        <v>19</v>
      </c>
      <c r="I44" s="36">
        <f t="shared" si="0"/>
        <v>-9.5238095238095233E-2</v>
      </c>
      <c r="J44" s="43">
        <f t="shared" si="1"/>
        <v>2.6548980492415726E-7</v>
      </c>
      <c r="K44" s="44"/>
      <c r="L44" s="37"/>
    </row>
    <row r="45" spans="3:12" x14ac:dyDescent="0.3">
      <c r="C45" s="32" t="s">
        <v>97</v>
      </c>
      <c r="D45" s="33">
        <v>98.454999999999998</v>
      </c>
      <c r="E45" s="34">
        <v>0</v>
      </c>
      <c r="F45" s="35" t="s">
        <v>32</v>
      </c>
      <c r="G45" s="33">
        <v>350.59499999999997</v>
      </c>
      <c r="H45" s="34">
        <v>0</v>
      </c>
      <c r="I45" s="36" t="s">
        <v>32</v>
      </c>
      <c r="J45" s="120">
        <f t="shared" si="1"/>
        <v>0</v>
      </c>
      <c r="K45" s="44"/>
      <c r="L45" s="37"/>
    </row>
    <row r="46" spans="3:12" x14ac:dyDescent="0.3">
      <c r="C46" s="32" t="s">
        <v>104</v>
      </c>
      <c r="D46" s="33">
        <v>0</v>
      </c>
      <c r="E46" s="34">
        <v>0</v>
      </c>
      <c r="F46" s="35">
        <v>0</v>
      </c>
      <c r="G46" s="33">
        <v>1407</v>
      </c>
      <c r="H46" s="34">
        <v>0</v>
      </c>
      <c r="I46" s="36" t="s">
        <v>32</v>
      </c>
      <c r="J46" s="120">
        <f t="shared" si="1"/>
        <v>0</v>
      </c>
      <c r="K46" s="44"/>
      <c r="L46" s="37"/>
    </row>
    <row r="47" spans="3:12" x14ac:dyDescent="0.3">
      <c r="C47" s="24" t="s">
        <v>35</v>
      </c>
      <c r="D47" s="25">
        <f>SUM(D48:D49)</f>
        <v>19100.330000000002</v>
      </c>
      <c r="E47" s="26">
        <f>SUM(E48:E49)</f>
        <v>21601.07</v>
      </c>
      <c r="F47" s="27">
        <f>+E47/D47-1</f>
        <v>0.13092653373004537</v>
      </c>
      <c r="G47" s="25">
        <f>SUM(G48:G49)</f>
        <v>205345.56599999999</v>
      </c>
      <c r="H47" s="26">
        <f>SUM(H48:H49)</f>
        <v>173785.524</v>
      </c>
      <c r="I47" s="30">
        <f>+H47/G47-1</f>
        <v>-0.15369234707507629</v>
      </c>
      <c r="J47" s="27">
        <f>SUM(J48:J49)</f>
        <v>1</v>
      </c>
      <c r="K47" s="31"/>
      <c r="L47" s="37"/>
    </row>
    <row r="48" spans="3:12" x14ac:dyDescent="0.3">
      <c r="C48" s="45" t="s">
        <v>36</v>
      </c>
      <c r="D48" s="33">
        <v>11136.82</v>
      </c>
      <c r="E48" s="46">
        <v>17265.8</v>
      </c>
      <c r="F48" s="35">
        <f>+E48/D48-1</f>
        <v>0.55033483525817961</v>
      </c>
      <c r="G48" s="33">
        <v>127434.60200000001</v>
      </c>
      <c r="H48" s="34">
        <v>112612.05900000001</v>
      </c>
      <c r="I48" s="36">
        <f>+H48/G48-1</f>
        <v>-0.11631490009283352</v>
      </c>
      <c r="J48" s="35">
        <f>H48/$H$47</f>
        <v>0.64799447277323285</v>
      </c>
      <c r="K48" s="36"/>
      <c r="L48" s="37"/>
    </row>
    <row r="49" spans="3:12" x14ac:dyDescent="0.3">
      <c r="C49" s="47" t="s">
        <v>37</v>
      </c>
      <c r="D49" s="48">
        <v>7963.51</v>
      </c>
      <c r="E49" s="49">
        <v>4335.2700000000004</v>
      </c>
      <c r="F49" s="50">
        <f>+E49/D49-1</f>
        <v>-0.45560814264061944</v>
      </c>
      <c r="G49" s="48">
        <v>77910.963999999993</v>
      </c>
      <c r="H49" s="51">
        <v>61173.464999999997</v>
      </c>
      <c r="I49" s="52">
        <f>+H49/G49-1</f>
        <v>-0.21482854454220335</v>
      </c>
      <c r="J49" s="50">
        <f>H49/$H$47</f>
        <v>0.35200552722676715</v>
      </c>
      <c r="K49" s="36"/>
      <c r="L49" s="37"/>
    </row>
    <row r="50" spans="3:12" ht="60" customHeight="1" x14ac:dyDescent="0.3">
      <c r="C50" s="126" t="s">
        <v>113</v>
      </c>
      <c r="D50" s="127"/>
      <c r="E50" s="127"/>
      <c r="F50" s="127"/>
      <c r="G50" s="127"/>
      <c r="H50" s="127"/>
      <c r="I50" s="127"/>
      <c r="J50" s="128"/>
      <c r="K50" s="53"/>
    </row>
    <row r="51" spans="3:12" x14ac:dyDescent="0.3">
      <c r="C51" s="54"/>
      <c r="D51" s="54"/>
      <c r="E51" s="54"/>
      <c r="F51" s="54"/>
      <c r="G51" s="54"/>
      <c r="H51" s="121"/>
      <c r="I51" s="121"/>
      <c r="J51" s="121"/>
      <c r="K51" s="54"/>
    </row>
    <row r="52" spans="3:12" x14ac:dyDescent="0.3">
      <c r="C52" s="54"/>
      <c r="D52" s="54"/>
      <c r="E52" s="54"/>
      <c r="F52" s="54"/>
      <c r="G52" s="54"/>
      <c r="H52" s="54"/>
      <c r="I52" s="54"/>
      <c r="J52" s="54"/>
      <c r="K52" s="54"/>
    </row>
    <row r="57" spans="3:12" ht="9.75" customHeight="1" x14ac:dyDescent="0.3"/>
  </sheetData>
  <mergeCells count="5">
    <mergeCell ref="C3:J3"/>
    <mergeCell ref="C4:J4"/>
    <mergeCell ref="D9:F9"/>
    <mergeCell ref="G9:J9"/>
    <mergeCell ref="C50:J50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42E-1F14-48F7-9963-656B21FF1AD8}">
  <sheetPr>
    <tabColor rgb="FFC00000"/>
    <pageSetUpPr fitToPage="1"/>
  </sheetPr>
  <dimension ref="C1:J153"/>
  <sheetViews>
    <sheetView showGridLines="0" view="pageBreakPreview" zoomScaleNormal="100" zoomScaleSheetLayoutView="100" workbookViewId="0">
      <selection activeCell="G9" sqref="G9:J9"/>
    </sheetView>
  </sheetViews>
  <sheetFormatPr baseColWidth="10" defaultColWidth="11.44140625" defaultRowHeight="13.8" x14ac:dyDescent="0.3"/>
  <cols>
    <col min="1" max="2" width="3.33203125" style="57" customWidth="1"/>
    <col min="3" max="3" width="53" style="57" customWidth="1"/>
    <col min="4" max="5" width="11.6640625" style="57" customWidth="1"/>
    <col min="6" max="6" width="10.88671875" style="57" bestFit="1" customWidth="1"/>
    <col min="7" max="7" width="11.33203125" style="57" bestFit="1" customWidth="1"/>
    <col min="8" max="8" width="13.33203125" style="57" bestFit="1" customWidth="1"/>
    <col min="9" max="9" width="10.88671875" style="57" bestFit="1" customWidth="1"/>
    <col min="10" max="10" width="8.44140625" style="57" bestFit="1" customWidth="1"/>
    <col min="11" max="11" width="3.33203125" style="57" customWidth="1"/>
    <col min="12" max="16384" width="11.44140625" style="57"/>
  </cols>
  <sheetData>
    <row r="1" spans="3:10" x14ac:dyDescent="0.3">
      <c r="C1" s="56"/>
    </row>
    <row r="2" spans="3:10" ht="15.6" x14ac:dyDescent="0.3">
      <c r="C2" s="58"/>
    </row>
    <row r="3" spans="3:10" ht="15.6" x14ac:dyDescent="0.3">
      <c r="C3" s="122" t="s">
        <v>0</v>
      </c>
      <c r="D3" s="122"/>
      <c r="E3" s="122"/>
      <c r="F3" s="122"/>
      <c r="G3" s="122"/>
      <c r="H3" s="122"/>
      <c r="I3" s="122"/>
    </row>
    <row r="4" spans="3:10" x14ac:dyDescent="0.3">
      <c r="C4" s="123" t="s">
        <v>1</v>
      </c>
      <c r="D4" s="123"/>
      <c r="E4" s="123"/>
      <c r="F4" s="123"/>
      <c r="G4" s="123"/>
      <c r="H4" s="123"/>
      <c r="I4" s="123"/>
    </row>
    <row r="5" spans="3:10" x14ac:dyDescent="0.3">
      <c r="C5" s="4"/>
      <c r="D5" s="5"/>
      <c r="E5" s="6"/>
      <c r="F5" s="6"/>
      <c r="G5" s="7"/>
      <c r="H5" s="7"/>
      <c r="I5" s="8"/>
    </row>
    <row r="6" spans="3:10" ht="15.6" x14ac:dyDescent="0.3">
      <c r="C6" s="10" t="s">
        <v>38</v>
      </c>
      <c r="D6" s="5"/>
      <c r="E6" s="11"/>
      <c r="F6" s="12"/>
      <c r="G6" s="12"/>
      <c r="H6" s="1"/>
      <c r="I6" s="8"/>
    </row>
    <row r="7" spans="3:10" x14ac:dyDescent="0.3">
      <c r="C7" s="13" t="s">
        <v>39</v>
      </c>
      <c r="D7" s="14"/>
      <c r="E7" s="15"/>
      <c r="F7" s="15"/>
      <c r="G7" s="7"/>
      <c r="H7" s="7"/>
      <c r="I7" s="8"/>
    </row>
    <row r="8" spans="3:10" x14ac:dyDescent="0.3">
      <c r="C8" s="13"/>
      <c r="D8" s="14"/>
      <c r="E8" s="15"/>
      <c r="F8" s="15"/>
      <c r="G8" s="7"/>
      <c r="H8" s="7"/>
      <c r="I8" s="8"/>
    </row>
    <row r="9" spans="3:10" ht="23.25" customHeight="1" x14ac:dyDescent="0.3">
      <c r="C9" s="59"/>
      <c r="D9" s="124" t="s">
        <v>114</v>
      </c>
      <c r="E9" s="125"/>
      <c r="F9" s="125"/>
      <c r="G9" s="124" t="s">
        <v>115</v>
      </c>
      <c r="H9" s="125"/>
      <c r="I9" s="125"/>
      <c r="J9" s="125"/>
    </row>
    <row r="10" spans="3:10" ht="24" x14ac:dyDescent="0.3">
      <c r="C10" s="115" t="s">
        <v>40</v>
      </c>
      <c r="D10" s="116">
        <v>2024</v>
      </c>
      <c r="E10" s="117">
        <v>2025</v>
      </c>
      <c r="F10" s="118" t="s">
        <v>41</v>
      </c>
      <c r="G10" s="116">
        <v>2024</v>
      </c>
      <c r="H10" s="117">
        <v>2025</v>
      </c>
      <c r="I10" s="119" t="s">
        <v>41</v>
      </c>
      <c r="J10" s="118" t="s">
        <v>6</v>
      </c>
    </row>
    <row r="11" spans="3:10" customFormat="1" ht="9" customHeight="1" x14ac:dyDescent="0.3"/>
    <row r="12" spans="3:10" x14ac:dyDescent="0.3">
      <c r="C12" s="60" t="s">
        <v>42</v>
      </c>
      <c r="D12" s="61">
        <f>SUM(D13:D17)</f>
        <v>3094859.0150000001</v>
      </c>
      <c r="E12" s="62">
        <f>SUM(E13:E17)</f>
        <v>3437014.4569999995</v>
      </c>
      <c r="F12" s="63">
        <f t="shared" ref="F12:F40" si="0">(E12-D12)/D12</f>
        <v>0.11055606744658103</v>
      </c>
      <c r="G12" s="61">
        <f>SUM(G13:G17)</f>
        <v>21036601.309</v>
      </c>
      <c r="H12" s="62">
        <f>SUM(H13:H17)</f>
        <v>40797486.245999999</v>
      </c>
      <c r="I12" s="64">
        <f>(H12-G12)/G12</f>
        <v>0.93935729668203494</v>
      </c>
      <c r="J12" s="65">
        <f>SUM(J13:J17)</f>
        <v>1</v>
      </c>
    </row>
    <row r="13" spans="3:10" x14ac:dyDescent="0.3">
      <c r="C13" s="66" t="s">
        <v>43</v>
      </c>
      <c r="D13" s="67">
        <v>2468935.8050000002</v>
      </c>
      <c r="E13" s="68">
        <v>2806692.6149999998</v>
      </c>
      <c r="F13" s="69">
        <f t="shared" si="0"/>
        <v>0.13680258891947966</v>
      </c>
      <c r="G13" s="70">
        <v>12034598.774999999</v>
      </c>
      <c r="H13" s="68">
        <v>32359374.094999999</v>
      </c>
      <c r="I13" s="71">
        <f t="shared" ref="I13:I40" si="1">(H13-G13)/G13</f>
        <v>1.6888618972675309</v>
      </c>
      <c r="J13" s="72">
        <f>H13/$H$12</f>
        <v>0.79317078262812535</v>
      </c>
    </row>
    <row r="14" spans="3:10" x14ac:dyDescent="0.3">
      <c r="C14" s="66" t="s">
        <v>44</v>
      </c>
      <c r="D14" s="67">
        <v>220001.94</v>
      </c>
      <c r="E14" s="68">
        <v>360053.47000000003</v>
      </c>
      <c r="F14" s="69">
        <f t="shared" si="0"/>
        <v>0.63659225005015874</v>
      </c>
      <c r="G14" s="70">
        <v>4110383.19</v>
      </c>
      <c r="H14" s="68">
        <v>4057575.3600000003</v>
      </c>
      <c r="I14" s="71">
        <f t="shared" si="1"/>
        <v>-1.2847422626793979E-2</v>
      </c>
      <c r="J14" s="72">
        <f>H14/$H$12</f>
        <v>9.9456504146694241E-2</v>
      </c>
    </row>
    <row r="15" spans="3:10" x14ac:dyDescent="0.3">
      <c r="C15" s="66" t="s">
        <v>45</v>
      </c>
      <c r="D15" s="67">
        <v>209025.52</v>
      </c>
      <c r="E15" s="68">
        <v>43023.18</v>
      </c>
      <c r="F15" s="69">
        <f t="shared" si="0"/>
        <v>-0.7941725967240747</v>
      </c>
      <c r="G15" s="70">
        <v>1891444.5059999998</v>
      </c>
      <c r="H15" s="68">
        <v>2015272.7</v>
      </c>
      <c r="I15" s="71">
        <f t="shared" si="1"/>
        <v>6.5467526859601208E-2</v>
      </c>
      <c r="J15" s="72">
        <f>H15/$H$12</f>
        <v>4.9396982153467557E-2</v>
      </c>
    </row>
    <row r="16" spans="3:10" x14ac:dyDescent="0.3">
      <c r="C16" s="66" t="s">
        <v>46</v>
      </c>
      <c r="D16" s="67">
        <v>175778.6</v>
      </c>
      <c r="E16" s="68">
        <v>166478.19999999998</v>
      </c>
      <c r="F16" s="69">
        <f t="shared" si="0"/>
        <v>-5.2909739865945132E-2</v>
      </c>
      <c r="G16" s="70">
        <v>2526368.62</v>
      </c>
      <c r="H16" s="68">
        <v>1773844.23</v>
      </c>
      <c r="I16" s="71">
        <f t="shared" si="1"/>
        <v>-0.29786800866771379</v>
      </c>
      <c r="J16" s="72">
        <f>H16/$H$12</f>
        <v>4.3479253091822954E-2</v>
      </c>
    </row>
    <row r="17" spans="3:10" x14ac:dyDescent="0.3">
      <c r="C17" s="66" t="s">
        <v>47</v>
      </c>
      <c r="D17" s="67">
        <v>21117.149999999907</v>
      </c>
      <c r="E17" s="68">
        <v>60766.991999999154</v>
      </c>
      <c r="F17" s="69">
        <f t="shared" si="0"/>
        <v>1.8776133142966462</v>
      </c>
      <c r="G17" s="70">
        <v>473806.21800000221</v>
      </c>
      <c r="H17" s="68">
        <v>591419.86100000143</v>
      </c>
      <c r="I17" s="71">
        <f t="shared" si="1"/>
        <v>0.24823153122907871</v>
      </c>
      <c r="J17" s="72">
        <f>H17/$H$12</f>
        <v>1.4496477979889934E-2</v>
      </c>
    </row>
    <row r="18" spans="3:10" x14ac:dyDescent="0.3">
      <c r="C18" s="60" t="s">
        <v>48</v>
      </c>
      <c r="D18" s="61">
        <f>SUM(D19)</f>
        <v>978028.15</v>
      </c>
      <c r="E18" s="62">
        <f>SUM(E19)</f>
        <v>874256</v>
      </c>
      <c r="F18" s="63">
        <f t="shared" si="0"/>
        <v>-0.10610343884273681</v>
      </c>
      <c r="G18" s="61">
        <f>SUM(G19)</f>
        <v>12279577.720000001</v>
      </c>
      <c r="H18" s="62">
        <f>SUM(H19)</f>
        <v>12437908.550000003</v>
      </c>
      <c r="I18" s="64">
        <f t="shared" si="1"/>
        <v>1.2893833453419596E-2</v>
      </c>
      <c r="J18" s="65">
        <f>SUM(J19)</f>
        <v>1</v>
      </c>
    </row>
    <row r="19" spans="3:10" x14ac:dyDescent="0.3">
      <c r="C19" s="66" t="s">
        <v>49</v>
      </c>
      <c r="D19" s="67">
        <v>978028.15</v>
      </c>
      <c r="E19" s="68">
        <v>874256</v>
      </c>
      <c r="F19" s="69">
        <f t="shared" si="0"/>
        <v>-0.10610343884273681</v>
      </c>
      <c r="G19" s="70">
        <v>12279577.720000001</v>
      </c>
      <c r="H19" s="68">
        <v>12437908.550000003</v>
      </c>
      <c r="I19" s="71">
        <f t="shared" si="1"/>
        <v>1.2893833453419596E-2</v>
      </c>
      <c r="J19" s="72">
        <f>H18/$H$19</f>
        <v>1</v>
      </c>
    </row>
    <row r="20" spans="3:10" x14ac:dyDescent="0.3">
      <c r="C20" s="60" t="s">
        <v>50</v>
      </c>
      <c r="D20" s="61">
        <f>SUM(D21:D25)</f>
        <v>467127.92</v>
      </c>
      <c r="E20" s="62">
        <f>SUM(E21:E25)</f>
        <v>547417.32999999996</v>
      </c>
      <c r="F20" s="63">
        <f t="shared" si="0"/>
        <v>0.171878850658295</v>
      </c>
      <c r="G20" s="61">
        <f>SUM(G21:G25)</f>
        <v>5871151.4899999993</v>
      </c>
      <c r="H20" s="62">
        <f>SUM(H21:H25)</f>
        <v>5483889.1999999993</v>
      </c>
      <c r="I20" s="64">
        <f t="shared" si="1"/>
        <v>-6.5960193781339493E-2</v>
      </c>
      <c r="J20" s="65">
        <f>SUM(J21:J25)</f>
        <v>1</v>
      </c>
    </row>
    <row r="21" spans="3:10" x14ac:dyDescent="0.3">
      <c r="C21" s="66" t="s">
        <v>44</v>
      </c>
      <c r="D21" s="67">
        <v>379386.89999999997</v>
      </c>
      <c r="E21" s="68">
        <v>462457.3</v>
      </c>
      <c r="F21" s="69">
        <f t="shared" si="0"/>
        <v>0.21895958980133481</v>
      </c>
      <c r="G21" s="70">
        <v>4911059.5599999996</v>
      </c>
      <c r="H21" s="68">
        <v>4690324.01</v>
      </c>
      <c r="I21" s="71">
        <f t="shared" si="1"/>
        <v>-4.4946624512124597E-2</v>
      </c>
      <c r="J21" s="72">
        <f>H21/$H$20</f>
        <v>0.85529153470132113</v>
      </c>
    </row>
    <row r="22" spans="3:10" x14ac:dyDescent="0.3">
      <c r="C22" s="66" t="s">
        <v>52</v>
      </c>
      <c r="D22" s="67">
        <v>38298.58</v>
      </c>
      <c r="E22" s="68">
        <v>50235.11</v>
      </c>
      <c r="F22" s="69">
        <f t="shared" si="0"/>
        <v>0.31167030213652824</v>
      </c>
      <c r="G22" s="70">
        <v>324488.70999999996</v>
      </c>
      <c r="H22" s="68">
        <v>414540.59</v>
      </c>
      <c r="I22" s="71">
        <f t="shared" si="1"/>
        <v>0.27751930105673034</v>
      </c>
      <c r="J22" s="72">
        <f>H22/$H$20</f>
        <v>7.5592444500884537E-2</v>
      </c>
    </row>
    <row r="23" spans="3:10" x14ac:dyDescent="0.3">
      <c r="C23" s="66" t="s">
        <v>51</v>
      </c>
      <c r="D23" s="67">
        <v>28800</v>
      </c>
      <c r="E23" s="68">
        <v>9350</v>
      </c>
      <c r="F23" s="69">
        <f t="shared" si="0"/>
        <v>-0.67534722222222221</v>
      </c>
      <c r="G23" s="70">
        <v>272512</v>
      </c>
      <c r="H23" s="68">
        <v>166724</v>
      </c>
      <c r="I23" s="71">
        <f t="shared" si="1"/>
        <v>-0.38819574917801786</v>
      </c>
      <c r="J23" s="72">
        <f>H23/$H$20</f>
        <v>3.0402510685299772E-2</v>
      </c>
    </row>
    <row r="24" spans="3:10" x14ac:dyDescent="0.3">
      <c r="C24" s="66" t="s">
        <v>53</v>
      </c>
      <c r="D24" s="67">
        <v>10678</v>
      </c>
      <c r="E24" s="68">
        <v>12878</v>
      </c>
      <c r="F24" s="69">
        <f t="shared" si="0"/>
        <v>0.20603109196478742</v>
      </c>
      <c r="G24" s="70">
        <v>234350</v>
      </c>
      <c r="H24" s="68">
        <v>100176.2</v>
      </c>
      <c r="I24" s="71">
        <f t="shared" si="1"/>
        <v>-0.57253595050138673</v>
      </c>
      <c r="J24" s="72">
        <f>H24/$H$20</f>
        <v>1.8267363972269902E-2</v>
      </c>
    </row>
    <row r="25" spans="3:10" x14ac:dyDescent="0.3">
      <c r="C25" s="66" t="s">
        <v>47</v>
      </c>
      <c r="D25" s="67">
        <v>9964.4400000000023</v>
      </c>
      <c r="E25" s="68">
        <v>12496.920000000042</v>
      </c>
      <c r="F25" s="69">
        <f t="shared" si="0"/>
        <v>0.25415176367162018</v>
      </c>
      <c r="G25" s="70">
        <v>128741.21999999974</v>
      </c>
      <c r="H25" s="68">
        <v>112124.39999999944</v>
      </c>
      <c r="I25" s="71">
        <f t="shared" si="1"/>
        <v>-0.12907148153482104</v>
      </c>
      <c r="J25" s="72">
        <f>H25/$H$20</f>
        <v>2.0446146140224615E-2</v>
      </c>
    </row>
    <row r="26" spans="3:10" x14ac:dyDescent="0.3">
      <c r="C26" s="60" t="s">
        <v>58</v>
      </c>
      <c r="D26" s="61">
        <f>SUM(D27:D32)</f>
        <v>260098.91999999998</v>
      </c>
      <c r="E26" s="62">
        <f>SUM(E27:E32)</f>
        <v>184555.57499999998</v>
      </c>
      <c r="F26" s="63">
        <f>(E26-D26)/D26</f>
        <v>-0.29044082535982851</v>
      </c>
      <c r="G26" s="61">
        <f>SUM(G27:G32)</f>
        <v>2403318.5990000004</v>
      </c>
      <c r="H26" s="62">
        <f>SUM(H27:H32)</f>
        <v>2362559.4649999999</v>
      </c>
      <c r="I26" s="64">
        <f>(H26-G26)/G26</f>
        <v>-1.6959521728396751E-2</v>
      </c>
      <c r="J26" s="65">
        <f>SUM(J27:J32)</f>
        <v>1</v>
      </c>
    </row>
    <row r="27" spans="3:10" x14ac:dyDescent="0.3">
      <c r="C27" s="66" t="s">
        <v>59</v>
      </c>
      <c r="D27" s="67">
        <v>259757.87</v>
      </c>
      <c r="E27" s="68">
        <v>183630.55</v>
      </c>
      <c r="F27" s="69">
        <f>(E27-D27)/D27</f>
        <v>-0.29307031197938299</v>
      </c>
      <c r="G27" s="70">
        <v>2390027.037</v>
      </c>
      <c r="H27" s="68">
        <v>2356817.1399999997</v>
      </c>
      <c r="I27" s="71">
        <f>(H27-G27)/G27</f>
        <v>-1.3895197203160486E-2</v>
      </c>
      <c r="J27" s="72">
        <f>H27/$H$26</f>
        <v>0.99756944742129483</v>
      </c>
    </row>
    <row r="28" spans="3:10" x14ac:dyDescent="0.3">
      <c r="C28" s="66" t="s">
        <v>43</v>
      </c>
      <c r="D28" s="67">
        <v>341.05</v>
      </c>
      <c r="E28" s="68">
        <v>425.02499999999998</v>
      </c>
      <c r="F28" s="69">
        <f t="shared" ref="F28" si="2">(E28-D28)/D28</f>
        <v>0.24622489371059952</v>
      </c>
      <c r="G28" s="70">
        <v>6025.97</v>
      </c>
      <c r="H28" s="68">
        <v>3699.5349999999999</v>
      </c>
      <c r="I28" s="71">
        <f t="shared" ref="I28:I32" si="3">(H28-G28)/G28</f>
        <v>-0.38606813508862481</v>
      </c>
      <c r="J28" s="74">
        <f t="shared" ref="J28:J29" si="4">H28/$H$26</f>
        <v>1.5659013264243912E-3</v>
      </c>
    </row>
    <row r="29" spans="3:10" x14ac:dyDescent="0.3">
      <c r="C29" s="66" t="s">
        <v>45</v>
      </c>
      <c r="D29" s="67">
        <v>0</v>
      </c>
      <c r="E29" s="68">
        <v>0</v>
      </c>
      <c r="F29" s="69">
        <v>0</v>
      </c>
      <c r="G29" s="70">
        <v>3698</v>
      </c>
      <c r="H29" s="68">
        <v>900</v>
      </c>
      <c r="I29" s="71">
        <f t="shared" si="3"/>
        <v>-0.75662520281233103</v>
      </c>
      <c r="J29" s="74">
        <f t="shared" si="4"/>
        <v>3.809427924812043E-4</v>
      </c>
    </row>
    <row r="30" spans="3:10" x14ac:dyDescent="0.3">
      <c r="C30" s="66" t="s">
        <v>65</v>
      </c>
      <c r="D30" s="67">
        <v>0</v>
      </c>
      <c r="E30" s="68">
        <v>0</v>
      </c>
      <c r="F30" s="69">
        <v>0</v>
      </c>
      <c r="G30" s="70">
        <v>0</v>
      </c>
      <c r="H30" s="68">
        <v>642.79</v>
      </c>
      <c r="I30" s="71" t="s">
        <v>19</v>
      </c>
      <c r="J30" s="74">
        <f>H30/$H$26</f>
        <v>2.7207357508777033E-4</v>
      </c>
    </row>
    <row r="31" spans="3:10" x14ac:dyDescent="0.3">
      <c r="C31" s="66" t="s">
        <v>60</v>
      </c>
      <c r="D31" s="67">
        <v>0</v>
      </c>
      <c r="E31" s="68">
        <v>500</v>
      </c>
      <c r="F31" s="69" t="s">
        <v>19</v>
      </c>
      <c r="G31" s="70">
        <v>2800</v>
      </c>
      <c r="H31" s="68">
        <v>500</v>
      </c>
      <c r="I31" s="71">
        <f t="shared" si="3"/>
        <v>-0.8214285714285714</v>
      </c>
      <c r="J31" s="74">
        <f>H31/$H$26</f>
        <v>2.1163488471178017E-4</v>
      </c>
    </row>
    <row r="32" spans="3:10" x14ac:dyDescent="0.3">
      <c r="C32" s="66" t="s">
        <v>89</v>
      </c>
      <c r="D32" s="67">
        <v>0</v>
      </c>
      <c r="E32" s="68">
        <v>0</v>
      </c>
      <c r="F32" s="69">
        <v>0</v>
      </c>
      <c r="G32" s="70">
        <v>767.59199999999998</v>
      </c>
      <c r="H32" s="68">
        <v>0</v>
      </c>
      <c r="I32" s="71" t="s">
        <v>32</v>
      </c>
      <c r="J32" s="74" t="s">
        <v>32</v>
      </c>
    </row>
    <row r="33" spans="3:10" x14ac:dyDescent="0.3">
      <c r="C33" s="60" t="s">
        <v>54</v>
      </c>
      <c r="D33" s="61">
        <f>SUM(D34:D40)</f>
        <v>264679.8</v>
      </c>
      <c r="E33" s="62">
        <f>SUM(E34:E40)</f>
        <v>151425.03</v>
      </c>
      <c r="F33" s="63">
        <f t="shared" si="0"/>
        <v>-0.42789351510768858</v>
      </c>
      <c r="G33" s="61">
        <f>SUM(G34:G40)</f>
        <v>2670261.8730000006</v>
      </c>
      <c r="H33" s="62">
        <f>SUM(H34:H40)</f>
        <v>1987434.01</v>
      </c>
      <c r="I33" s="64">
        <f t="shared" si="1"/>
        <v>-0.25571569212155709</v>
      </c>
      <c r="J33" s="65">
        <f>SUM(J34:J40)</f>
        <v>1.0000000000000002</v>
      </c>
    </row>
    <row r="34" spans="3:10" x14ac:dyDescent="0.3">
      <c r="C34" s="73" t="s">
        <v>44</v>
      </c>
      <c r="D34" s="46">
        <v>144563.07999999999</v>
      </c>
      <c r="E34" s="46">
        <v>47087.049999999996</v>
      </c>
      <c r="F34" s="69">
        <f t="shared" si="0"/>
        <v>-0.67428025191494267</v>
      </c>
      <c r="G34" s="70">
        <v>1634069.1530000004</v>
      </c>
      <c r="H34" s="68">
        <v>1039178.1900000001</v>
      </c>
      <c r="I34" s="71">
        <f t="shared" si="1"/>
        <v>-0.36405494951534662</v>
      </c>
      <c r="J34" s="72">
        <f t="shared" ref="J34:J40" si="5">H34/$H$33</f>
        <v>0.52287431168595133</v>
      </c>
    </row>
    <row r="35" spans="3:10" x14ac:dyDescent="0.3">
      <c r="C35" s="73" t="s">
        <v>46</v>
      </c>
      <c r="D35" s="46">
        <v>54337</v>
      </c>
      <c r="E35" s="46">
        <v>65756.5</v>
      </c>
      <c r="F35" s="69">
        <f t="shared" si="0"/>
        <v>0.21016066400426964</v>
      </c>
      <c r="G35" s="70">
        <v>597713.97</v>
      </c>
      <c r="H35" s="68">
        <v>604669.35</v>
      </c>
      <c r="I35" s="71">
        <f t="shared" si="1"/>
        <v>1.1636636165622839E-2</v>
      </c>
      <c r="J35" s="72">
        <f t="shared" si="5"/>
        <v>0.30424625268438471</v>
      </c>
    </row>
    <row r="36" spans="3:10" x14ac:dyDescent="0.3">
      <c r="C36" s="73" t="s">
        <v>55</v>
      </c>
      <c r="D36" s="46">
        <v>12684.17</v>
      </c>
      <c r="E36" s="46">
        <v>11835.880000000001</v>
      </c>
      <c r="F36" s="69">
        <f t="shared" si="0"/>
        <v>-6.687784853088527E-2</v>
      </c>
      <c r="G36" s="70">
        <v>94191.72</v>
      </c>
      <c r="H36" s="68">
        <v>132581.07</v>
      </c>
      <c r="I36" s="71">
        <f t="shared" si="1"/>
        <v>0.4075660790566305</v>
      </c>
      <c r="J36" s="72">
        <f t="shared" si="5"/>
        <v>6.6709671532691542E-2</v>
      </c>
    </row>
    <row r="37" spans="3:10" x14ac:dyDescent="0.3">
      <c r="C37" s="73" t="s">
        <v>57</v>
      </c>
      <c r="D37" s="46">
        <v>3809.3</v>
      </c>
      <c r="E37" s="46">
        <v>8410</v>
      </c>
      <c r="F37" s="69">
        <f t="shared" si="0"/>
        <v>1.2077547055889533</v>
      </c>
      <c r="G37" s="70">
        <v>33452.5</v>
      </c>
      <c r="H37" s="68">
        <v>65074.400000000001</v>
      </c>
      <c r="I37" s="71">
        <f t="shared" si="1"/>
        <v>0.94527763246394148</v>
      </c>
      <c r="J37" s="72">
        <f t="shared" si="5"/>
        <v>3.2742923625423921E-2</v>
      </c>
    </row>
    <row r="38" spans="3:10" x14ac:dyDescent="0.3">
      <c r="C38" s="73" t="s">
        <v>53</v>
      </c>
      <c r="D38" s="46">
        <v>22422</v>
      </c>
      <c r="E38" s="46">
        <v>4077.2</v>
      </c>
      <c r="F38" s="69">
        <f t="shared" si="0"/>
        <v>-0.81816073499241815</v>
      </c>
      <c r="G38" s="70">
        <v>64728.74</v>
      </c>
      <c r="H38" s="68">
        <v>55422.65</v>
      </c>
      <c r="I38" s="71">
        <f t="shared" si="1"/>
        <v>-0.14377060328997593</v>
      </c>
      <c r="J38" s="72">
        <f t="shared" si="5"/>
        <v>2.7886535966041962E-2</v>
      </c>
    </row>
    <row r="39" spans="3:10" x14ac:dyDescent="0.3">
      <c r="C39" s="73" t="s">
        <v>112</v>
      </c>
      <c r="D39" s="46">
        <v>0</v>
      </c>
      <c r="E39" s="46">
        <v>9362.4</v>
      </c>
      <c r="F39" s="69" t="s">
        <v>19</v>
      </c>
      <c r="G39" s="70">
        <v>15886</v>
      </c>
      <c r="H39" s="68">
        <v>33669.599999999999</v>
      </c>
      <c r="I39" s="71">
        <f t="shared" si="1"/>
        <v>1.1194510890091904</v>
      </c>
      <c r="J39" s="72">
        <f t="shared" si="5"/>
        <v>1.6941241737128167E-2</v>
      </c>
    </row>
    <row r="40" spans="3:10" x14ac:dyDescent="0.3">
      <c r="C40" s="66" t="s">
        <v>47</v>
      </c>
      <c r="D40" s="67">
        <v>26864.25</v>
      </c>
      <c r="E40" s="68">
        <v>4896</v>
      </c>
      <c r="F40" s="69">
        <f t="shared" si="0"/>
        <v>-0.81775035595633605</v>
      </c>
      <c r="G40" s="70">
        <v>230219.78999999957</v>
      </c>
      <c r="H40" s="68">
        <v>56838.75</v>
      </c>
      <c r="I40" s="71">
        <f t="shared" si="1"/>
        <v>-0.75311092934278101</v>
      </c>
      <c r="J40" s="72">
        <f t="shared" si="5"/>
        <v>2.8599062768378408E-2</v>
      </c>
    </row>
    <row r="41" spans="3:10" x14ac:dyDescent="0.3">
      <c r="C41" s="60" t="s">
        <v>61</v>
      </c>
      <c r="D41" s="61">
        <f>SUM(D42:D47)</f>
        <v>219775.38</v>
      </c>
      <c r="E41" s="62">
        <f>SUM(E42:E47)</f>
        <v>201194.61000000002</v>
      </c>
      <c r="F41" s="63">
        <f t="shared" ref="F41:F56" si="6">(E41-D41)/D41</f>
        <v>-8.4544365251467149E-2</v>
      </c>
      <c r="G41" s="61">
        <f>SUM(G42:G47)</f>
        <v>1854834.64</v>
      </c>
      <c r="H41" s="62">
        <f>SUM(H42:H47)</f>
        <v>1983928.3950000005</v>
      </c>
      <c r="I41" s="64">
        <f t="shared" ref="I41:I47" si="7">(H41-G41)/G41</f>
        <v>6.9598524966085706E-2</v>
      </c>
      <c r="J41" s="65">
        <f>SUM(J42:J47)</f>
        <v>1</v>
      </c>
    </row>
    <row r="42" spans="3:10" x14ac:dyDescent="0.3">
      <c r="C42" s="66" t="s">
        <v>51</v>
      </c>
      <c r="D42" s="67">
        <v>39481</v>
      </c>
      <c r="E42" s="68">
        <v>49620.75</v>
      </c>
      <c r="F42" s="69">
        <f t="shared" si="6"/>
        <v>0.2568260682353537</v>
      </c>
      <c r="G42" s="70">
        <v>428948.99</v>
      </c>
      <c r="H42" s="68">
        <v>438385.78</v>
      </c>
      <c r="I42" s="71">
        <f t="shared" si="7"/>
        <v>2.1999795360282903E-2</v>
      </c>
      <c r="J42" s="72">
        <f t="shared" ref="J42:J47" si="8">H42/$H$41</f>
        <v>0.22096854962348575</v>
      </c>
    </row>
    <row r="43" spans="3:10" x14ac:dyDescent="0.3">
      <c r="C43" s="66" t="s">
        <v>55</v>
      </c>
      <c r="D43" s="67">
        <v>35535.5</v>
      </c>
      <c r="E43" s="68">
        <v>28765.08</v>
      </c>
      <c r="F43" s="69">
        <f t="shared" si="6"/>
        <v>-0.1905255308072209</v>
      </c>
      <c r="G43" s="70">
        <v>352735.33</v>
      </c>
      <c r="H43" s="68">
        <v>374663.08</v>
      </c>
      <c r="I43" s="71">
        <f t="shared" si="7"/>
        <v>6.2164881527461392E-2</v>
      </c>
      <c r="J43" s="72">
        <f t="shared" si="8"/>
        <v>0.18884909402186359</v>
      </c>
    </row>
    <row r="44" spans="3:10" x14ac:dyDescent="0.3">
      <c r="C44" s="66" t="s">
        <v>44</v>
      </c>
      <c r="D44" s="67">
        <v>24719.079999999998</v>
      </c>
      <c r="E44" s="68">
        <v>33907.18</v>
      </c>
      <c r="F44" s="69">
        <f t="shared" si="6"/>
        <v>0.37170072672607568</v>
      </c>
      <c r="G44" s="70">
        <v>252631.63</v>
      </c>
      <c r="H44" s="68">
        <v>354419.60500000004</v>
      </c>
      <c r="I44" s="71">
        <f t="shared" si="7"/>
        <v>0.40291065295347234</v>
      </c>
      <c r="J44" s="72">
        <f t="shared" si="8"/>
        <v>0.17864536134127965</v>
      </c>
    </row>
    <row r="45" spans="3:10" x14ac:dyDescent="0.3">
      <c r="C45" s="66" t="s">
        <v>53</v>
      </c>
      <c r="D45" s="67">
        <v>62131.5</v>
      </c>
      <c r="E45" s="68">
        <v>30071</v>
      </c>
      <c r="F45" s="69">
        <f t="shared" si="6"/>
        <v>-0.51601039730249554</v>
      </c>
      <c r="G45" s="70">
        <v>174530.18</v>
      </c>
      <c r="H45" s="68">
        <v>276566.60000000003</v>
      </c>
      <c r="I45" s="71">
        <f t="shared" si="7"/>
        <v>0.58463481788651139</v>
      </c>
      <c r="J45" s="72">
        <f t="shared" si="8"/>
        <v>0.13940351914767568</v>
      </c>
    </row>
    <row r="46" spans="3:10" x14ac:dyDescent="0.3">
      <c r="C46" s="66" t="s">
        <v>46</v>
      </c>
      <c r="D46" s="67">
        <v>4774</v>
      </c>
      <c r="E46" s="68">
        <v>33628</v>
      </c>
      <c r="F46" s="69">
        <f t="shared" si="6"/>
        <v>6.0439882697947214</v>
      </c>
      <c r="G46" s="70">
        <v>84353.900000000009</v>
      </c>
      <c r="H46" s="68">
        <v>196686</v>
      </c>
      <c r="I46" s="71">
        <f t="shared" si="7"/>
        <v>1.3316764251563944</v>
      </c>
      <c r="J46" s="72">
        <f t="shared" si="8"/>
        <v>9.9139666782177366E-2</v>
      </c>
    </row>
    <row r="47" spans="3:10" x14ac:dyDescent="0.3">
      <c r="C47" s="66" t="s">
        <v>47</v>
      </c>
      <c r="D47" s="67">
        <v>53134.299999999988</v>
      </c>
      <c r="E47" s="68">
        <v>25202.600000000006</v>
      </c>
      <c r="F47" s="69">
        <f t="shared" si="6"/>
        <v>-0.5256811513466817</v>
      </c>
      <c r="G47" s="70">
        <v>561634.60999999987</v>
      </c>
      <c r="H47" s="68">
        <v>343207.33000000031</v>
      </c>
      <c r="I47" s="71">
        <f t="shared" si="7"/>
        <v>-0.38891349662372054</v>
      </c>
      <c r="J47" s="72">
        <f t="shared" si="8"/>
        <v>0.17299380908351797</v>
      </c>
    </row>
    <row r="48" spans="3:10" x14ac:dyDescent="0.3">
      <c r="C48" s="60" t="s">
        <v>63</v>
      </c>
      <c r="D48" s="61">
        <f>SUM(D49:D53)</f>
        <v>143028.74</v>
      </c>
      <c r="E48" s="62">
        <f>SUM(E49:E53)</f>
        <v>122213.18000000001</v>
      </c>
      <c r="F48" s="63">
        <f>(E48-D48)/D48</f>
        <v>-0.1455341073409441</v>
      </c>
      <c r="G48" s="61">
        <f>SUM(G49:G53)</f>
        <v>1136896.3419999999</v>
      </c>
      <c r="H48" s="62">
        <f>SUM(H49:H53)</f>
        <v>1230074.1069999998</v>
      </c>
      <c r="I48" s="64">
        <f>(H48-G48)/G48</f>
        <v>8.195801284405918E-2</v>
      </c>
      <c r="J48" s="65">
        <f>SUM(J49:J53)</f>
        <v>1.0000000000000002</v>
      </c>
    </row>
    <row r="49" spans="3:10" x14ac:dyDescent="0.3">
      <c r="C49" s="66" t="s">
        <v>46</v>
      </c>
      <c r="D49" s="67">
        <v>132711.19</v>
      </c>
      <c r="E49" s="68">
        <v>106590</v>
      </c>
      <c r="F49" s="69">
        <f>(E49-D49)/D49</f>
        <v>-0.19682733611235045</v>
      </c>
      <c r="G49" s="70">
        <v>990532.71900000004</v>
      </c>
      <c r="H49" s="68">
        <v>987657.54499999993</v>
      </c>
      <c r="I49" s="71">
        <f>(H49-G49)/G49</f>
        <v>-2.9026542433679219E-3</v>
      </c>
      <c r="J49" s="72">
        <f>H49/$H$48</f>
        <v>0.80292523790194703</v>
      </c>
    </row>
    <row r="50" spans="3:10" x14ac:dyDescent="0.3">
      <c r="C50" s="66" t="s">
        <v>49</v>
      </c>
      <c r="D50" s="67">
        <v>2518.62</v>
      </c>
      <c r="E50" s="68">
        <v>6724.13</v>
      </c>
      <c r="F50" s="69">
        <f>(E50-D50)/D50</f>
        <v>1.6697675711302222</v>
      </c>
      <c r="G50" s="70">
        <v>63930.01</v>
      </c>
      <c r="H50" s="68">
        <v>143853.71000000002</v>
      </c>
      <c r="I50" s="71">
        <f>(H50-G50)/G50</f>
        <v>1.2501749960621</v>
      </c>
      <c r="J50" s="72">
        <f>H50/$H$48</f>
        <v>0.11694718975171473</v>
      </c>
    </row>
    <row r="51" spans="3:10" x14ac:dyDescent="0.3">
      <c r="C51" s="66" t="s">
        <v>43</v>
      </c>
      <c r="D51" s="67">
        <v>1428</v>
      </c>
      <c r="E51" s="68">
        <v>3401</v>
      </c>
      <c r="F51" s="69">
        <f t="shared" ref="F51:F52" si="9">(E51-D51)/D51</f>
        <v>1.3816526610644257</v>
      </c>
      <c r="G51" s="70">
        <v>40027</v>
      </c>
      <c r="H51" s="68">
        <v>56905</v>
      </c>
      <c r="I51" s="71">
        <f t="shared" ref="I51" si="10">(H51-G51)/G51</f>
        <v>0.42166537587128688</v>
      </c>
      <c r="J51" s="72">
        <f>H51/$H$48</f>
        <v>4.6261440409297229E-2</v>
      </c>
    </row>
    <row r="52" spans="3:10" x14ac:dyDescent="0.3">
      <c r="C52" s="66" t="s">
        <v>44</v>
      </c>
      <c r="D52" s="67">
        <v>2790.93</v>
      </c>
      <c r="E52" s="68">
        <v>1852</v>
      </c>
      <c r="F52" s="69">
        <f t="shared" si="9"/>
        <v>-0.33642190954269718</v>
      </c>
      <c r="G52" s="70">
        <v>31533.73</v>
      </c>
      <c r="H52" s="68">
        <v>29049.96</v>
      </c>
      <c r="I52" s="71">
        <f>(H52-G52)/G52</f>
        <v>-7.8765499672889969E-2</v>
      </c>
      <c r="J52" s="72">
        <f>H52/$H$48</f>
        <v>2.3616430778182377E-2</v>
      </c>
    </row>
    <row r="53" spans="3:10" x14ac:dyDescent="0.3">
      <c r="C53" s="66" t="s">
        <v>98</v>
      </c>
      <c r="D53" s="67">
        <v>3580</v>
      </c>
      <c r="E53" s="68">
        <v>3646.05</v>
      </c>
      <c r="F53" s="69">
        <f>(E53-D53)/D53</f>
        <v>1.8449720670391113E-2</v>
      </c>
      <c r="G53" s="70">
        <v>10872.883</v>
      </c>
      <c r="H53" s="68">
        <v>12607.892</v>
      </c>
      <c r="I53" s="71">
        <f>(H53-G53)/G53</f>
        <v>0.15957212084412203</v>
      </c>
      <c r="J53" s="72">
        <f>H53/$H$48</f>
        <v>1.0249701158858718E-2</v>
      </c>
    </row>
    <row r="54" spans="3:10" x14ac:dyDescent="0.3">
      <c r="C54" s="60" t="s">
        <v>62</v>
      </c>
      <c r="D54" s="61">
        <f>SUM(D55:D57)</f>
        <v>170</v>
      </c>
      <c r="E54" s="62">
        <f>SUM(E55:E57)</f>
        <v>358</v>
      </c>
      <c r="F54" s="63">
        <f t="shared" si="6"/>
        <v>1.1058823529411765</v>
      </c>
      <c r="G54" s="61">
        <f>SUM(G55:G57)</f>
        <v>946486.05</v>
      </c>
      <c r="H54" s="62">
        <f>SUM(H55:H57)</f>
        <v>949539.29999999993</v>
      </c>
      <c r="I54" s="64">
        <f>(H54-G54)/G54</f>
        <v>3.2258795573372511E-3</v>
      </c>
      <c r="J54" s="65">
        <f>SUM(J55:J57)</f>
        <v>1</v>
      </c>
    </row>
    <row r="55" spans="3:10" x14ac:dyDescent="0.3">
      <c r="C55" s="66" t="s">
        <v>49</v>
      </c>
      <c r="D55" s="67">
        <v>0</v>
      </c>
      <c r="E55" s="68">
        <v>0</v>
      </c>
      <c r="F55" s="69">
        <v>0</v>
      </c>
      <c r="G55" s="70">
        <v>942619.05</v>
      </c>
      <c r="H55" s="68">
        <v>944744.29999999993</v>
      </c>
      <c r="I55" s="71">
        <f>(H55-G55)/G55</f>
        <v>2.2546223736936819E-3</v>
      </c>
      <c r="J55" s="72">
        <f>H55/$H$54</f>
        <v>0.99495018268332869</v>
      </c>
    </row>
    <row r="56" spans="3:10" x14ac:dyDescent="0.3">
      <c r="C56" s="66" t="s">
        <v>46</v>
      </c>
      <c r="D56" s="67">
        <v>170</v>
      </c>
      <c r="E56" s="68">
        <v>358</v>
      </c>
      <c r="F56" s="69">
        <f t="shared" si="6"/>
        <v>1.1058823529411765</v>
      </c>
      <c r="G56" s="70">
        <v>3865</v>
      </c>
      <c r="H56" s="68">
        <v>4795</v>
      </c>
      <c r="I56" s="71">
        <f>(H56-G56)/G56</f>
        <v>0.24062095730918501</v>
      </c>
      <c r="J56" s="72">
        <f>H56/$H$54</f>
        <v>5.0498173166713591E-3</v>
      </c>
    </row>
    <row r="57" spans="3:10" x14ac:dyDescent="0.3">
      <c r="C57" s="66" t="s">
        <v>55</v>
      </c>
      <c r="D57" s="67">
        <v>0</v>
      </c>
      <c r="E57" s="68">
        <v>0</v>
      </c>
      <c r="F57" s="75">
        <v>0</v>
      </c>
      <c r="G57" s="70">
        <v>2</v>
      </c>
      <c r="H57" s="68">
        <v>0</v>
      </c>
      <c r="I57" s="71" t="s">
        <v>32</v>
      </c>
      <c r="J57" s="72" t="s">
        <v>32</v>
      </c>
    </row>
    <row r="58" spans="3:10" x14ac:dyDescent="0.3">
      <c r="C58" s="60" t="s">
        <v>64</v>
      </c>
      <c r="D58" s="61">
        <f>SUM(D59:D63)</f>
        <v>85932.4</v>
      </c>
      <c r="E58" s="62">
        <f>SUM(E59:E63)</f>
        <v>90433.5</v>
      </c>
      <c r="F58" s="63">
        <f t="shared" ref="F58:F72" si="11">(E58-D58)/D58</f>
        <v>5.237954485153453E-2</v>
      </c>
      <c r="G58" s="61">
        <f>SUM(G59:G63)</f>
        <v>943289.02999999991</v>
      </c>
      <c r="H58" s="62">
        <f>SUM(H59:H63)</f>
        <v>907900.12599999993</v>
      </c>
      <c r="I58" s="64">
        <f>(H58-G58)/G58</f>
        <v>-3.7516501172498509E-2</v>
      </c>
      <c r="J58" s="65">
        <f>SUM(J59:J63)</f>
        <v>1</v>
      </c>
    </row>
    <row r="59" spans="3:10" x14ac:dyDescent="0.3">
      <c r="C59" s="66" t="s">
        <v>44</v>
      </c>
      <c r="D59" s="67">
        <v>46380</v>
      </c>
      <c r="E59" s="68">
        <v>50872</v>
      </c>
      <c r="F59" s="69">
        <f t="shared" si="11"/>
        <v>9.6852091418714967E-2</v>
      </c>
      <c r="G59" s="70">
        <v>526087.5</v>
      </c>
      <c r="H59" s="68">
        <v>543623.12599999993</v>
      </c>
      <c r="I59" s="71">
        <f>(H59-G59)/G59</f>
        <v>3.3332147218856051E-2</v>
      </c>
      <c r="J59" s="72">
        <f>H59/$H$58</f>
        <v>0.59876974397512084</v>
      </c>
    </row>
    <row r="60" spans="3:10" x14ac:dyDescent="0.3">
      <c r="C60" s="66" t="s">
        <v>55</v>
      </c>
      <c r="D60" s="67">
        <v>36155.4</v>
      </c>
      <c r="E60" s="68">
        <v>36201</v>
      </c>
      <c r="F60" s="69">
        <f t="shared" si="11"/>
        <v>1.2612223900163888E-3</v>
      </c>
      <c r="G60" s="70">
        <v>373827.2</v>
      </c>
      <c r="H60" s="68">
        <v>322523.2</v>
      </c>
      <c r="I60" s="71">
        <f>(H60-G60)/G60</f>
        <v>-0.13723987981612895</v>
      </c>
      <c r="J60" s="72">
        <f>H60/$H$58</f>
        <v>0.35524083625911956</v>
      </c>
    </row>
    <row r="61" spans="3:10" x14ac:dyDescent="0.3">
      <c r="C61" s="66" t="s">
        <v>65</v>
      </c>
      <c r="D61" s="67">
        <v>2500</v>
      </c>
      <c r="E61" s="68">
        <v>2500</v>
      </c>
      <c r="F61" s="69">
        <f t="shared" si="11"/>
        <v>0</v>
      </c>
      <c r="G61" s="70">
        <v>33700</v>
      </c>
      <c r="H61" s="68">
        <v>32150</v>
      </c>
      <c r="I61" s="71">
        <f t="shared" ref="I61:I62" si="12">(H61-G61)/G61</f>
        <v>-4.5994065281899109E-2</v>
      </c>
      <c r="J61" s="72">
        <f t="shared" ref="J61:J63" si="13">H61/$H$58</f>
        <v>3.5411384005028766E-2</v>
      </c>
    </row>
    <row r="62" spans="3:10" x14ac:dyDescent="0.3">
      <c r="C62" s="66" t="s">
        <v>53</v>
      </c>
      <c r="D62" s="67">
        <v>897</v>
      </c>
      <c r="E62" s="68">
        <v>860</v>
      </c>
      <c r="F62" s="69">
        <f t="shared" si="11"/>
        <v>-4.1248606465997768E-2</v>
      </c>
      <c r="G62" s="70">
        <v>9674.3300000000017</v>
      </c>
      <c r="H62" s="68">
        <v>9583.2999999999993</v>
      </c>
      <c r="I62" s="71">
        <f t="shared" si="12"/>
        <v>-9.4094371393163619E-3</v>
      </c>
      <c r="J62" s="72">
        <f t="shared" si="13"/>
        <v>1.0555456184615619E-2</v>
      </c>
    </row>
    <row r="63" spans="3:10" x14ac:dyDescent="0.3">
      <c r="C63" s="66" t="s">
        <v>49</v>
      </c>
      <c r="D63" s="67">
        <v>0</v>
      </c>
      <c r="E63" s="68">
        <v>0.5</v>
      </c>
      <c r="F63" s="69" t="s">
        <v>19</v>
      </c>
      <c r="G63" s="70">
        <v>0</v>
      </c>
      <c r="H63" s="68">
        <v>20.5</v>
      </c>
      <c r="I63" s="71" t="s">
        <v>19</v>
      </c>
      <c r="J63" s="114">
        <f t="shared" si="13"/>
        <v>2.2579576115181642E-5</v>
      </c>
    </row>
    <row r="64" spans="3:10" x14ac:dyDescent="0.3">
      <c r="C64" s="60" t="s">
        <v>67</v>
      </c>
      <c r="D64" s="61">
        <f>SUM(D65:D70)</f>
        <v>88525.548299999995</v>
      </c>
      <c r="E64" s="62">
        <f>SUM(E65:E70)</f>
        <v>70402.920999999988</v>
      </c>
      <c r="F64" s="63">
        <f t="shared" ref="F64:F70" si="14">(E64-D64)/D64</f>
        <v>-0.20471635192345947</v>
      </c>
      <c r="G64" s="61">
        <f>SUM(G65:G70)</f>
        <v>916542.48499999999</v>
      </c>
      <c r="H64" s="62">
        <f>SUM(H65:H70)</f>
        <v>798425.35890000011</v>
      </c>
      <c r="I64" s="64">
        <f t="shared" ref="I64:I70" si="15">(H64-G64)/G64</f>
        <v>-0.12887250512997211</v>
      </c>
      <c r="J64" s="65">
        <f>SUM(J65:J70)</f>
        <v>1</v>
      </c>
    </row>
    <row r="65" spans="3:10" x14ac:dyDescent="0.3">
      <c r="C65" s="66" t="s">
        <v>44</v>
      </c>
      <c r="D65" s="67">
        <v>57852.959999999992</v>
      </c>
      <c r="E65" s="68">
        <v>34463.06</v>
      </c>
      <c r="F65" s="69">
        <f t="shared" si="14"/>
        <v>-0.40429910587116025</v>
      </c>
      <c r="G65" s="70">
        <v>610163.21</v>
      </c>
      <c r="H65" s="68">
        <v>409451.32</v>
      </c>
      <c r="I65" s="71">
        <f t="shared" si="15"/>
        <v>-0.32894787281586507</v>
      </c>
      <c r="J65" s="72">
        <f t="shared" ref="J65:J70" si="16">H65/$H$64</f>
        <v>0.51282354128143659</v>
      </c>
    </row>
    <row r="66" spans="3:10" x14ac:dyDescent="0.3">
      <c r="C66" s="66" t="s">
        <v>53</v>
      </c>
      <c r="D66" s="67">
        <v>14448.37</v>
      </c>
      <c r="E66" s="68">
        <v>13764.86</v>
      </c>
      <c r="F66" s="69">
        <f t="shared" si="14"/>
        <v>-4.7307066471858082E-2</v>
      </c>
      <c r="G66" s="70">
        <v>141855.01</v>
      </c>
      <c r="H66" s="68">
        <v>171256.27000000002</v>
      </c>
      <c r="I66" s="71">
        <f t="shared" si="15"/>
        <v>0.20726275370887506</v>
      </c>
      <c r="J66" s="72">
        <f t="shared" si="16"/>
        <v>0.2144925234287921</v>
      </c>
    </row>
    <row r="67" spans="3:10" x14ac:dyDescent="0.3">
      <c r="C67" s="66" t="s">
        <v>56</v>
      </c>
      <c r="D67" s="67">
        <v>7232.46</v>
      </c>
      <c r="E67" s="68">
        <v>8434.0499999999993</v>
      </c>
      <c r="F67" s="69">
        <f t="shared" si="14"/>
        <v>0.16613849229722658</v>
      </c>
      <c r="G67" s="70">
        <v>72811.680000000022</v>
      </c>
      <c r="H67" s="68">
        <v>93121.73</v>
      </c>
      <c r="I67" s="71">
        <f t="shared" si="15"/>
        <v>0.27893945037389561</v>
      </c>
      <c r="J67" s="72">
        <f t="shared" si="16"/>
        <v>0.11663172889234741</v>
      </c>
    </row>
    <row r="68" spans="3:10" x14ac:dyDescent="0.3">
      <c r="C68" s="66" t="s">
        <v>43</v>
      </c>
      <c r="D68" s="67">
        <v>1372.1</v>
      </c>
      <c r="E68" s="68">
        <v>6093.643</v>
      </c>
      <c r="F68" s="69">
        <f t="shared" si="14"/>
        <v>3.4411070621674806</v>
      </c>
      <c r="G68" s="70">
        <v>16909.255000000001</v>
      </c>
      <c r="H68" s="68">
        <v>43442.656900000002</v>
      </c>
      <c r="I68" s="71">
        <f t="shared" si="15"/>
        <v>1.5691644546137602</v>
      </c>
      <c r="J68" s="72">
        <f t="shared" si="16"/>
        <v>5.4410417224036389E-2</v>
      </c>
    </row>
    <row r="69" spans="3:10" x14ac:dyDescent="0.3">
      <c r="C69" s="66" t="s">
        <v>68</v>
      </c>
      <c r="D69" s="67">
        <v>1579.67</v>
      </c>
      <c r="E69" s="68">
        <v>2970.76</v>
      </c>
      <c r="F69" s="69">
        <f t="shared" si="14"/>
        <v>0.88062063595561102</v>
      </c>
      <c r="G69" s="70">
        <v>29395.599999999999</v>
      </c>
      <c r="H69" s="68">
        <v>36227.85</v>
      </c>
      <c r="I69" s="71">
        <f t="shared" si="15"/>
        <v>0.23242424036250325</v>
      </c>
      <c r="J69" s="72">
        <f t="shared" si="16"/>
        <v>4.5374122447603027E-2</v>
      </c>
    </row>
    <row r="70" spans="3:10" x14ac:dyDescent="0.3">
      <c r="C70" s="66" t="s">
        <v>47</v>
      </c>
      <c r="D70" s="67">
        <v>6039.9882999999973</v>
      </c>
      <c r="E70" s="68">
        <v>4676.5479999999952</v>
      </c>
      <c r="F70" s="69">
        <f t="shared" si="14"/>
        <v>-0.22573558627588777</v>
      </c>
      <c r="G70" s="70">
        <v>45407.729999999981</v>
      </c>
      <c r="H70" s="68">
        <v>44925.532000000007</v>
      </c>
      <c r="I70" s="71">
        <f t="shared" si="15"/>
        <v>-1.0619293234873777E-2</v>
      </c>
      <c r="J70" s="72">
        <f t="shared" si="16"/>
        <v>5.6267666725784406E-2</v>
      </c>
    </row>
    <row r="71" spans="3:10" x14ac:dyDescent="0.3">
      <c r="C71" s="60" t="s">
        <v>66</v>
      </c>
      <c r="D71" s="61">
        <f>SUM(D72)</f>
        <v>49572.37</v>
      </c>
      <c r="E71" s="62">
        <f>SUM(E72)</f>
        <v>79189.06</v>
      </c>
      <c r="F71" s="63">
        <f t="shared" si="11"/>
        <v>0.59744349523736695</v>
      </c>
      <c r="G71" s="61">
        <f>SUM(G72)</f>
        <v>807540.69</v>
      </c>
      <c r="H71" s="62">
        <f>SUM(H72)</f>
        <v>745685.90999999992</v>
      </c>
      <c r="I71" s="64">
        <f t="shared" ref="I71:I72" si="17">(H71-G71)/G71</f>
        <v>-7.6596487045129613E-2</v>
      </c>
      <c r="J71" s="65">
        <f>SUM(J72)</f>
        <v>1</v>
      </c>
    </row>
    <row r="72" spans="3:10" x14ac:dyDescent="0.3">
      <c r="C72" s="66" t="s">
        <v>49</v>
      </c>
      <c r="D72" s="67">
        <v>49572.37</v>
      </c>
      <c r="E72" s="68">
        <v>79189.06</v>
      </c>
      <c r="F72" s="69">
        <f t="shared" si="11"/>
        <v>0.59744349523736695</v>
      </c>
      <c r="G72" s="70">
        <v>807540.69</v>
      </c>
      <c r="H72" s="68">
        <v>745685.90999999992</v>
      </c>
      <c r="I72" s="71">
        <f t="shared" si="17"/>
        <v>-7.6596487045129613E-2</v>
      </c>
      <c r="J72" s="72">
        <f>H72/$H$71</f>
        <v>1</v>
      </c>
    </row>
    <row r="73" spans="3:10" x14ac:dyDescent="0.3">
      <c r="C73" s="60" t="s">
        <v>69</v>
      </c>
      <c r="D73" s="61">
        <f>SUM(D74:D76)</f>
        <v>23476.2</v>
      </c>
      <c r="E73" s="62">
        <f>SUM(E74:E76)</f>
        <v>38689.724999999999</v>
      </c>
      <c r="F73" s="63">
        <f>(E73-D73)/D73</f>
        <v>0.64804035576456143</v>
      </c>
      <c r="G73" s="61">
        <f>SUM(G74:G76)</f>
        <v>229585.63999999998</v>
      </c>
      <c r="H73" s="62">
        <f>SUM(H74:H76)</f>
        <v>415495.39</v>
      </c>
      <c r="I73" s="64">
        <f>(H73-G73)/G73</f>
        <v>0.8097621001034736</v>
      </c>
      <c r="J73" s="65">
        <f>SUM(J74:J76)</f>
        <v>1</v>
      </c>
    </row>
    <row r="74" spans="3:10" x14ac:dyDescent="0.3">
      <c r="C74" s="76" t="s">
        <v>43</v>
      </c>
      <c r="D74" s="77">
        <v>19953.02</v>
      </c>
      <c r="E74" s="78">
        <v>37973.985000000001</v>
      </c>
      <c r="F74" s="69">
        <f>(E74-D74)/D74</f>
        <v>0.90316979585045265</v>
      </c>
      <c r="G74" s="77">
        <v>214825.84</v>
      </c>
      <c r="H74" s="78">
        <v>359035.76</v>
      </c>
      <c r="I74" s="71">
        <f>(H74-G74)/G74</f>
        <v>0.67128758812254619</v>
      </c>
      <c r="J74" s="79">
        <f>H74/$H$73</f>
        <v>0.86411490630497734</v>
      </c>
    </row>
    <row r="75" spans="3:10" x14ac:dyDescent="0.3">
      <c r="C75" s="76" t="s">
        <v>46</v>
      </c>
      <c r="D75" s="77">
        <v>3523.18</v>
      </c>
      <c r="E75" s="78">
        <v>715.74</v>
      </c>
      <c r="F75" s="69">
        <f>(E75-D75)/D75</f>
        <v>-0.79684830181824362</v>
      </c>
      <c r="G75" s="77">
        <v>14441.8</v>
      </c>
      <c r="H75" s="78">
        <v>49740.71</v>
      </c>
      <c r="I75" s="71">
        <f t="shared" ref="I75:I76" si="18">(H75-G75)/G75</f>
        <v>2.4442181722499967</v>
      </c>
      <c r="J75" s="79">
        <f>H75/$H$73</f>
        <v>0.11971422835762389</v>
      </c>
    </row>
    <row r="76" spans="3:10" x14ac:dyDescent="0.3">
      <c r="C76" s="66" t="s">
        <v>68</v>
      </c>
      <c r="D76" s="77">
        <v>0</v>
      </c>
      <c r="E76" s="78">
        <v>0</v>
      </c>
      <c r="F76" s="69">
        <v>0</v>
      </c>
      <c r="G76" s="77">
        <v>318</v>
      </c>
      <c r="H76" s="78">
        <v>6718.92</v>
      </c>
      <c r="I76" s="71" t="s">
        <v>19</v>
      </c>
      <c r="J76" s="79">
        <f>H76/$H$73</f>
        <v>1.617086533739881E-2</v>
      </c>
    </row>
    <row r="77" spans="3:10" x14ac:dyDescent="0.3">
      <c r="C77" s="60" t="s">
        <v>70</v>
      </c>
      <c r="D77" s="61">
        <f>SUM(D78:D80)</f>
        <v>45087.199999999997</v>
      </c>
      <c r="E77" s="62">
        <f>SUM(E78:E80)</f>
        <v>32116.493999999999</v>
      </c>
      <c r="F77" s="63">
        <f t="shared" ref="F77:F80" si="19">(E77-D77)/D77</f>
        <v>-0.28768045032736561</v>
      </c>
      <c r="G77" s="61">
        <f>SUM(G78:G80)</f>
        <v>453724.72</v>
      </c>
      <c r="H77" s="62">
        <f>SUM(H78:H80)</f>
        <v>360949.79399999999</v>
      </c>
      <c r="I77" s="64">
        <f t="shared" ref="I77:I80" si="20">(H77-G77)/G77</f>
        <v>-0.20447403879603471</v>
      </c>
      <c r="J77" s="65">
        <f>SUM(J78:J80)</f>
        <v>0.99999999999999989</v>
      </c>
    </row>
    <row r="78" spans="3:10" x14ac:dyDescent="0.3">
      <c r="C78" s="73" t="s">
        <v>43</v>
      </c>
      <c r="D78" s="46">
        <v>34008</v>
      </c>
      <c r="E78" s="46">
        <v>24018.164000000001</v>
      </c>
      <c r="F78" s="69">
        <f t="shared" si="19"/>
        <v>-0.29374958833215714</v>
      </c>
      <c r="G78" s="70">
        <v>295746.89</v>
      </c>
      <c r="H78" s="68">
        <v>243000.82399999996</v>
      </c>
      <c r="I78" s="71">
        <f t="shared" si="20"/>
        <v>-0.1783486751120191</v>
      </c>
      <c r="J78" s="72">
        <f>H78/$H$77</f>
        <v>0.67322610523501214</v>
      </c>
    </row>
    <row r="79" spans="3:10" x14ac:dyDescent="0.3">
      <c r="C79" s="73" t="s">
        <v>46</v>
      </c>
      <c r="D79" s="46">
        <v>8308.119999999999</v>
      </c>
      <c r="E79" s="46">
        <v>6951.33</v>
      </c>
      <c r="F79" s="69">
        <f t="shared" si="19"/>
        <v>-0.16330890743032109</v>
      </c>
      <c r="G79" s="70">
        <v>119453.85099999998</v>
      </c>
      <c r="H79" s="68">
        <v>93368.83</v>
      </c>
      <c r="I79" s="71">
        <f t="shared" si="20"/>
        <v>-0.21836902520622783</v>
      </c>
      <c r="J79" s="72">
        <f>H79/$H$77</f>
        <v>0.25867539350915936</v>
      </c>
    </row>
    <row r="80" spans="3:10" x14ac:dyDescent="0.3">
      <c r="C80" s="73" t="s">
        <v>56</v>
      </c>
      <c r="D80" s="46">
        <v>2771.08</v>
      </c>
      <c r="E80" s="46">
        <v>1147</v>
      </c>
      <c r="F80" s="69">
        <f t="shared" si="19"/>
        <v>-0.58608196082393871</v>
      </c>
      <c r="G80" s="70">
        <v>38523.978999999999</v>
      </c>
      <c r="H80" s="68">
        <v>24580.140000000003</v>
      </c>
      <c r="I80" s="71">
        <f t="shared" si="20"/>
        <v>-0.36195220125107008</v>
      </c>
      <c r="J80" s="72">
        <f>H80/$H$77</f>
        <v>6.8098501255828406E-2</v>
      </c>
    </row>
    <row r="81" spans="3:10" x14ac:dyDescent="0.3">
      <c r="C81" s="60" t="s">
        <v>71</v>
      </c>
      <c r="D81" s="61">
        <f>SUM(D82:D88)</f>
        <v>32731.023999999998</v>
      </c>
      <c r="E81" s="62">
        <f>SUM(E82:E88)</f>
        <v>31192.385999999999</v>
      </c>
      <c r="F81" s="63">
        <f>(E81-D81)/D81</f>
        <v>-4.7008550664348267E-2</v>
      </c>
      <c r="G81" s="61">
        <f>SUM(G82:G88)</f>
        <v>332334.84100000001</v>
      </c>
      <c r="H81" s="62">
        <f>SUM(H82:H88)</f>
        <v>326660.05300000001</v>
      </c>
      <c r="I81" s="64">
        <f>(H81-G81)/G81</f>
        <v>-1.7075513307375438E-2</v>
      </c>
      <c r="J81" s="65">
        <f>SUM(J82:J88)</f>
        <v>0.99999999999999989</v>
      </c>
    </row>
    <row r="82" spans="3:10" x14ac:dyDescent="0.3">
      <c r="C82" s="76" t="s">
        <v>43</v>
      </c>
      <c r="D82" s="77">
        <v>20404</v>
      </c>
      <c r="E82" s="78">
        <v>30193.085999999999</v>
      </c>
      <c r="F82" s="69">
        <f>(E82-D82)/D82</f>
        <v>0.47976308566947656</v>
      </c>
      <c r="G82" s="77">
        <v>130493.05900000001</v>
      </c>
      <c r="H82" s="78">
        <v>186117.973</v>
      </c>
      <c r="I82" s="71">
        <f>(H82-G82)/G82</f>
        <v>0.42626722391418526</v>
      </c>
      <c r="J82" s="79">
        <f>H82/$H$81</f>
        <v>0.56976043226197604</v>
      </c>
    </row>
    <row r="83" spans="3:10" x14ac:dyDescent="0.3">
      <c r="C83" s="76" t="s">
        <v>46</v>
      </c>
      <c r="D83" s="77">
        <v>4830</v>
      </c>
      <c r="E83" s="68">
        <v>660</v>
      </c>
      <c r="F83" s="69">
        <f t="shared" ref="F83:F88" si="21">(E83-D83)/D83</f>
        <v>-0.86335403726708071</v>
      </c>
      <c r="G83" s="77">
        <v>169064.5</v>
      </c>
      <c r="H83" s="78">
        <v>134733.4</v>
      </c>
      <c r="I83" s="71">
        <f t="shared" ref="I83:I84" si="22">(H83-G83)/G83</f>
        <v>-0.2030651023721716</v>
      </c>
      <c r="J83" s="79">
        <f>H83/$H$81</f>
        <v>0.41245753425503789</v>
      </c>
    </row>
    <row r="84" spans="3:10" x14ac:dyDescent="0.3">
      <c r="C84" s="76" t="s">
        <v>59</v>
      </c>
      <c r="D84" s="77">
        <v>275</v>
      </c>
      <c r="E84" s="68">
        <v>245</v>
      </c>
      <c r="F84" s="69">
        <f t="shared" si="21"/>
        <v>-0.10909090909090909</v>
      </c>
      <c r="G84" s="77">
        <v>3565</v>
      </c>
      <c r="H84" s="78">
        <v>4085</v>
      </c>
      <c r="I84" s="71">
        <f t="shared" si="22"/>
        <v>0.1458625525946704</v>
      </c>
      <c r="J84" s="79">
        <f>H84/$H$81</f>
        <v>1.2505355223217329E-2</v>
      </c>
    </row>
    <row r="85" spans="3:10" x14ac:dyDescent="0.3">
      <c r="C85" s="66" t="s">
        <v>55</v>
      </c>
      <c r="D85" s="77">
        <v>171</v>
      </c>
      <c r="E85" s="78">
        <v>70</v>
      </c>
      <c r="F85" s="69">
        <f t="shared" si="21"/>
        <v>-0.59064327485380119</v>
      </c>
      <c r="G85" s="77">
        <v>2842</v>
      </c>
      <c r="H85" s="78">
        <v>1542</v>
      </c>
      <c r="I85" s="71">
        <f>(H85-G85)/G85</f>
        <v>-0.45742434904996482</v>
      </c>
      <c r="J85" s="79">
        <f>H85/$H$81</f>
        <v>4.7205037341985613E-3</v>
      </c>
    </row>
    <row r="86" spans="3:10" x14ac:dyDescent="0.3">
      <c r="C86" s="66" t="s">
        <v>72</v>
      </c>
      <c r="D86" s="77">
        <v>29.1</v>
      </c>
      <c r="E86" s="78">
        <v>24.3</v>
      </c>
      <c r="F86" s="69">
        <f t="shared" si="21"/>
        <v>-0.16494845360824745</v>
      </c>
      <c r="G86" s="77">
        <v>181.35</v>
      </c>
      <c r="H86" s="78">
        <v>181.68</v>
      </c>
      <c r="I86" s="71">
        <f>(H86-G86)/G86</f>
        <v>1.8196856906535015E-3</v>
      </c>
      <c r="J86" s="79">
        <f>H86/$H$81</f>
        <v>5.5617452557016518E-4</v>
      </c>
    </row>
    <row r="87" spans="3:10" x14ac:dyDescent="0.3">
      <c r="C87" s="66" t="s">
        <v>53</v>
      </c>
      <c r="D87" s="77">
        <v>1849.27</v>
      </c>
      <c r="E87" s="78">
        <v>0</v>
      </c>
      <c r="F87" s="69" t="s">
        <v>32</v>
      </c>
      <c r="G87" s="77">
        <v>16620.900000000001</v>
      </c>
      <c r="H87" s="78">
        <v>0</v>
      </c>
      <c r="I87" s="71" t="s">
        <v>32</v>
      </c>
      <c r="J87" s="79" t="s">
        <v>32</v>
      </c>
    </row>
    <row r="88" spans="3:10" x14ac:dyDescent="0.3">
      <c r="C88" s="66" t="s">
        <v>44</v>
      </c>
      <c r="D88" s="67">
        <v>5172.6540000000005</v>
      </c>
      <c r="E88" s="68">
        <v>0</v>
      </c>
      <c r="F88" s="69" t="s">
        <v>32</v>
      </c>
      <c r="G88" s="67">
        <v>9568.0319999999992</v>
      </c>
      <c r="H88" s="68">
        <v>0</v>
      </c>
      <c r="I88" s="71" t="s">
        <v>32</v>
      </c>
      <c r="J88" s="79" t="s">
        <v>32</v>
      </c>
    </row>
    <row r="89" spans="3:10" x14ac:dyDescent="0.3">
      <c r="C89" s="60" t="s">
        <v>103</v>
      </c>
      <c r="D89" s="61">
        <f>SUM(D90:D90)</f>
        <v>187170.717</v>
      </c>
      <c r="E89" s="62">
        <f>SUM(E90:E90)</f>
        <v>0</v>
      </c>
      <c r="F89" s="63" t="s">
        <v>32</v>
      </c>
      <c r="G89" s="61">
        <f>SUM(G90:G90)</f>
        <v>316794.81700000004</v>
      </c>
      <c r="H89" s="62">
        <f>SUM(H90:H90)</f>
        <v>305242.46299999999</v>
      </c>
      <c r="I89" s="64">
        <f>(H89-G89)/G89</f>
        <v>-3.6466360496043244E-2</v>
      </c>
      <c r="J89" s="65">
        <f>SUM(J90:J90)</f>
        <v>1</v>
      </c>
    </row>
    <row r="90" spans="3:10" x14ac:dyDescent="0.3">
      <c r="C90" s="76" t="s">
        <v>46</v>
      </c>
      <c r="D90" s="77">
        <v>187170.717</v>
      </c>
      <c r="E90" s="78">
        <v>0</v>
      </c>
      <c r="F90" s="69" t="s">
        <v>32</v>
      </c>
      <c r="G90" s="77">
        <v>316794.81700000004</v>
      </c>
      <c r="H90" s="78">
        <v>305242.46299999999</v>
      </c>
      <c r="I90" s="71">
        <f>(H90-G90)/G90</f>
        <v>-3.6466360496043244E-2</v>
      </c>
      <c r="J90" s="80">
        <f>H89/$H$90</f>
        <v>1</v>
      </c>
    </row>
    <row r="91" spans="3:10" x14ac:dyDescent="0.3">
      <c r="C91" s="60" t="s">
        <v>73</v>
      </c>
      <c r="D91" s="61">
        <f>SUM(D92:D92)</f>
        <v>9133</v>
      </c>
      <c r="E91" s="62">
        <f>SUM(E92:E92)</f>
        <v>11226</v>
      </c>
      <c r="F91" s="63">
        <f>(E91-D91)/D91</f>
        <v>0.22916894777181648</v>
      </c>
      <c r="G91" s="61">
        <f>SUM(G92:G92)</f>
        <v>50293</v>
      </c>
      <c r="H91" s="62">
        <f>SUM(H92:H92)</f>
        <v>122310</v>
      </c>
      <c r="I91" s="64">
        <f>(H91-G91)/G91</f>
        <v>1.4319487801483308</v>
      </c>
      <c r="J91" s="65">
        <f>SUM(J92:J92)</f>
        <v>1</v>
      </c>
    </row>
    <row r="92" spans="3:10" x14ac:dyDescent="0.3">
      <c r="C92" s="76" t="s">
        <v>72</v>
      </c>
      <c r="D92" s="77">
        <v>9133</v>
      </c>
      <c r="E92" s="78">
        <v>11226</v>
      </c>
      <c r="F92" s="69">
        <f>(E92-D92)/D92</f>
        <v>0.22916894777181648</v>
      </c>
      <c r="G92" s="77">
        <v>50293</v>
      </c>
      <c r="H92" s="78">
        <v>122310</v>
      </c>
      <c r="I92" s="71">
        <f>(H92-G92)/G92</f>
        <v>1.4319487801483308</v>
      </c>
      <c r="J92" s="80">
        <f>H92/$H$91</f>
        <v>1</v>
      </c>
    </row>
    <row r="93" spans="3:10" x14ac:dyDescent="0.3">
      <c r="C93" s="60" t="s">
        <v>74</v>
      </c>
      <c r="D93" s="61">
        <f>SUM(D94:D95)</f>
        <v>15</v>
      </c>
      <c r="E93" s="62">
        <f>SUM(E94:E95)</f>
        <v>1088.54</v>
      </c>
      <c r="F93" s="63" t="s">
        <v>19</v>
      </c>
      <c r="G93" s="61">
        <f>SUM(G94:G95)</f>
        <v>83599.989999999991</v>
      </c>
      <c r="H93" s="62">
        <f>SUM(H94:H95)</f>
        <v>100914.185</v>
      </c>
      <c r="I93" s="64">
        <f>(H93-G93)/G93</f>
        <v>0.20710762046741882</v>
      </c>
      <c r="J93" s="65">
        <f>SUM(J94:J95)</f>
        <v>1</v>
      </c>
    </row>
    <row r="94" spans="3:10" x14ac:dyDescent="0.3">
      <c r="C94" s="76" t="s">
        <v>49</v>
      </c>
      <c r="D94" s="77">
        <v>0</v>
      </c>
      <c r="E94" s="78">
        <v>0</v>
      </c>
      <c r="F94" s="69">
        <v>0</v>
      </c>
      <c r="G94" s="77">
        <v>83375.989999999991</v>
      </c>
      <c r="H94" s="78">
        <v>82948.159999999989</v>
      </c>
      <c r="I94" s="71">
        <f>(H94-G94)/G94</f>
        <v>-5.1313333730730127E-3</v>
      </c>
      <c r="J94" s="79">
        <f>(H94/$H$93)</f>
        <v>0.82196729825445247</v>
      </c>
    </row>
    <row r="95" spans="3:10" x14ac:dyDescent="0.3">
      <c r="C95" s="76" t="s">
        <v>55</v>
      </c>
      <c r="D95" s="77">
        <v>15</v>
      </c>
      <c r="E95" s="78">
        <v>1088.54</v>
      </c>
      <c r="F95" s="69" t="s">
        <v>19</v>
      </c>
      <c r="G95" s="77">
        <v>224</v>
      </c>
      <c r="H95" s="68">
        <v>17966.025000000001</v>
      </c>
      <c r="I95" s="71" t="s">
        <v>19</v>
      </c>
      <c r="J95" s="79">
        <f>(H95/$H$93)</f>
        <v>0.17803270174554747</v>
      </c>
    </row>
    <row r="96" spans="3:10" x14ac:dyDescent="0.3">
      <c r="C96" s="60" t="s">
        <v>75</v>
      </c>
      <c r="D96" s="61">
        <f>SUM(D97:D100)</f>
        <v>150.185</v>
      </c>
      <c r="E96" s="62">
        <f>SUM(E97:E100)</f>
        <v>8829.5249999999996</v>
      </c>
      <c r="F96" s="63" t="s">
        <v>19</v>
      </c>
      <c r="G96" s="61">
        <f>SUM(G97:G100)</f>
        <v>10051.855</v>
      </c>
      <c r="H96" s="62">
        <f>SUM(H97:H100)</f>
        <v>68802.755000000005</v>
      </c>
      <c r="I96" s="64">
        <f t="shared" ref="I96:I110" si="23">(H96-G96)/G96</f>
        <v>5.8447818835428897</v>
      </c>
      <c r="J96" s="65">
        <f>SUM(J97:J100)</f>
        <v>1</v>
      </c>
    </row>
    <row r="97" spans="3:10" x14ac:dyDescent="0.3">
      <c r="C97" s="76" t="s">
        <v>55</v>
      </c>
      <c r="D97" s="77">
        <v>60.185000000000002</v>
      </c>
      <c r="E97" s="78">
        <v>7939.5249999999996</v>
      </c>
      <c r="F97" s="69" t="s">
        <v>19</v>
      </c>
      <c r="G97" s="77">
        <v>5509.5050000000001</v>
      </c>
      <c r="H97" s="78">
        <v>63492.755000000005</v>
      </c>
      <c r="I97" s="71" t="s">
        <v>19</v>
      </c>
      <c r="J97" s="80">
        <f>(H97/$H$96)</f>
        <v>0.92282285789282714</v>
      </c>
    </row>
    <row r="98" spans="3:10" x14ac:dyDescent="0.3">
      <c r="C98" s="76" t="s">
        <v>43</v>
      </c>
      <c r="D98" s="77">
        <v>0</v>
      </c>
      <c r="E98" s="78">
        <v>800</v>
      </c>
      <c r="F98" s="69" t="s">
        <v>19</v>
      </c>
      <c r="G98" s="77">
        <v>300</v>
      </c>
      <c r="H98" s="78">
        <v>3800</v>
      </c>
      <c r="I98" s="71" t="s">
        <v>19</v>
      </c>
      <c r="J98" s="80">
        <f>(H98/$H$96)</f>
        <v>5.5230346517374192E-2</v>
      </c>
    </row>
    <row r="99" spans="3:10" x14ac:dyDescent="0.3">
      <c r="C99" s="76" t="s">
        <v>76</v>
      </c>
      <c r="D99" s="77">
        <v>90</v>
      </c>
      <c r="E99" s="78">
        <v>90</v>
      </c>
      <c r="F99" s="69">
        <f t="shared" ref="F97:F100" si="24">(E99-D99)/D99</f>
        <v>0</v>
      </c>
      <c r="G99" s="77">
        <v>2942.35</v>
      </c>
      <c r="H99" s="78">
        <v>1510</v>
      </c>
      <c r="I99" s="71">
        <f t="shared" si="23"/>
        <v>-0.48680476489880536</v>
      </c>
      <c r="J99" s="80">
        <f>(H99/$H$96)</f>
        <v>2.1946795589798691E-2</v>
      </c>
    </row>
    <row r="100" spans="3:10" x14ac:dyDescent="0.3">
      <c r="C100" s="76" t="s">
        <v>60</v>
      </c>
      <c r="D100" s="77">
        <v>0</v>
      </c>
      <c r="E100" s="78">
        <v>0</v>
      </c>
      <c r="F100" s="69">
        <v>0</v>
      </c>
      <c r="G100" s="77">
        <v>1300</v>
      </c>
      <c r="H100" s="78">
        <v>0</v>
      </c>
      <c r="I100" s="71" t="s">
        <v>32</v>
      </c>
      <c r="J100" s="80" t="s">
        <v>32</v>
      </c>
    </row>
    <row r="101" spans="3:10" x14ac:dyDescent="0.3">
      <c r="C101" s="60" t="s">
        <v>78</v>
      </c>
      <c r="D101" s="61">
        <f>SUM(D102:D105)</f>
        <v>2621</v>
      </c>
      <c r="E101" s="62">
        <f>SUM(E102:E105)</f>
        <v>3238</v>
      </c>
      <c r="F101" s="63">
        <f>(E101-D101)/D101</f>
        <v>0.23540633346051126</v>
      </c>
      <c r="G101" s="61">
        <f>SUM(G102:G105)</f>
        <v>26111</v>
      </c>
      <c r="H101" s="62">
        <f>SUM(H102:H105)</f>
        <v>41389</v>
      </c>
      <c r="I101" s="64">
        <f>(H101-G101)/G101</f>
        <v>0.58511738347822762</v>
      </c>
      <c r="J101" s="65">
        <f>SUM(J102:J105)</f>
        <v>1</v>
      </c>
    </row>
    <row r="102" spans="3:10" x14ac:dyDescent="0.3">
      <c r="C102" s="66" t="s">
        <v>51</v>
      </c>
      <c r="D102" s="67">
        <v>1000</v>
      </c>
      <c r="E102" s="68">
        <v>2000</v>
      </c>
      <c r="F102" s="75">
        <f t="shared" ref="F102:F105" si="25">(E102-D102)/D102</f>
        <v>1</v>
      </c>
      <c r="G102" s="67">
        <v>11000</v>
      </c>
      <c r="H102" s="68">
        <v>22000</v>
      </c>
      <c r="I102" s="71">
        <f>(H102-G102)/G102</f>
        <v>1</v>
      </c>
      <c r="J102" s="81">
        <f>(H102/$H$101)</f>
        <v>0.53154219720215512</v>
      </c>
    </row>
    <row r="103" spans="3:10" x14ac:dyDescent="0.3">
      <c r="C103" s="66" t="s">
        <v>72</v>
      </c>
      <c r="D103" s="67">
        <v>1082</v>
      </c>
      <c r="E103" s="68">
        <v>1132</v>
      </c>
      <c r="F103" s="75">
        <f t="shared" si="25"/>
        <v>4.6210720887245843E-2</v>
      </c>
      <c r="G103" s="67">
        <v>11892</v>
      </c>
      <c r="H103" s="68">
        <v>17251</v>
      </c>
      <c r="I103" s="71">
        <f>(H103-G103)/G103</f>
        <v>0.45063908509922634</v>
      </c>
      <c r="J103" s="81">
        <f>(H103/$H$101)</f>
        <v>0.41680156563338083</v>
      </c>
    </row>
    <row r="104" spans="3:10" x14ac:dyDescent="0.3">
      <c r="C104" s="66" t="s">
        <v>52</v>
      </c>
      <c r="D104" s="67">
        <v>326</v>
      </c>
      <c r="E104" s="68">
        <v>92</v>
      </c>
      <c r="F104" s="75">
        <f t="shared" si="25"/>
        <v>-0.71779141104294475</v>
      </c>
      <c r="G104" s="67">
        <v>1657</v>
      </c>
      <c r="H104" s="68">
        <v>1896</v>
      </c>
      <c r="I104" s="71">
        <f>(H104-G104)/G104</f>
        <v>0.14423657211828605</v>
      </c>
      <c r="J104" s="81">
        <f>(H104/$H$101)</f>
        <v>4.5809272995240284E-2</v>
      </c>
    </row>
    <row r="105" spans="3:10" x14ac:dyDescent="0.3">
      <c r="C105" s="66" t="s">
        <v>46</v>
      </c>
      <c r="D105" s="67">
        <v>213</v>
      </c>
      <c r="E105" s="68">
        <v>14</v>
      </c>
      <c r="F105" s="75">
        <f t="shared" si="25"/>
        <v>-0.93427230046948362</v>
      </c>
      <c r="G105" s="67">
        <v>1562</v>
      </c>
      <c r="H105" s="68">
        <v>242</v>
      </c>
      <c r="I105" s="71">
        <f>(H105-G105)/G105</f>
        <v>-0.84507042253521125</v>
      </c>
      <c r="J105" s="81">
        <f>(H105/$H$101)</f>
        <v>5.8469641692237067E-3</v>
      </c>
    </row>
    <row r="106" spans="3:10" x14ac:dyDescent="0.3">
      <c r="C106" s="60" t="s">
        <v>77</v>
      </c>
      <c r="D106" s="61">
        <f>SUM(D107)</f>
        <v>2417.84</v>
      </c>
      <c r="E106" s="62">
        <f>SUM(E107)</f>
        <v>2407.5349999999999</v>
      </c>
      <c r="F106" s="63">
        <f t="shared" ref="F106:F110" si="26">(E106-D106)/D106</f>
        <v>-4.2620686232340806E-3</v>
      </c>
      <c r="G106" s="61">
        <f>SUM(G107)</f>
        <v>33725.724999999999</v>
      </c>
      <c r="H106" s="62">
        <f>SUM(H107)</f>
        <v>38417.485000000001</v>
      </c>
      <c r="I106" s="64">
        <f t="shared" si="23"/>
        <v>0.13911517098594625</v>
      </c>
      <c r="J106" s="65">
        <f>SUM(J107)</f>
        <v>1</v>
      </c>
    </row>
    <row r="107" spans="3:10" x14ac:dyDescent="0.3">
      <c r="C107" s="76" t="s">
        <v>43</v>
      </c>
      <c r="D107" s="77">
        <v>2417.84</v>
      </c>
      <c r="E107" s="78">
        <v>2407.5349999999999</v>
      </c>
      <c r="F107" s="69">
        <f t="shared" si="26"/>
        <v>-4.2620686232340806E-3</v>
      </c>
      <c r="G107" s="77">
        <v>33725.724999999999</v>
      </c>
      <c r="H107" s="78">
        <v>38417.485000000001</v>
      </c>
      <c r="I107" s="71">
        <f t="shared" si="23"/>
        <v>0.13911517098594625</v>
      </c>
      <c r="J107" s="79">
        <f>+H107/$H$106</f>
        <v>1</v>
      </c>
    </row>
    <row r="108" spans="3:10" x14ac:dyDescent="0.3">
      <c r="C108" s="60" t="s">
        <v>91</v>
      </c>
      <c r="D108" s="61">
        <f>SUM(D109:D109)</f>
        <v>0</v>
      </c>
      <c r="E108" s="62">
        <f>SUM(E109:E109)</f>
        <v>8424</v>
      </c>
      <c r="F108" s="63" t="s">
        <v>19</v>
      </c>
      <c r="G108" s="61">
        <f>SUM(G109:G109)</f>
        <v>71240.399999999994</v>
      </c>
      <c r="H108" s="62">
        <f>SUM(H109:H109)</f>
        <v>30836.5</v>
      </c>
      <c r="I108" s="64">
        <f>(H108-G108)/G108</f>
        <v>-0.56714869652612843</v>
      </c>
      <c r="J108" s="65">
        <f>SUM(J109)</f>
        <v>1</v>
      </c>
    </row>
    <row r="109" spans="3:10" x14ac:dyDescent="0.3">
      <c r="C109" s="66" t="s">
        <v>46</v>
      </c>
      <c r="D109" s="77">
        <v>0</v>
      </c>
      <c r="E109" s="78">
        <v>8424</v>
      </c>
      <c r="F109" s="75" t="s">
        <v>19</v>
      </c>
      <c r="G109" s="77">
        <v>71240.399999999994</v>
      </c>
      <c r="H109" s="78">
        <v>30836.5</v>
      </c>
      <c r="I109" s="71">
        <f>(H109-G109)/G109</f>
        <v>-0.56714869652612843</v>
      </c>
      <c r="J109" s="72">
        <f>H109/$H$108</f>
        <v>1</v>
      </c>
    </row>
    <row r="110" spans="3:10" x14ac:dyDescent="0.3">
      <c r="C110" s="60" t="s">
        <v>79</v>
      </c>
      <c r="D110" s="61">
        <f>SUM(D111:D113)</f>
        <v>1963</v>
      </c>
      <c r="E110" s="62">
        <f>SUM(E111:E113)</f>
        <v>4781</v>
      </c>
      <c r="F110" s="63">
        <f t="shared" si="26"/>
        <v>1.4355578196637799</v>
      </c>
      <c r="G110" s="61">
        <f>SUM(G111:G113)</f>
        <v>25877.065000000002</v>
      </c>
      <c r="H110" s="62">
        <f>SUM(H111:H113)</f>
        <v>23042.133999999998</v>
      </c>
      <c r="I110" s="64">
        <f t="shared" si="23"/>
        <v>-0.10955380758984853</v>
      </c>
      <c r="J110" s="65">
        <f>SUM(J111:J113)</f>
        <v>1</v>
      </c>
    </row>
    <row r="111" spans="3:10" x14ac:dyDescent="0.3">
      <c r="C111" s="82" t="s">
        <v>43</v>
      </c>
      <c r="D111" s="46">
        <v>1807</v>
      </c>
      <c r="E111" s="46">
        <v>4609</v>
      </c>
      <c r="F111" s="69">
        <f>(E111-D111)/D111</f>
        <v>1.5506364139457665</v>
      </c>
      <c r="G111" s="77">
        <v>23674.95</v>
      </c>
      <c r="H111" s="46">
        <v>21132.133999999998</v>
      </c>
      <c r="I111" s="71">
        <f>(H111-G111)/G111</f>
        <v>-0.10740533770926665</v>
      </c>
      <c r="J111" s="81">
        <f>H111/$H$110</f>
        <v>0.91710837199367035</v>
      </c>
    </row>
    <row r="112" spans="3:10" x14ac:dyDescent="0.3">
      <c r="C112" s="82" t="s">
        <v>49</v>
      </c>
      <c r="D112" s="46">
        <v>141</v>
      </c>
      <c r="E112" s="46">
        <v>152</v>
      </c>
      <c r="F112" s="69">
        <f>(E112-D112)/D112</f>
        <v>7.8014184397163122E-2</v>
      </c>
      <c r="G112" s="77">
        <v>2102.1149999999998</v>
      </c>
      <c r="H112" s="46">
        <v>1750</v>
      </c>
      <c r="I112" s="71">
        <f>(H112-G112)/G112</f>
        <v>-0.16750510795080184</v>
      </c>
      <c r="J112" s="81">
        <f>H112/$H$110</f>
        <v>7.5947826707370075E-2</v>
      </c>
    </row>
    <row r="113" spans="3:10" x14ac:dyDescent="0.3">
      <c r="C113" s="82" t="s">
        <v>55</v>
      </c>
      <c r="D113" s="46">
        <v>15</v>
      </c>
      <c r="E113" s="68">
        <v>20</v>
      </c>
      <c r="F113" s="69">
        <f>(E113-D113)/D113</f>
        <v>0.33333333333333331</v>
      </c>
      <c r="G113" s="77">
        <v>100</v>
      </c>
      <c r="H113" s="46">
        <v>160</v>
      </c>
      <c r="I113" s="71">
        <f>(H113-G113)/G113</f>
        <v>0.6</v>
      </c>
      <c r="J113" s="81">
        <f>H113/$H$110</f>
        <v>6.9438012989595501E-3</v>
      </c>
    </row>
    <row r="114" spans="3:10" x14ac:dyDescent="0.3">
      <c r="C114" s="60" t="s">
        <v>80</v>
      </c>
      <c r="D114" s="61">
        <f>SUM(D115:D116)</f>
        <v>0</v>
      </c>
      <c r="E114" s="62">
        <f>SUM(E115:E116)</f>
        <v>1154.8599999999999</v>
      </c>
      <c r="F114" s="63" t="s">
        <v>19</v>
      </c>
      <c r="G114" s="61">
        <f>SUM(G115:G116)</f>
        <v>8182.41</v>
      </c>
      <c r="H114" s="62">
        <f>SUM(H115:H116)</f>
        <v>16445.759999999998</v>
      </c>
      <c r="I114" s="64">
        <f t="shared" ref="I114:I116" si="27">(H114-G114)/G114</f>
        <v>1.0098919511488667</v>
      </c>
      <c r="J114" s="65">
        <f>SUM(J115:J116)</f>
        <v>1</v>
      </c>
    </row>
    <row r="115" spans="3:10" x14ac:dyDescent="0.3">
      <c r="C115" s="76" t="s">
        <v>43</v>
      </c>
      <c r="D115" s="77">
        <v>0</v>
      </c>
      <c r="E115" s="78">
        <v>1154.8599999999999</v>
      </c>
      <c r="F115" s="69" t="s">
        <v>19</v>
      </c>
      <c r="G115" s="67">
        <v>7768.8450000000003</v>
      </c>
      <c r="H115" s="78">
        <v>15263.724999999999</v>
      </c>
      <c r="I115" s="71">
        <f t="shared" si="27"/>
        <v>0.9647354272095785</v>
      </c>
      <c r="J115" s="81">
        <f>H115/$H$114</f>
        <v>0.92812524322378531</v>
      </c>
    </row>
    <row r="116" spans="3:10" x14ac:dyDescent="0.3">
      <c r="C116" s="82" t="s">
        <v>76</v>
      </c>
      <c r="D116" s="68">
        <v>0</v>
      </c>
      <c r="E116" s="68">
        <v>0</v>
      </c>
      <c r="F116" s="69">
        <v>0</v>
      </c>
      <c r="G116" s="67">
        <v>413.565</v>
      </c>
      <c r="H116" s="68">
        <v>1182.0350000000001</v>
      </c>
      <c r="I116" s="71">
        <f t="shared" si="27"/>
        <v>1.8581601441127755</v>
      </c>
      <c r="J116" s="81">
        <f>H116/$H$114</f>
        <v>7.1874756776214674E-2</v>
      </c>
    </row>
    <row r="117" spans="3:10" x14ac:dyDescent="0.3">
      <c r="C117" s="60" t="s">
        <v>81</v>
      </c>
      <c r="D117" s="61">
        <f>SUM(D118:D119)</f>
        <v>750</v>
      </c>
      <c r="E117" s="62">
        <f>SUM(E118:E119)</f>
        <v>750</v>
      </c>
      <c r="F117" s="63">
        <f>(E117-D117)/D117</f>
        <v>0</v>
      </c>
      <c r="G117" s="61">
        <f>SUM(G118:G119)</f>
        <v>7416</v>
      </c>
      <c r="H117" s="62">
        <f>SUM(H118:H119)</f>
        <v>8250</v>
      </c>
      <c r="I117" s="64">
        <f>(H117-G117)/G117</f>
        <v>0.11245954692556634</v>
      </c>
      <c r="J117" s="65">
        <f>SUM(J118:J119)</f>
        <v>1</v>
      </c>
    </row>
    <row r="118" spans="3:10" x14ac:dyDescent="0.3">
      <c r="C118" s="66" t="s">
        <v>68</v>
      </c>
      <c r="D118" s="67">
        <v>750</v>
      </c>
      <c r="E118" s="68">
        <v>750</v>
      </c>
      <c r="F118" s="69">
        <f>(E118-D118)/D118</f>
        <v>0</v>
      </c>
      <c r="G118" s="67">
        <v>7231</v>
      </c>
      <c r="H118" s="68">
        <v>8250</v>
      </c>
      <c r="I118" s="71">
        <f>(H118-G118)/G118</f>
        <v>0.14092103443507123</v>
      </c>
      <c r="J118" s="81">
        <f>H118/$H$117</f>
        <v>1</v>
      </c>
    </row>
    <row r="119" spans="3:10" x14ac:dyDescent="0.3">
      <c r="C119" s="66" t="s">
        <v>43</v>
      </c>
      <c r="D119" s="77">
        <v>0</v>
      </c>
      <c r="E119" s="68">
        <v>0</v>
      </c>
      <c r="F119" s="75" t="s">
        <v>32</v>
      </c>
      <c r="G119" s="77">
        <v>185</v>
      </c>
      <c r="H119" s="68">
        <v>0</v>
      </c>
      <c r="I119" s="71" t="s">
        <v>32</v>
      </c>
      <c r="J119" s="81" t="s">
        <v>32</v>
      </c>
    </row>
    <row r="120" spans="3:10" x14ac:dyDescent="0.3">
      <c r="C120" s="60" t="s">
        <v>88</v>
      </c>
      <c r="D120" s="61">
        <f>SUM(D121:D123)</f>
        <v>839.06500000000005</v>
      </c>
      <c r="E120" s="62">
        <f>SUM(E121:E123)</f>
        <v>697.08500000000004</v>
      </c>
      <c r="F120" s="63">
        <f>(E120-D120)/D120</f>
        <v>-0.16921215877196644</v>
      </c>
      <c r="G120" s="61">
        <f>SUM(G121:G123)</f>
        <v>11419.655000000002</v>
      </c>
      <c r="H120" s="62">
        <f>SUM(H121:H123)</f>
        <v>7834.6500000000005</v>
      </c>
      <c r="I120" s="64">
        <f>(H120-G120)/G120</f>
        <v>-0.31393286399632925</v>
      </c>
      <c r="J120" s="65">
        <f>SUM(J121:J123)</f>
        <v>1</v>
      </c>
    </row>
    <row r="121" spans="3:10" x14ac:dyDescent="0.3">
      <c r="C121" s="66" t="s">
        <v>89</v>
      </c>
      <c r="D121" s="67">
        <v>665.005</v>
      </c>
      <c r="E121" s="68">
        <v>677.08500000000004</v>
      </c>
      <c r="F121" s="75">
        <f>(E121-D121)/D121</f>
        <v>1.8165276952804926E-2</v>
      </c>
      <c r="G121" s="67">
        <v>5050.74</v>
      </c>
      <c r="H121" s="68">
        <v>4039.4350000000004</v>
      </c>
      <c r="I121" s="71">
        <f>(H121-G121)/G121</f>
        <v>-0.20022907534341491</v>
      </c>
      <c r="J121" s="80">
        <f>H121/$H$120</f>
        <v>0.51558589088217088</v>
      </c>
    </row>
    <row r="122" spans="3:10" x14ac:dyDescent="0.3">
      <c r="C122" s="66" t="s">
        <v>90</v>
      </c>
      <c r="D122" s="67">
        <v>174.06</v>
      </c>
      <c r="E122" s="68">
        <v>0</v>
      </c>
      <c r="F122" s="75" t="s">
        <v>32</v>
      </c>
      <c r="G122" s="67">
        <v>6368.9150000000018</v>
      </c>
      <c r="H122" s="68">
        <v>3715.2150000000001</v>
      </c>
      <c r="I122" s="71">
        <f>(H122-G122)/G122</f>
        <v>-0.41666437689936214</v>
      </c>
      <c r="J122" s="80">
        <f>H122/$H$120</f>
        <v>0.47420305948574598</v>
      </c>
    </row>
    <row r="123" spans="3:10" x14ac:dyDescent="0.3">
      <c r="C123" s="66" t="s">
        <v>98</v>
      </c>
      <c r="D123" s="67">
        <v>0</v>
      </c>
      <c r="E123" s="68">
        <v>20</v>
      </c>
      <c r="F123" s="75" t="s">
        <v>19</v>
      </c>
      <c r="G123" s="67">
        <v>0</v>
      </c>
      <c r="H123" s="68">
        <v>80</v>
      </c>
      <c r="I123" s="71" t="s">
        <v>19</v>
      </c>
      <c r="J123" s="80">
        <f>H123/$H$120</f>
        <v>1.0211049632083117E-2</v>
      </c>
    </row>
    <row r="124" spans="3:10" x14ac:dyDescent="0.3">
      <c r="C124" s="60" t="s">
        <v>83</v>
      </c>
      <c r="D124" s="61">
        <f>SUM(D125:D128)</f>
        <v>3992.76</v>
      </c>
      <c r="E124" s="62">
        <f>SUM(E125:E128)</f>
        <v>53</v>
      </c>
      <c r="F124" s="63">
        <f>(E124-D124)/D124</f>
        <v>-0.98672597401296347</v>
      </c>
      <c r="G124" s="61">
        <f>SUM(G125:G128)</f>
        <v>34608.201999999997</v>
      </c>
      <c r="H124" s="62">
        <f>SUM(H125:H128)</f>
        <v>7627.9000000000005</v>
      </c>
      <c r="I124" s="64">
        <f>(H124-G124)/G124</f>
        <v>-0.7795927104216509</v>
      </c>
      <c r="J124" s="65">
        <f>SUM(J125:J128)</f>
        <v>1</v>
      </c>
    </row>
    <row r="125" spans="3:10" x14ac:dyDescent="0.3">
      <c r="C125" s="66" t="s">
        <v>56</v>
      </c>
      <c r="D125" s="67">
        <v>3923.76</v>
      </c>
      <c r="E125" s="68">
        <v>0</v>
      </c>
      <c r="F125" s="75" t="s">
        <v>32</v>
      </c>
      <c r="G125" s="84">
        <v>33541.201999999997</v>
      </c>
      <c r="H125" s="46">
        <v>6930.9000000000005</v>
      </c>
      <c r="I125" s="71">
        <f>(H125-G125)/G125</f>
        <v>-0.79336160940207201</v>
      </c>
      <c r="J125" s="72">
        <f>H125/$H$124</f>
        <v>0.90862491642522847</v>
      </c>
    </row>
    <row r="126" spans="3:10" x14ac:dyDescent="0.3">
      <c r="C126" s="66" t="s">
        <v>46</v>
      </c>
      <c r="D126" s="67">
        <v>69</v>
      </c>
      <c r="E126" s="68">
        <v>53</v>
      </c>
      <c r="F126" s="69">
        <f t="shared" ref="F116:F126" si="28">(E126-D126)/D126</f>
        <v>-0.2318840579710145</v>
      </c>
      <c r="G126" s="84">
        <v>947</v>
      </c>
      <c r="H126" s="46">
        <v>577</v>
      </c>
      <c r="I126" s="71">
        <f t="shared" ref="I126" si="29">(H126-G126)/G126</f>
        <v>-0.39070749736008448</v>
      </c>
      <c r="J126" s="72">
        <f>H126/$H$124</f>
        <v>7.5643361868928533E-2</v>
      </c>
    </row>
    <row r="127" spans="3:10" x14ac:dyDescent="0.3">
      <c r="C127" s="66" t="s">
        <v>72</v>
      </c>
      <c r="D127" s="67">
        <v>0</v>
      </c>
      <c r="E127" s="68">
        <v>0</v>
      </c>
      <c r="F127" s="69" t="s">
        <v>32</v>
      </c>
      <c r="G127" s="84">
        <v>0</v>
      </c>
      <c r="H127" s="46">
        <v>120</v>
      </c>
      <c r="I127" s="71" t="s">
        <v>19</v>
      </c>
      <c r="J127" s="72">
        <f>H127/$H$124</f>
        <v>1.5731721705843024E-2</v>
      </c>
    </row>
    <row r="128" spans="3:10" x14ac:dyDescent="0.3">
      <c r="C128" s="66" t="s">
        <v>60</v>
      </c>
      <c r="D128" s="67">
        <v>0</v>
      </c>
      <c r="E128" s="68">
        <v>0</v>
      </c>
      <c r="F128" s="69" t="s">
        <v>32</v>
      </c>
      <c r="G128" s="84">
        <v>120</v>
      </c>
      <c r="H128" s="68">
        <v>0</v>
      </c>
      <c r="I128" s="71" t="s">
        <v>32</v>
      </c>
      <c r="J128" s="72">
        <f>H128/$H$124</f>
        <v>0</v>
      </c>
    </row>
    <row r="129" spans="3:10" x14ac:dyDescent="0.3">
      <c r="C129" s="60" t="s">
        <v>82</v>
      </c>
      <c r="D129" s="61">
        <f>SUM(D130:D130)</f>
        <v>831.91499999999996</v>
      </c>
      <c r="E129" s="62">
        <f>SUM(E130:E130)</f>
        <v>302.01</v>
      </c>
      <c r="F129" s="63">
        <f>(E129-D129)/D129</f>
        <v>-0.63697012314960066</v>
      </c>
      <c r="G129" s="61">
        <f>SUM(G130:G130)</f>
        <v>8477.0849999999991</v>
      </c>
      <c r="H129" s="62">
        <f>SUM(H130:H130)</f>
        <v>3950.1000000000004</v>
      </c>
      <c r="I129" s="64">
        <f t="shared" ref="I129:I137" si="30">(H129-G129)/G129</f>
        <v>-0.53402614224111222</v>
      </c>
      <c r="J129" s="65">
        <f>SUM(J130:J130)</f>
        <v>1</v>
      </c>
    </row>
    <row r="130" spans="3:10" x14ac:dyDescent="0.3">
      <c r="C130" s="76" t="s">
        <v>43</v>
      </c>
      <c r="D130" s="77">
        <v>831.91499999999996</v>
      </c>
      <c r="E130" s="78">
        <v>302.01</v>
      </c>
      <c r="F130" s="75">
        <f>(E130-D130)/D130</f>
        <v>-0.63697012314960066</v>
      </c>
      <c r="G130" s="77">
        <v>8477.0849999999991</v>
      </c>
      <c r="H130" s="78">
        <v>3950.1000000000004</v>
      </c>
      <c r="I130" s="71">
        <f t="shared" si="30"/>
        <v>-0.53402614224111222</v>
      </c>
      <c r="J130" s="81">
        <f>H130/$H$129</f>
        <v>1</v>
      </c>
    </row>
    <row r="131" spans="3:10" x14ac:dyDescent="0.3">
      <c r="C131" s="60" t="s">
        <v>101</v>
      </c>
      <c r="D131" s="61">
        <f>SUM(D132:D133)</f>
        <v>401</v>
      </c>
      <c r="E131" s="62">
        <f>SUM(E132:E133)</f>
        <v>141.99</v>
      </c>
      <c r="F131" s="63">
        <f t="shared" ref="F131:F132" si="31">(E131-D131)/D131</f>
        <v>-0.64591022443890267</v>
      </c>
      <c r="G131" s="61">
        <f>SUM(G132:G133)</f>
        <v>2239</v>
      </c>
      <c r="H131" s="62">
        <f>SUM(H132:H133)</f>
        <v>2154.77</v>
      </c>
      <c r="I131" s="64">
        <f t="shared" si="30"/>
        <v>-3.7619472979008493E-2</v>
      </c>
      <c r="J131" s="65">
        <f>SUM(J132:J133)</f>
        <v>1</v>
      </c>
    </row>
    <row r="132" spans="3:10" x14ac:dyDescent="0.3">
      <c r="C132" s="83" t="s">
        <v>52</v>
      </c>
      <c r="D132" s="68">
        <v>401</v>
      </c>
      <c r="E132" s="68">
        <v>141.99</v>
      </c>
      <c r="F132" s="75">
        <f t="shared" si="31"/>
        <v>-0.64591022443890267</v>
      </c>
      <c r="G132" s="77">
        <v>2237</v>
      </c>
      <c r="H132" s="78">
        <v>2152.77</v>
      </c>
      <c r="I132" s="71">
        <f t="shared" si="30"/>
        <v>-3.7653106839517218E-2</v>
      </c>
      <c r="J132" s="80">
        <f>H132/$H$131</f>
        <v>0.99907182669147987</v>
      </c>
    </row>
    <row r="133" spans="3:10" x14ac:dyDescent="0.3">
      <c r="C133" s="83" t="s">
        <v>46</v>
      </c>
      <c r="D133" s="68">
        <v>0</v>
      </c>
      <c r="E133" s="68">
        <v>0</v>
      </c>
      <c r="F133" s="75">
        <v>0</v>
      </c>
      <c r="G133" s="77">
        <v>2</v>
      </c>
      <c r="H133" s="78">
        <v>2</v>
      </c>
      <c r="I133" s="71">
        <f t="shared" ref="I133" si="32">(H133-G133)/G133</f>
        <v>0</v>
      </c>
      <c r="J133" s="80">
        <f>H133/$H$131</f>
        <v>9.281733085201669E-4</v>
      </c>
    </row>
    <row r="134" spans="3:10" x14ac:dyDescent="0.3">
      <c r="C134" s="60" t="s">
        <v>84</v>
      </c>
      <c r="D134" s="61">
        <f>SUM(D135:D135)</f>
        <v>20</v>
      </c>
      <c r="E134" s="62">
        <f>SUM(E135:E135)</f>
        <v>36</v>
      </c>
      <c r="F134" s="63">
        <f>(E134-D134)/D134</f>
        <v>0.8</v>
      </c>
      <c r="G134" s="61">
        <f>SUM(G135:G135)</f>
        <v>348</v>
      </c>
      <c r="H134" s="62">
        <f>SUM(H135:H135)</f>
        <v>320</v>
      </c>
      <c r="I134" s="64">
        <f t="shared" si="30"/>
        <v>-8.0459770114942528E-2</v>
      </c>
      <c r="J134" s="65">
        <f>SUM(J135:J135)</f>
        <v>1</v>
      </c>
    </row>
    <row r="135" spans="3:10" x14ac:dyDescent="0.3">
      <c r="C135" s="76" t="s">
        <v>46</v>
      </c>
      <c r="D135" s="77">
        <v>20</v>
      </c>
      <c r="E135" s="78">
        <v>36</v>
      </c>
      <c r="F135" s="75">
        <f>(E135-D135)/D135</f>
        <v>0.8</v>
      </c>
      <c r="G135" s="77">
        <v>348</v>
      </c>
      <c r="H135" s="78">
        <v>320</v>
      </c>
      <c r="I135" s="71">
        <f t="shared" si="30"/>
        <v>-8.0459770114942528E-2</v>
      </c>
      <c r="J135" s="80">
        <f>H135/$H$134</f>
        <v>1</v>
      </c>
    </row>
    <row r="136" spans="3:10" x14ac:dyDescent="0.3">
      <c r="C136" s="60" t="s">
        <v>100</v>
      </c>
      <c r="D136" s="61">
        <f>SUM(D137:D137)</f>
        <v>0</v>
      </c>
      <c r="E136" s="62">
        <f>SUM(E137:E137)</f>
        <v>0</v>
      </c>
      <c r="F136" s="63">
        <v>0</v>
      </c>
      <c r="G136" s="61">
        <f>SUM(G137:G137)</f>
        <v>454</v>
      </c>
      <c r="H136" s="62">
        <f>SUM(H137:H137)</f>
        <v>225</v>
      </c>
      <c r="I136" s="64">
        <f>(H136-G136)/G136</f>
        <v>-0.50440528634361237</v>
      </c>
      <c r="J136" s="65">
        <f>SUM(J137:J137)</f>
        <v>1</v>
      </c>
    </row>
    <row r="137" spans="3:10" x14ac:dyDescent="0.3">
      <c r="C137" s="66" t="s">
        <v>59</v>
      </c>
      <c r="D137" s="77">
        <v>0</v>
      </c>
      <c r="E137" s="78">
        <v>0</v>
      </c>
      <c r="F137" s="75">
        <v>0</v>
      </c>
      <c r="G137" s="77">
        <v>454</v>
      </c>
      <c r="H137" s="78">
        <v>225</v>
      </c>
      <c r="I137" s="71">
        <f t="shared" si="30"/>
        <v>-0.50440528634361237</v>
      </c>
      <c r="J137" s="80">
        <f>H137/$H$136</f>
        <v>1</v>
      </c>
    </row>
    <row r="138" spans="3:10" x14ac:dyDescent="0.3">
      <c r="C138" s="60" t="s">
        <v>86</v>
      </c>
      <c r="D138" s="61">
        <f>SUM(D139:D139)</f>
        <v>15</v>
      </c>
      <c r="E138" s="62">
        <f>SUM(E139:E139)</f>
        <v>7</v>
      </c>
      <c r="F138" s="63">
        <f>(E138-D138)/D138</f>
        <v>-0.53333333333333333</v>
      </c>
      <c r="G138" s="61">
        <f>SUM(G139:G139)</f>
        <v>83</v>
      </c>
      <c r="H138" s="62">
        <f>SUM(H139:H139)</f>
        <v>89</v>
      </c>
      <c r="I138" s="64">
        <f>(H138-G138)/G138</f>
        <v>7.2289156626506021E-2</v>
      </c>
      <c r="J138" s="65">
        <f>SUM(J139:J139)</f>
        <v>1</v>
      </c>
    </row>
    <row r="139" spans="3:10" x14ac:dyDescent="0.3">
      <c r="C139" s="76" t="s">
        <v>55</v>
      </c>
      <c r="D139" s="77">
        <v>15</v>
      </c>
      <c r="E139" s="78">
        <v>7</v>
      </c>
      <c r="F139" s="75">
        <f>(E139-D139)/D139</f>
        <v>-0.53333333333333333</v>
      </c>
      <c r="G139" s="77">
        <v>83</v>
      </c>
      <c r="H139" s="78">
        <v>89</v>
      </c>
      <c r="I139" s="71">
        <f>(H139-G139)/G139</f>
        <v>7.2289156626506021E-2</v>
      </c>
      <c r="J139" s="79">
        <f>H138/$H$139</f>
        <v>1</v>
      </c>
    </row>
    <row r="140" spans="3:10" x14ac:dyDescent="0.3">
      <c r="C140" s="60" t="s">
        <v>85</v>
      </c>
      <c r="D140" s="61">
        <f>SUM(D141:D141)</f>
        <v>0</v>
      </c>
      <c r="E140" s="62">
        <f>SUM(E141:E141)</f>
        <v>0</v>
      </c>
      <c r="F140" s="63">
        <v>0</v>
      </c>
      <c r="G140" s="61">
        <f>SUM(G141:G141)</f>
        <v>0</v>
      </c>
      <c r="H140" s="62">
        <f>SUM(H141:H141)</f>
        <v>30</v>
      </c>
      <c r="I140" s="64" t="s">
        <v>19</v>
      </c>
      <c r="J140" s="65">
        <f>SUM(J141:J141)</f>
        <v>1</v>
      </c>
    </row>
    <row r="141" spans="3:10" x14ac:dyDescent="0.3">
      <c r="C141" s="66" t="s">
        <v>46</v>
      </c>
      <c r="D141" s="77">
        <v>0</v>
      </c>
      <c r="E141" s="78">
        <v>0</v>
      </c>
      <c r="F141" s="75">
        <v>0</v>
      </c>
      <c r="G141" s="78">
        <v>0</v>
      </c>
      <c r="H141" s="78">
        <v>30</v>
      </c>
      <c r="I141" s="71" t="s">
        <v>19</v>
      </c>
      <c r="J141" s="81">
        <f>H141/$H$140</f>
        <v>1</v>
      </c>
    </row>
    <row r="142" spans="3:10" x14ac:dyDescent="0.3">
      <c r="C142" s="60" t="s">
        <v>87</v>
      </c>
      <c r="D142" s="61">
        <f>SUM(D143:D143)</f>
        <v>2</v>
      </c>
      <c r="E142" s="62">
        <f>SUM(E143:E143)</f>
        <v>2</v>
      </c>
      <c r="F142" s="63">
        <f>(E142-D142)/D142</f>
        <v>0</v>
      </c>
      <c r="G142" s="61">
        <f>SUM(G143:G143)</f>
        <v>21</v>
      </c>
      <c r="H142" s="62">
        <f>SUM(H143:H143)</f>
        <v>19</v>
      </c>
      <c r="I142" s="64">
        <f>(H142-G142)/G142</f>
        <v>-9.5238095238095233E-2</v>
      </c>
      <c r="J142" s="65">
        <f>SUM(J143:J143)</f>
        <v>1</v>
      </c>
    </row>
    <row r="143" spans="3:10" x14ac:dyDescent="0.3">
      <c r="C143" s="66" t="s">
        <v>43</v>
      </c>
      <c r="D143" s="77">
        <v>2</v>
      </c>
      <c r="E143" s="78">
        <v>2</v>
      </c>
      <c r="F143" s="75">
        <f>(E143-D143)/D143</f>
        <v>0</v>
      </c>
      <c r="G143" s="77">
        <v>21</v>
      </c>
      <c r="H143" s="78">
        <v>19</v>
      </c>
      <c r="I143" s="71">
        <f>(H143-G143)/G143</f>
        <v>-9.5238095238095233E-2</v>
      </c>
      <c r="J143" s="80">
        <f>(H143/H142)</f>
        <v>1</v>
      </c>
    </row>
    <row r="144" spans="3:10" x14ac:dyDescent="0.3">
      <c r="C144" s="60" t="s">
        <v>99</v>
      </c>
      <c r="D144" s="61">
        <f>SUM(D145:D145)</f>
        <v>98</v>
      </c>
      <c r="E144" s="62">
        <f>SUM(E145:E145)</f>
        <v>0</v>
      </c>
      <c r="F144" s="63" t="s">
        <v>32</v>
      </c>
      <c r="G144" s="61">
        <f>SUM(G145:G145)</f>
        <v>351</v>
      </c>
      <c r="H144" s="62">
        <f>SUM(H145:H145)</f>
        <v>0</v>
      </c>
      <c r="I144" s="64" t="s">
        <v>32</v>
      </c>
      <c r="J144" s="65" t="s">
        <v>32</v>
      </c>
    </row>
    <row r="145" spans="3:10" x14ac:dyDescent="0.3">
      <c r="C145" s="66" t="s">
        <v>43</v>
      </c>
      <c r="D145" s="77">
        <v>98</v>
      </c>
      <c r="E145" s="78">
        <v>0</v>
      </c>
      <c r="F145" s="75" t="s">
        <v>32</v>
      </c>
      <c r="G145" s="77">
        <v>351</v>
      </c>
      <c r="H145" s="78">
        <v>0</v>
      </c>
      <c r="I145" s="71" t="s">
        <v>32</v>
      </c>
      <c r="J145" s="80" t="s">
        <v>32</v>
      </c>
    </row>
    <row r="146" spans="3:10" x14ac:dyDescent="0.3">
      <c r="C146" s="60" t="s">
        <v>105</v>
      </c>
      <c r="D146" s="61">
        <f>SUM(D147:D147)</f>
        <v>0</v>
      </c>
      <c r="E146" s="62">
        <f>SUM(E147:E147)</f>
        <v>0</v>
      </c>
      <c r="F146" s="63" t="s">
        <v>32</v>
      </c>
      <c r="G146" s="61">
        <f>SUM(G147:G147)</f>
        <v>1407</v>
      </c>
      <c r="H146" s="62">
        <f>SUM(H147:H147)</f>
        <v>0</v>
      </c>
      <c r="I146" s="64" t="s">
        <v>32</v>
      </c>
      <c r="J146" s="65" t="s">
        <v>32</v>
      </c>
    </row>
    <row r="147" spans="3:10" x14ac:dyDescent="0.3">
      <c r="C147" s="66" t="s">
        <v>56</v>
      </c>
      <c r="D147" s="77">
        <v>0</v>
      </c>
      <c r="E147" s="78">
        <v>0</v>
      </c>
      <c r="F147" s="75" t="s">
        <v>32</v>
      </c>
      <c r="G147" s="77">
        <v>1407</v>
      </c>
      <c r="H147" s="78">
        <v>0</v>
      </c>
      <c r="I147" s="71" t="s">
        <v>32</v>
      </c>
      <c r="J147" s="80" t="s">
        <v>32</v>
      </c>
    </row>
    <row r="148" spans="3:10" ht="72" customHeight="1" x14ac:dyDescent="0.3">
      <c r="C148" s="129" t="s">
        <v>116</v>
      </c>
      <c r="D148" s="130"/>
      <c r="E148" s="130"/>
      <c r="F148" s="130"/>
      <c r="G148" s="130"/>
      <c r="H148" s="130"/>
      <c r="I148" s="130"/>
      <c r="J148" s="131"/>
    </row>
    <row r="149" spans="3:10" ht="14.4" x14ac:dyDescent="0.3">
      <c r="D149" s="85"/>
      <c r="E149" s="85"/>
      <c r="F149" s="86"/>
      <c r="G149" s="85"/>
      <c r="H149" s="85"/>
      <c r="I149" s="86"/>
      <c r="J149" s="86"/>
    </row>
    <row r="150" spans="3:10" ht="14.4" x14ac:dyDescent="0.3">
      <c r="D150" s="85"/>
      <c r="E150" s="85"/>
      <c r="F150" s="85"/>
      <c r="G150" s="85"/>
      <c r="H150" s="85"/>
      <c r="I150" s="86"/>
      <c r="J150" s="86"/>
    </row>
    <row r="151" spans="3:10" s="87" customFormat="1" ht="14.4" x14ac:dyDescent="0.3">
      <c r="D151" s="88"/>
      <c r="E151" s="88"/>
      <c r="F151" s="88"/>
      <c r="G151" s="88"/>
      <c r="H151" s="88"/>
      <c r="I151" s="86"/>
      <c r="J151" s="86"/>
    </row>
    <row r="152" spans="3:10" ht="14.4" x14ac:dyDescent="0.3">
      <c r="D152" s="89"/>
      <c r="E152" s="89"/>
      <c r="F152" s="89"/>
      <c r="G152" s="89"/>
      <c r="H152" s="89"/>
      <c r="I152" s="86"/>
      <c r="J152" s="86"/>
    </row>
    <row r="153" spans="3:10" ht="14.4" x14ac:dyDescent="0.3">
      <c r="D153" s="86"/>
      <c r="E153" s="86"/>
      <c r="F153" s="86"/>
      <c r="G153" s="86"/>
      <c r="H153" s="86"/>
      <c r="I153" s="86"/>
      <c r="J153" s="86"/>
    </row>
  </sheetData>
  <mergeCells count="5">
    <mergeCell ref="C3:I3"/>
    <mergeCell ref="C4:I4"/>
    <mergeCell ref="D9:F9"/>
    <mergeCell ref="G9:J9"/>
    <mergeCell ref="C148:J148"/>
  </mergeCells>
  <pageMargins left="0.7" right="0.7" top="0.75" bottom="0.75" header="0.3" footer="0.3"/>
  <pageSetup paperSize="9" scale="34" orientation="portrait" r:id="rId1"/>
  <ignoredErrors>
    <ignoredError sqref="F101:F10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FFE2-DBEB-491E-85F2-1A6DCE9F779D}">
  <sheetPr>
    <tabColor rgb="FFC00000"/>
    <pageSetUpPr fitToPage="1"/>
  </sheetPr>
  <dimension ref="C1:J18"/>
  <sheetViews>
    <sheetView showGridLines="0" view="pageBreakPreview" zoomScaleNormal="100" zoomScaleSheetLayoutView="100" workbookViewId="0">
      <selection activeCell="L15" sqref="L15"/>
    </sheetView>
  </sheetViews>
  <sheetFormatPr baseColWidth="10" defaultColWidth="11.44140625" defaultRowHeight="14.4" x14ac:dyDescent="0.3"/>
  <cols>
    <col min="1" max="2" width="3.33203125" style="91" customWidth="1"/>
    <col min="3" max="3" width="39.5546875" style="91" customWidth="1"/>
    <col min="4" max="5" width="7.33203125" style="91" bestFit="1" customWidth="1"/>
    <col min="6" max="6" width="7.109375" style="91" bestFit="1" customWidth="1"/>
    <col min="7" max="7" width="9.5546875" style="91" bestFit="1" customWidth="1"/>
    <col min="8" max="8" width="9.33203125" style="91" bestFit="1" customWidth="1"/>
    <col min="9" max="9" width="9.44140625" style="91" customWidth="1"/>
    <col min="10" max="10" width="8" style="91" bestFit="1" customWidth="1"/>
    <col min="11" max="11" width="2.6640625" style="91" customWidth="1"/>
    <col min="12" max="16384" width="11.44140625" style="91"/>
  </cols>
  <sheetData>
    <row r="1" spans="3:10" s="57" customFormat="1" ht="13.8" x14ac:dyDescent="0.3">
      <c r="C1" s="56"/>
    </row>
    <row r="2" spans="3:10" s="57" customFormat="1" ht="15.6" x14ac:dyDescent="0.3">
      <c r="C2" s="58"/>
    </row>
    <row r="3" spans="3:10" s="57" customFormat="1" ht="15.6" x14ac:dyDescent="0.3">
      <c r="C3" s="122" t="s">
        <v>0</v>
      </c>
      <c r="D3" s="122"/>
      <c r="E3" s="122"/>
      <c r="F3" s="122"/>
      <c r="G3" s="122"/>
      <c r="H3" s="122"/>
      <c r="I3" s="122"/>
    </row>
    <row r="4" spans="3:10" s="57" customFormat="1" ht="13.8" x14ac:dyDescent="0.3">
      <c r="C4" s="123" t="s">
        <v>1</v>
      </c>
      <c r="D4" s="123"/>
      <c r="E4" s="123"/>
      <c r="F4" s="123"/>
      <c r="G4" s="123"/>
      <c r="H4" s="123"/>
      <c r="I4" s="123"/>
    </row>
    <row r="5" spans="3:10" s="57" customFormat="1" ht="13.8" x14ac:dyDescent="0.3">
      <c r="C5" s="4"/>
      <c r="D5" s="5"/>
      <c r="E5" s="6"/>
      <c r="F5" s="6"/>
      <c r="G5" s="7"/>
      <c r="H5" s="7"/>
      <c r="I5" s="8"/>
    </row>
    <row r="6" spans="3:10" s="57" customFormat="1" ht="15.6" x14ac:dyDescent="0.3">
      <c r="C6" s="10" t="s">
        <v>92</v>
      </c>
      <c r="D6" s="5"/>
      <c r="E6" s="11"/>
      <c r="F6" s="12"/>
      <c r="G6" s="12"/>
      <c r="H6" s="1"/>
      <c r="I6" s="8"/>
    </row>
    <row r="7" spans="3:10" s="57" customFormat="1" ht="13.8" x14ac:dyDescent="0.3">
      <c r="C7" s="13" t="s">
        <v>93</v>
      </c>
      <c r="D7" s="14"/>
      <c r="E7" s="15"/>
      <c r="F7" s="15"/>
      <c r="G7" s="7"/>
      <c r="H7" s="7"/>
      <c r="I7" s="8"/>
    </row>
    <row r="9" spans="3:10" s="57" customFormat="1" ht="24.75" customHeight="1" x14ac:dyDescent="0.3">
      <c r="C9" s="59"/>
      <c r="D9" s="124" t="s">
        <v>114</v>
      </c>
      <c r="E9" s="125"/>
      <c r="F9" s="125"/>
      <c r="G9" s="124" t="s">
        <v>115</v>
      </c>
      <c r="H9" s="125"/>
      <c r="I9" s="125"/>
      <c r="J9" s="125"/>
    </row>
    <row r="10" spans="3:10" ht="23.25" customHeight="1" x14ac:dyDescent="0.3">
      <c r="C10" s="90" t="s">
        <v>40</v>
      </c>
      <c r="D10" s="116">
        <v>2024</v>
      </c>
      <c r="E10" s="117">
        <v>2025</v>
      </c>
      <c r="F10" s="118" t="s">
        <v>41</v>
      </c>
      <c r="G10" s="116">
        <v>2024</v>
      </c>
      <c r="H10" s="117">
        <v>2025</v>
      </c>
      <c r="I10" s="119" t="s">
        <v>41</v>
      </c>
      <c r="J10" s="118" t="s">
        <v>6</v>
      </c>
    </row>
    <row r="11" spans="3:10" ht="18" customHeight="1" x14ac:dyDescent="0.3">
      <c r="C11" s="92" t="s">
        <v>94</v>
      </c>
      <c r="D11" s="93">
        <f>SUM(D12:D15)</f>
        <v>11136.82</v>
      </c>
      <c r="E11" s="94">
        <f>SUM(E12:E15)</f>
        <v>17265.800000000003</v>
      </c>
      <c r="F11" s="95">
        <f t="shared" ref="F11:F17" si="0">(E11-D11)/D11</f>
        <v>0.55033483525817994</v>
      </c>
      <c r="G11" s="96">
        <f>SUM(G12:G15)</f>
        <v>127434.60199999998</v>
      </c>
      <c r="H11" s="97">
        <f>SUM(H12:H15)</f>
        <v>112612.05900000001</v>
      </c>
      <c r="I11" s="98">
        <f>(H11-G11)/G11</f>
        <v>-0.11631490009283332</v>
      </c>
      <c r="J11" s="95">
        <f>SUM(J12:J15)</f>
        <v>0.99999999999999978</v>
      </c>
    </row>
    <row r="12" spans="3:10" x14ac:dyDescent="0.3">
      <c r="C12" s="99" t="s">
        <v>65</v>
      </c>
      <c r="D12" s="100">
        <v>6661.7999999999993</v>
      </c>
      <c r="E12" s="101">
        <v>12323.630000000001</v>
      </c>
      <c r="F12" s="102">
        <f t="shared" si="0"/>
        <v>0.84989492329400496</v>
      </c>
      <c r="G12" s="100">
        <v>79835.45</v>
      </c>
      <c r="H12" s="101">
        <v>65210.34</v>
      </c>
      <c r="I12" s="103">
        <f t="shared" ref="I12:I17" si="1">(H12-G12)/G12</f>
        <v>-0.18319067532029945</v>
      </c>
      <c r="J12" s="102">
        <f>H12/$H$11</f>
        <v>0.57907066595771939</v>
      </c>
    </row>
    <row r="13" spans="3:10" x14ac:dyDescent="0.3">
      <c r="C13" s="104" t="s">
        <v>44</v>
      </c>
      <c r="D13" s="100">
        <v>2377.7200000000003</v>
      </c>
      <c r="E13" s="101">
        <v>2562.17</v>
      </c>
      <c r="F13" s="102">
        <f t="shared" si="0"/>
        <v>7.7574314889894441E-2</v>
      </c>
      <c r="G13" s="100">
        <v>25348.472000000002</v>
      </c>
      <c r="H13" s="101">
        <v>25469.368999999999</v>
      </c>
      <c r="I13" s="103">
        <f t="shared" si="1"/>
        <v>4.7693999070238706E-3</v>
      </c>
      <c r="J13" s="102">
        <f t="shared" ref="J13:J15" si="2">H13/$H$11</f>
        <v>0.22616910858543129</v>
      </c>
    </row>
    <row r="14" spans="3:10" x14ac:dyDescent="0.3">
      <c r="C14" s="99" t="s">
        <v>89</v>
      </c>
      <c r="D14" s="100">
        <v>1887.3</v>
      </c>
      <c r="E14" s="101">
        <v>2080</v>
      </c>
      <c r="F14" s="102">
        <f t="shared" si="0"/>
        <v>0.10210353414931386</v>
      </c>
      <c r="G14" s="100">
        <v>19370.679999999997</v>
      </c>
      <c r="H14" s="101">
        <v>20152.349999999999</v>
      </c>
      <c r="I14" s="103">
        <f t="shared" si="1"/>
        <v>4.035325553878346E-2</v>
      </c>
      <c r="J14" s="102">
        <f t="shared" si="2"/>
        <v>0.17895374775094022</v>
      </c>
    </row>
    <row r="15" spans="3:10" x14ac:dyDescent="0.3">
      <c r="C15" s="99" t="s">
        <v>45</v>
      </c>
      <c r="D15" s="100">
        <v>210</v>
      </c>
      <c r="E15" s="101">
        <v>300</v>
      </c>
      <c r="F15" s="102">
        <f t="shared" si="0"/>
        <v>0.42857142857142855</v>
      </c>
      <c r="G15" s="100">
        <v>2880</v>
      </c>
      <c r="H15" s="101">
        <v>1780</v>
      </c>
      <c r="I15" s="103">
        <f t="shared" si="1"/>
        <v>-0.38194444444444442</v>
      </c>
      <c r="J15" s="102">
        <f t="shared" si="2"/>
        <v>1.5806477705908921E-2</v>
      </c>
    </row>
    <row r="16" spans="3:10" ht="19.5" customHeight="1" x14ac:dyDescent="0.3">
      <c r="C16" s="105" t="s">
        <v>95</v>
      </c>
      <c r="D16" s="106">
        <f>SUM(D17:D17)</f>
        <v>7963.51</v>
      </c>
      <c r="E16" s="107">
        <f>SUM(E17:E17)</f>
        <v>4335.2700000000004</v>
      </c>
      <c r="F16" s="95">
        <f>(E16-D16)/D16</f>
        <v>-0.4556081426406195</v>
      </c>
      <c r="G16" s="106">
        <f>SUM(G17:G17)</f>
        <v>77910.963999999993</v>
      </c>
      <c r="H16" s="107">
        <f>SUM(H17:H17)</f>
        <v>61173.464999999997</v>
      </c>
      <c r="I16" s="64">
        <f>(H16-G16)/G16</f>
        <v>-0.21482854454220329</v>
      </c>
      <c r="J16" s="63">
        <f>SUM(J17:J17)</f>
        <v>1</v>
      </c>
    </row>
    <row r="17" spans="3:10" x14ac:dyDescent="0.3">
      <c r="C17" s="108" t="s">
        <v>44</v>
      </c>
      <c r="D17" s="109">
        <v>7963.51</v>
      </c>
      <c r="E17" s="110">
        <v>4335.2700000000004</v>
      </c>
      <c r="F17" s="111">
        <f t="shared" si="0"/>
        <v>-0.4556081426406195</v>
      </c>
      <c r="G17" s="109">
        <v>77910.963999999993</v>
      </c>
      <c r="H17" s="110">
        <v>61173.464999999997</v>
      </c>
      <c r="I17" s="112">
        <f t="shared" si="1"/>
        <v>-0.21482854454220329</v>
      </c>
      <c r="J17" s="113">
        <f>H17/$H$16</f>
        <v>1</v>
      </c>
    </row>
    <row r="18" spans="3:10" ht="77.25" customHeight="1" x14ac:dyDescent="0.3">
      <c r="C18" s="132" t="s">
        <v>117</v>
      </c>
      <c r="D18" s="133"/>
      <c r="E18" s="133"/>
      <c r="F18" s="133"/>
      <c r="G18" s="133"/>
      <c r="H18" s="133"/>
      <c r="I18" s="133"/>
      <c r="J18" s="134"/>
    </row>
  </sheetData>
  <mergeCells count="5">
    <mergeCell ref="C3:I3"/>
    <mergeCell ref="C4:I4"/>
    <mergeCell ref="D9:F9"/>
    <mergeCell ref="G9:J9"/>
    <mergeCell ref="C18:J18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S02.C01</vt:lpstr>
      <vt:lpstr>S02.C02</vt:lpstr>
      <vt:lpstr>S02.C03</vt:lpstr>
      <vt:lpstr>'S02.C01'!Área_de_impresión</vt:lpstr>
      <vt:lpstr>'S02.C02'!Área_de_impresión</vt:lpstr>
      <vt:lpstr>'S02.C03'!Área_de_impresión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Carranza</dc:creator>
  <cp:lastModifiedBy>Manuel Alonso Carranza Avellaneda</cp:lastModifiedBy>
  <dcterms:created xsi:type="dcterms:W3CDTF">2025-08-15T20:37:25Z</dcterms:created>
  <dcterms:modified xsi:type="dcterms:W3CDTF">2026-01-06T22:51:59Z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{E268A6A3-4532-4D42-985F-7E6FE3CE753A}</vt:lpwstr>
  </property>
</Properties>
</file>