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xr:revisionPtr revIDLastSave="0" documentId="13_ncr:1_{CD347CC8-F9AC-483D-B6FC-9D947BC8B417}" xr6:coauthVersionLast="47" xr6:coauthVersionMax="47" xr10:uidLastSave="{00000000-0000-0000-0000-000000000000}"/>
  <bookViews>
    <workbookView xWindow="38280" yWindow="-120" windowWidth="38640" windowHeight="2112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Resumen!$M$43:$P$65</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'!$A$1:$G$47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8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 i="78" l="1"/>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U4" i="78"/>
  <c r="T4" i="78"/>
  <c r="S4" i="78"/>
  <c r="R4" i="78"/>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8" i="78"/>
  <c r="I7" i="78"/>
  <c r="G6" i="78" l="1"/>
  <c r="I6" i="78" s="1"/>
  <c r="K40" i="78"/>
  <c r="N40" i="78" l="1"/>
  <c r="O40" i="78"/>
  <c r="G11" i="78" l="1"/>
  <c r="H11" i="78"/>
  <c r="P40" i="78"/>
  <c r="I11" i="7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<sst xmlns="http://schemas.openxmlformats.org/spreadsheetml/2006/main" count="1645" uniqueCount="921">
  <si>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</si>
  <si>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</si>
  <si>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</si>
  <si>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</si>
  <si>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</si>
  <si>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</si>
  <si>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</si>
  <si>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</si>
  <si>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</si>
  <si>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</si>
  <si>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</si>
  <si>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</si>
  <si>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</si>
  <si>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</si>
  <si>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</si>
  <si>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</si>
  <si>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</si>
  <si>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</si>
  <si>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</si>
  <si>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</si>
  <si>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</si>
  <si>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</si>
  <si>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</si>
  <si>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</si>
  <si>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</si>
  <si>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</si>
  <si>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</si>
  <si>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</si>
  <si>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</si>
  <si>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</si>
  <si>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</si>
  <si>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</si>
  <si>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</si>
  <si>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</si>
  <si>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</si>
  <si>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</si>
  <si>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</si>
  <si>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</si>
  <si>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</si>
  <si>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</si>
  <si>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</si>
  <si>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</si>
  <si>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</si>
  <si>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</si>
  <si>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</si>
  <si>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</si>
  <si>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</si>
  <si>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</si>
  <si>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</si>
  <si>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</si>
  <si>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</si>
  <si>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</si>
  <si>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</si>
  <si>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</si>
  <si>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</si>
  <si>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</si>
  <si>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</si>
  <si>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</si>
  <si>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</si>
  <si>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</si>
  <si>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</si>
  <si>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</si>
  <si>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</si>
  <si>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</si>
  <si>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</si>
  <si>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</si>
  <si>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</si>
  <si>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</si>
  <si>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</si>
  <si>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</si>
  <si>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</si>
  <si>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</si>
  <si>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</si>
  <si>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</si>
  <si>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</si>
  <si>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</si>
  <si>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</si>
  <si>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</si>
  <si>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</si>
  <si>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</si>
  <si>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</si>
  <si>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</si>
  <si>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</si>
  <si>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</si>
  <si>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</si>
  <si>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</si>
  <si>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</si>
  <si>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</si>
  <si>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</si>
  <si>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</si>
  <si>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</si>
  <si>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</si>
  <si>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</si>
  <si>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</si>
  <si>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</si>
  <si>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</si>
  <si>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</si>
  <si>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</si>
  <si>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</si>
  <si>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</si>
  <si>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</si>
  <si>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</si>
  <si>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</si>
  <si>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</si>
  <si>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</si>
  <si>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</si>
  <si>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</si>
  <si>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</si>
  <si>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</si>
  <si>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</si>
  <si>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</si>
  <si>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</si>
  <si>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</si>
  <si>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</si>
  <si>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</si>
  <si>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</si>
  <si>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</si>
  <si>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</si>
  <si>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</si>
  <si>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</si>
  <si>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</si>
  <si>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</si>
  <si>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</si>
  <si>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</si>
  <si>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</si>
  <si>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</si>
  <si>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</si>
  <si>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</si>
  <si>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</si>
  <si>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</si>
  <si>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</si>
  <si>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</si>
  <si>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</si>
  <si>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</si>
  <si>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</si>
  <si>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</si>
  <si>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</si>
  <si>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</si>
  <si>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</si>
  <si>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</si>
  <si>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</si>
  <si>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</si>
  <si>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</si>
  <si>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</si>
  <si>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</si>
  <si>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</si>
  <si>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</si>
  <si>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</si>
  <si>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</si>
  <si>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</si>
  <si>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</si>
  <si>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</si>
  <si>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</si>
  <si>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</si>
  <si>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</si>
  <si>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</si>
  <si>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</si>
  <si>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</si>
  <si>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</si>
  <si>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</si>
  <si>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</si>
  <si>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</si>
  <si>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</si>
  <si>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</si>
  <si>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</si>
  <si>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</si>
  <si>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</si>
  <si>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</si>
  <si>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</si>
  <si>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</si>
  <si>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</si>
  <si>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</si>
  <si>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</si>
  <si>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</si>
  <si>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</si>
  <si>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</si>
  <si>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</si>
  <si>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</si>
  <si>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</si>
  <si>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</si>
  <si>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</si>
  <si>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</si>
  <si>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</si>
  <si>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</si>
  <si>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</si>
  <si>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</si>
  <si>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</si>
  <si>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</si>
  <si>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</si>
  <si>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</si>
  <si>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</si>
  <si>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</si>
  <si>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</si>
  <si>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</si>
  <si>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</si>
  <si>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</si>
  <si>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</si>
  <si>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</si>
  <si>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</si>
  <si>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</si>
  <si>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</si>
  <si>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</si>
  <si>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</si>
  <si>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</si>
  <si>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</si>
  <si>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</si>
  <si>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</si>
  <si>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</si>
  <si>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</si>
  <si>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</si>
  <si>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</si>
  <si>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</si>
  <si>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</si>
  <si>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</si>
  <si>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</si>
  <si>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</si>
  <si>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</si>
  <si>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</si>
  <si>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</si>
  <si>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</si>
  <si>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</si>
  <si>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</si>
  <si>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</si>
  <si>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</si>
  <si>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</si>
  <si>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</si>
  <si>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</si>
  <si>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</si>
  <si>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</si>
  <si>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</si>
  <si>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</si>
  <si>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</si>
  <si>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</si>
  <si>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</si>
  <si>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</si>
  <si>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</si>
  <si>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</si>
  <si>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</si>
  <si>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</si>
  <si>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</si>
  <si>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</si>
  <si>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</si>
  <si>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</si>
  <si>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</si>
  <si>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</si>
  <si>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</si>
  <si>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</si>
  <si>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</si>
  <si>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</si>
  <si>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</si>
  <si>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</si>
  <si>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</si>
  <si>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</si>
  <si>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</si>
  <si>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</si>
  <si>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</si>
  <si>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</si>
  <si>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</si>
  <si>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</si>
  <si>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</si>
  <si>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</si>
  <si>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</si>
  <si>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</si>
  <si>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</si>
  <si>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</si>
  <si>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</si>
  <si>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</si>
  <si>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</si>
  <si>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</si>
  <si>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</si>
  <si>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</si>
  <si>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</si>
  <si>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</si>
  <si>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</si>
  <si>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</si>
  <si>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</si>
  <si>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</si>
  <si>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</si>
  <si>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</si>
  <si>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</si>
  <si>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</si>
  <si>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</si>
  <si>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</si>
  <si>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</si>
  <si>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</si>
  <si>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</si>
  <si>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</si>
  <si>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</si>
  <si>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r>
      <t xml:space="preserve">CLARO: 
</t>
    </r>
    <r>
      <rPr>
        <sz val="10"/>
        <color theme="1"/>
        <rFont val="Arial"/>
        <family val="2"/>
      </rPr>
      <t>Telefonía móvil Internet móvil</t>
    </r>
  </si>
  <si>
    <r>
      <t xml:space="preserve">OSIPTEL
</t>
    </r>
    <r>
      <rPr>
        <sz val="10"/>
        <color theme="1"/>
        <rFont val="Arial"/>
        <family val="2"/>
      </rPr>
      <t xml:space="preserve">Comunicación vía correo:
Edwin Rojas Ponce
Ingeniero de Monitoreo y Red
Dirección de Fiscalización e Instrucción
Correo: erojasp@osiptel.gob.pe
</t>
    </r>
    <r>
      <rPr>
        <sz val="11"/>
        <color theme="1"/>
        <rFont val="Frutiger-Light"/>
        <family val="2"/>
      </rPr>
      <t xml:space="preserve">
</t>
    </r>
    <r>
      <rPr>
        <b/>
        <sz val="10"/>
        <color theme="1"/>
        <rFont val="Arial"/>
        <family val="2"/>
      </rPr>
      <t>CLARO</t>
    </r>
    <r>
      <rPr>
        <sz val="11"/>
        <color theme="1"/>
        <rFont val="Frutiger-Light"/>
        <family val="2"/>
      </rPr>
      <t xml:space="preserve">
</t>
    </r>
    <r>
      <rPr>
        <sz val="10"/>
        <color theme="1"/>
        <rFont val="Arial"/>
        <family val="2"/>
      </rPr>
      <t>Comunicación vía correo
Javier Ríos Reyes
Correo: JavierRiosReyes@claro.com.pe</t>
    </r>
  </si>
  <si>
    <r>
      <t xml:space="preserve">ENTEL:
</t>
    </r>
    <r>
      <rPr>
        <sz val="10"/>
        <color theme="1"/>
        <rFont val="Arial"/>
        <family val="2"/>
      </rPr>
      <t>Telefonía móvil Internet móvil</t>
    </r>
  </si>
  <si>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 Angulo Torino
Correo: rafael.angulo@entel.pe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</si>
  <si>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</si>
  <si>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</si>
  <si>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</si>
  <si>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</si>
  <si>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</si>
  <si>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</si>
  <si>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</si>
  <si>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</si>
  <si>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</si>
  <si>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</si>
  <si>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</si>
  <si>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</si>
  <si>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</si>
  <si>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</si>
  <si>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</si>
  <si>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</si>
  <si>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</si>
  <si>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</si>
  <si>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</si>
  <si>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</si>
  <si>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</si>
  <si>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</si>
  <si>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</si>
  <si>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</si>
  <si>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</si>
  <si>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</si>
  <si>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</si>
  <si>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</si>
  <si>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</si>
  <si>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</si>
  <si>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</si>
  <si>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</si>
  <si>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</si>
  <si>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</si>
  <si>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</si>
  <si>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</si>
  <si>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</si>
  <si>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</si>
  <si>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</si>
  <si>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</si>
  <si>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</si>
  <si>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</si>
  <si>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</si>
  <si>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</si>
  <si>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</si>
  <si>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</si>
  <si>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</si>
  <si>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</si>
  <si>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</si>
  <si>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</si>
  <si>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</si>
  <si>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</si>
  <si>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</si>
  <si>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</si>
  <si>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</si>
  <si>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</si>
  <si>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</si>
  <si>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</si>
  <si>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</si>
  <si>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</si>
  <si>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</si>
  <si>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</si>
  <si>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</si>
  <si>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</si>
  <si>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</si>
  <si>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</si>
  <si>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</si>
  <si>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</si>
  <si>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</si>
  <si>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</si>
  <si>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</si>
  <si>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</si>
  <si>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</si>
  <si>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</si>
  <si>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</si>
  <si>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</si>
  <si>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</si>
  <si>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</si>
  <si>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</si>
  <si>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</si>
  <si>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</si>
  <si>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</si>
  <si>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</si>
  <si>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</si>
  <si>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</si>
  <si>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</si>
  <si>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</si>
  <si>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</si>
  <si>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</si>
  <si>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</si>
  <si>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</si>
  <si>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</si>
  <si>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</si>
  <si>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</si>
  <si>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</si>
  <si>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t>VIALES-005236</t>
  </si>
  <si>
    <r>
      <rPr>
        <b/>
        <sz val="10"/>
        <color theme="1"/>
        <rFont val="Arial"/>
        <family val="2"/>
      </rPr>
      <t>Huancavelica</t>
    </r>
    <r>
      <rPr>
        <sz val="10"/>
        <color theme="1"/>
        <rFont val="Arial"/>
        <family val="2"/>
      </rPr>
      <t xml:space="preserve">
Castrovirreyna / Santa Ana</t>
    </r>
  </si>
  <si>
    <r>
      <rPr>
        <b/>
        <sz val="10"/>
        <rFont val="Arial"/>
        <family val="2"/>
      </rPr>
      <t>PVN</t>
    </r>
    <r>
      <rPr>
        <sz val="10"/>
        <rFont val="Arial"/>
        <family val="2"/>
      </rPr>
      <t xml:space="preserve">
Administración directa
Jefatura zonal Huancavelica
Ing. Zacarias Quispe Aparco - Jefe zonal
Correo: zquispe@pvn.gob.pe;</t>
    </r>
  </si>
  <si>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</si>
  <si>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</si>
  <si>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</si>
  <si>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</si>
  <si>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</si>
  <si>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</si>
  <si>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</si>
  <si>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</si>
  <si>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</si>
  <si>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</si>
  <si>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</si>
  <si>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</si>
  <si>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</si>
  <si>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</si>
  <si>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</si>
  <si>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</si>
  <si>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</si>
  <si>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</si>
  <si>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</si>
  <si>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</si>
  <si>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</si>
  <si>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</si>
  <si>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</si>
  <si>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</si>
  <si>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</si>
  <si>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</si>
  <si>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</si>
  <si>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</si>
  <si>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</si>
  <si>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t>VIALES-005264</t>
  </si>
  <si>
    <r>
      <rPr>
        <b/>
        <sz val="10"/>
        <color theme="1"/>
        <rFont val="Arial"/>
        <family val="2"/>
      </rPr>
      <t>Junín</t>
    </r>
    <r>
      <rPr>
        <sz val="10"/>
        <color theme="1"/>
        <rFont val="Arial"/>
        <family val="2"/>
      </rPr>
      <t xml:space="preserve">
Chanchamayo / Perené</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</si>
  <si>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Pte. Reither - Pto. Ocopa</t>
    </r>
    <r>
      <rPr>
        <sz val="10"/>
        <color theme="1"/>
        <rFont val="Arial"/>
        <family val="2"/>
      </rPr>
      <t>,</t>
    </r>
    <r>
      <rPr>
        <sz val="10"/>
        <rFont val="Arial"/>
        <family val="2"/>
      </rPr>
      <t xml:space="preserve">
</t>
    </r>
    <r>
      <rPr>
        <b/>
        <sz val="10"/>
        <rFont val="Arial"/>
        <family val="2"/>
      </rPr>
      <t>Sector</t>
    </r>
    <r>
      <rPr>
        <sz val="10"/>
        <rFont val="Arial"/>
        <family val="2"/>
      </rPr>
      <t>: Marankiari - La Olada Km 27+750 - Km 39+800</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</si>
  <si>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</si>
  <si>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</si>
  <si>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</si>
  <si>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</si>
  <si>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</si>
  <si>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</si>
  <si>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</si>
  <si>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</si>
  <si>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</si>
  <si>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</si>
  <si>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color theme="1"/>
        <rFont val="Arial"/>
        <family val="2"/>
      </rPr>
      <t xml:space="preserve">Áncash
</t>
    </r>
    <r>
      <rPr>
        <sz val="10"/>
        <color theme="1"/>
        <rFont val="Arial"/>
        <family val="2"/>
      </rPr>
      <t>Huari / Ponto</t>
    </r>
  </si>
  <si>
    <r>
      <t xml:space="preserve">Red Vial Nacional: PE-14A,
Tramo: </t>
    </r>
    <r>
      <rPr>
        <sz val="10"/>
        <rFont val="Arial"/>
        <family val="2"/>
      </rPr>
      <t xml:space="preserve">Culluchaca - Yunguilla,
</t>
    </r>
    <r>
      <rPr>
        <b/>
        <sz val="10"/>
        <rFont val="Arial"/>
        <family val="2"/>
      </rPr>
      <t xml:space="preserve">Sector: </t>
    </r>
    <r>
      <rPr>
        <sz val="10"/>
        <rFont val="Arial"/>
        <family val="2"/>
      </rPr>
      <t>Culluchaca Km 103+430 - Km 104+400</t>
    </r>
  </si>
  <si>
    <r>
      <rPr>
        <b/>
        <sz val="10"/>
        <rFont val="Arial"/>
        <family val="2"/>
      </rPr>
      <t>PVN</t>
    </r>
    <r>
      <rPr>
        <sz val="10"/>
        <rFont val="Arial"/>
        <family val="2"/>
      </rPr>
      <t xml:space="preserve">
Administración por contrato
Jefatura zonal Áncash
Ing.Henry Richard Silva Rimey - Jefe zonal
Correo: hsilva@pvn.gob.pe</t>
    </r>
  </si>
  <si>
    <t>Maquinaria del contratista ALVAC -JOHESA
01 Cargador frontal
01 Tractor neumático</t>
  </si>
  <si>
    <t>VIALES-005273</t>
  </si>
  <si>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</si>
  <si>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</si>
  <si>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r>
      <t xml:space="preserve">Red Vial Nacional: PE-24A,
Tramo: </t>
    </r>
    <r>
      <rPr>
        <sz val="10"/>
        <rFont val="Arial"/>
        <family val="2"/>
      </rPr>
      <t xml:space="preserve">Comas - Satipo,
</t>
    </r>
    <r>
      <rPr>
        <b/>
        <sz val="10"/>
        <rFont val="Arial"/>
        <family val="2"/>
      </rPr>
      <t xml:space="preserve">Sector: </t>
    </r>
    <r>
      <rPr>
        <sz val="10"/>
        <rFont val="Arial"/>
        <family val="2"/>
      </rPr>
      <t>Mariposa- Calabaza- Pte. Carrizales Km 154+750 - Km 165+600</t>
    </r>
  </si>
  <si>
    <t>VIALES-005275</t>
  </si>
  <si>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</si>
  <si>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</si>
  <si>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</si>
  <si>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</si>
  <si>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</si>
  <si>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</si>
  <si>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</si>
  <si>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</si>
  <si>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</si>
  <si>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</si>
  <si>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</si>
  <si>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</si>
  <si>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</si>
  <si>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</si>
  <si>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</si>
  <si>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</si>
  <si>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</si>
  <si>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</si>
  <si>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color theme="1"/>
        <rFont val="Arial"/>
        <family val="2"/>
      </rPr>
      <t>La Libertad</t>
    </r>
    <r>
      <rPr>
        <sz val="10"/>
        <color theme="1"/>
        <rFont val="Arial"/>
        <family val="2"/>
      </rPr>
      <t xml:space="preserve">
Pataz / Huancaspata</t>
    </r>
  </si>
  <si>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</si>
  <si>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</si>
  <si>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</si>
  <si>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</si>
  <si>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</si>
  <si>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</si>
  <si>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</si>
  <si>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</si>
  <si>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</si>
  <si>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</si>
  <si>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</si>
  <si>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</si>
  <si>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</si>
  <si>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</si>
  <si>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</si>
  <si>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</si>
  <si>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</si>
  <si>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</si>
  <si>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</si>
  <si>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t>VIALES-005310</t>
  </si>
  <si>
    <r>
      <t xml:space="preserve">Red Vial Nacional: PE-3SF,
Tramo: </t>
    </r>
    <r>
      <rPr>
        <sz val="10"/>
        <rFont val="Arial"/>
        <family val="2"/>
      </rPr>
      <t xml:space="preserve">Emp. PE-3S Dv Chuquibambilla - Matara,
</t>
    </r>
    <r>
      <rPr>
        <b/>
        <sz val="10"/>
        <rFont val="Arial"/>
        <family val="2"/>
      </rPr>
      <t xml:space="preserve">Sector: </t>
    </r>
    <r>
      <rPr>
        <sz val="10"/>
        <rFont val="Arial"/>
        <family val="2"/>
      </rPr>
      <t>Matara Km 14+090 - Km 14+160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</si>
  <si>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</si>
  <si>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</si>
  <si>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</si>
  <si>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</si>
  <si>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</si>
  <si>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</si>
  <si>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 xml:space="preserve">Maquinaria del Contratista Conservador China Railway Tunnel Group
01 Cargador frontal
02 Camión volquete
01 Retroexcavadora
</t>
  </si>
  <si>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</si>
  <si>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</si>
  <si>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</si>
  <si>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</si>
  <si>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</si>
  <si>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</si>
  <si>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t>VIALES-005319</t>
  </si>
  <si>
    <r>
      <rPr>
        <b/>
        <sz val="10"/>
        <color theme="1"/>
        <rFont val="Arial"/>
        <family val="2"/>
      </rPr>
      <t>Tacna</t>
    </r>
    <r>
      <rPr>
        <sz val="10"/>
        <color theme="1"/>
        <rFont val="Arial"/>
        <family val="2"/>
      </rPr>
      <t xml:space="preserve">
Tarata / Tarata</t>
    </r>
  </si>
  <si>
    <r>
      <rPr>
        <b/>
        <sz val="10"/>
        <rFont val="Arial"/>
        <family val="2"/>
      </rPr>
      <t xml:space="preserve">Red Vial Nacional: PE-38, </t>
    </r>
    <r>
      <rPr>
        <sz val="10"/>
        <rFont val="Arial"/>
        <family val="2"/>
      </rPr>
      <t xml:space="preserve">
</t>
    </r>
    <r>
      <rPr>
        <b/>
        <sz val="10"/>
        <rFont val="Arial"/>
        <family val="2"/>
      </rPr>
      <t>Tramo:</t>
    </r>
    <r>
      <rPr>
        <sz val="10"/>
        <rFont val="Arial"/>
        <family val="2"/>
      </rPr>
      <t xml:space="preserve"> Tarata - Capazo</t>
    </r>
    <r>
      <rPr>
        <sz val="10"/>
        <color theme="1"/>
        <rFont val="Arial"/>
        <family val="2"/>
      </rPr>
      <t>,</t>
    </r>
    <r>
      <rPr>
        <sz val="10"/>
        <rFont val="Arial"/>
        <family val="2"/>
      </rPr>
      <t xml:space="preserve">
</t>
    </r>
    <r>
      <rPr>
        <b/>
        <sz val="10"/>
        <rFont val="Arial"/>
        <family val="2"/>
      </rPr>
      <t>Sector</t>
    </r>
    <r>
      <rPr>
        <sz val="10"/>
        <rFont val="Arial"/>
        <family val="2"/>
      </rPr>
      <t>: Anaque - Putina Km 127+000 - Km 128+000</t>
    </r>
  </si>
  <si>
    <t>Maquinaria del Contratista Conservador Consorcio Conservación Val Mazocruz
01 Retroexcavadora</t>
  </si>
  <si>
    <r>
      <rPr>
        <b/>
        <sz val="10"/>
        <rFont val="Arial"/>
        <family val="2"/>
      </rPr>
      <t>PVN</t>
    </r>
    <r>
      <rPr>
        <sz val="10"/>
        <rFont val="Arial"/>
        <family val="2"/>
      </rPr>
      <t xml:space="preserve">
Administración por contrato
Jefatura zonal Tacna - Moquegua
Ing. Pablo Andre Alarcon Bravo  - Jefe zonal
Correo: palarcon@pvn.gob.pe</t>
    </r>
  </si>
  <si>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</si>
  <si>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</si>
  <si>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</si>
  <si>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</si>
  <si>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t>VIALES-005325</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</si>
  <si>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</si>
  <si>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Salala Km 1791+530 - Km 1791+550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</si>
  <si>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</si>
  <si>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</si>
  <si>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</si>
  <si>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</si>
  <si>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</si>
  <si>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</si>
  <si>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</si>
  <si>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</si>
  <si>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</si>
  <si>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</si>
  <si>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</si>
  <si>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</si>
  <si>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</si>
  <si>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t xml:space="preserve">BITEL:
</t>
    </r>
    <r>
      <rPr>
        <sz val="10"/>
        <color theme="1"/>
        <rFont val="Arial"/>
        <family val="2"/>
      </rPr>
      <t>Telefonía móvil Internet móvil</t>
    </r>
  </si>
  <si>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</si>
  <si>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</si>
  <si>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</si>
  <si>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</si>
  <si>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</si>
  <si>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</si>
  <si>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</si>
  <si>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</si>
  <si>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</si>
  <si>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</si>
  <si>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</si>
  <si>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</si>
  <si>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</si>
  <si>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</si>
  <si>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</si>
  <si>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</si>
  <si>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</si>
  <si>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</si>
  <si>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</si>
  <si>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</si>
  <si>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</si>
  <si>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</si>
  <si>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</si>
  <si>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</si>
  <si>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</si>
  <si>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</si>
  <si>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</si>
  <si>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</si>
  <si>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</si>
  <si>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</si>
  <si>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</si>
  <si>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</si>
  <si>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</si>
  <si>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</si>
  <si>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</si>
  <si>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</si>
  <si>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</si>
  <si>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</si>
  <si>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</si>
  <si>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t>Maquinaria de PVN
01 Cargador frontal
01 Camión volquete
01 Retroexcavadora</t>
  </si>
  <si>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</si>
  <si>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</si>
  <si>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</si>
  <si>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</si>
  <si>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</si>
  <si>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</si>
  <si>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</si>
  <si>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</si>
  <si>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</si>
  <si>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</si>
  <si>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</si>
  <si>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</si>
  <si>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</si>
  <si>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</si>
  <si>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</si>
  <si>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</si>
  <si>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</si>
  <si>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</si>
  <si>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</si>
  <si>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</si>
  <si>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</si>
  <si>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</si>
  <si>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</si>
  <si>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</si>
  <si>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</si>
  <si>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</si>
  <si>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</si>
  <si>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</si>
  <si>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</si>
  <si>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</si>
  <si>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</si>
  <si>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r>
      <t xml:space="preserve">
OSIPTEL
</t>
    </r>
    <r>
      <rPr>
        <sz val="10"/>
        <color theme="1"/>
        <rFont val="Arial"/>
        <family val="2"/>
      </rPr>
      <t>Comunicación vía correo:
Edwin Rojas Ponce
Ingeniero de Monitoreo y Red
Dirección de Fiscalización e Instrucción
Correo: erojasp@osiptel.gob.pe</t>
    </r>
    <r>
      <rPr>
        <sz val="11"/>
        <color theme="1"/>
        <rFont val="Frutiger-Light"/>
        <family val="2"/>
      </rPr>
      <t xml:space="preserve">
</t>
    </r>
    <r>
      <rPr>
        <sz val="10"/>
        <color theme="1"/>
        <rFont val="Arial"/>
        <family val="2"/>
      </rPr>
      <t xml:space="preserve">
</t>
    </r>
    <r>
      <rPr>
        <b/>
        <sz val="10"/>
        <color theme="1"/>
        <rFont val="Arial"/>
        <family val="2"/>
      </rPr>
      <t>INTEGRATEL</t>
    </r>
    <r>
      <rPr>
        <sz val="11"/>
        <color theme="1"/>
        <rFont val="Frutiger-Light"/>
        <family val="2"/>
      </rPr>
      <t xml:space="preserve">
</t>
    </r>
    <r>
      <rPr>
        <sz val="10"/>
        <color theme="1"/>
        <rFont val="Arial"/>
        <family val="2"/>
      </rPr>
      <t xml:space="preserve">Comunicación vía correo
Jefe de Continuidad Operativa
Luis Carlos Fajardo Moretti 
</t>
    </r>
  </si>
  <si>
    <r>
      <t xml:space="preserve">
OSIPTEL
</t>
    </r>
    <r>
      <rPr>
        <sz val="10"/>
        <color theme="1"/>
        <rFont val="Arial"/>
        <family val="2"/>
      </rPr>
      <t>Comunicación vía correo:
Edwin Rojas Ponce
Ingeniero de Monitoreo y Red
Dirección de Fiscalización e Instrucción
Correo: erojasp@osiptel.gob.pe</t>
    </r>
    <r>
      <rPr>
        <sz val="10"/>
        <color theme="1"/>
        <rFont val="Frutiger-Light"/>
        <family val="2"/>
      </rPr>
      <t xml:space="preserve">
</t>
    </r>
    <r>
      <rPr>
        <b/>
        <sz val="10"/>
        <color theme="1"/>
        <rFont val="Frutiger-Light"/>
      </rPr>
      <t>BITEL</t>
    </r>
    <r>
      <rPr>
        <sz val="10"/>
        <color theme="1"/>
        <rFont val="Frutiger-Light"/>
        <family val="2"/>
      </rPr>
      <t xml:space="preserve">
</t>
    </r>
    <r>
      <rPr>
        <sz val="10"/>
        <color theme="1"/>
        <rFont val="Arial"/>
        <family val="2"/>
      </rPr>
      <t>Comunicación vía correo
Centro de Operaciones
Luis Márquez</t>
    </r>
    <r>
      <rPr>
        <sz val="10"/>
        <color theme="1"/>
        <rFont val="Frutiger-Light"/>
        <family val="2"/>
      </rPr>
      <t xml:space="preserve">
</t>
    </r>
  </si>
  <si>
    <t>Maquinaria del Contratista Conservador MOTA ENGIL PERÚ
01 Cargador frontal</t>
  </si>
  <si>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</si>
  <si>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</si>
  <si>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</si>
  <si>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</si>
  <si>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</si>
  <si>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</si>
  <si>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</si>
  <si>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t xml:space="preserve">Red Vial Nacional: PE-28D, 
Tramo: </t>
    </r>
    <r>
      <rPr>
        <sz val="10"/>
        <rFont val="Arial"/>
        <family val="2"/>
      </rPr>
      <t xml:space="preserve">Choclococha - Pucapampa,
</t>
    </r>
    <r>
      <rPr>
        <b/>
        <sz val="10"/>
        <rFont val="Arial"/>
        <family val="2"/>
      </rPr>
      <t xml:space="preserve">Sector: </t>
    </r>
    <r>
      <rPr>
        <sz val="10"/>
        <rFont val="Arial"/>
        <family val="2"/>
      </rPr>
      <t>Choclococha - Pucapampa Km 121+500 - Km 131+500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</si>
  <si>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</si>
  <si>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</si>
  <si>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</si>
  <si>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</si>
  <si>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</si>
  <si>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</si>
  <si>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</si>
  <si>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t xml:space="preserve">Red Vial Nacional: PE-3N,
Tramo: </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</si>
  <si>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</si>
  <si>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</si>
  <si>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</si>
  <si>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</si>
  <si>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</si>
  <si>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</si>
  <si>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</si>
  <si>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</si>
  <si>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</si>
  <si>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</si>
  <si>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</si>
  <si>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</si>
  <si>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</si>
  <si>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</si>
  <si>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</si>
  <si>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</si>
  <si>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</si>
  <si>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</si>
  <si>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</si>
  <si>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</si>
  <si>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</si>
  <si>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</si>
  <si>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</si>
  <si>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</si>
  <si>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</si>
  <si>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</si>
  <si>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</si>
  <si>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</si>
  <si>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</si>
  <si>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r>
      <t xml:space="preserve">INTEGRATEL: 
</t>
    </r>
    <r>
      <rPr>
        <sz val="10"/>
        <color theme="1"/>
        <rFont val="Arial"/>
        <family val="2"/>
      </rPr>
      <t>Telefonía móvil Internet móvil</t>
    </r>
  </si>
  <si>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</si>
  <si>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</si>
  <si>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</si>
  <si>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</si>
  <si>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</si>
  <si>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</si>
  <si>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</si>
  <si>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</si>
  <si>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</si>
  <si>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</si>
  <si>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</si>
  <si>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</si>
  <si>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</si>
  <si>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r>
      <t xml:space="preserve">Red Vial Nacional: PE-28B,
Tramo: </t>
    </r>
    <r>
      <rPr>
        <sz val="10"/>
        <rFont val="Arial"/>
        <family val="2"/>
      </rPr>
      <t xml:space="preserve">Yanamonte - Rosario,
</t>
    </r>
    <r>
      <rPr>
        <b/>
        <sz val="10"/>
        <rFont val="Arial"/>
        <family val="2"/>
      </rPr>
      <t xml:space="preserve">Sector: </t>
    </r>
    <r>
      <rPr>
        <sz val="10"/>
        <rFont val="Arial"/>
        <family val="2"/>
      </rPr>
      <t>Machente Km 139+490 - Km 139+510</t>
    </r>
  </si>
  <si>
    <r>
      <rPr>
        <b/>
        <sz val="10"/>
        <color theme="1"/>
        <rFont val="Arial"/>
        <family val="2"/>
      </rPr>
      <t xml:space="preserve">Ayacucho
</t>
    </r>
    <r>
      <rPr>
        <sz val="10"/>
        <color theme="1"/>
        <rFont val="Arial"/>
        <family val="2"/>
      </rPr>
      <t>La Mar / Ayna</t>
    </r>
  </si>
  <si>
    <t>VIALES-005425</t>
  </si>
  <si>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</si>
  <si>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</si>
  <si>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</si>
  <si>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</si>
  <si>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</si>
  <si>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</si>
  <si>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</si>
  <si>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</si>
  <si>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</si>
  <si>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</si>
  <si>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</si>
  <si>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</si>
  <si>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</si>
  <si>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 xml:space="preserve">Maquinaria del Contratista Conservador Consorcio Ejecutor San Francisco
01 Cargador frontal
01 Camión volquete
</t>
  </si>
  <si>
    <t>Maquinaria de PVN
01 Cargador frontal
02 Camión volquete</t>
  </si>
  <si>
    <t>VIALES-005248</t>
  </si>
  <si>
    <r>
      <t xml:space="preserve">Huancavelica
</t>
    </r>
    <r>
      <rPr>
        <sz val="10"/>
        <color theme="1"/>
        <rFont val="Arial"/>
        <family val="2"/>
      </rPr>
      <t>Castrovirreyna / Santa Ana</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</si>
  <si>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Pucapampa - Lachoj</t>
    </r>
    <r>
      <rPr>
        <sz val="10"/>
        <color theme="1"/>
        <rFont val="Arial"/>
        <family val="2"/>
      </rPr>
      <t>,</t>
    </r>
    <r>
      <rPr>
        <sz val="10"/>
        <rFont val="Arial"/>
        <family val="2"/>
      </rPr>
      <t xml:space="preserve">
</t>
    </r>
    <r>
      <rPr>
        <b/>
        <sz val="10"/>
        <rFont val="Arial"/>
        <family val="2"/>
      </rPr>
      <t>Sector</t>
    </r>
    <r>
      <rPr>
        <sz val="10"/>
        <rFont val="Arial"/>
        <family val="2"/>
      </rPr>
      <t>: Astobamba Km 141+000 - Km 151+000</t>
    </r>
  </si>
  <si>
    <t>Maquinaria de PVN
01 Motoniveladora
01 Rodillo Liso
01 Cargador frontal
01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</si>
  <si>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</si>
  <si>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</si>
  <si>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</si>
  <si>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</si>
  <si>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</si>
  <si>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</si>
  <si>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</si>
  <si>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</si>
  <si>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</si>
  <si>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</si>
  <si>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</si>
  <si>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</si>
  <si>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</si>
  <si>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</si>
  <si>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</si>
  <si>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</si>
  <si>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</si>
  <si>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</si>
  <si>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</si>
  <si>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</si>
  <si>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</si>
  <si>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</si>
  <si>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</si>
  <si>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</si>
  <si>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</si>
  <si>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</si>
  <si>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</si>
  <si>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</si>
  <si>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</si>
  <si>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</si>
  <si>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</si>
  <si>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</si>
  <si>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</si>
  <si>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</si>
  <si>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55+300</t>
    </r>
  </si>
  <si>
    <t>Maquinaria IIRSA NORTE
01 Excavadora
01 Retroexcavadora
01 Cargador frontal</t>
  </si>
  <si>
    <t>* Todos los puertos se encuentran abiertos.</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</si>
  <si>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</si>
  <si>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</si>
  <si>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Maquinaria de SURVIAL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</si>
  <si>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</si>
  <si>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</si>
  <si>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</si>
  <si>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</si>
  <si>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t>Maquinaria del Contratista Contrucción y Adminitración S.A( Casa Constructores)
01 Retroexcavadora
01 Camión volquete</t>
  </si>
  <si>
    <r>
      <rPr>
        <b/>
        <sz val="10"/>
        <color theme="1"/>
        <rFont val="Arial"/>
        <family val="2"/>
      </rPr>
      <t>Cajamarca</t>
    </r>
    <r>
      <rPr>
        <sz val="10"/>
        <color theme="1"/>
        <rFont val="Arial"/>
        <family val="2"/>
      </rPr>
      <t xml:space="preserve">
Cutervo / Socota</t>
    </r>
  </si>
  <si>
    <t>VIALES-005452</t>
  </si>
  <si>
    <r>
      <t xml:space="preserve">Red Vial Nacional: PE-3ND,
Tramo: </t>
    </r>
    <r>
      <rPr>
        <sz val="10"/>
        <rFont val="Arial"/>
        <family val="2"/>
      </rPr>
      <t>Cutervo - Socota,</t>
    </r>
    <r>
      <rPr>
        <b/>
        <sz val="10"/>
        <rFont val="Arial"/>
        <family val="2"/>
      </rPr>
      <t xml:space="preserve">
Sector: </t>
    </r>
    <r>
      <rPr>
        <sz val="10"/>
        <rFont val="Arial"/>
        <family val="2"/>
      </rPr>
      <t>Socota Km 20+640 - Km 20+655</t>
    </r>
  </si>
  <si>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</si>
  <si>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</si>
  <si>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</si>
  <si>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t>Maquinaria del Contratista Contrucción y Adminitración S.A( Casa Constructores)
01 Cargador frontal
01 Camión volquete</t>
  </si>
  <si>
    <t>VIALES-005433</t>
  </si>
  <si>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</si>
  <si>
    <t>VIALES-005454</t>
  </si>
  <si>
    <r>
      <rPr>
        <b/>
        <sz val="10"/>
        <color theme="1"/>
        <rFont val="Arial"/>
        <family val="2"/>
      </rPr>
      <t xml:space="preserve">Ica
</t>
    </r>
    <r>
      <rPr>
        <sz val="10"/>
        <color theme="1"/>
        <rFont val="Arial"/>
        <family val="2"/>
      </rPr>
      <t>Pisco / Huancano</t>
    </r>
  </si>
  <si>
    <t xml:space="preserve">Maquinaria del Contratista Conservador Consorcio Mollepampa
</t>
  </si>
  <si>
    <r>
      <rPr>
        <b/>
        <sz val="10"/>
        <rFont val="Arial"/>
        <family val="2"/>
      </rPr>
      <t>PVN</t>
    </r>
    <r>
      <rPr>
        <sz val="10"/>
        <rFont val="Arial"/>
        <family val="2"/>
      </rPr>
      <t xml:space="preserve">
Administración directa
Jefatura zonal Huancavelica
Ing. Franco Felipe Castillo Querebalú - Jefe zonal
Correo: fcastillo@pvn.gob.pe</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</si>
  <si>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 xml:space="preserve">Pampano - Ticrapo,
</t>
    </r>
    <r>
      <rPr>
        <b/>
        <sz val="10"/>
        <rFont val="Arial"/>
        <family val="2"/>
      </rPr>
      <t>Sector</t>
    </r>
    <r>
      <rPr>
        <sz val="10"/>
        <rFont val="Arial"/>
        <family val="2"/>
      </rPr>
      <t>: Pampano Km 5+415 - Km 5+425</t>
    </r>
  </si>
  <si>
    <t>VIALES-005455</t>
  </si>
  <si>
    <t>VIALES-005456</t>
  </si>
  <si>
    <r>
      <rPr>
        <b/>
        <sz val="10"/>
        <rFont val="Arial"/>
        <family val="2"/>
      </rPr>
      <t>DEVIANDES</t>
    </r>
    <r>
      <rPr>
        <sz val="10"/>
        <rFont val="Arial"/>
        <family val="2"/>
      </rPr>
      <t xml:space="preserve">
Comunicación vía correo Andrea Barrenechea Operadora CAE  Correo : </t>
    </r>
    <r>
      <rPr>
        <sz val="10"/>
        <rFont val="Arial"/>
        <family val="2"/>
      </rPr>
      <t>informes.cae@deviandes.com</t>
    </r>
  </si>
  <si>
    <r>
      <rPr>
        <b/>
        <sz val="10"/>
        <color theme="1"/>
        <rFont val="Arial"/>
        <family val="2"/>
      </rPr>
      <t xml:space="preserve">Junín
</t>
    </r>
    <r>
      <rPr>
        <sz val="10"/>
        <color theme="1"/>
        <rFont val="Arial"/>
        <family val="2"/>
      </rPr>
      <t>Yauli / Paccha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</si>
  <si>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La Oroya - Cerro de Pasco,
</t>
    </r>
    <r>
      <rPr>
        <b/>
        <sz val="10"/>
        <rFont val="Arial"/>
        <family val="2"/>
      </rPr>
      <t>Sector</t>
    </r>
    <r>
      <rPr>
        <sz val="10"/>
        <rFont val="Arial"/>
        <family val="2"/>
      </rPr>
      <t>: Río Tishgo Km 15+000</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</si>
  <si>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Sapun Km 1845+070 - Km 1845+090</t>
    </r>
  </si>
  <si>
    <t>Amazonas
Áncash
Apurímac
Arequipa
Ayacucho
Cajamarca
Cusco
Huancavelica
Huánuco
Junín
La Libertad
Lambayeque
Lima
Loreto
Madre de Dios
Moquegua
Pasco
Piura
Puno
San Martín
Ucayali</t>
  </si>
  <si>
    <t>Huánuco
Aeropuerto de Tingo María</t>
  </si>
  <si>
    <r>
      <rPr>
        <b/>
        <sz val="10"/>
        <color theme="1"/>
        <rFont val="Arial"/>
        <family val="2"/>
      </rPr>
      <t>Lima</t>
    </r>
    <r>
      <rPr>
        <sz val="10"/>
        <color theme="1"/>
        <rFont val="Arial"/>
        <family val="2"/>
      </rPr>
      <t xml:space="preserve">
Cajatambo / Huancapón</t>
    </r>
  </si>
  <si>
    <r>
      <t xml:space="preserve">Red Vial Nacional: PE-5NG,
Tramo: </t>
    </r>
    <r>
      <rPr>
        <sz val="10"/>
        <rFont val="Arial"/>
        <family val="2"/>
      </rPr>
      <t xml:space="preserve">Collonce - Puente Utcubamba,
</t>
    </r>
    <r>
      <rPr>
        <b/>
        <sz val="10"/>
        <rFont val="Arial"/>
        <family val="2"/>
      </rPr>
      <t xml:space="preserve">Sector: </t>
    </r>
    <r>
      <rPr>
        <sz val="10"/>
        <rFont val="Arial"/>
        <family val="2"/>
      </rPr>
      <t>El Limón Km 195+300 - Km 195+400</t>
    </r>
  </si>
  <si>
    <t>VIALES-005457</t>
  </si>
  <si>
    <t>Maquinaria del Contratista Conservador Consorcio ICC
01 Retroexcavadora
01 Camión volquete</t>
  </si>
  <si>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Henry  Richard Silva  Rimey
Correo: ssilva@pvn.gob.pe</t>
    </r>
  </si>
  <si>
    <t>VIALES-005465</t>
  </si>
  <si>
    <r>
      <rPr>
        <b/>
        <sz val="10"/>
        <color theme="1"/>
        <rFont val="Arial"/>
        <family val="2"/>
      </rPr>
      <t xml:space="preserve">Amazonas
</t>
    </r>
    <r>
      <rPr>
        <sz val="10"/>
        <color theme="1"/>
        <rFont val="Arial"/>
        <family val="2"/>
      </rPr>
      <t>Luya / Ocalli</t>
    </r>
  </si>
  <si>
    <r>
      <t xml:space="preserve">Red Vial Nacional: PE-5NG,
Tramo: </t>
    </r>
    <r>
      <rPr>
        <sz val="10"/>
        <rFont val="Arial"/>
        <family val="2"/>
      </rPr>
      <t xml:space="preserve">Corral Quemado -  Quispe,
</t>
    </r>
    <r>
      <rPr>
        <b/>
        <sz val="10"/>
        <rFont val="Arial"/>
        <family val="2"/>
      </rPr>
      <t xml:space="preserve">Sector: </t>
    </r>
    <r>
      <rPr>
        <sz val="10"/>
        <rFont val="Arial"/>
        <family val="2"/>
      </rPr>
      <t>Quispe Km 148+500- Km 149+000</t>
    </r>
  </si>
  <si>
    <t>VIALES-005466</t>
  </si>
  <si>
    <t xml:space="preserve">
Amazonas
Arequipa
Ayacucho
Cajamarca
Huánuco
Junín
Lambayeque
Loreto
Moquegua
Pasco
Piura
San Martín
Ucayali
</t>
  </si>
  <si>
    <t xml:space="preserve">Amazonas
Ayacucho
Cajamarca
Huancavelica	
Moquegua
Pasco
Piura	</t>
  </si>
  <si>
    <t>Amazonas
Arequipa
Ayacucho
Cajamarca
Cusco
Huancavelica
Huánuco
Junín
Lambayeque
Pasco
Piura
Puno
Ucayali</t>
  </si>
  <si>
    <t xml:space="preserve">17/02/2026   </t>
  </si>
  <si>
    <r>
      <rPr>
        <b/>
        <sz val="10"/>
        <rFont val="Arial"/>
        <family val="2"/>
      </rPr>
      <t>Precipitaciones pluviales - Derrumbe</t>
    </r>
    <r>
      <rPr>
        <sz val="10"/>
        <rFont val="Arial"/>
        <family val="2"/>
      </rPr>
      <t xml:space="preserve">
Debido a las constantes precipitaciones pluviales en la zona, se produjo talud con humedad pronunciado, restringiendo la transitabilidad de la vía.
17.02.26 PVN Zonal Amazonas informa que realiza las coordinaciones para la atención de la emergencia.</t>
    </r>
  </si>
  <si>
    <t>17/02/2026</t>
  </si>
  <si>
    <r>
      <rPr>
        <b/>
        <sz val="10"/>
        <rFont val="Arial"/>
        <family val="2"/>
      </rPr>
      <t>Acción humana - Accidente de tránsito</t>
    </r>
    <r>
      <rPr>
        <sz val="10"/>
        <rFont val="Arial"/>
        <family val="2"/>
      </rPr>
      <t xml:space="preserve">
Debido al despiste y volcadura de un semi tráiler (cargado de productos congelados), se restringió la vía por un carril.
17.02.26 La Concesionaria informa que personal de DEVIANDES se encuentra en la zona brindando apoyo en la señalización y control del tránsito vehicular. 
 </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</si>
  <si>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Piura - Tumbes informa que el Conservador realiza trabajos de señalización preventiva y excavación para la instalación de un muro de bolsacreto, como medida de protección ante la erosión del talud inferior.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</si>
  <si>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17.02.26 PVN Zonal Lambayeque informa que el Conservador continua con los trabajos de limpieza de derrumbe, se habilitó una vía para la circulación de vehículos.</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</si>
  <si>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17.02.26 La Concesionaria en coordinación con el MTC proyectaron un túnel, se culminó las obras civiles y está en fase de adquisición e implementación de equipos electromecánicos para su reapertura.</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</si>
  <si>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</si>
  <si>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</si>
  <si>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Deslizamiento</t>
    </r>
    <r>
      <rPr>
        <sz val="10"/>
        <rFont val="Arial"/>
        <family val="2"/>
      </rPr>
      <t xml:space="preserve">
Debido a la acción de la naturaleza, se produce deslizamiento continuo del talud inferior.
17.02.26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</si>
  <si>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17.02.26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</si>
  <si>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17.02.26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</si>
  <si>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17.02.26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</si>
  <si>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17.02.26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</si>
  <si>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17.02.26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</si>
  <si>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17.02.26 La Concesionaria informa que realiza trabajos en el lugar, a fin de recuperar la transitabilidad.</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</si>
  <si>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17.02.26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</si>
  <si>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17.02.26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</si>
  <si>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17.02.26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</si>
  <si>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la vía.
17.02.26 PVN Zonal Piura - Tumbes informa que se gestiona las actividades necesarias, a fin de recuperar la transitabilidad.</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</si>
  <si>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17.02.26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</si>
  <si>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Ahuellamiento</t>
    </r>
    <r>
      <rPr>
        <sz val="10"/>
        <rFont val="Arial"/>
        <family val="2"/>
      </rPr>
      <t xml:space="preserve">
Debido a las precipitaciones pluviales, se produjo ahuellamiento, afectando la vía parcialmente.
17.02.26 PVN Zonal Lambayeque informa que el Conservador tiene trabajos suspendidos por lluvias, superado este evento proseguirá con el perfilado y eliminación de material contaminado. </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</si>
  <si>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17.02.26 PVN Zonal Huánuco informa que realiza la documentación para la certificación presupuestal para la instalación de puente modular.</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</si>
  <si>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17.02.26 PVN Zonal Huánuco informa que realiza la documentación para la certificación presupuestal para la instalación de puente modular.</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</si>
  <si>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17.02.26 PVN Zonal La Libertad informa que continua con la excavación y habilitado de pase provisional, se dispuso la reposición mediante servicios a todo costo.</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</si>
  <si>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17.02.26 PVN Zonal La Libertad informa que realiza el monitoreo del puente así mismo se espera de la certificación presupuestal, la cual se encuentra en trámite para el inicio de la Intervención.</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</si>
  <si>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17.02.26 PVN Zonal Cusco - Apurímac informa que el Conservador realiza las actividades de señalización vial, corte de talud, eliminación de desmonte y desbroce con el personal para la construcción de muro de mampostería.</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</si>
  <si>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17.02.26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</si>
  <si>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17.02.26 PVN Zonal San Martín - Loreto informa que suspendieron el inicio de las partidas de enrocado debido al aumento del caudal del río Mayo y se encuentra en sus máximas avenidas.</t>
    </r>
  </si>
  <si>
    <r>
      <rPr>
        <b/>
        <sz val="10"/>
        <rFont val="Arial"/>
        <family val="2"/>
      </rPr>
      <t>Acción humana - Incendio forestal</t>
    </r>
    <r>
      <rPr>
        <sz val="10"/>
        <rFont val="Arial"/>
        <family val="2"/>
      </rPr>
      <t xml:space="preserve">
Debido a incendios provocados por acción humana en el viaducto del puente Nanay, obstruyendo parcialmente la vía.
17.02.26 PVN Zonal San Martín - Loreto informa que realiza actividades de resguardo de campamento (garita, oficina, almacén), se cuenta con personal y equipos menores</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</si>
  <si>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17.02.26 PVN Zonal Piura - Tumbes informa que procederá al requerimiento para la contratación del servicio de reparación y/o reposición de barandas metálicas.</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</si>
  <si>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17.02.26 PVN Zonal Piura - Tumbes informa que gestionará las actividades necesarias a fin de recuperar la transitabilidad</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</si>
  <si>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17.02.26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</si>
  <si>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17.02.26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</si>
  <si>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17.02.26 PVN Zonal Huánuco informa que solicita la intervención de los puentes artesanales (rollizos de madera) que ya presentan daños en su estructura.</t>
    </r>
  </si>
  <si>
    <t>Deterioro de infraestructura - Socavación de puente
Debido a la acción de la naturaleza y geodinámica externa, se evidencia daños en la sub estructura y desgaste en la super estructura del puente, afectando parcialmente la transitabilidad vehicular.
17.02.26 PVN Zonal Huánuco informa que solicita la intervención de los puentes artesanales (rollizos de madera) que ya presentan daños en su estructura.</t>
  </si>
  <si>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17.02.26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</si>
  <si>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17.02.26 PVN Zonal Piura - Tumbes informa que realiza la elaboración de términos de referencia y adquisición de bienes para su tramitación correspondientes y poder atender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</si>
  <si>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17.02.26 PVN Zonal Junín - Pasco informa que continúa las actividades de bacheo en afirmado, perfilado de superficie sin aporte de material, reconformación de cunetas no revestidas y limpieza de cunetas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</si>
  <si>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17.02.26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</si>
  <si>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17.02.26 PVN Zonal Huánuco informa que realiza las gestiones administrativas para la contratación del servicio, por el momento se viene monitoreando y realizando el control de tránsito las 24 horas con 8 vigías.</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</si>
  <si>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</si>
  <si>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17.02.26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</si>
  <si>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17.02.26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</si>
  <si>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17.02.26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</si>
  <si>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17.02.26 PVN Zonal Huánuco informa que realiza actividades de excavación y acopio de material de eliminación</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</si>
  <si>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17.02.26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</si>
  <si>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Ucayali informa que el Conservador informa realiza los trabajos de corte de talud superior, eliminación de material para la atención de la emergencia vial</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</si>
  <si>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17.02.26 PVN Zonal Cajamarca informa que continúa los trabajos de eliminación de material de arrastre por la caída de huaico.</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</si>
  <si>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17.02.26 PVN Zonal Amazonas informa que realiza la eliminación de material de derrumbe de la emergencia.</t>
    </r>
  </si>
  <si>
    <r>
      <rPr>
        <b/>
        <sz val="10"/>
        <rFont val="Arial"/>
        <family val="2"/>
      </rPr>
      <t>Precipitaciones pluviales - Derrumbe</t>
    </r>
    <r>
      <rPr>
        <sz val="10"/>
        <rFont val="Arial"/>
        <family val="2"/>
      </rPr>
      <t xml:space="preserve">
Debido a las precipitaciones pluviales, se produjo derrumbe afectando de manera parcial la transitabilidad.
17.02.26 La Concesionaria informa que continúa con los trabajos de limpieza de derrumbe con maquinaria. Se viene realizando control de tránsito, la zona se mantiene señalizada.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</si>
  <si>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Piura - Tumbes informa que realiza las coordinaciones y gestiones para la atención de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</si>
  <si>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17.02.26 PVN Zonal Junín - Pasco informa que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</si>
  <si>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17.02.26 PVN Zonal Lima informa que se encuentra en trámite de certificación para la atención de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</si>
  <si>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17.02.26 PVN Zonal Junín - Pasco informa que realiza la elaboración de los términos de referencia para la contratación de los términos de referencia.</t>
    </r>
  </si>
  <si>
    <r>
      <rPr>
        <b/>
        <sz val="10"/>
        <rFont val="Arial"/>
        <family val="2"/>
      </rPr>
      <t xml:space="preserve">Precipitaciones pluviales - Huaico
</t>
    </r>
    <r>
      <rPr>
        <sz val="10"/>
        <rFont val="Arial"/>
        <family val="2"/>
      </rPr>
      <t>Debido a las constantes precipitaciones pluviales en el sector e inestabilidad del talud superior, se produjo derrumbe, afectando parcialmente la vía.
17.02.26 La Concesionaria informa que realiza los trabajos de limpieza de derrumbe, a fin de recuperar la transitabilidad vehicular.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</si>
  <si>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parcialmente la vía.
17.02.26 PVN Zonal Lambayeque informa que el Conservador dispone la limpieza y eliminación de derrumbe con apoyo de maquinaria.</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</si>
  <si>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17.02.26 La Concesionaria informa que personal y su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</si>
  <si>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Huancavelica informa que el Conservador realiza las actividades de recuperación de la plataforma mediante la conformación de un muro seco.</t>
    </r>
  </si>
  <si>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17.02.26 PVN Zonal Puno informa que el Conservador realiza la restauración de la calzada con apoyo de maquinaria.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</si>
  <si>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</si>
  <si>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Áncash informa que realiza las coordinaciones y gestiones para recuperar ancho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</si>
  <si>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17.02.26 PVN Zonal Lambayeque informa que el Conservador realiza las coordinaciones y gestiones para recuperar ancho de calzada.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</si>
  <si>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Lambayeque informa que el Conservador dispone la construcción de un muro ciclópeo y demás estructuras.</t>
    </r>
  </si>
  <si>
    <r>
      <rPr>
        <b/>
        <sz val="10"/>
        <rFont val="Arial"/>
        <family val="2"/>
      </rPr>
      <t>Precipitaciones pluviales - Pérdida de plataforma</t>
    </r>
    <r>
      <rPr>
        <sz val="10"/>
        <rFont val="Arial"/>
        <family val="2"/>
      </rPr>
      <t xml:space="preserve">
Debido a las constantes precipitaciones pluviales en la zona, se produjo pérdida de plataforma, restringiendo la transitabilidad de la vía.
17.02.26 PVN Zonal Lambayeque informa que el Conservador realiza las coordinaciones y gestiones para recuperar ancho de calzada.</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</si>
  <si>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17.02.26 La Concesionaria informa que continúa con los trabajos de limpieza de derrumbe y apoya con la señalización del tránsito.</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</si>
  <si>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17.02.26 PVN Zonal Tacna - Moquegua informa que disponen la recuperación de la calzada, asimismo, se viene realizando las coordinaciones necesarias para la contratación de servicios destinados a la limpieza de calzada.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</si>
  <si>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17.02.26 PVN Zonal Junín – Pasco informa que el Conservador viene realizando los requerimientos de recursos para dar inicio a las labores de mantenimiento correspondientes.</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</si>
  <si>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Coishco.
17.02.26 PVN Zonal Áncash informa que el Conservador gestiona los términos de referencia para la atención de la emergencia vial, se ha previsto realizar ajuste y reemplazo de pernos y tuercas, colocación de posiciones de pines, reemplazo de seguro de pin, soldadura de bastidor de panel y otros.</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</si>
  <si>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pavimiento básico.
17.02.26 PVN Zonal Ayacucho informa que continúa con los trabajos de retiro de material saturado y colocación de piedra y material tipo over. habilitando la transitabilidad en un solo carril.</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</si>
  <si>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17.02.26 PVN Zonal VRAEM informa que el Conservador realiza los trabajos de señalización y el control de tráfico vehicular a la par se realizó el control de tráfico vehicular y realizó el control topográfico.</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</si>
  <si>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17.02.26 PVN Zonal La Libertad realiza la elaboración de términos de referencia para el proceso respectivo, dispone la recuperación de la calzada, mediante la eliminación de derrumbe masivo.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</si>
  <si>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17.02.26 PVN Zonal Amazonas informa que realiza los términos de referencia para la contratación de los servicios e iniciar los trabajos de recuperación de la calzada.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</si>
  <si>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17.02.26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</si>
  <si>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17.02.26 PVN Zonal Ayacucho informa que dispone la recuperación de la calzada, mediante la reconformación de la plataforma.</t>
    </r>
  </si>
  <si>
    <r>
      <rPr>
        <b/>
        <sz val="10"/>
        <rFont val="Arial"/>
        <family val="2"/>
      </rPr>
      <t>Precipitaciones pluviales - Deslizamiento</t>
    </r>
    <r>
      <rPr>
        <sz val="10"/>
        <rFont val="Arial"/>
        <family val="2"/>
      </rPr>
      <t xml:space="preserve">
Debido a las constantes precipitaciones pluviales que provocaron deslizamiento, afectando parcialmente la vía.
17.02.26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</si>
  <si>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Junín - Pasco informa que el Conservador realiza trabajos para poder dar transitabilidad con maquinaria y personal de control de tránsito.</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</si>
  <si>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17.02.26 PVN Zonal Junín - Pasco informa que el Conservador inicia las coordinaciones correspondientes para atender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</si>
  <si>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17.02.26 La Concesionaria informa que se viene dando aviso al peaje para informar a los usuarios sobre el estado de transitabilidad.</t>
    </r>
  </si>
  <si>
    <r>
      <rPr>
        <b/>
        <sz val="10"/>
        <rFont val="Arial"/>
        <family val="2"/>
      </rPr>
      <t>Precipitaciones pluviales - Derrumbe</t>
    </r>
    <r>
      <rPr>
        <sz val="10"/>
        <rFont val="Arial"/>
        <family val="2"/>
      </rPr>
      <t xml:space="preserve">
Debido a las precipitaciones pluviales, ocasionaron derrumbe, afectando la transitabilidad.
17.02.26 PVN Zonal Áncash informa que el Conservador informa que el día de hoy continúa con la atención de la emergencia vial.</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</si>
  <si>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17.02.26 PVN Zonal Áncash informa que dispone el reemplazo por una estructura modular. Asimismo, elabora los términos de referencia para la contratación de servicios.</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</si>
  <si>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17.02.26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</si>
  <si>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Piura - Tumbes informa que el Conservador realiza las gestiones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</si>
  <si>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17.02.26 PVN Zonal Lima informa que se encuentra en trámite la movilización de equipo mecánico propio (cargador frontal) y la solicitud de requerimientos para atender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</si>
  <si>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17.02.26 PVN Zonal Ucayali informa que el Conservador dispone realizar el control de tránsito vehicular, alternando el pase de vehículos pesados uno a la vez.</t>
    </r>
  </si>
  <si>
    <r>
      <rPr>
        <b/>
        <sz val="10"/>
        <rFont val="Arial"/>
        <family val="2"/>
      </rPr>
      <t>Precipitaciones pluviales - Derrumbe</t>
    </r>
    <r>
      <rPr>
        <sz val="10"/>
        <rFont val="Arial"/>
        <family val="2"/>
      </rPr>
      <t xml:space="preserve">
Debido a las precipitaciones pluviales, ocasionaron derrumbe, afectando completamente la transitabilidad.
17.02.26 PVN Zonal Junín - Pasco informa que el Conservador inicia las coordinaciones correspondientes para atender la emergencia vial.</t>
    </r>
  </si>
  <si>
    <r>
      <rPr>
        <b/>
        <sz val="10"/>
        <rFont val="Arial"/>
        <family val="2"/>
      </rPr>
      <t>Deterioro de infraestructura - Daño en la estructura del puente</t>
    </r>
    <r>
      <rPr>
        <sz val="10"/>
        <rFont val="Arial"/>
        <family val="2"/>
      </rPr>
      <t xml:space="preserve">
Debido a la falla estructural del puente por exceso de carga y acción de la naturaleza.
17.02.26 PVN Zonal Ucayali informa que el Conservador realiza el control de tránsito vehicular en turno diurno y nocturno a fin de recuperar la transitabilidad.</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</si>
  <si>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17.02.26 La Concesionaria informa que no se pudo realizar la intervención debido a la restricción por el conflicto social con los pobladores de la zona</t>
    </r>
  </si>
  <si>
    <r>
      <rPr>
        <b/>
        <sz val="10"/>
        <rFont val="Arial"/>
        <family val="2"/>
      </rPr>
      <t>Precipitaciones pluviales - Derrumbe</t>
    </r>
    <r>
      <rPr>
        <sz val="10"/>
        <rFont val="Arial"/>
        <family val="2"/>
      </rPr>
      <t xml:space="preserve">
Debido a las precipitaciones pluviales, ocasionaron derrumbe, afectando completamente la transitabilidad.
17.02.26 PVN Zonal Lima continúa con los trabajos de eliminación de material de derrumbe y arrastre en la zona afectada. Asimismo, se habilita el tránsito vehicular por media vía de manera controlada. </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</si>
  <si>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17.02.26 La Concesionaria informa que continúan los trabajos de remoción de lodo y material pétreo mediante el uso de maquinaria pesada, habilitando un carril para el pase vehicular por turnos.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</si>
  <si>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17.02.26, PVN Zonal Junín – Pasco informa que el Conservador viene realizando los requerimientos de recursos para dar inicio a las labores de mantenimiento correspondientes.</t>
    </r>
  </si>
  <si>
    <r>
      <rPr>
        <b/>
        <sz val="10"/>
        <rFont val="Arial"/>
        <family val="2"/>
      </rPr>
      <t>Precipitaciones pluviales - Activación de quebrada</t>
    </r>
    <r>
      <rPr>
        <sz val="10"/>
        <rFont val="Arial"/>
        <family val="2"/>
      </rPr>
      <t xml:space="preserve">
Debido a las precipitaciones pluviales, se produjo Activación de quebrada afectando la vía.
17.02.26 La Concesionaria informa que habilitó el tránsito restringido. Asimismo, viene dando aviso mediante las Unidades de Peaje para que informen a los usuarios y tomen las precauciones del caso.</t>
    </r>
  </si>
  <si>
    <r>
      <rPr>
        <b/>
        <sz val="10"/>
        <rFont val="Arial"/>
        <family val="2"/>
      </rPr>
      <t>Precipitaciones pluviales - Huaico</t>
    </r>
    <r>
      <rPr>
        <sz val="10"/>
        <rFont val="Arial"/>
        <family val="2"/>
      </rPr>
      <t xml:space="preserve">
Debido a las precipitaciones pluviales, ocasionaron huaico, afectando la transitabilidad.
17.02.26 PVN Zonal Puno informa que el Conservador realiza la eliminación de material de huaico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</si>
  <si>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17.02.26 PVN Zonal Huánuco informa que el Conservador realiza los trabajos de limpieza de alcantarilla. Asimismo, se prevé el reemplazo de cuerpos de dicha estructura.</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</si>
  <si>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17.02.26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</si>
  <si>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Amazonas informa que realiza las coordinaciones y elabora los términos de referencia para la contratación de los servicios.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</si>
  <si>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17.02.26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</si>
  <si>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17.02.26 PVN Zonal San Martín informa que el Conservador realiza trabajos de encauzamiento del río Pendencia para mitigar la erosión del estribo izquierdo y realizar defensa ribereña.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</si>
  <si>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Lambayeque informa que el Conservador programa trabajos de encofrado y vaciado en falsa zapata.</t>
    </r>
  </si>
  <si>
    <r>
      <rPr>
        <b/>
        <sz val="10"/>
        <rFont val="Arial"/>
        <family val="2"/>
      </rPr>
      <t>Precipitaciones pluviales - Derrumbe</t>
    </r>
    <r>
      <rPr>
        <sz val="10"/>
        <rFont val="Arial"/>
        <family val="2"/>
      </rPr>
      <t xml:space="preserve">
Debido a las constantes precipitaciones pluviales, se produjo derrumbe, afectando la transitabilidad de la vía.
17.02.26 PVN Zonal Junín - Pasco informa que realiza las gestiones administrativas para atender la emergencia.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</si>
  <si>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17.02.26 La Concesionaria informa que continúa los trabajos de limpieza de material, se ha liberado el pase con restricción a un solo carril.</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</si>
  <si>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17.02.26 PVN Zonal Puno informa que el Conservador realiza las actividades de eliminación de material, así como la conformación de la plataforma para la recuperación de la plataforma afectada.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</si>
  <si>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17.02.26 PVN Zonal Huánuco informa que continúa con apoyo de maquinaria para la atención de la emergencia vial, el tránsito se encuentra en restringido.</t>
    </r>
  </si>
  <si>
    <r>
      <rPr>
        <b/>
        <sz val="10"/>
        <rFont val="Arial"/>
        <family val="2"/>
      </rPr>
      <t>Precipitaciones pluviales - Deslizamiento</t>
    </r>
    <r>
      <rPr>
        <sz val="10"/>
        <rFont val="Arial"/>
        <family val="2"/>
      </rPr>
      <t xml:space="preserve">
Debido a las constantes precipitaciones pluviales que provocaron deslizamiento, afectando la vía totalmente.
17.02.26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</si>
  <si>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Tacna - Moquegua informa que el Conservador ejecuta trabajos de extracción de cantera y accesos, por ello se dispone la recuperación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</si>
  <si>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17.02.26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</si>
  <si>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17.02.26 PVN Zonal Ica informa que realiza las coordinaciones para iniciar con las actividades de recuperación de plataforma y enrocado de protección de talud.</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</si>
  <si>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17.02.26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</si>
  <si>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17.02.26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</si>
  <si>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Piura - Tumbes informa que el Conservador realiza los trabajos de señalización preventiva y excavación para la colocación de muro de bolsacreto.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</si>
  <si>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</si>
  <si>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17.02.26 PVN Zonal Junín - Pasco informa que realiza movilización de maquinaria y realiza los trámites administrativos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</si>
  <si>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por acción del incremento del río, restringiendo la transitabilidad de la vía.
17.02.26 PVN Zonal Cusco - Apurímac informa que el Conservador realiza actividades de señalización vial, control de tráfico, movilización de equipos hacia el punto de la emergencia vial, trabajos de habilitación de acceso y espacio para acopio de rocas.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</si>
  <si>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</si>
  <si>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Huaico</t>
    </r>
    <r>
      <rPr>
        <sz val="10"/>
        <rFont val="Arial"/>
        <family val="2"/>
      </rPr>
      <t xml:space="preserve">
Debido a las constantes precipitaciones pluviales que provocaron huaico, afectando la vía parcialmente.
17.02.26 PVN Zonal Cusco - Apurímac informa que realiza las coordinaciones y gestiones para la atención de la emergencia vial.</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</si>
  <si>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17.02.26 PVN Zonal Ica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</si>
  <si>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Tacna - Moquegua informa que proyecta intervención inmediata enrocado en un total de 25m2.</t>
    </r>
  </si>
  <si>
    <t>Precipitaciones pluviales - Pérdida de plataforma
Debido a las constantes precipitaciones pluviales y crecida del río en el sector, se produjo pérdida de plataforma, afectando totalmente la vía.
17.02.26 PVN Zonal Ucayali informa que el Conservador realiza los trabajos eliminación de material, recuperación de plataforma, mediante el corte de talud superior para ensanche en atención de la emergencia vial.</t>
  </si>
  <si>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17.02.26 PVN Zonal Áncash informa que el Conservador restablece el tránsito vehicular a un solo carril. Se tiene previsto continuar con la atención de la emergencia vial, mantenimiento de tránsito y seguridad vial y nivelación de plataforma.
Ruta Alterna: Ruta Vecinal: Emp. PE-14A - Palca - Pontón - Huacachi - San Jorge - Yunguilla - Emp. PE-14A.</t>
    </r>
  </si>
  <si>
    <r>
      <rPr>
        <b/>
        <sz val="10"/>
        <rFont val="Arial"/>
        <family val="2"/>
      </rPr>
      <t>Precipitaciones pluviales - Ahuellamiento</t>
    </r>
    <r>
      <rPr>
        <sz val="10"/>
        <rFont val="Arial"/>
        <family val="2"/>
      </rPr>
      <t xml:space="preserve">
Debido a las precipitaciones pluviales, se produjo ahuellamiento en la vía afectando la transitabilidad.
17.02.26 PVN Zonal La Libertad informa que realiza las gestiones para la atención de la emergencia vial. </t>
    </r>
  </si>
  <si>
    <r>
      <rPr>
        <b/>
        <sz val="10"/>
        <rFont val="Arial"/>
        <family val="2"/>
      </rPr>
      <t>Precipitaciones pluviales - Ahuellamiento</t>
    </r>
    <r>
      <rPr>
        <sz val="10"/>
        <rFont val="Arial"/>
        <family val="2"/>
      </rPr>
      <t xml:space="preserve">
Debido a las precipitaciones pluviales, se produjo ahuellamiento en la vía afectando la transitabilidad.
17.02.26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</si>
  <si>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17.02.26 PVN Zonal Áncash informa que realiza las actividades de encauzamiento de agua, pedraplenes, extracción de material para pedraplenes, control de tránsito, transporte de personal y vigilancia.</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</si>
  <si>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17.02.26 PVN Zonal Junín - Pasco informa que el Conservador realiza trámites administrativos para contratar lo servicios.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</si>
  <si>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17.02.26 PVN Zonal Tacna - Moquegua informa que realiza las coordinaciones para la contratación de pyme, la misma que se encargará de la eliminación de material de derrumbe.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</si>
  <si>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Cajamarca informa que el Conservador plantea la conformación de un muro ciclópeo y un emboquillado de salida.</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</si>
  <si>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17.02.26 La Concesionaria informa que personal y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</si>
  <si>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Piura - Tumbes informa que coordina los recursos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</si>
  <si>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17.02.26 PVN Zonal Ica informa que realiza las coordinaciones y actividades de recuperación de niveles de plataforma. Asimismo, dispone la recuperación de la calzada.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</si>
  <si>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17.02.26 PVN Zonal Junín - Pasco informa que realiza la elaboración de los términos de referencia para la contratación de los diversos servicios.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</si>
  <si>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17.02.26 PVN Zonal Huánuco informa que continúa con la limpieza de derrumbe con apoyo de maquinaria, se habilitó un sentido de la vía para que transiten los vehículos.</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</si>
  <si>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17.02.26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</si>
  <si>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Tacna - Moquegua informa que realiza las coordinaciones necesarias para la contratación de servicios destinados al perfilado de la superficie de rodadura.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</si>
  <si>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Lima informa que se realiza trabajos de reconformación de talud inferior.</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</si>
  <si>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17.02.26 PVN Zonal Cusco - Apurímac informa que elabora la certificación presupuesta para asignación de maquinaria y atención de la emergencia vial. Se da pase por un solo carril.</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</si>
  <si>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17.02.26 PVN Zonal Cusco - Apurímac informa que el Conservador inicia las coordinaciones para realizar la limpieza de derrumbe.</t>
    </r>
  </si>
  <si>
    <r>
      <t>Precipitaciones pluviales - Erosión de alcantarilla</t>
    </r>
    <r>
      <rPr>
        <b/>
        <sz val="10"/>
        <rFont val="Arial"/>
        <family val="2"/>
      </rPr>
      <t xml:space="preserve">
</t>
    </r>
    <r>
      <rPr>
        <sz val="10"/>
        <rFont val="Arial"/>
        <family val="2"/>
      </rPr>
      <t>Debido a las constantes precipitaciones pluviales en la zona, se produjo la erosión de alcantarilla, restringiendo la transitabilidad de la vía.
17.02.26 PVN Zonal Piura - Tumbes informa que el Conservador realiza las actividades de control de tráfico, nivelación de plataforma.</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</si>
  <si>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17.02.26 PVN Zonal Huancavelica informa que continúa los trabajos de perfilado y compactado de plataforma.</t>
    </r>
  </si>
  <si>
    <r>
      <rPr>
        <b/>
        <sz val="10"/>
        <rFont val="Arial"/>
        <family val="2"/>
      </rPr>
      <t>Precipitaciones pluviales - Derrumbe</t>
    </r>
    <r>
      <rPr>
        <sz val="10"/>
        <rFont val="Arial"/>
        <family val="2"/>
      </rPr>
      <t xml:space="preserve">
Debido a las precipitaciones pluviales, se produjo derrumbe en la vía afectando la transitabilidad vehicular.
17.02.26 PVN Zonal Junín - Pasco informó que el Conservador inicia los trabajos de limpieza de derrumbe a fin de recuperar la transitabilidad vehicular.</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</si>
  <si>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17.02.26 PVN Zonal Huánuco informa que realiza trabajos de carguío de rocas, asimismo se viene acopiando las rocas cerca al sector crítico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</si>
  <si>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17.02.26 PVN Zonal Huancavelica informa que realiza los trabajos de bacheo profundo a fin de recuperar la transitabilidad vehicular.</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</si>
  <si>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17.02.26 PVN Zonal Junín - Pasco informó que el Conservador iniciará los trabajos correspondientes para atender la emergencia vial.</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</si>
  <si>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17.02.26 PVN Zonal Tacna - Moquegua informa que realiza las coordinaciones necesarias para la contratación de servicios destinados al reemplazo de alcantarilla tipo TMC.</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</si>
  <si>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17.02.26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</si>
  <si>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17.02.26 PVN Zonal Arequipa informa que monitorea el sector afectado.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</si>
  <si>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17.02.26 PVN Zonal Ucayali informa que el Conservador realiza trabajos de recuperación de plataforma, mediante el corte de talud superior para ensanche, extracción y carguío de rocas.</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</si>
  <si>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17.02.26 PVN Zonal Junín - Pasco informa que realiza la elaboración de los términos de referencia para la contratación de los diversos servicios.</t>
    </r>
  </si>
  <si>
    <r>
      <rPr>
        <b/>
        <sz val="10"/>
        <rFont val="Arial"/>
        <family val="2"/>
      </rPr>
      <t>Precipitaciones pluviales - Derrumbe</t>
    </r>
    <r>
      <rPr>
        <sz val="10"/>
        <rFont val="Arial"/>
        <family val="2"/>
      </rPr>
      <t xml:space="preserve">
Debido a las constantes precipitaciones, se produjo derrumbe, afectando de manera parcial la transitabilidad.
17.02.26 PVN Zonal Tacna - Moquegua informa que inicia las coordinaciones para la contratación de servicios destinados a la eliminación de derrumbe y limpieza de calzada.</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</si>
  <si>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17.02.26 PVN Zonal Junín - Pasco realiza las gestiones administrativas para la contratación de los servicios y recuperación de la transitabilidad.</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</si>
  <si>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17.02.26 La Concesionaria informa que habilita el pase, restringido y alternado, para vehículos livianos y pesados.
Ruta Alterna: Al momento no existe ruta alterna.</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</si>
  <si>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17.02.26 La Concesionaria informa que monitorea la crecida de río a fin de dar transitabilidad vehicular.</t>
    </r>
  </si>
  <si>
    <t>Debido a precipitaciones pluviales suscitados en el ámbito nacional, se presente afectaciones de falla del proveedor de energía eléctrica / corte de Fibra Óptica, dejando inoperativa las estaciones bases.
17.02.26 Con fecha 16.02.26. A las 18:00 horas, el Centro de Monitoreo de OSIPTEL informó  que detectó afectación en 466 estaciones bases: Amazonas (49), Ancash (9), Apurímac (7), Arequipa (17), Ayacucho (11), Cajamarca (41), Cusco (19), Huancavelica (6), Huánuco (41), Ica (2), Junín (24), La Libertad (10), Lambayeque (14), Lima (3), Loreto (82), Madre de Dios (6), Moquegua (2), Pasco (10), Piura (42), Puno (25), San Martín (34), Tumbes (4), Ucayali (8).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</si>
  <si>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17.02.26 Con fecha 16.02.26. A las 18:00 horas,  el Centro de Monitoreo de OSIPTEL informó  que detectó afectación en 19 estaciones bases: Amazonas (1), Ayacucho (1), Cajamarca (2), Huancavelica (1), Moquegua (1), Pasco (1), Piura (12), 
Asimismo, se recibió información de nodos afectados del servicio de Internet fijo según la información siguiente:  Tumbes (4)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</si>
  <si>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17.02.26 Con fecha 16.02.26. A las 18:00 horas  el Centro de Monitoreo de OSIPTEL informó  que detectó afectación en 34 estaciones bases: Amazonas (1), Arequipa (3), Ayacucho (3), Cajamarca (8), Cusco (4), Huancavelica (2),  Huánuco (3), Junín (1), Lambayeque (1), Pasco (2), Piura (4), Puno (1), Ucayali (1).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</si>
  <si>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17.02.26 Con fecha 16.02.26. A las 18:00 horas, el Centro de Monitoreo de OSIPTEL informó  que detectó afectación en 37 estaciones bases: Amazonas (1), Arequipa (1), Ayacucho (5) , Cajamarca (3), Huánuco (1), Junín (4), Lambayeque (4), Loreto (2), Moquegua (2), Pasco (1), Piura (10), San Martín (1), Ucayali (2),.
La afectación se debe principalmente a una falla del proveedor de energía eléctrica y al corte de la fibra óptica. El personal técnico se encuentra realizando las acciones correctivas necesarias para el restablecimiento del servicio.</t>
  </si>
  <si>
    <r>
      <rPr>
        <b/>
        <sz val="10"/>
        <rFont val="Arial"/>
        <family val="2"/>
      </rPr>
      <t>Servicio Aéreo</t>
    </r>
    <r>
      <rPr>
        <sz val="10"/>
        <rFont val="Arial"/>
        <family val="2"/>
      </rPr>
      <t xml:space="preserve">
Debido a trabajos de mantenimiento en la pista de aterrizaje, se afectó los servicios de operatividad.
17.02.26 CORPAC informa que las operaciones están cerradas por trabajos de asfaltado de la pista de aterrizaje, según NOTAM C-4634/25 desde 12/12/2025 hasta el 12/03/2026.</t>
    </r>
  </si>
  <si>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17.02.26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</si>
  <si>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17.02.26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</si>
  <si>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r>
      <t xml:space="preserve">Red Vial Nacional: PE-3N,
Tramo: </t>
    </r>
    <r>
      <rPr>
        <sz val="10"/>
        <rFont val="Arial"/>
        <family val="2"/>
      </rPr>
      <t xml:space="preserve">Tauca - Pallasca,
</t>
    </r>
    <r>
      <rPr>
        <b/>
        <sz val="10"/>
        <rFont val="Arial"/>
        <family val="2"/>
      </rPr>
      <t xml:space="preserve">Sector: </t>
    </r>
    <r>
      <rPr>
        <sz val="10"/>
        <rFont val="Arial"/>
        <family val="2"/>
      </rPr>
      <t>Cuchupaico Km 852+610 - Km 852+775</t>
    </r>
  </si>
  <si>
    <r>
      <rPr>
        <b/>
        <sz val="10"/>
        <color theme="1"/>
        <rFont val="Arial"/>
        <family val="2"/>
      </rPr>
      <t>Áncash</t>
    </r>
    <r>
      <rPr>
        <sz val="10"/>
        <color theme="1"/>
        <rFont val="Arial"/>
        <family val="2"/>
      </rPr>
      <t xml:space="preserve">
Pallasca / Huacaschuque</t>
    </r>
  </si>
  <si>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17.02.26 PVN Zonal Áncash informa que el Conservador realiza trabajos de excavación a nivel de plataforma a fin de recuperar el ancho seguro.</t>
    </r>
  </si>
  <si>
    <t>VIALES-005467</t>
  </si>
  <si>
    <r>
      <rPr>
        <b/>
        <sz val="10"/>
        <color theme="1"/>
        <rFont val="Arial"/>
        <family val="2"/>
      </rPr>
      <t>Ayacucho</t>
    </r>
    <r>
      <rPr>
        <sz val="10"/>
        <color theme="1"/>
        <rFont val="Arial"/>
        <family val="2"/>
      </rPr>
      <t xml:space="preserve">
Parinacochas / Coracora</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</si>
  <si>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Huallhua Km 141+000 - Km 141+040</t>
    </r>
  </si>
  <si>
    <r>
      <rPr>
        <b/>
        <sz val="10"/>
        <rFont val="Arial"/>
        <family val="2"/>
      </rPr>
      <t xml:space="preserve">PVN
</t>
    </r>
    <r>
      <rPr>
        <sz val="10"/>
        <rFont val="Arial"/>
        <family val="2"/>
      </rPr>
      <t>Administración por contrato
Jefatura zonal Ica
Ing. Vladimir Rodriguez Bendayan - Jefe zonal Correo:Vrodriguez@pvn.gob.pe</t>
    </r>
  </si>
  <si>
    <t>Maquinaria del Contratista Conservador Consorcio Vial Puquio</t>
  </si>
  <si>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parcialmente la vía.
17.02.26 PVN Zonal Ica informa que dispone con la movilización de maquinaria para recuperar la transitabilidad vehicular.</t>
    </r>
  </si>
  <si>
    <t>Coishco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</si>
</sst>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dddd"/>
    <numFmt numFmtId="165" formatCode="_-* #,##0_-;\-* #,##0_-;_-* &quot;-&quot;??_-;_-@_-"/>
    <numFmt numFmtId="166" formatCode="0.000"/>
    <numFmt numFmtId="167" formatCode="#,##0.000"/>
    <numFmt numFmtId="168" formatCode="dd/mm/yyyy;@"/>
  </numFmts>
  <fonts count="171">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Frutiger-Light"/>
      <family val="2"/>
    </font>
    <font>
      <b/>
      <sz val="10"/>
      <color theme="1"/>
      <name val="Frutiger-Light"/>
    </font>
    <font>
      <sz val="10"/>
      <name val="Arial"/>
      <family val="2"/>
    </font>
    <font>
      <sz val="10"/>
      <color theme="1"/>
      <name val="Arial"/>
      <family val="2"/>
    </font>
    <font>
      <b/>
      <sz val="10"/>
      <name val="Arial"/>
      <family val="2"/>
    </font>
    <font>
      <sz val="10"/>
      <color theme="1"/>
      <name val="Arial"/>
      <family val="2"/>
    </font>
    <font>
      <b/>
      <u/>
      <sz val="10"/>
      <color rgb="FF0078D2"/>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amily val="2"/>
    </font>
    <font>
      <sz val="10"/>
      <color theme="1"/>
      <name val="Arial"/>
    </font>
    <font>
      <b/>
      <sz val="10"/>
      <name val="Arial"/>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8">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s>
  <cellStyleXfs count="32639">
    <xf numFmtId="0" fontId="0" fillId="0" borderId="0"/>
    <xf numFmtId="0" fontId="79" fillId="0" borderId="0" applyNumberFormat="0" applyFill="0" applyBorder="0" applyProtection="0">
      <alignment horizontal="left" vertical="center"/>
    </xf>
    <xf numFmtId="0" fontId="81" fillId="0" borderId="0"/>
    <xf numFmtId="0" fontId="80" fillId="0" borderId="1" applyNumberFormat="0" applyFill="0" applyAlignment="0" applyProtection="0"/>
    <xf numFmtId="0" fontId="78" fillId="0" borderId="0"/>
    <xf numFmtId="43" fontId="82" fillId="0" borderId="0" applyFont="0" applyFill="0" applyBorder="0" applyAlignment="0" applyProtection="0"/>
    <xf numFmtId="0" fontId="89" fillId="0" borderId="1" applyNumberFormat="0" applyFill="0" applyAlignment="0" applyProtection="0"/>
    <xf numFmtId="0" fontId="91" fillId="0" borderId="0" applyNumberFormat="0" applyFill="0" applyBorder="0" applyAlignment="0" applyProtection="0"/>
    <xf numFmtId="0" fontId="77" fillId="0" borderId="0"/>
    <xf numFmtId="0" fontId="76" fillId="0" borderId="0"/>
    <xf numFmtId="0" fontId="75" fillId="0" borderId="0"/>
    <xf numFmtId="0" fontId="85" fillId="0" borderId="0"/>
    <xf numFmtId="0" fontId="85" fillId="0" borderId="0"/>
    <xf numFmtId="0" fontId="74" fillId="0" borderId="0"/>
    <xf numFmtId="43" fontId="82"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3" fillId="0" borderId="0"/>
    <xf numFmtId="0" fontId="63" fillId="0" borderId="0"/>
    <xf numFmtId="0" fontId="63" fillId="0" borderId="0"/>
    <xf numFmtId="0" fontId="62" fillId="0" borderId="0"/>
    <xf numFmtId="0" fontId="61" fillId="0" borderId="0"/>
    <xf numFmtId="0" fontId="60" fillId="0" borderId="0"/>
    <xf numFmtId="0" fontId="59" fillId="0" borderId="0"/>
    <xf numFmtId="0" fontId="58" fillId="0" borderId="0"/>
    <xf numFmtId="0" fontId="91" fillId="0" borderId="0" applyNumberForma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82" fillId="0" borderId="0"/>
    <xf numFmtId="0" fontId="13" fillId="0" borderId="0"/>
    <xf numFmtId="0" fontId="79" fillId="0" borderId="0" applyNumberFormat="0" applyFill="0" applyBorder="0" applyProtection="0">
      <alignment horizontal="left" vertical="center"/>
    </xf>
    <xf numFmtId="0" fontId="12" fillId="0" borderId="0"/>
    <xf numFmtId="0" fontId="11" fillId="0" borderId="0"/>
    <xf numFmtId="0" fontId="11" fillId="0" borderId="0"/>
    <xf numFmtId="0" fontId="9" fillId="0" borderId="0"/>
    <xf numFmtId="0" fontId="82" fillId="0" borderId="0"/>
    <xf numFmtId="0" fontId="80" fillId="0" borderId="1" applyNumberFormat="0" applyFill="0" applyAlignment="0" applyProtection="0"/>
    <xf numFmtId="0" fontId="89" fillId="0" borderId="1" applyNumberFormat="0" applyFill="0" applyAlignment="0" applyProtection="0"/>
    <xf numFmtId="0" fontId="5" fillId="0" borderId="0"/>
  </cellStyleXfs>
  <cellXfs count="279">
    <xf numFmtId="0" fontId="0" fillId="0" borderId="0" xfId="0"/>
    <xf numFmtId="0" fontId="84" fillId="0" borderId="0" xfId="0" applyFont="1" applyAlignment="1">
      <alignment horizontal="center" vertical="center" wrapText="1"/>
    </xf>
    <xf numFmtId="14" fontId="86" fillId="2" borderId="0" xfId="1" quotePrefix="1" applyNumberFormat="1" applyFont="1" applyFill="1" applyBorder="1" applyAlignment="1">
      <alignment horizontal="left" vertical="center" wrapText="1"/>
    </xf>
    <xf numFmtId="0" fontId="0" fillId="2" borderId="0" xfId="0" applyFill="1"/>
    <xf numFmtId="0" fontId="86" fillId="2" borderId="0" xfId="0" applyFont="1" applyFill="1" applyAlignment="1">
      <alignment horizontal="center" vertical="center"/>
    </xf>
    <xf numFmtId="1" fontId="83" fillId="2" borderId="0" xfId="0" applyNumberFormat="1" applyFont="1" applyFill="1" applyAlignment="1">
      <alignment horizontal="center" wrapText="1"/>
    </xf>
    <xf numFmtId="14" fontId="105" fillId="2" borderId="0" xfId="0" applyNumberFormat="1" applyFont="1" applyFill="1" applyAlignment="1">
      <alignment vertical="center" wrapText="1"/>
    </xf>
    <xf numFmtId="14" fontId="0" fillId="2" borderId="0" xfId="0" applyNumberFormat="1" applyFill="1"/>
    <xf numFmtId="0" fontId="95" fillId="2" borderId="0" xfId="0" applyFont="1" applyFill="1" applyAlignment="1">
      <alignment horizontal="center" vertical="center"/>
    </xf>
    <xf numFmtId="0" fontId="86" fillId="2" borderId="0" xfId="2840" applyFont="1" applyFill="1" applyAlignment="1">
      <alignment horizontal="center" vertical="center"/>
    </xf>
    <xf numFmtId="0" fontId="95" fillId="2" borderId="0" xfId="2841" applyFont="1" applyFill="1" applyAlignment="1">
      <alignment horizontal="center" vertical="center" wrapText="1"/>
    </xf>
    <xf numFmtId="0" fontId="98" fillId="2" borderId="0" xfId="2841" applyFont="1" applyFill="1" applyAlignment="1">
      <alignment horizontal="center" vertical="center" wrapText="1"/>
    </xf>
    <xf numFmtId="0" fontId="46" fillId="2" borderId="0" xfId="2841" applyFill="1"/>
    <xf numFmtId="14" fontId="85" fillId="0" borderId="0" xfId="1" applyNumberFormat="1" applyFont="1" applyFill="1" applyBorder="1" applyAlignment="1">
      <alignment horizontal="left" vertical="center" wrapText="1"/>
    </xf>
    <xf numFmtId="0" fontId="106" fillId="2" borderId="0" xfId="0" applyFont="1" applyFill="1" applyAlignment="1">
      <alignment horizontal="center" vertical="center" wrapText="1"/>
    </xf>
    <xf numFmtId="0" fontId="94" fillId="2" borderId="0" xfId="8152" applyFont="1" applyFill="1" applyAlignment="1">
      <alignment horizontal="center" vertical="center" wrapText="1"/>
    </xf>
    <xf numFmtId="0" fontId="40" fillId="0" borderId="0" xfId="8152"/>
    <xf numFmtId="0" fontId="40" fillId="0" borderId="0" xfId="8152" applyAlignment="1">
      <alignment wrapText="1"/>
    </xf>
    <xf numFmtId="0" fontId="40" fillId="2" borderId="0" xfId="8152" applyFill="1"/>
    <xf numFmtId="0" fontId="83" fillId="2" borderId="0" xfId="8152" applyFont="1" applyFill="1" applyAlignment="1">
      <alignment horizontal="center" vertical="center" wrapText="1"/>
    </xf>
    <xf numFmtId="0" fontId="93" fillId="2" borderId="0" xfId="8152" applyFont="1" applyFill="1"/>
    <xf numFmtId="0" fontId="93" fillId="2" borderId="0" xfId="8152" applyFont="1" applyFill="1" applyAlignment="1">
      <alignment wrapText="1"/>
    </xf>
    <xf numFmtId="14" fontId="40" fillId="2" borderId="0" xfId="8152" applyNumberFormat="1" applyFill="1"/>
    <xf numFmtId="0" fontId="40" fillId="2" borderId="0" xfId="8152" applyFill="1" applyAlignment="1">
      <alignment wrapText="1"/>
    </xf>
    <xf numFmtId="14" fontId="90" fillId="0" borderId="3" xfId="6" applyNumberFormat="1" applyFont="1" applyFill="1" applyBorder="1" applyAlignment="1">
      <alignment horizontal="center" vertical="center" wrapText="1"/>
    </xf>
    <xf numFmtId="164" fontId="90" fillId="0" borderId="3" xfId="6" applyNumberFormat="1" applyFont="1" applyFill="1" applyBorder="1" applyAlignment="1">
      <alignment horizontal="center" vertical="center" wrapText="1"/>
    </xf>
    <xf numFmtId="164" fontId="90" fillId="0" borderId="3" xfId="3" applyNumberFormat="1" applyFont="1" applyFill="1" applyBorder="1" applyAlignment="1">
      <alignment horizontal="center" vertical="center" wrapText="1"/>
    </xf>
    <xf numFmtId="14" fontId="90" fillId="0" borderId="5" xfId="6" applyNumberFormat="1" applyFont="1" applyFill="1" applyBorder="1" applyAlignment="1">
      <alignment horizontal="center" vertical="center" wrapText="1"/>
    </xf>
    <xf numFmtId="0" fontId="101" fillId="2" borderId="0" xfId="2842" applyFont="1" applyFill="1" applyAlignment="1">
      <alignment wrapText="1"/>
    </xf>
    <xf numFmtId="0" fontId="109" fillId="3" borderId="3" xfId="0" applyFont="1" applyFill="1" applyBorder="1" applyAlignment="1">
      <alignment horizontal="center"/>
    </xf>
    <xf numFmtId="0" fontId="116" fillId="0" borderId="0" xfId="0" applyFont="1"/>
    <xf numFmtId="0" fontId="94" fillId="2" borderId="0" xfId="32614" applyFont="1" applyFill="1" applyAlignment="1">
      <alignment horizontal="center" vertical="center" wrapText="1"/>
    </xf>
    <xf numFmtId="0" fontId="21" fillId="2" borderId="0" xfId="32614" applyFill="1"/>
    <xf numFmtId="0" fontId="21" fillId="2" borderId="0" xfId="32614" applyFill="1" applyAlignment="1">
      <alignment wrapText="1"/>
    </xf>
    <xf numFmtId="0" fontId="83" fillId="2" borderId="0" xfId="32614" applyFont="1" applyFill="1" applyAlignment="1">
      <alignment horizontal="center" vertical="center" wrapText="1"/>
    </xf>
    <xf numFmtId="0" fontId="86" fillId="2" borderId="0" xfId="32614" applyFont="1" applyFill="1" applyAlignment="1">
      <alignment horizontal="center" vertical="center"/>
    </xf>
    <xf numFmtId="0" fontId="93" fillId="2" borderId="0" xfId="32614" applyFont="1" applyFill="1"/>
    <xf numFmtId="0" fontId="93" fillId="2" borderId="0" xfId="32614" applyFont="1" applyFill="1" applyAlignment="1">
      <alignment wrapText="1"/>
    </xf>
    <xf numFmtId="0" fontId="21" fillId="0" borderId="0" xfId="32614"/>
    <xf numFmtId="0" fontId="21" fillId="0" borderId="0" xfId="32614" applyAlignment="1">
      <alignment wrapText="1"/>
    </xf>
    <xf numFmtId="0" fontId="91" fillId="0" borderId="0" xfId="7" applyFill="1" applyBorder="1" applyAlignment="1">
      <alignment horizontal="left"/>
    </xf>
    <xf numFmtId="14" fontId="86" fillId="0" borderId="0" xfId="1" quotePrefix="1" applyNumberFormat="1" applyFont="1" applyFill="1" applyBorder="1" applyAlignment="1">
      <alignment horizontal="left" vertical="center" wrapText="1"/>
    </xf>
    <xf numFmtId="14" fontId="87" fillId="0" borderId="0" xfId="0" applyNumberFormat="1" applyFont="1" applyAlignment="1">
      <alignment vertical="center" wrapText="1"/>
    </xf>
    <xf numFmtId="14" fontId="104" fillId="0" borderId="0" xfId="0" applyNumberFormat="1" applyFont="1" applyAlignment="1">
      <alignment horizontal="center" vertical="center" wrapText="1"/>
    </xf>
    <xf numFmtId="1" fontId="88" fillId="0" borderId="0" xfId="0" applyNumberFormat="1" applyFont="1" applyAlignment="1">
      <alignment wrapText="1"/>
    </xf>
    <xf numFmtId="0" fontId="83" fillId="0" borderId="0" xfId="0" applyFont="1" applyAlignment="1">
      <alignment vertical="center" wrapText="1"/>
    </xf>
    <xf numFmtId="0" fontId="83" fillId="0" borderId="0" xfId="0" applyFont="1" applyAlignment="1">
      <alignment horizontal="center" wrapText="1"/>
    </xf>
    <xf numFmtId="1" fontId="0" fillId="0" borderId="0" xfId="0" applyNumberFormat="1"/>
    <xf numFmtId="0" fontId="86" fillId="0" borderId="0" xfId="0" applyFont="1" applyAlignment="1">
      <alignment horizontal="center" vertical="center"/>
    </xf>
    <xf numFmtId="0" fontId="100" fillId="0" borderId="0" xfId="0" applyFont="1"/>
    <xf numFmtId="164" fontId="90" fillId="0" borderId="3" xfId="0" applyNumberFormat="1" applyFont="1" applyBorder="1" applyAlignment="1">
      <alignment horizontal="center" vertical="center" wrapText="1"/>
    </xf>
    <xf numFmtId="0" fontId="85" fillId="2" borderId="0" xfId="8152" applyFont="1" applyFill="1" applyAlignment="1">
      <alignment wrapText="1"/>
    </xf>
    <xf numFmtId="14" fontId="120" fillId="2" borderId="0" xfId="1" quotePrefix="1" applyNumberFormat="1" applyFont="1" applyFill="1" applyBorder="1" applyAlignment="1">
      <alignment horizontal="left" vertical="center" wrapText="1"/>
    </xf>
    <xf numFmtId="0" fontId="120" fillId="2" borderId="0" xfId="0" applyFont="1" applyFill="1" applyAlignment="1">
      <alignment horizontal="center" vertical="center"/>
    </xf>
    <xf numFmtId="0" fontId="84" fillId="2" borderId="0" xfId="0" applyFont="1" applyFill="1" applyAlignment="1">
      <alignment horizontal="center" vertical="center" wrapText="1"/>
    </xf>
    <xf numFmtId="0" fontId="91" fillId="0" borderId="0" xfId="7" applyFill="1" applyBorder="1" applyAlignment="1"/>
    <xf numFmtId="2" fontId="0" fillId="0" borderId="0" xfId="5" applyNumberFormat="1" applyFont="1" applyFill="1" applyAlignment="1">
      <alignment horizontal="center" vertical="center"/>
    </xf>
    <xf numFmtId="14" fontId="90" fillId="0" borderId="6" xfId="6" applyNumberFormat="1" applyFont="1" applyFill="1" applyBorder="1" applyAlignment="1">
      <alignment horizontal="center" vertical="center" wrapText="1"/>
    </xf>
    <xf numFmtId="2" fontId="115" fillId="0" borderId="0" xfId="0" applyNumberFormat="1" applyFont="1"/>
    <xf numFmtId="165" fontId="85" fillId="0" borderId="0" xfId="5" applyNumberFormat="1" applyFont="1" applyFill="1" applyBorder="1" applyAlignment="1" applyProtection="1">
      <alignment horizontal="center" vertical="center"/>
      <protection locked="0"/>
    </xf>
    <xf numFmtId="1" fontId="85" fillId="0" borderId="8" xfId="6" applyNumberFormat="1" applyFont="1" applyFill="1" applyBorder="1" applyAlignment="1">
      <alignment horizontal="center" vertical="center" wrapText="1"/>
    </xf>
    <xf numFmtId="14" fontId="85" fillId="0" borderId="2" xfId="6" applyNumberFormat="1" applyFont="1" applyFill="1" applyBorder="1" applyAlignment="1">
      <alignment horizontal="center" vertical="center" wrapText="1"/>
    </xf>
    <xf numFmtId="164" fontId="86" fillId="0" borderId="2" xfId="6" applyNumberFormat="1" applyFont="1" applyFill="1" applyBorder="1" applyAlignment="1">
      <alignment horizontal="left" vertical="center" wrapText="1"/>
    </xf>
    <xf numFmtId="164" fontId="88" fillId="0" borderId="2" xfId="6" applyNumberFormat="1" applyFont="1" applyFill="1" applyBorder="1" applyAlignment="1">
      <alignment vertical="center" wrapText="1"/>
    </xf>
    <xf numFmtId="164" fontId="92"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justify" vertical="center" wrapText="1"/>
    </xf>
    <xf numFmtId="164" fontId="88" fillId="0" borderId="2" xfId="6" applyNumberFormat="1" applyFont="1" applyFill="1" applyBorder="1" applyAlignment="1">
      <alignment horizontal="left" vertical="center" wrapText="1"/>
    </xf>
    <xf numFmtId="164" fontId="85" fillId="0" borderId="14" xfId="3" applyNumberFormat="1" applyFont="1" applyFill="1" applyBorder="1" applyAlignment="1">
      <alignment horizontal="left" vertical="center" wrapText="1"/>
    </xf>
    <xf numFmtId="0" fontId="11" fillId="2" borderId="0" xfId="32633" applyFill="1"/>
    <xf numFmtId="0" fontId="112" fillId="5" borderId="14" xfId="0" applyFont="1" applyFill="1" applyBorder="1" applyAlignment="1">
      <alignment horizontal="center" wrapText="1"/>
    </xf>
    <xf numFmtId="0" fontId="112" fillId="6" borderId="14" xfId="0" applyFont="1" applyFill="1" applyBorder="1" applyAlignment="1">
      <alignment horizontal="center" wrapText="1"/>
    </xf>
    <xf numFmtId="0" fontId="111" fillId="3" borderId="14" xfId="0" applyFont="1" applyFill="1" applyBorder="1" applyAlignment="1">
      <alignment horizontal="center" vertical="center"/>
    </xf>
    <xf numFmtId="0" fontId="11" fillId="4" borderId="14" xfId="0" applyFont="1" applyFill="1" applyBorder="1"/>
    <xf numFmtId="0" fontId="11" fillId="2" borderId="14" xfId="0" applyFont="1" applyFill="1" applyBorder="1" applyAlignment="1">
      <alignment horizontal="center" vertical="center"/>
    </xf>
    <xf numFmtId="0" fontId="11" fillId="0" borderId="14" xfId="0" applyFont="1" applyBorder="1" applyAlignment="1">
      <alignment horizontal="center" vertical="center"/>
    </xf>
    <xf numFmtId="0" fontId="109" fillId="7" borderId="14" xfId="0" applyFont="1" applyFill="1" applyBorder="1" applyAlignment="1">
      <alignment horizontal="center"/>
    </xf>
    <xf numFmtId="0" fontId="110" fillId="4" borderId="14" xfId="0" applyFont="1" applyFill="1" applyBorder="1"/>
    <xf numFmtId="0" fontId="110" fillId="4" borderId="14" xfId="0" applyFont="1" applyFill="1" applyBorder="1" applyAlignment="1">
      <alignment horizontal="center"/>
    </xf>
    <xf numFmtId="0" fontId="114" fillId="4" borderId="14" xfId="0" applyFont="1" applyFill="1" applyBorder="1" applyAlignment="1">
      <alignment horizontal="center"/>
    </xf>
    <xf numFmtId="0" fontId="112" fillId="5" borderId="14" xfId="0" applyFont="1" applyFill="1" applyBorder="1" applyAlignment="1">
      <alignment horizontal="center"/>
    </xf>
    <xf numFmtId="0" fontId="112" fillId="6" borderId="14" xfId="0" applyFont="1" applyFill="1" applyBorder="1" applyAlignment="1">
      <alignment horizontal="center"/>
    </xf>
    <xf numFmtId="1" fontId="11" fillId="0" borderId="14" xfId="0" applyNumberFormat="1" applyFont="1" applyBorder="1" applyAlignment="1">
      <alignment horizontal="center" vertical="center"/>
    </xf>
    <xf numFmtId="1" fontId="110" fillId="4" borderId="14" xfId="0" applyNumberFormat="1" applyFont="1" applyFill="1" applyBorder="1" applyAlignment="1">
      <alignment horizontal="center"/>
    </xf>
    <xf numFmtId="1" fontId="109" fillId="7" borderId="14" xfId="0" applyNumberFormat="1" applyFont="1" applyFill="1" applyBorder="1" applyAlignment="1">
      <alignment horizontal="center"/>
    </xf>
    <xf numFmtId="14" fontId="123" fillId="0" borderId="0" xfId="0" applyNumberFormat="1" applyFont="1"/>
    <xf numFmtId="0" fontId="10" fillId="4" borderId="14" xfId="0" applyFont="1" applyFill="1" applyBorder="1"/>
    <xf numFmtId="164" fontId="88" fillId="0" borderId="14" xfId="3" applyNumberFormat="1" applyFont="1" applyFill="1" applyBorder="1" applyAlignment="1">
      <alignment horizontal="center" vertical="center" wrapText="1"/>
    </xf>
    <xf numFmtId="168" fontId="85" fillId="0" borderId="14" xfId="3" applyNumberFormat="1" applyFont="1" applyFill="1" applyBorder="1" applyAlignment="1">
      <alignment horizontal="center" vertical="center" wrapText="1"/>
    </xf>
    <xf numFmtId="14" fontId="85" fillId="0" borderId="14" xfId="6" applyNumberFormat="1" applyFont="1" applyFill="1" applyBorder="1" applyAlignment="1" applyProtection="1">
      <alignment horizontal="center" vertical="center" wrapText="1"/>
      <protection locked="0"/>
    </xf>
    <xf numFmtId="164" fontId="108" fillId="0" borderId="14" xfId="3" applyNumberFormat="1" applyFont="1" applyFill="1" applyBorder="1" applyAlignment="1">
      <alignment horizontal="center" vertical="center" wrapText="1"/>
    </xf>
    <xf numFmtId="0" fontId="83" fillId="0" borderId="14" xfId="95" applyFont="1" applyBorder="1" applyAlignment="1">
      <alignment horizontal="center" vertical="center"/>
    </xf>
    <xf numFmtId="0" fontId="119" fillId="0" borderId="14" xfId="95" applyFont="1" applyBorder="1" applyAlignment="1">
      <alignment horizontal="center" vertical="center" wrapText="1"/>
    </xf>
    <xf numFmtId="0" fontId="85" fillId="0" borderId="14" xfId="95" applyFont="1" applyBorder="1" applyAlignment="1">
      <alignment horizontal="justify" vertical="center" wrapText="1"/>
    </xf>
    <xf numFmtId="166" fontId="0" fillId="0" borderId="0" xfId="0" applyNumberFormat="1"/>
    <xf numFmtId="167" fontId="0" fillId="0" borderId="0" xfId="0" applyNumberFormat="1"/>
    <xf numFmtId="166" fontId="86" fillId="0" borderId="0" xfId="0" applyNumberFormat="1" applyFont="1" applyAlignment="1">
      <alignment horizontal="left" vertical="center" wrapText="1"/>
    </xf>
    <xf numFmtId="166" fontId="83" fillId="0" borderId="0" xfId="0" applyNumberFormat="1" applyFont="1" applyAlignment="1">
      <alignment horizontal="left" vertical="center" wrapText="1"/>
    </xf>
    <xf numFmtId="0" fontId="8" fillId="4" borderId="14" xfId="0" applyFont="1" applyFill="1" applyBorder="1"/>
    <xf numFmtId="164" fontId="90" fillId="0" borderId="14" xfId="3" applyNumberFormat="1" applyFont="1" applyFill="1" applyBorder="1" applyAlignment="1">
      <alignment horizontal="center" vertical="center" wrapText="1"/>
    </xf>
    <xf numFmtId="0" fontId="124" fillId="0" borderId="0" xfId="0" applyFont="1" applyAlignment="1">
      <alignment horizontal="center" vertical="center"/>
    </xf>
    <xf numFmtId="0" fontId="118" fillId="0" borderId="0" xfId="0" applyFont="1" applyAlignment="1">
      <alignment horizontal="center" vertical="center" wrapText="1"/>
    </xf>
    <xf numFmtId="0" fontId="86" fillId="0" borderId="0" xfId="32632" applyFont="1" applyAlignment="1">
      <alignment horizontal="center" vertical="center"/>
    </xf>
    <xf numFmtId="0" fontId="91" fillId="0" borderId="0" xfId="7"/>
    <xf numFmtId="0" fontId="7" fillId="2" borderId="0" xfId="8152" applyFont="1" applyFill="1"/>
    <xf numFmtId="0" fontId="12" fillId="0" borderId="0" xfId="32631"/>
    <xf numFmtId="0" fontId="95" fillId="0" borderId="0" xfId="0" applyFont="1" applyAlignment="1">
      <alignment horizontal="center" vertical="center"/>
    </xf>
    <xf numFmtId="49" fontId="83" fillId="0" borderId="0" xfId="0" applyNumberFormat="1" applyFont="1" applyAlignment="1">
      <alignment horizontal="center" vertical="center" wrapText="1"/>
    </xf>
    <xf numFmtId="0" fontId="6" fillId="4" borderId="14" xfId="0" applyFont="1" applyFill="1" applyBorder="1"/>
    <xf numFmtId="0" fontId="83" fillId="0" borderId="2" xfId="5" applyNumberFormat="1" applyFont="1" applyFill="1" applyBorder="1" applyAlignment="1">
      <alignment horizontal="center" vertical="center" wrapText="1"/>
    </xf>
    <xf numFmtId="0" fontId="83" fillId="0" borderId="13" xfId="6" applyNumberFormat="1" applyFont="1" applyFill="1" applyBorder="1" applyAlignment="1">
      <alignment horizontal="center" vertical="center" wrapText="1"/>
    </xf>
    <xf numFmtId="0" fontId="118" fillId="0" borderId="14" xfId="7" applyFont="1" applyFill="1" applyBorder="1" applyAlignment="1">
      <alignment horizontal="center" vertical="center" wrapText="1"/>
    </xf>
    <xf numFmtId="164" fontId="85" fillId="0" borderId="16" xfId="3" applyNumberFormat="1" applyFont="1" applyFill="1" applyBorder="1" applyAlignment="1" applyProtection="1">
      <alignment horizontal="left" vertical="center" wrapText="1"/>
      <protection locked="0"/>
    </xf>
    <xf numFmtId="166" fontId="83" fillId="0" borderId="16" xfId="1" applyNumberFormat="1" applyFont="1" applyFill="1" applyBorder="1" applyAlignment="1">
      <alignment horizontal="center" vertical="center" wrapText="1"/>
    </xf>
    <xf numFmtId="14" fontId="85" fillId="0" borderId="16" xfId="3" applyNumberFormat="1" applyFont="1" applyFill="1" applyBorder="1" applyAlignment="1" applyProtection="1">
      <alignment horizontal="center" vertical="center" wrapText="1"/>
      <protection locked="0"/>
    </xf>
    <xf numFmtId="164" fontId="92" fillId="0" borderId="16" xfId="3" applyNumberFormat="1" applyFont="1" applyFill="1" applyBorder="1" applyAlignment="1" applyProtection="1">
      <alignment horizontal="center" vertical="center" wrapText="1"/>
      <protection locked="0"/>
    </xf>
    <xf numFmtId="1" fontId="88" fillId="0" borderId="16" xfId="5" applyNumberFormat="1" applyFont="1" applyFill="1" applyBorder="1" applyAlignment="1" applyProtection="1">
      <alignment horizontal="center" vertical="center" wrapText="1"/>
      <protection locked="0"/>
    </xf>
    <xf numFmtId="164" fontId="85" fillId="0" borderId="16" xfId="6" applyNumberFormat="1" applyFont="1" applyFill="1" applyBorder="1" applyAlignment="1" applyProtection="1">
      <alignment horizontal="justify" vertical="center" wrapText="1"/>
      <protection locked="0"/>
    </xf>
    <xf numFmtId="164" fontId="85" fillId="0" borderId="16" xfId="6" applyNumberFormat="1" applyFont="1" applyFill="1" applyBorder="1" applyAlignment="1" applyProtection="1">
      <alignment horizontal="left" vertical="center" wrapText="1"/>
      <protection locked="0"/>
    </xf>
    <xf numFmtId="167" fontId="83" fillId="0" borderId="16" xfId="3" applyNumberFormat="1" applyFont="1" applyFill="1" applyBorder="1" applyAlignment="1">
      <alignment horizontal="center" vertical="center" wrapText="1"/>
    </xf>
    <xf numFmtId="1" fontId="85" fillId="0" borderId="16" xfId="5" applyNumberFormat="1" applyFont="1" applyFill="1" applyBorder="1" applyAlignment="1" applyProtection="1">
      <alignment horizontal="left" vertical="center" wrapText="1"/>
      <protection locked="0"/>
    </xf>
    <xf numFmtId="164" fontId="85" fillId="0" borderId="16" xfId="6" applyNumberFormat="1" applyFont="1" applyFill="1" applyBorder="1" applyAlignment="1" applyProtection="1">
      <alignment vertical="center" wrapText="1"/>
      <protection locked="0"/>
    </xf>
    <xf numFmtId="1" fontId="88" fillId="0" borderId="16" xfId="5" quotePrefix="1" applyNumberFormat="1" applyFont="1" applyFill="1" applyBorder="1" applyAlignment="1" applyProtection="1">
      <alignment horizontal="center" vertical="center" wrapText="1"/>
      <protection locked="0"/>
    </xf>
    <xf numFmtId="164" fontId="90" fillId="0" borderId="16" xfId="0" applyNumberFormat="1" applyFont="1" applyBorder="1" applyAlignment="1">
      <alignment horizontal="center" vertical="center" wrapText="1"/>
    </xf>
    <xf numFmtId="1" fontId="90" fillId="0" borderId="16" xfId="0" applyNumberFormat="1" applyFont="1" applyBorder="1" applyAlignment="1">
      <alignment horizontal="center" vertical="center"/>
    </xf>
    <xf numFmtId="166" fontId="90" fillId="0" borderId="16" xfId="0" applyNumberFormat="1" applyFont="1" applyBorder="1" applyAlignment="1">
      <alignment horizontal="center" vertical="center" wrapText="1"/>
    </xf>
    <xf numFmtId="167" fontId="90" fillId="0" borderId="16" xfId="0" applyNumberFormat="1" applyFont="1" applyBorder="1" applyAlignment="1">
      <alignment horizontal="center" vertical="center" wrapText="1"/>
    </xf>
    <xf numFmtId="164" fontId="88" fillId="0" borderId="16" xfId="6" applyNumberFormat="1" applyFont="1" applyFill="1" applyBorder="1" applyAlignment="1" applyProtection="1">
      <alignment vertical="center" wrapText="1"/>
      <protection locked="0"/>
    </xf>
    <xf numFmtId="166" fontId="131" fillId="0" borderId="16" xfId="1" applyNumberFormat="1" applyFont="1" applyFill="1" applyBorder="1" applyAlignment="1">
      <alignment horizontal="center" vertical="center" wrapText="1"/>
    </xf>
    <xf numFmtId="164" fontId="91" fillId="0" borderId="16" xfId="7" applyNumberFormat="1" applyFill="1" applyBorder="1" applyAlignment="1">
      <alignment horizontal="center" vertical="center" wrapText="1"/>
    </xf>
    <xf numFmtId="164" fontId="88" fillId="0" borderId="16" xfId="6" applyNumberFormat="1" applyFont="1" applyFill="1" applyBorder="1" applyAlignment="1">
      <alignment vertical="center" wrapText="1"/>
    </xf>
    <xf numFmtId="164" fontId="85" fillId="0" borderId="16" xfId="3" applyNumberFormat="1" applyFont="1" applyFill="1" applyBorder="1" applyAlignment="1">
      <alignment horizontal="left" vertical="center" wrapText="1"/>
    </xf>
    <xf numFmtId="0" fontId="4" fillId="4" borderId="14" xfId="0" applyFont="1" applyFill="1" applyBorder="1"/>
    <xf numFmtId="0" fontId="3" fillId="4" borderId="14" xfId="0" applyFont="1" applyFill="1" applyBorder="1"/>
    <xf numFmtId="164" fontId="118" fillId="0" borderId="16" xfId="7"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left" vertical="center" wrapText="1"/>
      <protection locked="0"/>
    </xf>
    <xf numFmtId="164" fontId="83" fillId="0" borderId="16" xfId="6" applyNumberFormat="1" applyFont="1" applyFill="1" applyBorder="1" applyAlignment="1">
      <alignment horizontal="left" vertical="center" wrapText="1"/>
    </xf>
    <xf numFmtId="164" fontId="83" fillId="0" borderId="16" xfId="3" applyNumberFormat="1" applyFont="1" applyFill="1" applyBorder="1" applyAlignment="1" applyProtection="1">
      <alignment horizontal="left" vertical="center" wrapText="1"/>
      <protection locked="0"/>
    </xf>
    <xf numFmtId="164" fontId="88" fillId="0" borderId="16" xfId="3" applyNumberFormat="1" applyFont="1" applyFill="1" applyBorder="1" applyAlignment="1" applyProtection="1">
      <alignment vertical="center" wrapText="1"/>
      <protection locked="0"/>
    </xf>
    <xf numFmtId="164" fontId="86" fillId="0" borderId="16" xfId="6" applyNumberFormat="1" applyFont="1" applyFill="1" applyBorder="1" applyAlignment="1">
      <alignment horizontal="left" vertical="center" wrapText="1"/>
    </xf>
    <xf numFmtId="0" fontId="116" fillId="2" borderId="0" xfId="0" applyFont="1" applyFill="1"/>
    <xf numFmtId="166" fontId="138" fillId="0" borderId="16" xfId="1" applyNumberFormat="1" applyFont="1" applyFill="1" applyBorder="1" applyAlignment="1">
      <alignment horizontal="center" vertical="center" wrapText="1"/>
    </xf>
    <xf numFmtId="167" fontId="138" fillId="0" borderId="16" xfId="3" applyNumberFormat="1" applyFont="1" applyFill="1" applyBorder="1" applyAlignment="1">
      <alignment horizontal="center" vertical="center" wrapText="1"/>
    </xf>
    <xf numFmtId="0" fontId="139" fillId="4" borderId="14" xfId="0" applyFont="1" applyFill="1" applyBorder="1" applyAlignment="1">
      <alignment wrapText="1"/>
    </xf>
    <xf numFmtId="0" fontId="116" fillId="10" borderId="16" xfId="0" applyFont="1" applyFill="1" applyBorder="1" applyAlignment="1">
      <alignment horizontal="center"/>
    </xf>
    <xf numFmtId="164" fontId="119" fillId="0" borderId="16" xfId="7"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0" fontId="91" fillId="0" borderId="16" xfId="7" applyFill="1" applyBorder="1" applyAlignment="1">
      <alignment horizontal="center" vertical="center"/>
    </xf>
    <xf numFmtId="0" fontId="143" fillId="0" borderId="16" xfId="0" applyFont="1" applyBorder="1" applyAlignment="1">
      <alignment horizontal="center"/>
    </xf>
    <xf numFmtId="0" fontId="143" fillId="0" borderId="16" xfId="0" applyFont="1" applyBorder="1" applyAlignment="1">
      <alignment horizontal="left"/>
    </xf>
    <xf numFmtId="0" fontId="143" fillId="0" borderId="16" xfId="0" applyFont="1" applyBorder="1"/>
    <xf numFmtId="166" fontId="144" fillId="0" borderId="16" xfId="1" applyNumberFormat="1" applyFont="1" applyFill="1" applyBorder="1" applyAlignment="1">
      <alignment horizontal="center" vertical="center" wrapText="1"/>
    </xf>
    <xf numFmtId="0" fontId="90" fillId="0" borderId="5" xfId="3" applyNumberFormat="1" applyFont="1" applyFill="1" applyBorder="1" applyAlignment="1">
      <alignment horizontal="center" vertical="center" wrapText="1"/>
    </xf>
    <xf numFmtId="164" fontId="90" fillId="0" borderId="6" xfId="3" applyNumberFormat="1" applyFont="1" applyFill="1" applyBorder="1" applyAlignment="1">
      <alignment horizontal="center" vertical="center" wrapText="1"/>
    </xf>
    <xf numFmtId="0" fontId="146" fillId="0" borderId="16" xfId="0" applyFont="1" applyBorder="1" applyAlignment="1">
      <alignment horizontal="left"/>
    </xf>
    <xf numFmtId="164" fontId="86" fillId="0" borderId="16" xfId="6" applyNumberFormat="1" applyFont="1" applyFill="1" applyBorder="1" applyAlignment="1" applyProtection="1">
      <alignment horizontal="left" vertical="center" wrapText="1"/>
      <protection locked="0"/>
    </xf>
    <xf numFmtId="166" fontId="147" fillId="0" borderId="16" xfId="1" applyNumberFormat="1" applyFont="1" applyFill="1" applyBorder="1" applyAlignment="1">
      <alignment horizontal="center" vertical="center" wrapText="1"/>
    </xf>
    <xf numFmtId="164" fontId="108" fillId="0" borderId="2" xfId="6" applyNumberFormat="1" applyFont="1" applyFill="1" applyBorder="1" applyAlignment="1">
      <alignment horizontal="center" vertical="center" wrapText="1"/>
    </xf>
    <xf numFmtId="0" fontId="2" fillId="2" borderId="0" xfId="32614" applyFont="1" applyFill="1"/>
    <xf numFmtId="166" fontId="149" fillId="0" borderId="16" xfId="1" applyNumberFormat="1" applyFont="1" applyFill="1" applyBorder="1" applyAlignment="1">
      <alignment horizontal="center" vertical="center" wrapText="1"/>
    </xf>
    <xf numFmtId="1" fontId="148" fillId="0" borderId="16" xfId="5" applyNumberFormat="1" applyFont="1" applyFill="1" applyBorder="1" applyAlignment="1" applyProtection="1">
      <alignment horizontal="center" vertical="center" wrapText="1"/>
      <protection locked="0"/>
    </xf>
    <xf numFmtId="167" fontId="147" fillId="0" borderId="16" xfId="3" applyNumberFormat="1" applyFont="1" applyFill="1" applyBorder="1" applyAlignment="1">
      <alignment horizontal="center" vertical="center" wrapText="1"/>
    </xf>
    <xf numFmtId="1" fontId="150" fillId="0" borderId="16" xfId="5" applyNumberFormat="1" applyFont="1" applyFill="1" applyBorder="1" applyAlignment="1" applyProtection="1">
      <alignment horizontal="center" vertical="center" wrapText="1"/>
      <protection locked="0"/>
    </xf>
    <xf numFmtId="167" fontId="149" fillId="0" borderId="16" xfId="3" applyNumberFormat="1" applyFont="1" applyFill="1" applyBorder="1" applyAlignment="1">
      <alignment horizontal="center" vertical="center" wrapText="1"/>
    </xf>
    <xf numFmtId="164" fontId="86" fillId="0" borderId="16" xfId="3" applyNumberFormat="1" applyFont="1" applyFill="1" applyBorder="1" applyAlignment="1" applyProtection="1">
      <alignment horizontal="left" vertical="center" wrapText="1"/>
      <protection locked="0"/>
    </xf>
    <xf numFmtId="1" fontId="145" fillId="0" borderId="16" xfId="5" applyNumberFormat="1" applyFont="1" applyFill="1" applyBorder="1" applyAlignment="1" applyProtection="1">
      <alignment horizontal="center" vertical="center" wrapText="1"/>
      <protection locked="0"/>
    </xf>
    <xf numFmtId="167" fontId="144" fillId="0" borderId="16" xfId="3" applyNumberFormat="1" applyFont="1" applyFill="1" applyBorder="1" applyAlignment="1">
      <alignment horizontal="center" vertical="center" wrapText="1"/>
    </xf>
    <xf numFmtId="166" fontId="126" fillId="0" borderId="16" xfId="1" applyNumberFormat="1" applyFont="1" applyFill="1" applyBorder="1" applyAlignment="1">
      <alignment horizontal="center" vertical="center" wrapText="1"/>
    </xf>
    <xf numFmtId="167" fontId="126" fillId="0" borderId="16" xfId="3" applyNumberFormat="1" applyFont="1" applyFill="1" applyBorder="1" applyAlignment="1">
      <alignment horizontal="center" vertical="center" wrapText="1"/>
    </xf>
    <xf numFmtId="167" fontId="131" fillId="0" borderId="16" xfId="3" applyNumberFormat="1" applyFont="1" applyFill="1" applyBorder="1" applyAlignment="1">
      <alignment horizontal="center" vertical="center" wrapText="1"/>
    </xf>
    <xf numFmtId="1" fontId="134" fillId="0" borderId="16" xfId="5" applyNumberFormat="1" applyFont="1" applyFill="1" applyBorder="1" applyAlignment="1" applyProtection="1">
      <alignment horizontal="center" vertical="center" wrapText="1"/>
      <protection locked="0"/>
    </xf>
    <xf numFmtId="166" fontId="135" fillId="0" borderId="16" xfId="1" applyNumberFormat="1" applyFont="1" applyFill="1" applyBorder="1" applyAlignment="1">
      <alignment horizontal="center" vertical="center" wrapText="1"/>
    </xf>
    <xf numFmtId="167" fontId="135" fillId="0" borderId="16" xfId="3" applyNumberFormat="1" applyFont="1" applyFill="1" applyBorder="1" applyAlignment="1">
      <alignment horizontal="center" vertical="center" wrapText="1"/>
    </xf>
    <xf numFmtId="166" fontId="128" fillId="0" borderId="16" xfId="1" applyNumberFormat="1" applyFont="1" applyFill="1" applyBorder="1" applyAlignment="1">
      <alignment horizontal="center" vertical="center" wrapText="1"/>
    </xf>
    <xf numFmtId="167" fontId="128" fillId="0" borderId="16" xfId="3" applyNumberFormat="1" applyFont="1" applyFill="1" applyBorder="1" applyAlignment="1">
      <alignment horizontal="center" vertical="center" wrapText="1"/>
    </xf>
    <xf numFmtId="1" fontId="137" fillId="0" borderId="16" xfId="5" applyNumberFormat="1" applyFont="1" applyFill="1" applyBorder="1" applyAlignment="1" applyProtection="1">
      <alignment horizontal="center" vertical="center" wrapText="1"/>
      <protection locked="0"/>
    </xf>
    <xf numFmtId="166" fontId="136" fillId="0" borderId="16" xfId="1" applyNumberFormat="1" applyFont="1" applyFill="1" applyBorder="1" applyAlignment="1">
      <alignment horizontal="center" vertical="center" wrapText="1"/>
    </xf>
    <xf numFmtId="167" fontId="136" fillId="0" borderId="16" xfId="3" applyNumberFormat="1" applyFont="1" applyFill="1" applyBorder="1" applyAlignment="1">
      <alignment horizontal="center" vertical="center" wrapText="1"/>
    </xf>
    <xf numFmtId="1" fontId="132" fillId="0" borderId="16" xfId="5" applyNumberFormat="1" applyFont="1" applyFill="1" applyBorder="1" applyAlignment="1" applyProtection="1">
      <alignment horizontal="center" vertical="center" wrapText="1"/>
      <protection locked="0"/>
    </xf>
    <xf numFmtId="166" fontId="140" fillId="0" borderId="16" xfId="1" applyNumberFormat="1" applyFont="1" applyFill="1" applyBorder="1" applyAlignment="1">
      <alignment horizontal="center" vertical="center" wrapText="1"/>
    </xf>
    <xf numFmtId="167" fontId="140" fillId="0" borderId="16" xfId="3" applyNumberFormat="1" applyFont="1" applyFill="1" applyBorder="1" applyAlignment="1">
      <alignment horizontal="center" vertical="center" wrapText="1"/>
    </xf>
    <xf numFmtId="166" fontId="141" fillId="0" borderId="16" xfId="1" applyNumberFormat="1" applyFont="1" applyFill="1" applyBorder="1" applyAlignment="1">
      <alignment horizontal="center" vertical="center" wrapText="1"/>
    </xf>
    <xf numFmtId="167" fontId="141" fillId="0" borderId="16" xfId="3" applyNumberFormat="1" applyFont="1" applyFill="1" applyBorder="1" applyAlignment="1">
      <alignment horizontal="center" vertical="center" wrapText="1"/>
    </xf>
    <xf numFmtId="1" fontId="127" fillId="0" borderId="16" xfId="5" applyNumberFormat="1" applyFont="1" applyFill="1" applyBorder="1" applyAlignment="1" applyProtection="1">
      <alignment horizontal="center" vertical="center" wrapText="1"/>
      <protection locked="0"/>
    </xf>
    <xf numFmtId="1" fontId="129" fillId="0" borderId="16" xfId="5" applyNumberFormat="1" applyFont="1" applyFill="1" applyBorder="1" applyAlignment="1" applyProtection="1">
      <alignment horizontal="center" vertical="center" wrapText="1"/>
      <protection locked="0"/>
    </xf>
    <xf numFmtId="166" fontId="130" fillId="0" borderId="16" xfId="1" applyNumberFormat="1" applyFont="1" applyFill="1" applyBorder="1" applyAlignment="1">
      <alignment horizontal="center" vertical="center" wrapText="1"/>
    </xf>
    <xf numFmtId="167" fontId="130" fillId="0" borderId="16" xfId="3" applyNumberFormat="1" applyFont="1" applyFill="1" applyBorder="1" applyAlignment="1">
      <alignment horizontal="center" vertical="center" wrapText="1"/>
    </xf>
    <xf numFmtId="0" fontId="119" fillId="0" borderId="16" xfId="7" applyFont="1" applyFill="1" applyBorder="1" applyAlignment="1">
      <alignment horizontal="center" vertical="center"/>
    </xf>
    <xf numFmtId="1" fontId="121" fillId="0" borderId="16" xfId="5" applyNumberFormat="1" applyFont="1" applyFill="1" applyBorder="1" applyAlignment="1" applyProtection="1">
      <alignment horizontal="center" vertical="center" wrapText="1"/>
      <protection locked="0"/>
    </xf>
    <xf numFmtId="166" fontId="122" fillId="0" borderId="16" xfId="1" applyNumberFormat="1" applyFont="1" applyFill="1" applyBorder="1" applyAlignment="1">
      <alignment horizontal="center" vertical="center" wrapText="1"/>
    </xf>
    <xf numFmtId="167" fontId="122" fillId="0" borderId="16" xfId="3"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justify" vertical="center" wrapText="1"/>
      <protection locked="0"/>
    </xf>
    <xf numFmtId="166" fontId="151" fillId="0" borderId="16" xfId="1" applyNumberFormat="1" applyFont="1" applyFill="1" applyBorder="1" applyAlignment="1">
      <alignment horizontal="center" vertical="center" wrapText="1"/>
    </xf>
    <xf numFmtId="167" fontId="151" fillId="0" borderId="16" xfId="3" applyNumberFormat="1" applyFont="1" applyFill="1" applyBorder="1" applyAlignment="1">
      <alignment horizontal="center" vertical="center" wrapText="1"/>
    </xf>
    <xf numFmtId="1" fontId="153" fillId="0" borderId="16" xfId="5" applyNumberFormat="1" applyFont="1" applyFill="1" applyBorder="1" applyAlignment="1" applyProtection="1">
      <alignment horizontal="center" vertical="center" wrapText="1"/>
      <protection locked="0"/>
    </xf>
    <xf numFmtId="166" fontId="152" fillId="0" borderId="16" xfId="1" applyNumberFormat="1" applyFont="1" applyFill="1" applyBorder="1" applyAlignment="1">
      <alignment horizontal="center" vertical="center" wrapText="1"/>
    </xf>
    <xf numFmtId="167" fontId="152" fillId="0" borderId="16" xfId="3" applyNumberFormat="1" applyFont="1" applyFill="1" applyBorder="1" applyAlignment="1">
      <alignment horizontal="center" vertical="center" wrapText="1"/>
    </xf>
    <xf numFmtId="0" fontId="83" fillId="0" borderId="2" xfId="32614" applyFont="1" applyBorder="1" applyAlignment="1">
      <alignment horizontal="center" vertical="center" wrapText="1"/>
    </xf>
    <xf numFmtId="164" fontId="119" fillId="0" borderId="16" xfId="7" applyNumberFormat="1" applyFont="1" applyFill="1" applyBorder="1" applyAlignment="1">
      <alignment horizontal="center" vertical="center"/>
    </xf>
    <xf numFmtId="14" fontId="156" fillId="0" borderId="16" xfId="3" applyNumberFormat="1" applyFont="1" applyFill="1" applyBorder="1" applyAlignment="1" applyProtection="1">
      <alignment horizontal="center" vertical="center" wrapText="1"/>
      <protection locked="0"/>
    </xf>
    <xf numFmtId="1" fontId="158" fillId="0" borderId="16" xfId="5" applyNumberFormat="1" applyFont="1" applyFill="1" applyBorder="1" applyAlignment="1" applyProtection="1">
      <alignment horizontal="center" vertical="center" wrapText="1"/>
      <protection locked="0"/>
    </xf>
    <xf numFmtId="166" fontId="157" fillId="0" borderId="16" xfId="1" applyNumberFormat="1" applyFont="1" applyFill="1" applyBorder="1" applyAlignment="1">
      <alignment horizontal="center" vertical="center" wrapText="1"/>
    </xf>
    <xf numFmtId="167" fontId="157" fillId="0" borderId="16" xfId="3" applyNumberFormat="1" applyFont="1" applyFill="1" applyBorder="1" applyAlignment="1">
      <alignment horizontal="center" vertical="center" wrapText="1"/>
    </xf>
    <xf numFmtId="164" fontId="91" fillId="0" borderId="16" xfId="7" applyNumberFormat="1" applyFill="1" applyBorder="1" applyAlignment="1">
      <alignment horizontal="center" vertical="center"/>
    </xf>
    <xf numFmtId="166" fontId="159" fillId="0" borderId="16" xfId="1" applyNumberFormat="1" applyFont="1" applyFill="1" applyBorder="1" applyAlignment="1">
      <alignment horizontal="center" vertical="center" wrapText="1"/>
    </xf>
    <xf numFmtId="167" fontId="159" fillId="0" borderId="16" xfId="3" applyNumberFormat="1" applyFont="1" applyFill="1" applyBorder="1" applyAlignment="1">
      <alignment horizontal="center" vertical="center" wrapText="1"/>
    </xf>
    <xf numFmtId="14" fontId="91" fillId="0" borderId="16" xfId="7" applyNumberFormat="1" applyFill="1" applyBorder="1" applyAlignment="1">
      <alignment horizontal="center" vertical="center"/>
    </xf>
    <xf numFmtId="1" fontId="162" fillId="0" borderId="16" xfId="5" applyNumberFormat="1" applyFont="1" applyFill="1" applyBorder="1" applyAlignment="1" applyProtection="1">
      <alignment horizontal="center" vertical="center" wrapText="1"/>
      <protection locked="0"/>
    </xf>
    <xf numFmtId="164" fontId="160" fillId="0" borderId="16" xfId="7" applyNumberFormat="1" applyFont="1" applyFill="1" applyBorder="1" applyAlignment="1">
      <alignment horizontal="center" vertical="center" wrapText="1"/>
    </xf>
    <xf numFmtId="166" fontId="161" fillId="0" borderId="16" xfId="1" applyNumberFormat="1" applyFont="1" applyFill="1" applyBorder="1" applyAlignment="1">
      <alignment horizontal="center" vertical="center" wrapText="1"/>
    </xf>
    <xf numFmtId="167" fontId="161" fillId="0" borderId="16" xfId="3" applyNumberFormat="1" applyFont="1" applyFill="1" applyBorder="1" applyAlignment="1">
      <alignment horizontal="center" vertical="center" wrapText="1"/>
    </xf>
    <xf numFmtId="166" fontId="163" fillId="0" borderId="16" xfId="1" applyNumberFormat="1" applyFont="1" applyFill="1" applyBorder="1" applyAlignment="1">
      <alignment horizontal="center" vertical="center" wrapText="1"/>
    </xf>
    <xf numFmtId="167" fontId="163" fillId="0" borderId="16" xfId="3" applyNumberFormat="1" applyFont="1" applyFill="1" applyBorder="1" applyAlignment="1">
      <alignment horizontal="center" vertical="center" wrapText="1"/>
    </xf>
    <xf numFmtId="0" fontId="0" fillId="0" borderId="0" xfId="0" applyAlignment="1">
      <alignment horizontal="center" vertical="center"/>
    </xf>
    <xf numFmtId="0" fontId="125" fillId="0" borderId="0" xfId="0" applyFont="1" applyAlignment="1">
      <alignment horizontal="center" vertical="center"/>
    </xf>
    <xf numFmtId="0" fontId="85" fillId="0" borderId="0" xfId="0" applyFont="1" applyAlignment="1">
      <alignment wrapText="1"/>
    </xf>
    <xf numFmtId="0" fontId="1" fillId="4" borderId="14" xfId="0" applyFont="1" applyFill="1" applyBorder="1"/>
    <xf numFmtId="1" fontId="164"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7" fillId="0" borderId="16" xfId="5" applyNumberFormat="1" applyFont="1" applyFill="1" applyBorder="1" applyAlignment="1" applyProtection="1">
      <alignment horizontal="center" vertical="center" wrapText="1"/>
      <protection locked="0"/>
    </xf>
    <xf numFmtId="166" fontId="166" fillId="0" borderId="16" xfId="1" applyNumberFormat="1" applyFont="1" applyFill="1" applyBorder="1" applyAlignment="1">
      <alignment horizontal="center" vertical="center" wrapText="1"/>
    </xf>
    <xf numFmtId="167" fontId="166" fillId="0" borderId="16" xfId="3" applyNumberFormat="1" applyFont="1" applyFill="1" applyBorder="1" applyAlignment="1">
      <alignment horizontal="center" vertical="center" wrapText="1"/>
    </xf>
    <xf numFmtId="164" fontId="90" fillId="0" borderId="16" xfId="0" applyNumberFormat="1" applyFont="1" applyBorder="1" applyAlignment="1">
      <alignment horizontal="center" vertical="center"/>
    </xf>
    <xf numFmtId="165" fontId="168" fillId="0" borderId="16" xfId="5" applyNumberFormat="1" applyFont="1" applyFill="1" applyBorder="1" applyAlignment="1" applyProtection="1">
      <alignment horizontal="center" vertical="center"/>
      <protection locked="0"/>
    </xf>
    <xf numFmtId="0" fontId="91" fillId="0" borderId="0" xfId="7" applyFill="1" applyAlignment="1">
      <alignment horizontal="center" vertical="center"/>
    </xf>
    <xf numFmtId="14" fontId="85" fillId="0" borderId="16" xfId="3" applyNumberFormat="1" applyFont="1" applyFill="1" applyBorder="1" applyAlignment="1">
      <alignment horizontal="center" vertical="center" wrapText="1"/>
    </xf>
    <xf numFmtId="1" fontId="88" fillId="0" borderId="16" xfId="5" applyNumberFormat="1" applyFont="1" applyFill="1" applyBorder="1" applyAlignment="1">
      <alignment horizontal="center" vertical="center" wrapText="1"/>
    </xf>
    <xf numFmtId="1" fontId="85" fillId="0" borderId="16" xfId="5" applyNumberFormat="1" applyFont="1" applyFill="1" applyBorder="1" applyAlignment="1">
      <alignment horizontal="left" vertical="center" wrapText="1"/>
    </xf>
    <xf numFmtId="164" fontId="85" fillId="0" borderId="16" xfId="6" applyNumberFormat="1" applyFont="1" applyFill="1" applyBorder="1" applyAlignment="1">
      <alignment horizontal="left" vertical="center" wrapText="1"/>
    </xf>
    <xf numFmtId="0" fontId="133" fillId="0" borderId="16" xfId="0" applyFont="1" applyBorder="1" applyAlignment="1">
      <alignment horizontal="center" vertical="center"/>
    </xf>
    <xf numFmtId="1" fontId="170" fillId="0" borderId="16" xfId="5" applyNumberFormat="1" applyFont="1" applyFill="1" applyBorder="1" applyAlignment="1" applyProtection="1">
      <alignment horizontal="center" vertical="center" wrapText="1"/>
      <protection locked="0"/>
    </xf>
    <xf numFmtId="166" fontId="169" fillId="0" borderId="16" xfId="1" applyNumberFormat="1" applyFont="1" applyFill="1" applyBorder="1" applyAlignment="1">
      <alignment horizontal="center" vertical="center" wrapText="1"/>
    </xf>
    <xf numFmtId="167" fontId="169" fillId="0" borderId="16" xfId="3" applyNumberFormat="1" applyFont="1" applyFill="1" applyBorder="1" applyAlignment="1">
      <alignment horizontal="center" vertical="center" wrapText="1"/>
    </xf>
    <xf numFmtId="0" fontId="85" fillId="0" borderId="2" xfId="0" applyFont="1" applyBorder="1" applyAlignment="1">
      <alignment horizontal="center" vertical="center" wrapText="1"/>
    </xf>
    <xf numFmtId="0" fontId="83" fillId="0" borderId="3" xfId="0" applyFont="1" applyBorder="1" applyAlignment="1">
      <alignment horizontal="justify" vertical="center" wrapText="1"/>
    </xf>
    <xf numFmtId="0" fontId="108" fillId="0" borderId="16" xfId="0" applyFont="1" applyBorder="1" applyAlignment="1">
      <alignment horizontal="center" vertical="center" wrapText="1"/>
    </xf>
    <xf numFmtId="0" fontId="88" fillId="0" borderId="17" xfId="0" applyFont="1" applyBorder="1" applyAlignment="1">
      <alignment vertical="center" wrapText="1"/>
    </xf>
    <xf numFmtId="0" fontId="85" fillId="0" borderId="16" xfId="0" applyFont="1" applyBorder="1" applyAlignment="1">
      <alignment horizontal="center" vertical="center" wrapText="1"/>
    </xf>
    <xf numFmtId="0" fontId="88" fillId="0" borderId="4" xfId="0" applyFont="1" applyBorder="1" applyAlignment="1">
      <alignment vertical="center" wrapText="1"/>
    </xf>
    <xf numFmtId="0" fontId="88" fillId="0" borderId="2" xfId="0" applyFont="1" applyBorder="1" applyAlignment="1">
      <alignment horizontal="left" vertical="center" wrapText="1"/>
    </xf>
    <xf numFmtId="0" fontId="88" fillId="0" borderId="16" xfId="0" applyFont="1" applyBorder="1" applyAlignment="1">
      <alignment horizontal="left" vertical="center" wrapText="1"/>
    </xf>
    <xf numFmtId="0" fontId="111" fillId="3" borderId="11" xfId="0" applyFont="1" applyFill="1" applyBorder="1" applyAlignment="1">
      <alignment horizontal="center" vertical="center"/>
    </xf>
    <xf numFmtId="0" fontId="111" fillId="3" borderId="3" xfId="0" applyFont="1" applyFill="1" applyBorder="1" applyAlignment="1">
      <alignment horizontal="center" vertical="center"/>
    </xf>
    <xf numFmtId="0" fontId="109" fillId="3" borderId="16" xfId="0" applyFont="1" applyFill="1" applyBorder="1" applyAlignment="1">
      <alignment horizontal="center"/>
    </xf>
    <xf numFmtId="0" fontId="101" fillId="2" borderId="0" xfId="32633" applyFont="1" applyFill="1" applyAlignment="1">
      <alignment horizontal="left" wrapText="1"/>
    </xf>
    <xf numFmtId="0" fontId="96" fillId="2" borderId="0" xfId="32633" applyFont="1" applyFill="1" applyAlignment="1">
      <alignment horizontal="left" wrapText="1"/>
    </xf>
    <xf numFmtId="14" fontId="99" fillId="2" borderId="0" xfId="0" applyNumberFormat="1" applyFont="1" applyFill="1" applyAlignment="1">
      <alignment horizontal="left" vertical="top" wrapText="1"/>
    </xf>
    <xf numFmtId="0" fontId="109" fillId="3" borderId="4" xfId="0" applyFont="1" applyFill="1" applyBorder="1" applyAlignment="1">
      <alignment horizontal="center"/>
    </xf>
    <xf numFmtId="0" fontId="109" fillId="3" borderId="10" xfId="0" applyFont="1" applyFill="1" applyBorder="1" applyAlignment="1">
      <alignment horizontal="center"/>
    </xf>
    <xf numFmtId="0" fontId="109" fillId="3" borderId="7" xfId="0" applyFont="1" applyFill="1" applyBorder="1" applyAlignment="1">
      <alignment horizontal="center"/>
    </xf>
    <xf numFmtId="0" fontId="109" fillId="3" borderId="2" xfId="0" applyFont="1" applyFill="1" applyBorder="1" applyAlignment="1">
      <alignment horizontal="center"/>
    </xf>
    <xf numFmtId="0" fontId="109" fillId="3" borderId="3" xfId="0" applyFont="1" applyFill="1" applyBorder="1" applyAlignment="1">
      <alignment horizontal="center"/>
    </xf>
    <xf numFmtId="0" fontId="113" fillId="8" borderId="4" xfId="0" applyFont="1" applyFill="1" applyBorder="1" applyAlignment="1">
      <alignment horizontal="center"/>
    </xf>
    <xf numFmtId="0" fontId="113" fillId="8" borderId="7" xfId="0" applyFont="1" applyFill="1" applyBorder="1" applyAlignment="1">
      <alignment horizontal="center"/>
    </xf>
    <xf numFmtId="0" fontId="113" fillId="9" borderId="4" xfId="0" applyFont="1" applyFill="1" applyBorder="1" applyAlignment="1">
      <alignment horizontal="center"/>
    </xf>
    <xf numFmtId="0" fontId="113" fillId="9" borderId="7" xfId="0" applyFont="1" applyFill="1" applyBorder="1" applyAlignment="1">
      <alignment horizontal="center"/>
    </xf>
    <xf numFmtId="0" fontId="111" fillId="3" borderId="2" xfId="0" applyFont="1" applyFill="1" applyBorder="1" applyAlignment="1">
      <alignment horizontal="center" vertical="center"/>
    </xf>
    <xf numFmtId="0" fontId="113" fillId="8" borderId="9" xfId="0" applyFont="1" applyFill="1" applyBorder="1" applyAlignment="1">
      <alignment horizontal="center"/>
    </xf>
    <xf numFmtId="0" fontId="113" fillId="8" borderId="0" xfId="0" applyFont="1" applyFill="1" applyAlignment="1">
      <alignment horizontal="center"/>
    </xf>
    <xf numFmtId="0" fontId="113" fillId="8" borderId="12" xfId="0" applyFont="1" applyFill="1" applyBorder="1" applyAlignment="1">
      <alignment horizontal="center"/>
    </xf>
    <xf numFmtId="0" fontId="96" fillId="0" borderId="0" xfId="0" applyFont="1" applyAlignment="1">
      <alignment horizontal="center" vertical="center" wrapText="1"/>
    </xf>
    <xf numFmtId="14" fontId="104" fillId="0" borderId="0" xfId="0" applyNumberFormat="1" applyFont="1" applyAlignment="1">
      <alignment horizontal="center" vertical="center" wrapText="1"/>
    </xf>
    <xf numFmtId="0" fontId="91" fillId="0" borderId="15" xfId="7" applyFill="1" applyBorder="1" applyAlignment="1">
      <alignment horizontal="left"/>
    </xf>
    <xf numFmtId="0" fontId="101" fillId="2" borderId="0" xfId="32614" applyFont="1" applyFill="1" applyAlignment="1">
      <alignment horizontal="center" wrapText="1"/>
    </xf>
    <xf numFmtId="0" fontId="96" fillId="2" borderId="0" xfId="32614" applyFont="1" applyFill="1" applyAlignment="1">
      <alignment horizontal="center" wrapText="1"/>
    </xf>
    <xf numFmtId="0" fontId="102" fillId="2" borderId="0" xfId="32614" applyFont="1" applyFill="1" applyAlignment="1">
      <alignment horizontal="center"/>
    </xf>
    <xf numFmtId="0" fontId="97" fillId="2" borderId="0" xfId="32614" applyFont="1" applyFill="1" applyAlignment="1">
      <alignment horizontal="center"/>
    </xf>
    <xf numFmtId="0" fontId="96" fillId="2" borderId="0" xfId="2841" applyFont="1" applyFill="1" applyAlignment="1">
      <alignment horizontal="center" wrapText="1"/>
    </xf>
    <xf numFmtId="0" fontId="99" fillId="2" borderId="0" xfId="2841" applyFont="1" applyFill="1" applyAlignment="1">
      <alignment horizontal="center" vertical="top"/>
    </xf>
    <xf numFmtId="0" fontId="101" fillId="2" borderId="0" xfId="2842" applyFont="1" applyFill="1" applyAlignment="1">
      <alignment horizontal="center" wrapText="1"/>
    </xf>
    <xf numFmtId="0" fontId="101" fillId="0" borderId="0" xfId="32631" applyFont="1" applyAlignment="1">
      <alignment horizontal="center" wrapText="1"/>
    </xf>
    <xf numFmtId="0" fontId="96" fillId="0" borderId="0" xfId="32631" applyFont="1" applyAlignment="1">
      <alignment horizontal="center" wrapText="1"/>
    </xf>
    <xf numFmtId="14" fontId="99" fillId="0" borderId="0" xfId="0" applyNumberFormat="1" applyFont="1" applyAlignment="1">
      <alignment horizontal="left" vertical="top" wrapText="1"/>
    </xf>
    <xf numFmtId="0" fontId="0" fillId="0" borderId="0" xfId="0" applyAlignment="1">
      <alignment horizontal="left"/>
    </xf>
    <xf numFmtId="0" fontId="106" fillId="2" borderId="0" xfId="0" applyFont="1" applyFill="1" applyAlignment="1">
      <alignment horizontal="center" vertical="center" wrapText="1"/>
    </xf>
    <xf numFmtId="14" fontId="107" fillId="2" borderId="0" xfId="0" applyNumberFormat="1" applyFont="1" applyFill="1" applyAlignment="1">
      <alignment horizontal="center" vertical="center" wrapText="1"/>
    </xf>
    <xf numFmtId="164" fontId="108" fillId="0" borderId="16" xfId="3" applyNumberFormat="1" applyFont="1" applyFill="1" applyBorder="1" applyAlignment="1" applyProtection="1">
      <alignment horizontal="center" vertical="center" wrapText="1"/>
      <protection locked="0"/>
    </xf>
  </cellXfs>
  <cellStyles count="32639">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2 3 2 2 3 32" xfId="32638" xr:uid="{00000000-0005-0000-0000-000030360000}"/>
    <cellStyle name="Normal 2 3 2 12 4 7 3 3" xfId="32610" xr:uid="{00000000-0005-0000-0000-000031360000}"/>
    <cellStyle name="Normal 2 3 2 12 4 7 3 3 2" xfId="32613" xr:uid="{00000000-0005-0000-0000-000032360000}"/>
    <cellStyle name="Normal 2 3 2 12 4 8" xfId="32614" xr:uid="{00000000-0005-0000-0000-000033360000}"/>
    <cellStyle name="Normal 2 3 2 12 5" xfId="3453" xr:uid="{00000000-0005-0000-0000-000034360000}"/>
    <cellStyle name="Normal 2 3 2 12 5 2" xfId="11599" xr:uid="{00000000-0005-0000-0000-000035360000}"/>
    <cellStyle name="Normal 2 3 2 12 5 2 2" xfId="27895" xr:uid="{00000000-0005-0000-0000-000036360000}"/>
    <cellStyle name="Normal 2 3 2 12 5 3" xfId="19749" xr:uid="{00000000-0005-0000-0000-000037360000}"/>
    <cellStyle name="Normal 2 3 2 12 6" xfId="6006" xr:uid="{00000000-0005-0000-0000-000038360000}"/>
    <cellStyle name="Normal 2 3 2 12 6 2" xfId="14152" xr:uid="{00000000-0005-0000-0000-000039360000}"/>
    <cellStyle name="Normal 2 3 2 12 6 2 2" xfId="30448" xr:uid="{00000000-0005-0000-0000-00003A360000}"/>
    <cellStyle name="Normal 2 3 2 12 6 3" xfId="22302" xr:uid="{00000000-0005-0000-0000-00003B360000}"/>
    <cellStyle name="Normal 2 3 2 12 7" xfId="8853" xr:uid="{00000000-0005-0000-0000-00003C360000}"/>
    <cellStyle name="Normal 2 3 2 12 7 2" xfId="25149" xr:uid="{00000000-0005-0000-0000-00003D360000}"/>
    <cellStyle name="Normal 2 3 2 12 8" xfId="17003" xr:uid="{00000000-0005-0000-0000-00003E360000}"/>
    <cellStyle name="Normal 2 3 2 13" xfId="719" xr:uid="{00000000-0005-0000-0000-00003F360000}"/>
    <cellStyle name="Normal 2 3 2 13 2" xfId="2129" xr:uid="{00000000-0005-0000-0000-000040360000}"/>
    <cellStyle name="Normal 2 3 2 13 2 2" xfId="4682" xr:uid="{00000000-0005-0000-0000-000041360000}"/>
    <cellStyle name="Normal 2 3 2 13 2 2 2" xfId="12828" xr:uid="{00000000-0005-0000-0000-000042360000}"/>
    <cellStyle name="Normal 2 3 2 13 2 2 2 2" xfId="29124" xr:uid="{00000000-0005-0000-0000-000043360000}"/>
    <cellStyle name="Normal 2 3 2 13 2 2 3" xfId="20978" xr:uid="{00000000-0005-0000-0000-000044360000}"/>
    <cellStyle name="Normal 2 3 2 13 2 3" xfId="7428" xr:uid="{00000000-0005-0000-0000-000045360000}"/>
    <cellStyle name="Normal 2 3 2 13 2 3 2" xfId="15574" xr:uid="{00000000-0005-0000-0000-000046360000}"/>
    <cellStyle name="Normal 2 3 2 13 2 3 2 2" xfId="31870" xr:uid="{00000000-0005-0000-0000-000047360000}"/>
    <cellStyle name="Normal 2 3 2 13 2 3 3" xfId="23724" xr:uid="{00000000-0005-0000-0000-000048360000}"/>
    <cellStyle name="Normal 2 3 2 13 2 4" xfId="10275" xr:uid="{00000000-0005-0000-0000-000049360000}"/>
    <cellStyle name="Normal 2 3 2 13 2 4 2" xfId="26571" xr:uid="{00000000-0005-0000-0000-00004A360000}"/>
    <cellStyle name="Normal 2 3 2 13 2 5" xfId="18425" xr:uid="{00000000-0005-0000-0000-00004B360000}"/>
    <cellStyle name="Normal 2 3 2 13 3" xfId="3464" xr:uid="{00000000-0005-0000-0000-00004C360000}"/>
    <cellStyle name="Normal 2 3 2 13 3 2" xfId="11610" xr:uid="{00000000-0005-0000-0000-00004D360000}"/>
    <cellStyle name="Normal 2 3 2 13 3 2 2" xfId="27906" xr:uid="{00000000-0005-0000-0000-00004E360000}"/>
    <cellStyle name="Normal 2 3 2 13 3 3" xfId="19760" xr:uid="{00000000-0005-0000-0000-00004F360000}"/>
    <cellStyle name="Normal 2 3 2 13 4" xfId="6018" xr:uid="{00000000-0005-0000-0000-000050360000}"/>
    <cellStyle name="Normal 2 3 2 13 4 2" xfId="14164" xr:uid="{00000000-0005-0000-0000-000051360000}"/>
    <cellStyle name="Normal 2 3 2 13 4 2 2" xfId="30460" xr:uid="{00000000-0005-0000-0000-000052360000}"/>
    <cellStyle name="Normal 2 3 2 13 4 3" xfId="22314" xr:uid="{00000000-0005-0000-0000-000053360000}"/>
    <cellStyle name="Normal 2 3 2 13 5" xfId="8865" xr:uid="{00000000-0005-0000-0000-000054360000}"/>
    <cellStyle name="Normal 2 3 2 13 5 2" xfId="25161" xr:uid="{00000000-0005-0000-0000-000055360000}"/>
    <cellStyle name="Normal 2 3 2 13 6" xfId="17015" xr:uid="{00000000-0005-0000-0000-000056360000}"/>
    <cellStyle name="Normal 2 3 2 14" xfId="1424" xr:uid="{00000000-0005-0000-0000-000057360000}"/>
    <cellStyle name="Normal 2 3 2 14 2" xfId="4073" xr:uid="{00000000-0005-0000-0000-000058360000}"/>
    <cellStyle name="Normal 2 3 2 14 2 2" xfId="12219" xr:uid="{00000000-0005-0000-0000-000059360000}"/>
    <cellStyle name="Normal 2 3 2 14 2 2 2" xfId="28515" xr:uid="{00000000-0005-0000-0000-00005A360000}"/>
    <cellStyle name="Normal 2 3 2 14 2 3" xfId="20369" xr:uid="{00000000-0005-0000-0000-00005B360000}"/>
    <cellStyle name="Normal 2 3 2 14 3" xfId="6723" xr:uid="{00000000-0005-0000-0000-00005C360000}"/>
    <cellStyle name="Normal 2 3 2 14 3 2" xfId="14869" xr:uid="{00000000-0005-0000-0000-00005D360000}"/>
    <cellStyle name="Normal 2 3 2 14 3 2 2" xfId="31165" xr:uid="{00000000-0005-0000-0000-00005E360000}"/>
    <cellStyle name="Normal 2 3 2 14 3 3" xfId="23019" xr:uid="{00000000-0005-0000-0000-00005F360000}"/>
    <cellStyle name="Normal 2 3 2 14 4" xfId="9570" xr:uid="{00000000-0005-0000-0000-000060360000}"/>
    <cellStyle name="Normal 2 3 2 14 4 2" xfId="25866" xr:uid="{00000000-0005-0000-0000-000061360000}"/>
    <cellStyle name="Normal 2 3 2 14 5" xfId="17720" xr:uid="{00000000-0005-0000-0000-000062360000}"/>
    <cellStyle name="Normal 2 3 2 15" xfId="2855" xr:uid="{00000000-0005-0000-0000-000063360000}"/>
    <cellStyle name="Normal 2 3 2 15 2" xfId="11001" xr:uid="{00000000-0005-0000-0000-000064360000}"/>
    <cellStyle name="Normal 2 3 2 15 2 2" xfId="27297" xr:uid="{00000000-0005-0000-0000-000065360000}"/>
    <cellStyle name="Normal 2 3 2 15 3" xfId="19151" xr:uid="{00000000-0005-0000-0000-000066360000}"/>
    <cellStyle name="Normal 2 3 2 16" xfId="5313" xr:uid="{00000000-0005-0000-0000-000067360000}"/>
    <cellStyle name="Normal 2 3 2 16 2" xfId="13459" xr:uid="{00000000-0005-0000-0000-000068360000}"/>
    <cellStyle name="Normal 2 3 2 16 2 2" xfId="29755" xr:uid="{00000000-0005-0000-0000-000069360000}"/>
    <cellStyle name="Normal 2 3 2 16 3" xfId="21609" xr:uid="{00000000-0005-0000-0000-00006A360000}"/>
    <cellStyle name="Normal 2 3 2 17" xfId="8160" xr:uid="{00000000-0005-0000-0000-00006B360000}"/>
    <cellStyle name="Normal 2 3 2 17 2" xfId="24456" xr:uid="{00000000-0005-0000-0000-00006C360000}"/>
    <cellStyle name="Normal 2 3 2 18" xfId="16310" xr:uid="{00000000-0005-0000-0000-00006D360000}"/>
    <cellStyle name="Normal 2 3 2 2" xfId="17" xr:uid="{00000000-0005-0000-0000-00006E360000}"/>
    <cellStyle name="Normal 2 3 2 2 10" xfId="723" xr:uid="{00000000-0005-0000-0000-00006F360000}"/>
    <cellStyle name="Normal 2 3 2 2 10 2" xfId="2133" xr:uid="{00000000-0005-0000-0000-000070360000}"/>
    <cellStyle name="Normal 2 3 2 2 10 2 2" xfId="4685" xr:uid="{00000000-0005-0000-0000-000071360000}"/>
    <cellStyle name="Normal 2 3 2 2 10 2 2 2" xfId="12831" xr:uid="{00000000-0005-0000-0000-000072360000}"/>
    <cellStyle name="Normal 2 3 2 2 10 2 2 2 2" xfId="29127" xr:uid="{00000000-0005-0000-0000-000073360000}"/>
    <cellStyle name="Normal 2 3 2 2 10 2 2 3" xfId="20981" xr:uid="{00000000-0005-0000-0000-000074360000}"/>
    <cellStyle name="Normal 2 3 2 2 10 2 3" xfId="7432" xr:uid="{00000000-0005-0000-0000-000075360000}"/>
    <cellStyle name="Normal 2 3 2 2 10 2 3 2" xfId="15578" xr:uid="{00000000-0005-0000-0000-000076360000}"/>
    <cellStyle name="Normal 2 3 2 2 10 2 3 2 2" xfId="31874" xr:uid="{00000000-0005-0000-0000-000077360000}"/>
    <cellStyle name="Normal 2 3 2 2 10 2 3 3" xfId="23728" xr:uid="{00000000-0005-0000-0000-000078360000}"/>
    <cellStyle name="Normal 2 3 2 2 10 2 4" xfId="10279" xr:uid="{00000000-0005-0000-0000-000079360000}"/>
    <cellStyle name="Normal 2 3 2 2 10 2 4 2" xfId="26575" xr:uid="{00000000-0005-0000-0000-00007A360000}"/>
    <cellStyle name="Normal 2 3 2 2 10 2 5" xfId="18429" xr:uid="{00000000-0005-0000-0000-00007B360000}"/>
    <cellStyle name="Normal 2 3 2 2 10 3" xfId="3467" xr:uid="{00000000-0005-0000-0000-00007C360000}"/>
    <cellStyle name="Normal 2 3 2 2 10 3 2" xfId="11613" xr:uid="{00000000-0005-0000-0000-00007D360000}"/>
    <cellStyle name="Normal 2 3 2 2 10 3 2 2" xfId="27909" xr:uid="{00000000-0005-0000-0000-00007E360000}"/>
    <cellStyle name="Normal 2 3 2 2 10 3 3" xfId="19763" xr:uid="{00000000-0005-0000-0000-00007F360000}"/>
    <cellStyle name="Normal 2 3 2 2 10 4" xfId="6022" xr:uid="{00000000-0005-0000-0000-000080360000}"/>
    <cellStyle name="Normal 2 3 2 2 10 4 2" xfId="14168" xr:uid="{00000000-0005-0000-0000-000081360000}"/>
    <cellStyle name="Normal 2 3 2 2 10 4 2 2" xfId="30464" xr:uid="{00000000-0005-0000-0000-000082360000}"/>
    <cellStyle name="Normal 2 3 2 2 10 4 3" xfId="22318" xr:uid="{00000000-0005-0000-0000-000083360000}"/>
    <cellStyle name="Normal 2 3 2 2 10 5" xfId="8869" xr:uid="{00000000-0005-0000-0000-000084360000}"/>
    <cellStyle name="Normal 2 3 2 2 10 5 2" xfId="25165" xr:uid="{00000000-0005-0000-0000-000085360000}"/>
    <cellStyle name="Normal 2 3 2 2 10 6" xfId="17019" xr:uid="{00000000-0005-0000-0000-000086360000}"/>
    <cellStyle name="Normal 2 3 2 2 11" xfId="1428" xr:uid="{00000000-0005-0000-0000-000087360000}"/>
    <cellStyle name="Normal 2 3 2 2 11 2" xfId="4076" xr:uid="{00000000-0005-0000-0000-000088360000}"/>
    <cellStyle name="Normal 2 3 2 2 11 2 2" xfId="12222" xr:uid="{00000000-0005-0000-0000-000089360000}"/>
    <cellStyle name="Normal 2 3 2 2 11 2 2 2" xfId="28518" xr:uid="{00000000-0005-0000-0000-00008A360000}"/>
    <cellStyle name="Normal 2 3 2 2 11 2 3" xfId="20372" xr:uid="{00000000-0005-0000-0000-00008B360000}"/>
    <cellStyle name="Normal 2 3 2 2 11 3" xfId="6727" xr:uid="{00000000-0005-0000-0000-00008C360000}"/>
    <cellStyle name="Normal 2 3 2 2 11 3 2" xfId="14873" xr:uid="{00000000-0005-0000-0000-00008D360000}"/>
    <cellStyle name="Normal 2 3 2 2 11 3 2 2" xfId="31169" xr:uid="{00000000-0005-0000-0000-00008E360000}"/>
    <cellStyle name="Normal 2 3 2 2 11 3 3" xfId="23023" xr:uid="{00000000-0005-0000-0000-00008F360000}"/>
    <cellStyle name="Normal 2 3 2 2 11 4" xfId="9574" xr:uid="{00000000-0005-0000-0000-000090360000}"/>
    <cellStyle name="Normal 2 3 2 2 11 4 2" xfId="25870" xr:uid="{00000000-0005-0000-0000-000091360000}"/>
    <cellStyle name="Normal 2 3 2 2 11 5" xfId="17724" xr:uid="{00000000-0005-0000-0000-000092360000}"/>
    <cellStyle name="Normal 2 3 2 2 12" xfId="2858" xr:uid="{00000000-0005-0000-0000-000093360000}"/>
    <cellStyle name="Normal 2 3 2 2 12 2" xfId="11004" xr:uid="{00000000-0005-0000-0000-000094360000}"/>
    <cellStyle name="Normal 2 3 2 2 12 2 2" xfId="27300" xr:uid="{00000000-0005-0000-0000-000095360000}"/>
    <cellStyle name="Normal 2 3 2 2 12 3" xfId="19154" xr:uid="{00000000-0005-0000-0000-000096360000}"/>
    <cellStyle name="Normal 2 3 2 2 13" xfId="5317" xr:uid="{00000000-0005-0000-0000-000097360000}"/>
    <cellStyle name="Normal 2 3 2 2 13 2" xfId="13463" xr:uid="{00000000-0005-0000-0000-000098360000}"/>
    <cellStyle name="Normal 2 3 2 2 13 2 2" xfId="29759" xr:uid="{00000000-0005-0000-0000-000099360000}"/>
    <cellStyle name="Normal 2 3 2 2 13 3" xfId="21613" xr:uid="{00000000-0005-0000-0000-00009A360000}"/>
    <cellStyle name="Normal 2 3 2 2 14" xfId="8164" xr:uid="{00000000-0005-0000-0000-00009B360000}"/>
    <cellStyle name="Normal 2 3 2 2 14 2" xfId="24460" xr:uid="{00000000-0005-0000-0000-00009C360000}"/>
    <cellStyle name="Normal 2 3 2 2 15" xfId="16314" xr:uid="{00000000-0005-0000-0000-00009D360000}"/>
    <cellStyle name="Normal 2 3 2 2 2" xfId="28" xr:uid="{00000000-0005-0000-0000-00009E360000}"/>
    <cellStyle name="Normal 2 3 2 2 2 10" xfId="2867" xr:uid="{00000000-0005-0000-0000-00009F360000}"/>
    <cellStyle name="Normal 2 3 2 2 2 10 2" xfId="11013" xr:uid="{00000000-0005-0000-0000-0000A0360000}"/>
    <cellStyle name="Normal 2 3 2 2 2 10 2 2" xfId="27309" xr:uid="{00000000-0005-0000-0000-0000A1360000}"/>
    <cellStyle name="Normal 2 3 2 2 2 10 3" xfId="19163" xr:uid="{00000000-0005-0000-0000-0000A2360000}"/>
    <cellStyle name="Normal 2 3 2 2 2 11" xfId="5328" xr:uid="{00000000-0005-0000-0000-0000A3360000}"/>
    <cellStyle name="Normal 2 3 2 2 2 11 2" xfId="13474" xr:uid="{00000000-0005-0000-0000-0000A4360000}"/>
    <cellStyle name="Normal 2 3 2 2 2 11 2 2" xfId="29770" xr:uid="{00000000-0005-0000-0000-0000A5360000}"/>
    <cellStyle name="Normal 2 3 2 2 2 11 3" xfId="21624" xr:uid="{00000000-0005-0000-0000-0000A6360000}"/>
    <cellStyle name="Normal 2 3 2 2 2 12" xfId="8175" xr:uid="{00000000-0005-0000-0000-0000A7360000}"/>
    <cellStyle name="Normal 2 3 2 2 2 12 2" xfId="24471" xr:uid="{00000000-0005-0000-0000-0000A8360000}"/>
    <cellStyle name="Normal 2 3 2 2 2 13" xfId="16325" xr:uid="{00000000-0005-0000-0000-0000A9360000}"/>
    <cellStyle name="Normal 2 3 2 2 2 2" xfId="50" xr:uid="{00000000-0005-0000-0000-0000AA360000}"/>
    <cellStyle name="Normal 2 3 2 2 2 2 10" xfId="5350" xr:uid="{00000000-0005-0000-0000-0000AB360000}"/>
    <cellStyle name="Normal 2 3 2 2 2 2 10 2" xfId="13496" xr:uid="{00000000-0005-0000-0000-0000AC360000}"/>
    <cellStyle name="Normal 2 3 2 2 2 2 10 2 2" xfId="29792" xr:uid="{00000000-0005-0000-0000-0000AD360000}"/>
    <cellStyle name="Normal 2 3 2 2 2 2 10 3" xfId="21646" xr:uid="{00000000-0005-0000-0000-0000AE360000}"/>
    <cellStyle name="Normal 2 3 2 2 2 2 11" xfId="8197" xr:uid="{00000000-0005-0000-0000-0000AF360000}"/>
    <cellStyle name="Normal 2 3 2 2 2 2 11 2" xfId="24493" xr:uid="{00000000-0005-0000-0000-0000B0360000}"/>
    <cellStyle name="Normal 2 3 2 2 2 2 12" xfId="16347" xr:uid="{00000000-0005-0000-0000-0000B1360000}"/>
    <cellStyle name="Normal 2 3 2 2 2 2 2" xfId="94" xr:uid="{00000000-0005-0000-0000-0000B2360000}"/>
    <cellStyle name="Normal 2 3 2 2 2 2 2 10" xfId="8241" xr:uid="{00000000-0005-0000-0000-0000B3360000}"/>
    <cellStyle name="Normal 2 3 2 2 2 2 2 10 2" xfId="24537" xr:uid="{00000000-0005-0000-0000-0000B4360000}"/>
    <cellStyle name="Normal 2 3 2 2 2 2 2 11" xfId="16391" xr:uid="{00000000-0005-0000-0000-0000B5360000}"/>
    <cellStyle name="Normal 2 3 2 2 2 2 2 2" xfId="184" xr:uid="{00000000-0005-0000-0000-0000B6360000}"/>
    <cellStyle name="Normal 2 3 2 2 2 2 2 2 2" xfId="528" xr:uid="{00000000-0005-0000-0000-0000B7360000}"/>
    <cellStyle name="Normal 2 3 2 2 2 2 2 2 2 2" xfId="1234" xr:uid="{00000000-0005-0000-0000-0000B8360000}"/>
    <cellStyle name="Normal 2 3 2 2 2 2 2 2 2 2 2" xfId="2644" xr:uid="{00000000-0005-0000-0000-0000B9360000}"/>
    <cellStyle name="Normal 2 3 2 2 2 2 2 2 2 2 2 2" xfId="5118" xr:uid="{00000000-0005-0000-0000-0000BA360000}"/>
    <cellStyle name="Normal 2 3 2 2 2 2 2 2 2 2 2 2 2" xfId="13264" xr:uid="{00000000-0005-0000-0000-0000BB360000}"/>
    <cellStyle name="Normal 2 3 2 2 2 2 2 2 2 2 2 2 2 2" xfId="29560" xr:uid="{00000000-0005-0000-0000-0000BC360000}"/>
    <cellStyle name="Normal 2 3 2 2 2 2 2 2 2 2 2 2 3" xfId="21414" xr:uid="{00000000-0005-0000-0000-0000BD360000}"/>
    <cellStyle name="Normal 2 3 2 2 2 2 2 2 2 2 2 3" xfId="7943" xr:uid="{00000000-0005-0000-0000-0000BE360000}"/>
    <cellStyle name="Normal 2 3 2 2 2 2 2 2 2 2 2 3 2" xfId="16089" xr:uid="{00000000-0005-0000-0000-0000BF360000}"/>
    <cellStyle name="Normal 2 3 2 2 2 2 2 2 2 2 2 3 2 2" xfId="32385" xr:uid="{00000000-0005-0000-0000-0000C0360000}"/>
    <cellStyle name="Normal 2 3 2 2 2 2 2 2 2 2 2 3 3" xfId="24239" xr:uid="{00000000-0005-0000-0000-0000C1360000}"/>
    <cellStyle name="Normal 2 3 2 2 2 2 2 2 2 2 2 4" xfId="10790" xr:uid="{00000000-0005-0000-0000-0000C2360000}"/>
    <cellStyle name="Normal 2 3 2 2 2 2 2 2 2 2 2 4 2" xfId="27086" xr:uid="{00000000-0005-0000-0000-0000C3360000}"/>
    <cellStyle name="Normal 2 3 2 2 2 2 2 2 2 2 2 5" xfId="18940" xr:uid="{00000000-0005-0000-0000-0000C4360000}"/>
    <cellStyle name="Normal 2 3 2 2 2 2 2 2 2 2 3" xfId="3900" xr:uid="{00000000-0005-0000-0000-0000C5360000}"/>
    <cellStyle name="Normal 2 3 2 2 2 2 2 2 2 2 3 2" xfId="12046" xr:uid="{00000000-0005-0000-0000-0000C6360000}"/>
    <cellStyle name="Normal 2 3 2 2 2 2 2 2 2 2 3 2 2" xfId="28342" xr:uid="{00000000-0005-0000-0000-0000C7360000}"/>
    <cellStyle name="Normal 2 3 2 2 2 2 2 2 2 2 3 3" xfId="20196" xr:uid="{00000000-0005-0000-0000-0000C8360000}"/>
    <cellStyle name="Normal 2 3 2 2 2 2 2 2 2 2 4" xfId="6533" xr:uid="{00000000-0005-0000-0000-0000C9360000}"/>
    <cellStyle name="Normal 2 3 2 2 2 2 2 2 2 2 4 2" xfId="14679" xr:uid="{00000000-0005-0000-0000-0000CA360000}"/>
    <cellStyle name="Normal 2 3 2 2 2 2 2 2 2 2 4 2 2" xfId="30975" xr:uid="{00000000-0005-0000-0000-0000CB360000}"/>
    <cellStyle name="Normal 2 3 2 2 2 2 2 2 2 2 4 3" xfId="22829" xr:uid="{00000000-0005-0000-0000-0000CC360000}"/>
    <cellStyle name="Normal 2 3 2 2 2 2 2 2 2 2 5" xfId="9380" xr:uid="{00000000-0005-0000-0000-0000CD360000}"/>
    <cellStyle name="Normal 2 3 2 2 2 2 2 2 2 2 5 2" xfId="25676" xr:uid="{00000000-0005-0000-0000-0000CE360000}"/>
    <cellStyle name="Normal 2 3 2 2 2 2 2 2 2 2 6" xfId="17530" xr:uid="{00000000-0005-0000-0000-0000CF360000}"/>
    <cellStyle name="Normal 2 3 2 2 2 2 2 2 2 3" xfId="1939" xr:uid="{00000000-0005-0000-0000-0000D0360000}"/>
    <cellStyle name="Normal 2 3 2 2 2 2 2 2 2 3 2" xfId="4509" xr:uid="{00000000-0005-0000-0000-0000D1360000}"/>
    <cellStyle name="Normal 2 3 2 2 2 2 2 2 2 3 2 2" xfId="12655" xr:uid="{00000000-0005-0000-0000-0000D2360000}"/>
    <cellStyle name="Normal 2 3 2 2 2 2 2 2 2 3 2 2 2" xfId="28951" xr:uid="{00000000-0005-0000-0000-0000D3360000}"/>
    <cellStyle name="Normal 2 3 2 2 2 2 2 2 2 3 2 3" xfId="20805" xr:uid="{00000000-0005-0000-0000-0000D4360000}"/>
    <cellStyle name="Normal 2 3 2 2 2 2 2 2 2 3 3" xfId="7238" xr:uid="{00000000-0005-0000-0000-0000D5360000}"/>
    <cellStyle name="Normal 2 3 2 2 2 2 2 2 2 3 3 2" xfId="15384" xr:uid="{00000000-0005-0000-0000-0000D6360000}"/>
    <cellStyle name="Normal 2 3 2 2 2 2 2 2 2 3 3 2 2" xfId="31680" xr:uid="{00000000-0005-0000-0000-0000D7360000}"/>
    <cellStyle name="Normal 2 3 2 2 2 2 2 2 2 3 3 3" xfId="23534" xr:uid="{00000000-0005-0000-0000-0000D8360000}"/>
    <cellStyle name="Normal 2 3 2 2 2 2 2 2 2 3 4" xfId="10085" xr:uid="{00000000-0005-0000-0000-0000D9360000}"/>
    <cellStyle name="Normal 2 3 2 2 2 2 2 2 2 3 4 2" xfId="26381" xr:uid="{00000000-0005-0000-0000-0000DA360000}"/>
    <cellStyle name="Normal 2 3 2 2 2 2 2 2 2 3 5" xfId="18235" xr:uid="{00000000-0005-0000-0000-0000DB360000}"/>
    <cellStyle name="Normal 2 3 2 2 2 2 2 2 2 4" xfId="3291" xr:uid="{00000000-0005-0000-0000-0000DC360000}"/>
    <cellStyle name="Normal 2 3 2 2 2 2 2 2 2 4 2" xfId="11437" xr:uid="{00000000-0005-0000-0000-0000DD360000}"/>
    <cellStyle name="Normal 2 3 2 2 2 2 2 2 2 4 2 2" xfId="27733" xr:uid="{00000000-0005-0000-0000-0000DE360000}"/>
    <cellStyle name="Normal 2 3 2 2 2 2 2 2 2 4 3" xfId="19587" xr:uid="{00000000-0005-0000-0000-0000DF360000}"/>
    <cellStyle name="Normal 2 3 2 2 2 2 2 2 2 5" xfId="5828" xr:uid="{00000000-0005-0000-0000-0000E0360000}"/>
    <cellStyle name="Normal 2 3 2 2 2 2 2 2 2 5 2" xfId="13974" xr:uid="{00000000-0005-0000-0000-0000E1360000}"/>
    <cellStyle name="Normal 2 3 2 2 2 2 2 2 2 5 2 2" xfId="30270" xr:uid="{00000000-0005-0000-0000-0000E2360000}"/>
    <cellStyle name="Normal 2 3 2 2 2 2 2 2 2 5 3" xfId="22124" xr:uid="{00000000-0005-0000-0000-0000E3360000}"/>
    <cellStyle name="Normal 2 3 2 2 2 2 2 2 2 6" xfId="8675" xr:uid="{00000000-0005-0000-0000-0000E4360000}"/>
    <cellStyle name="Normal 2 3 2 2 2 2 2 2 2 6 2" xfId="24971" xr:uid="{00000000-0005-0000-0000-0000E5360000}"/>
    <cellStyle name="Normal 2 3 2 2 2 2 2 2 2 7" xfId="16825" xr:uid="{00000000-0005-0000-0000-0000E6360000}"/>
    <cellStyle name="Normal 2 3 2 2 2 2 2 2 3" xfId="890" xr:uid="{00000000-0005-0000-0000-0000E7360000}"/>
    <cellStyle name="Normal 2 3 2 2 2 2 2 2 3 2" xfId="2300" xr:uid="{00000000-0005-0000-0000-0000E8360000}"/>
    <cellStyle name="Normal 2 3 2 2 2 2 2 2 3 2 2" xfId="4822" xr:uid="{00000000-0005-0000-0000-0000E9360000}"/>
    <cellStyle name="Normal 2 3 2 2 2 2 2 2 3 2 2 2" xfId="12968" xr:uid="{00000000-0005-0000-0000-0000EA360000}"/>
    <cellStyle name="Normal 2 3 2 2 2 2 2 2 3 2 2 2 2" xfId="29264" xr:uid="{00000000-0005-0000-0000-0000EB360000}"/>
    <cellStyle name="Normal 2 3 2 2 2 2 2 2 3 2 2 3" xfId="21118" xr:uid="{00000000-0005-0000-0000-0000EC360000}"/>
    <cellStyle name="Normal 2 3 2 2 2 2 2 2 3 2 3" xfId="7599" xr:uid="{00000000-0005-0000-0000-0000ED360000}"/>
    <cellStyle name="Normal 2 3 2 2 2 2 2 2 3 2 3 2" xfId="15745" xr:uid="{00000000-0005-0000-0000-0000EE360000}"/>
    <cellStyle name="Normal 2 3 2 2 2 2 2 2 3 2 3 2 2" xfId="32041" xr:uid="{00000000-0005-0000-0000-0000EF360000}"/>
    <cellStyle name="Normal 2 3 2 2 2 2 2 2 3 2 3 3" xfId="23895" xr:uid="{00000000-0005-0000-0000-0000F0360000}"/>
    <cellStyle name="Normal 2 3 2 2 2 2 2 2 3 2 4" xfId="10446" xr:uid="{00000000-0005-0000-0000-0000F1360000}"/>
    <cellStyle name="Normal 2 3 2 2 2 2 2 2 3 2 4 2" xfId="26742" xr:uid="{00000000-0005-0000-0000-0000F2360000}"/>
    <cellStyle name="Normal 2 3 2 2 2 2 2 2 3 2 5" xfId="18596" xr:uid="{00000000-0005-0000-0000-0000F3360000}"/>
    <cellStyle name="Normal 2 3 2 2 2 2 2 2 3 3" xfId="3604" xr:uid="{00000000-0005-0000-0000-0000F4360000}"/>
    <cellStyle name="Normal 2 3 2 2 2 2 2 2 3 3 2" xfId="11750" xr:uid="{00000000-0005-0000-0000-0000F5360000}"/>
    <cellStyle name="Normal 2 3 2 2 2 2 2 2 3 3 2 2" xfId="28046" xr:uid="{00000000-0005-0000-0000-0000F6360000}"/>
    <cellStyle name="Normal 2 3 2 2 2 2 2 2 3 3 3" xfId="19900" xr:uid="{00000000-0005-0000-0000-0000F7360000}"/>
    <cellStyle name="Normal 2 3 2 2 2 2 2 2 3 4" xfId="6189" xr:uid="{00000000-0005-0000-0000-0000F8360000}"/>
    <cellStyle name="Normal 2 3 2 2 2 2 2 2 3 4 2" xfId="14335" xr:uid="{00000000-0005-0000-0000-0000F9360000}"/>
    <cellStyle name="Normal 2 3 2 2 2 2 2 2 3 4 2 2" xfId="30631" xr:uid="{00000000-0005-0000-0000-0000FA360000}"/>
    <cellStyle name="Normal 2 3 2 2 2 2 2 2 3 4 3" xfId="22485" xr:uid="{00000000-0005-0000-0000-0000FB360000}"/>
    <cellStyle name="Normal 2 3 2 2 2 2 2 2 3 5" xfId="9036" xr:uid="{00000000-0005-0000-0000-0000FC360000}"/>
    <cellStyle name="Normal 2 3 2 2 2 2 2 2 3 5 2" xfId="25332" xr:uid="{00000000-0005-0000-0000-0000FD360000}"/>
    <cellStyle name="Normal 2 3 2 2 2 2 2 2 3 6" xfId="17186" xr:uid="{00000000-0005-0000-0000-0000FE360000}"/>
    <cellStyle name="Normal 2 3 2 2 2 2 2 2 4" xfId="1595" xr:uid="{00000000-0005-0000-0000-0000FF360000}"/>
    <cellStyle name="Normal 2 3 2 2 2 2 2 2 4 2" xfId="4213" xr:uid="{00000000-0005-0000-0000-000000370000}"/>
    <cellStyle name="Normal 2 3 2 2 2 2 2 2 4 2 2" xfId="12359" xr:uid="{00000000-0005-0000-0000-000001370000}"/>
    <cellStyle name="Normal 2 3 2 2 2 2 2 2 4 2 2 2" xfId="28655" xr:uid="{00000000-0005-0000-0000-000002370000}"/>
    <cellStyle name="Normal 2 3 2 2 2 2 2 2 4 2 3" xfId="20509" xr:uid="{00000000-0005-0000-0000-000003370000}"/>
    <cellStyle name="Normal 2 3 2 2 2 2 2 2 4 3" xfId="6894" xr:uid="{00000000-0005-0000-0000-000004370000}"/>
    <cellStyle name="Normal 2 3 2 2 2 2 2 2 4 3 2" xfId="15040" xr:uid="{00000000-0005-0000-0000-000005370000}"/>
    <cellStyle name="Normal 2 3 2 2 2 2 2 2 4 3 2 2" xfId="31336" xr:uid="{00000000-0005-0000-0000-000006370000}"/>
    <cellStyle name="Normal 2 3 2 2 2 2 2 2 4 3 3" xfId="23190" xr:uid="{00000000-0005-0000-0000-000007370000}"/>
    <cellStyle name="Normal 2 3 2 2 2 2 2 2 4 4" xfId="9741" xr:uid="{00000000-0005-0000-0000-000008370000}"/>
    <cellStyle name="Normal 2 3 2 2 2 2 2 2 4 4 2" xfId="26037" xr:uid="{00000000-0005-0000-0000-000009370000}"/>
    <cellStyle name="Normal 2 3 2 2 2 2 2 2 4 5" xfId="17891" xr:uid="{00000000-0005-0000-0000-00000A370000}"/>
    <cellStyle name="Normal 2 3 2 2 2 2 2 2 5" xfId="2995" xr:uid="{00000000-0005-0000-0000-00000B370000}"/>
    <cellStyle name="Normal 2 3 2 2 2 2 2 2 5 2" xfId="11141" xr:uid="{00000000-0005-0000-0000-00000C370000}"/>
    <cellStyle name="Normal 2 3 2 2 2 2 2 2 5 2 2" xfId="27437" xr:uid="{00000000-0005-0000-0000-00000D370000}"/>
    <cellStyle name="Normal 2 3 2 2 2 2 2 2 5 3" xfId="19291" xr:uid="{00000000-0005-0000-0000-00000E370000}"/>
    <cellStyle name="Normal 2 3 2 2 2 2 2 2 6" xfId="5484" xr:uid="{00000000-0005-0000-0000-00000F370000}"/>
    <cellStyle name="Normal 2 3 2 2 2 2 2 2 6 2" xfId="13630" xr:uid="{00000000-0005-0000-0000-000010370000}"/>
    <cellStyle name="Normal 2 3 2 2 2 2 2 2 6 2 2" xfId="29926" xr:uid="{00000000-0005-0000-0000-000011370000}"/>
    <cellStyle name="Normal 2 3 2 2 2 2 2 2 6 3" xfId="21780" xr:uid="{00000000-0005-0000-0000-000012370000}"/>
    <cellStyle name="Normal 2 3 2 2 2 2 2 2 7" xfId="8331" xr:uid="{00000000-0005-0000-0000-000013370000}"/>
    <cellStyle name="Normal 2 3 2 2 2 2 2 2 7 2" xfId="24627" xr:uid="{00000000-0005-0000-0000-000014370000}"/>
    <cellStyle name="Normal 2 3 2 2 2 2 2 2 8" xfId="16481" xr:uid="{00000000-0005-0000-0000-000015370000}"/>
    <cellStyle name="Normal 2 3 2 2 2 2 2 3" xfId="258" xr:uid="{00000000-0005-0000-0000-000016370000}"/>
    <cellStyle name="Normal 2 3 2 2 2 2 2 3 2" xfId="602" xr:uid="{00000000-0005-0000-0000-000017370000}"/>
    <cellStyle name="Normal 2 3 2 2 2 2 2 3 2 2" xfId="1308" xr:uid="{00000000-0005-0000-0000-000018370000}"/>
    <cellStyle name="Normal 2 3 2 2 2 2 2 3 2 2 2" xfId="2718" xr:uid="{00000000-0005-0000-0000-000019370000}"/>
    <cellStyle name="Normal 2 3 2 2 2 2 2 3 2 2 2 2" xfId="5192" xr:uid="{00000000-0005-0000-0000-00001A370000}"/>
    <cellStyle name="Normal 2 3 2 2 2 2 2 3 2 2 2 2 2" xfId="13338" xr:uid="{00000000-0005-0000-0000-00001B370000}"/>
    <cellStyle name="Normal 2 3 2 2 2 2 2 3 2 2 2 2 2 2" xfId="29634" xr:uid="{00000000-0005-0000-0000-00001C370000}"/>
    <cellStyle name="Normal 2 3 2 2 2 2 2 3 2 2 2 2 3" xfId="21488" xr:uid="{00000000-0005-0000-0000-00001D370000}"/>
    <cellStyle name="Normal 2 3 2 2 2 2 2 3 2 2 2 3" xfId="8017" xr:uid="{00000000-0005-0000-0000-00001E370000}"/>
    <cellStyle name="Normal 2 3 2 2 2 2 2 3 2 2 2 3 2" xfId="16163" xr:uid="{00000000-0005-0000-0000-00001F370000}"/>
    <cellStyle name="Normal 2 3 2 2 2 2 2 3 2 2 2 3 2 2" xfId="32459" xr:uid="{00000000-0005-0000-0000-000020370000}"/>
    <cellStyle name="Normal 2 3 2 2 2 2 2 3 2 2 2 3 3" xfId="24313" xr:uid="{00000000-0005-0000-0000-000021370000}"/>
    <cellStyle name="Normal 2 3 2 2 2 2 2 3 2 2 2 4" xfId="10864" xr:uid="{00000000-0005-0000-0000-000022370000}"/>
    <cellStyle name="Normal 2 3 2 2 2 2 2 3 2 2 2 4 2" xfId="27160" xr:uid="{00000000-0005-0000-0000-000023370000}"/>
    <cellStyle name="Normal 2 3 2 2 2 2 2 3 2 2 2 5" xfId="19014" xr:uid="{00000000-0005-0000-0000-000024370000}"/>
    <cellStyle name="Normal 2 3 2 2 2 2 2 3 2 2 3" xfId="3974" xr:uid="{00000000-0005-0000-0000-000025370000}"/>
    <cellStyle name="Normal 2 3 2 2 2 2 2 3 2 2 3 2" xfId="12120" xr:uid="{00000000-0005-0000-0000-000026370000}"/>
    <cellStyle name="Normal 2 3 2 2 2 2 2 3 2 2 3 2 2" xfId="28416" xr:uid="{00000000-0005-0000-0000-000027370000}"/>
    <cellStyle name="Normal 2 3 2 2 2 2 2 3 2 2 3 3" xfId="20270" xr:uid="{00000000-0005-0000-0000-000028370000}"/>
    <cellStyle name="Normal 2 3 2 2 2 2 2 3 2 2 4" xfId="6607" xr:uid="{00000000-0005-0000-0000-000029370000}"/>
    <cellStyle name="Normal 2 3 2 2 2 2 2 3 2 2 4 2" xfId="14753" xr:uid="{00000000-0005-0000-0000-00002A370000}"/>
    <cellStyle name="Normal 2 3 2 2 2 2 2 3 2 2 4 2 2" xfId="31049" xr:uid="{00000000-0005-0000-0000-00002B370000}"/>
    <cellStyle name="Normal 2 3 2 2 2 2 2 3 2 2 4 3" xfId="22903" xr:uid="{00000000-0005-0000-0000-00002C370000}"/>
    <cellStyle name="Normal 2 3 2 2 2 2 2 3 2 2 5" xfId="9454" xr:uid="{00000000-0005-0000-0000-00002D370000}"/>
    <cellStyle name="Normal 2 3 2 2 2 2 2 3 2 2 5 2" xfId="25750" xr:uid="{00000000-0005-0000-0000-00002E370000}"/>
    <cellStyle name="Normal 2 3 2 2 2 2 2 3 2 2 6" xfId="17604" xr:uid="{00000000-0005-0000-0000-00002F370000}"/>
    <cellStyle name="Normal 2 3 2 2 2 2 2 3 2 3" xfId="2013" xr:uid="{00000000-0005-0000-0000-000030370000}"/>
    <cellStyle name="Normal 2 3 2 2 2 2 2 3 2 3 2" xfId="4583" xr:uid="{00000000-0005-0000-0000-000031370000}"/>
    <cellStyle name="Normal 2 3 2 2 2 2 2 3 2 3 2 2" xfId="12729" xr:uid="{00000000-0005-0000-0000-000032370000}"/>
    <cellStyle name="Normal 2 3 2 2 2 2 2 3 2 3 2 2 2" xfId="29025" xr:uid="{00000000-0005-0000-0000-000033370000}"/>
    <cellStyle name="Normal 2 3 2 2 2 2 2 3 2 3 2 3" xfId="20879" xr:uid="{00000000-0005-0000-0000-000034370000}"/>
    <cellStyle name="Normal 2 3 2 2 2 2 2 3 2 3 3" xfId="7312" xr:uid="{00000000-0005-0000-0000-000035370000}"/>
    <cellStyle name="Normal 2 3 2 2 2 2 2 3 2 3 3 2" xfId="15458" xr:uid="{00000000-0005-0000-0000-000036370000}"/>
    <cellStyle name="Normal 2 3 2 2 2 2 2 3 2 3 3 2 2" xfId="31754" xr:uid="{00000000-0005-0000-0000-000037370000}"/>
    <cellStyle name="Normal 2 3 2 2 2 2 2 3 2 3 3 3" xfId="23608" xr:uid="{00000000-0005-0000-0000-000038370000}"/>
    <cellStyle name="Normal 2 3 2 2 2 2 2 3 2 3 4" xfId="10159" xr:uid="{00000000-0005-0000-0000-000039370000}"/>
    <cellStyle name="Normal 2 3 2 2 2 2 2 3 2 3 4 2" xfId="26455" xr:uid="{00000000-0005-0000-0000-00003A370000}"/>
    <cellStyle name="Normal 2 3 2 2 2 2 2 3 2 3 5" xfId="18309" xr:uid="{00000000-0005-0000-0000-00003B370000}"/>
    <cellStyle name="Normal 2 3 2 2 2 2 2 3 2 4" xfId="3365" xr:uid="{00000000-0005-0000-0000-00003C370000}"/>
    <cellStyle name="Normal 2 3 2 2 2 2 2 3 2 4 2" xfId="11511" xr:uid="{00000000-0005-0000-0000-00003D370000}"/>
    <cellStyle name="Normal 2 3 2 2 2 2 2 3 2 4 2 2" xfId="27807" xr:uid="{00000000-0005-0000-0000-00003E370000}"/>
    <cellStyle name="Normal 2 3 2 2 2 2 2 3 2 4 3" xfId="19661" xr:uid="{00000000-0005-0000-0000-00003F370000}"/>
    <cellStyle name="Normal 2 3 2 2 2 2 2 3 2 5" xfId="5902" xr:uid="{00000000-0005-0000-0000-000040370000}"/>
    <cellStyle name="Normal 2 3 2 2 2 2 2 3 2 5 2" xfId="14048" xr:uid="{00000000-0005-0000-0000-000041370000}"/>
    <cellStyle name="Normal 2 3 2 2 2 2 2 3 2 5 2 2" xfId="30344" xr:uid="{00000000-0005-0000-0000-000042370000}"/>
    <cellStyle name="Normal 2 3 2 2 2 2 2 3 2 5 3" xfId="22198" xr:uid="{00000000-0005-0000-0000-000043370000}"/>
    <cellStyle name="Normal 2 3 2 2 2 2 2 3 2 6" xfId="8749" xr:uid="{00000000-0005-0000-0000-000044370000}"/>
    <cellStyle name="Normal 2 3 2 2 2 2 2 3 2 6 2" xfId="25045" xr:uid="{00000000-0005-0000-0000-000045370000}"/>
    <cellStyle name="Normal 2 3 2 2 2 2 2 3 2 7" xfId="16899" xr:uid="{00000000-0005-0000-0000-000046370000}"/>
    <cellStyle name="Normal 2 3 2 2 2 2 2 3 3" xfId="964" xr:uid="{00000000-0005-0000-0000-000047370000}"/>
    <cellStyle name="Normal 2 3 2 2 2 2 2 3 3 2" xfId="2374" xr:uid="{00000000-0005-0000-0000-000048370000}"/>
    <cellStyle name="Normal 2 3 2 2 2 2 2 3 3 2 2" xfId="4896" xr:uid="{00000000-0005-0000-0000-000049370000}"/>
    <cellStyle name="Normal 2 3 2 2 2 2 2 3 3 2 2 2" xfId="13042" xr:uid="{00000000-0005-0000-0000-00004A370000}"/>
    <cellStyle name="Normal 2 3 2 2 2 2 2 3 3 2 2 2 2" xfId="29338" xr:uid="{00000000-0005-0000-0000-00004B370000}"/>
    <cellStyle name="Normal 2 3 2 2 2 2 2 3 3 2 2 3" xfId="21192" xr:uid="{00000000-0005-0000-0000-00004C370000}"/>
    <cellStyle name="Normal 2 3 2 2 2 2 2 3 3 2 3" xfId="7673" xr:uid="{00000000-0005-0000-0000-00004D370000}"/>
    <cellStyle name="Normal 2 3 2 2 2 2 2 3 3 2 3 2" xfId="15819" xr:uid="{00000000-0005-0000-0000-00004E370000}"/>
    <cellStyle name="Normal 2 3 2 2 2 2 2 3 3 2 3 2 2" xfId="32115" xr:uid="{00000000-0005-0000-0000-00004F370000}"/>
    <cellStyle name="Normal 2 3 2 2 2 2 2 3 3 2 3 3" xfId="23969" xr:uid="{00000000-0005-0000-0000-000050370000}"/>
    <cellStyle name="Normal 2 3 2 2 2 2 2 3 3 2 4" xfId="10520" xr:uid="{00000000-0005-0000-0000-000051370000}"/>
    <cellStyle name="Normal 2 3 2 2 2 2 2 3 3 2 4 2" xfId="26816" xr:uid="{00000000-0005-0000-0000-000052370000}"/>
    <cellStyle name="Normal 2 3 2 2 2 2 2 3 3 2 5" xfId="18670" xr:uid="{00000000-0005-0000-0000-000053370000}"/>
    <cellStyle name="Normal 2 3 2 2 2 2 2 3 3 3" xfId="3678" xr:uid="{00000000-0005-0000-0000-000054370000}"/>
    <cellStyle name="Normal 2 3 2 2 2 2 2 3 3 3 2" xfId="11824" xr:uid="{00000000-0005-0000-0000-000055370000}"/>
    <cellStyle name="Normal 2 3 2 2 2 2 2 3 3 3 2 2" xfId="28120" xr:uid="{00000000-0005-0000-0000-000056370000}"/>
    <cellStyle name="Normal 2 3 2 2 2 2 2 3 3 3 3" xfId="19974" xr:uid="{00000000-0005-0000-0000-000057370000}"/>
    <cellStyle name="Normal 2 3 2 2 2 2 2 3 3 4" xfId="6263" xr:uid="{00000000-0005-0000-0000-000058370000}"/>
    <cellStyle name="Normal 2 3 2 2 2 2 2 3 3 4 2" xfId="14409" xr:uid="{00000000-0005-0000-0000-000059370000}"/>
    <cellStyle name="Normal 2 3 2 2 2 2 2 3 3 4 2 2" xfId="30705" xr:uid="{00000000-0005-0000-0000-00005A370000}"/>
    <cellStyle name="Normal 2 3 2 2 2 2 2 3 3 4 3" xfId="22559" xr:uid="{00000000-0005-0000-0000-00005B370000}"/>
    <cellStyle name="Normal 2 3 2 2 2 2 2 3 3 5" xfId="9110" xr:uid="{00000000-0005-0000-0000-00005C370000}"/>
    <cellStyle name="Normal 2 3 2 2 2 2 2 3 3 5 2" xfId="25406" xr:uid="{00000000-0005-0000-0000-00005D370000}"/>
    <cellStyle name="Normal 2 3 2 2 2 2 2 3 3 6" xfId="17260" xr:uid="{00000000-0005-0000-0000-00005E370000}"/>
    <cellStyle name="Normal 2 3 2 2 2 2 2 3 4" xfId="1669" xr:uid="{00000000-0005-0000-0000-00005F370000}"/>
    <cellStyle name="Normal 2 3 2 2 2 2 2 3 4 2" xfId="4287" xr:uid="{00000000-0005-0000-0000-000060370000}"/>
    <cellStyle name="Normal 2 3 2 2 2 2 2 3 4 2 2" xfId="12433" xr:uid="{00000000-0005-0000-0000-000061370000}"/>
    <cellStyle name="Normal 2 3 2 2 2 2 2 3 4 2 2 2" xfId="28729" xr:uid="{00000000-0005-0000-0000-000062370000}"/>
    <cellStyle name="Normal 2 3 2 2 2 2 2 3 4 2 3" xfId="20583" xr:uid="{00000000-0005-0000-0000-000063370000}"/>
    <cellStyle name="Normal 2 3 2 2 2 2 2 3 4 3" xfId="6968" xr:uid="{00000000-0005-0000-0000-000064370000}"/>
    <cellStyle name="Normal 2 3 2 2 2 2 2 3 4 3 2" xfId="15114" xr:uid="{00000000-0005-0000-0000-000065370000}"/>
    <cellStyle name="Normal 2 3 2 2 2 2 2 3 4 3 2 2" xfId="31410" xr:uid="{00000000-0005-0000-0000-000066370000}"/>
    <cellStyle name="Normal 2 3 2 2 2 2 2 3 4 3 3" xfId="23264" xr:uid="{00000000-0005-0000-0000-000067370000}"/>
    <cellStyle name="Normal 2 3 2 2 2 2 2 3 4 4" xfId="9815" xr:uid="{00000000-0005-0000-0000-000068370000}"/>
    <cellStyle name="Normal 2 3 2 2 2 2 2 3 4 4 2" xfId="26111" xr:uid="{00000000-0005-0000-0000-000069370000}"/>
    <cellStyle name="Normal 2 3 2 2 2 2 2 3 4 5" xfId="17965" xr:uid="{00000000-0005-0000-0000-00006A370000}"/>
    <cellStyle name="Normal 2 3 2 2 2 2 2 3 5" xfId="3069" xr:uid="{00000000-0005-0000-0000-00006B370000}"/>
    <cellStyle name="Normal 2 3 2 2 2 2 2 3 5 2" xfId="11215" xr:uid="{00000000-0005-0000-0000-00006C370000}"/>
    <cellStyle name="Normal 2 3 2 2 2 2 2 3 5 2 2" xfId="27511" xr:uid="{00000000-0005-0000-0000-00006D370000}"/>
    <cellStyle name="Normal 2 3 2 2 2 2 2 3 5 3" xfId="19365" xr:uid="{00000000-0005-0000-0000-00006E370000}"/>
    <cellStyle name="Normal 2 3 2 2 2 2 2 3 6" xfId="5558" xr:uid="{00000000-0005-0000-0000-00006F370000}"/>
    <cellStyle name="Normal 2 3 2 2 2 2 2 3 6 2" xfId="13704" xr:uid="{00000000-0005-0000-0000-000070370000}"/>
    <cellStyle name="Normal 2 3 2 2 2 2 2 3 6 2 2" xfId="30000" xr:uid="{00000000-0005-0000-0000-000071370000}"/>
    <cellStyle name="Normal 2 3 2 2 2 2 2 3 6 3" xfId="21854" xr:uid="{00000000-0005-0000-0000-000072370000}"/>
    <cellStyle name="Normal 2 3 2 2 2 2 2 3 7" xfId="8405" xr:uid="{00000000-0005-0000-0000-000073370000}"/>
    <cellStyle name="Normal 2 3 2 2 2 2 2 3 7 2" xfId="24701" xr:uid="{00000000-0005-0000-0000-000074370000}"/>
    <cellStyle name="Normal 2 3 2 2 2 2 2 3 8" xfId="16555" xr:uid="{00000000-0005-0000-0000-000075370000}"/>
    <cellStyle name="Normal 2 3 2 2 2 2 2 4" xfId="348" xr:uid="{00000000-0005-0000-0000-000076370000}"/>
    <cellStyle name="Normal 2 3 2 2 2 2 2 4 2" xfId="692" xr:uid="{00000000-0005-0000-0000-000077370000}"/>
    <cellStyle name="Normal 2 3 2 2 2 2 2 4 2 2" xfId="1398" xr:uid="{00000000-0005-0000-0000-000078370000}"/>
    <cellStyle name="Normal 2 3 2 2 2 2 2 4 2 2 2" xfId="2808" xr:uid="{00000000-0005-0000-0000-000079370000}"/>
    <cellStyle name="Normal 2 3 2 2 2 2 2 4 2 2 2 2" xfId="5266" xr:uid="{00000000-0005-0000-0000-00007A370000}"/>
    <cellStyle name="Normal 2 3 2 2 2 2 2 4 2 2 2 2 2" xfId="13412" xr:uid="{00000000-0005-0000-0000-00007B370000}"/>
    <cellStyle name="Normal 2 3 2 2 2 2 2 4 2 2 2 2 2 2" xfId="29708" xr:uid="{00000000-0005-0000-0000-00007C370000}"/>
    <cellStyle name="Normal 2 3 2 2 2 2 2 4 2 2 2 2 3" xfId="21562" xr:uid="{00000000-0005-0000-0000-00007D370000}"/>
    <cellStyle name="Normal 2 3 2 2 2 2 2 4 2 2 2 3" xfId="8107" xr:uid="{00000000-0005-0000-0000-00007E370000}"/>
    <cellStyle name="Normal 2 3 2 2 2 2 2 4 2 2 2 3 2" xfId="16253" xr:uid="{00000000-0005-0000-0000-00007F370000}"/>
    <cellStyle name="Normal 2 3 2 2 2 2 2 4 2 2 2 3 2 2" xfId="32549" xr:uid="{00000000-0005-0000-0000-000080370000}"/>
    <cellStyle name="Normal 2 3 2 2 2 2 2 4 2 2 2 3 3" xfId="24403" xr:uid="{00000000-0005-0000-0000-000081370000}"/>
    <cellStyle name="Normal 2 3 2 2 2 2 2 4 2 2 2 4" xfId="10954" xr:uid="{00000000-0005-0000-0000-000082370000}"/>
    <cellStyle name="Normal 2 3 2 2 2 2 2 4 2 2 2 4 2" xfId="27250" xr:uid="{00000000-0005-0000-0000-000083370000}"/>
    <cellStyle name="Normal 2 3 2 2 2 2 2 4 2 2 2 5" xfId="19104" xr:uid="{00000000-0005-0000-0000-000084370000}"/>
    <cellStyle name="Normal 2 3 2 2 2 2 2 4 2 2 3" xfId="4048" xr:uid="{00000000-0005-0000-0000-000085370000}"/>
    <cellStyle name="Normal 2 3 2 2 2 2 2 4 2 2 3 2" xfId="12194" xr:uid="{00000000-0005-0000-0000-000086370000}"/>
    <cellStyle name="Normal 2 3 2 2 2 2 2 4 2 2 3 2 2" xfId="28490" xr:uid="{00000000-0005-0000-0000-000087370000}"/>
    <cellStyle name="Normal 2 3 2 2 2 2 2 4 2 2 3 3" xfId="20344" xr:uid="{00000000-0005-0000-0000-000088370000}"/>
    <cellStyle name="Normal 2 3 2 2 2 2 2 4 2 2 4" xfId="6697" xr:uid="{00000000-0005-0000-0000-000089370000}"/>
    <cellStyle name="Normal 2 3 2 2 2 2 2 4 2 2 4 2" xfId="14843" xr:uid="{00000000-0005-0000-0000-00008A370000}"/>
    <cellStyle name="Normal 2 3 2 2 2 2 2 4 2 2 4 2 2" xfId="31139" xr:uid="{00000000-0005-0000-0000-00008B370000}"/>
    <cellStyle name="Normal 2 3 2 2 2 2 2 4 2 2 4 3" xfId="22993" xr:uid="{00000000-0005-0000-0000-00008C370000}"/>
    <cellStyle name="Normal 2 3 2 2 2 2 2 4 2 2 5" xfId="9544" xr:uid="{00000000-0005-0000-0000-00008D370000}"/>
    <cellStyle name="Normal 2 3 2 2 2 2 2 4 2 2 5 2" xfId="25840" xr:uid="{00000000-0005-0000-0000-00008E370000}"/>
    <cellStyle name="Normal 2 3 2 2 2 2 2 4 2 2 6" xfId="17694" xr:uid="{00000000-0005-0000-0000-00008F370000}"/>
    <cellStyle name="Normal 2 3 2 2 2 2 2 4 2 3" xfId="2103" xr:uid="{00000000-0005-0000-0000-000090370000}"/>
    <cellStyle name="Normal 2 3 2 2 2 2 2 4 2 3 2" xfId="4657" xr:uid="{00000000-0005-0000-0000-000091370000}"/>
    <cellStyle name="Normal 2 3 2 2 2 2 2 4 2 3 2 2" xfId="12803" xr:uid="{00000000-0005-0000-0000-000092370000}"/>
    <cellStyle name="Normal 2 3 2 2 2 2 2 4 2 3 2 2 2" xfId="29099" xr:uid="{00000000-0005-0000-0000-000093370000}"/>
    <cellStyle name="Normal 2 3 2 2 2 2 2 4 2 3 2 3" xfId="20953" xr:uid="{00000000-0005-0000-0000-000094370000}"/>
    <cellStyle name="Normal 2 3 2 2 2 2 2 4 2 3 3" xfId="7402" xr:uid="{00000000-0005-0000-0000-000095370000}"/>
    <cellStyle name="Normal 2 3 2 2 2 2 2 4 2 3 3 2" xfId="15548" xr:uid="{00000000-0005-0000-0000-000096370000}"/>
    <cellStyle name="Normal 2 3 2 2 2 2 2 4 2 3 3 2 2" xfId="31844" xr:uid="{00000000-0005-0000-0000-000097370000}"/>
    <cellStyle name="Normal 2 3 2 2 2 2 2 4 2 3 3 3" xfId="23698" xr:uid="{00000000-0005-0000-0000-000098370000}"/>
    <cellStyle name="Normal 2 3 2 2 2 2 2 4 2 3 4" xfId="10249" xr:uid="{00000000-0005-0000-0000-000099370000}"/>
    <cellStyle name="Normal 2 3 2 2 2 2 2 4 2 3 4 2" xfId="26545" xr:uid="{00000000-0005-0000-0000-00009A370000}"/>
    <cellStyle name="Normal 2 3 2 2 2 2 2 4 2 3 5" xfId="18399" xr:uid="{00000000-0005-0000-0000-00009B370000}"/>
    <cellStyle name="Normal 2 3 2 2 2 2 2 4 2 4" xfId="3439" xr:uid="{00000000-0005-0000-0000-00009C370000}"/>
    <cellStyle name="Normal 2 3 2 2 2 2 2 4 2 4 2" xfId="11585" xr:uid="{00000000-0005-0000-0000-00009D370000}"/>
    <cellStyle name="Normal 2 3 2 2 2 2 2 4 2 4 2 2" xfId="27881" xr:uid="{00000000-0005-0000-0000-00009E370000}"/>
    <cellStyle name="Normal 2 3 2 2 2 2 2 4 2 4 3" xfId="19735" xr:uid="{00000000-0005-0000-0000-00009F370000}"/>
    <cellStyle name="Normal 2 3 2 2 2 2 2 4 2 5" xfId="5992" xr:uid="{00000000-0005-0000-0000-0000A0370000}"/>
    <cellStyle name="Normal 2 3 2 2 2 2 2 4 2 5 2" xfId="14138" xr:uid="{00000000-0005-0000-0000-0000A1370000}"/>
    <cellStyle name="Normal 2 3 2 2 2 2 2 4 2 5 2 2" xfId="30434" xr:uid="{00000000-0005-0000-0000-0000A2370000}"/>
    <cellStyle name="Normal 2 3 2 2 2 2 2 4 2 5 3" xfId="22288" xr:uid="{00000000-0005-0000-0000-0000A3370000}"/>
    <cellStyle name="Normal 2 3 2 2 2 2 2 4 2 6" xfId="8839" xr:uid="{00000000-0005-0000-0000-0000A4370000}"/>
    <cellStyle name="Normal 2 3 2 2 2 2 2 4 2 6 2" xfId="25135" xr:uid="{00000000-0005-0000-0000-0000A5370000}"/>
    <cellStyle name="Normal 2 3 2 2 2 2 2 4 2 7" xfId="16989" xr:uid="{00000000-0005-0000-0000-0000A6370000}"/>
    <cellStyle name="Normal 2 3 2 2 2 2 2 4 3" xfId="1054" xr:uid="{00000000-0005-0000-0000-0000A7370000}"/>
    <cellStyle name="Normal 2 3 2 2 2 2 2 4 3 2" xfId="2464" xr:uid="{00000000-0005-0000-0000-0000A8370000}"/>
    <cellStyle name="Normal 2 3 2 2 2 2 2 4 3 2 2" xfId="4970" xr:uid="{00000000-0005-0000-0000-0000A9370000}"/>
    <cellStyle name="Normal 2 3 2 2 2 2 2 4 3 2 2 2" xfId="13116" xr:uid="{00000000-0005-0000-0000-0000AA370000}"/>
    <cellStyle name="Normal 2 3 2 2 2 2 2 4 3 2 2 2 2" xfId="29412" xr:uid="{00000000-0005-0000-0000-0000AB370000}"/>
    <cellStyle name="Normal 2 3 2 2 2 2 2 4 3 2 2 3" xfId="21266" xr:uid="{00000000-0005-0000-0000-0000AC370000}"/>
    <cellStyle name="Normal 2 3 2 2 2 2 2 4 3 2 3" xfId="7763" xr:uid="{00000000-0005-0000-0000-0000AD370000}"/>
    <cellStyle name="Normal 2 3 2 2 2 2 2 4 3 2 3 2" xfId="15909" xr:uid="{00000000-0005-0000-0000-0000AE370000}"/>
    <cellStyle name="Normal 2 3 2 2 2 2 2 4 3 2 3 2 2" xfId="32205" xr:uid="{00000000-0005-0000-0000-0000AF370000}"/>
    <cellStyle name="Normal 2 3 2 2 2 2 2 4 3 2 3 3" xfId="24059" xr:uid="{00000000-0005-0000-0000-0000B0370000}"/>
    <cellStyle name="Normal 2 3 2 2 2 2 2 4 3 2 4" xfId="10610" xr:uid="{00000000-0005-0000-0000-0000B1370000}"/>
    <cellStyle name="Normal 2 3 2 2 2 2 2 4 3 2 4 2" xfId="26906" xr:uid="{00000000-0005-0000-0000-0000B2370000}"/>
    <cellStyle name="Normal 2 3 2 2 2 2 2 4 3 2 5" xfId="18760" xr:uid="{00000000-0005-0000-0000-0000B3370000}"/>
    <cellStyle name="Normal 2 3 2 2 2 2 2 4 3 3" xfId="3752" xr:uid="{00000000-0005-0000-0000-0000B4370000}"/>
    <cellStyle name="Normal 2 3 2 2 2 2 2 4 3 3 2" xfId="11898" xr:uid="{00000000-0005-0000-0000-0000B5370000}"/>
    <cellStyle name="Normal 2 3 2 2 2 2 2 4 3 3 2 2" xfId="28194" xr:uid="{00000000-0005-0000-0000-0000B6370000}"/>
    <cellStyle name="Normal 2 3 2 2 2 2 2 4 3 3 3" xfId="20048" xr:uid="{00000000-0005-0000-0000-0000B7370000}"/>
    <cellStyle name="Normal 2 3 2 2 2 2 2 4 3 4" xfId="6353" xr:uid="{00000000-0005-0000-0000-0000B8370000}"/>
    <cellStyle name="Normal 2 3 2 2 2 2 2 4 3 4 2" xfId="14499" xr:uid="{00000000-0005-0000-0000-0000B9370000}"/>
    <cellStyle name="Normal 2 3 2 2 2 2 2 4 3 4 2 2" xfId="30795" xr:uid="{00000000-0005-0000-0000-0000BA370000}"/>
    <cellStyle name="Normal 2 3 2 2 2 2 2 4 3 4 3" xfId="22649" xr:uid="{00000000-0005-0000-0000-0000BB370000}"/>
    <cellStyle name="Normal 2 3 2 2 2 2 2 4 3 5" xfId="9200" xr:uid="{00000000-0005-0000-0000-0000BC370000}"/>
    <cellStyle name="Normal 2 3 2 2 2 2 2 4 3 5 2" xfId="25496" xr:uid="{00000000-0005-0000-0000-0000BD370000}"/>
    <cellStyle name="Normal 2 3 2 2 2 2 2 4 3 6" xfId="17350" xr:uid="{00000000-0005-0000-0000-0000BE370000}"/>
    <cellStyle name="Normal 2 3 2 2 2 2 2 4 4" xfId="1759" xr:uid="{00000000-0005-0000-0000-0000BF370000}"/>
    <cellStyle name="Normal 2 3 2 2 2 2 2 4 4 2" xfId="4361" xr:uid="{00000000-0005-0000-0000-0000C0370000}"/>
    <cellStyle name="Normal 2 3 2 2 2 2 2 4 4 2 2" xfId="12507" xr:uid="{00000000-0005-0000-0000-0000C1370000}"/>
    <cellStyle name="Normal 2 3 2 2 2 2 2 4 4 2 2 2" xfId="28803" xr:uid="{00000000-0005-0000-0000-0000C2370000}"/>
    <cellStyle name="Normal 2 3 2 2 2 2 2 4 4 2 3" xfId="20657" xr:uid="{00000000-0005-0000-0000-0000C3370000}"/>
    <cellStyle name="Normal 2 3 2 2 2 2 2 4 4 3" xfId="7058" xr:uid="{00000000-0005-0000-0000-0000C4370000}"/>
    <cellStyle name="Normal 2 3 2 2 2 2 2 4 4 3 2" xfId="15204" xr:uid="{00000000-0005-0000-0000-0000C5370000}"/>
    <cellStyle name="Normal 2 3 2 2 2 2 2 4 4 3 2 2" xfId="31500" xr:uid="{00000000-0005-0000-0000-0000C6370000}"/>
    <cellStyle name="Normal 2 3 2 2 2 2 2 4 4 3 3" xfId="23354" xr:uid="{00000000-0005-0000-0000-0000C7370000}"/>
    <cellStyle name="Normal 2 3 2 2 2 2 2 4 4 4" xfId="9905" xr:uid="{00000000-0005-0000-0000-0000C8370000}"/>
    <cellStyle name="Normal 2 3 2 2 2 2 2 4 4 4 2" xfId="26201" xr:uid="{00000000-0005-0000-0000-0000C9370000}"/>
    <cellStyle name="Normal 2 3 2 2 2 2 2 4 4 5" xfId="18055" xr:uid="{00000000-0005-0000-0000-0000CA370000}"/>
    <cellStyle name="Normal 2 3 2 2 2 2 2 4 5" xfId="3143" xr:uid="{00000000-0005-0000-0000-0000CB370000}"/>
    <cellStyle name="Normal 2 3 2 2 2 2 2 4 5 2" xfId="11289" xr:uid="{00000000-0005-0000-0000-0000CC370000}"/>
    <cellStyle name="Normal 2 3 2 2 2 2 2 4 5 2 2" xfId="27585" xr:uid="{00000000-0005-0000-0000-0000CD370000}"/>
    <cellStyle name="Normal 2 3 2 2 2 2 2 4 5 3" xfId="19439" xr:uid="{00000000-0005-0000-0000-0000CE370000}"/>
    <cellStyle name="Normal 2 3 2 2 2 2 2 4 6" xfId="5648" xr:uid="{00000000-0005-0000-0000-0000CF370000}"/>
    <cellStyle name="Normal 2 3 2 2 2 2 2 4 6 2" xfId="13794" xr:uid="{00000000-0005-0000-0000-0000D0370000}"/>
    <cellStyle name="Normal 2 3 2 2 2 2 2 4 6 2 2" xfId="30090" xr:uid="{00000000-0005-0000-0000-0000D1370000}"/>
    <cellStyle name="Normal 2 3 2 2 2 2 2 4 6 3" xfId="21944" xr:uid="{00000000-0005-0000-0000-0000D2370000}"/>
    <cellStyle name="Normal 2 3 2 2 2 2 2 4 7" xfId="8495" xr:uid="{00000000-0005-0000-0000-0000D3370000}"/>
    <cellStyle name="Normal 2 3 2 2 2 2 2 4 7 2" xfId="24791" xr:uid="{00000000-0005-0000-0000-0000D4370000}"/>
    <cellStyle name="Normal 2 3 2 2 2 2 2 4 8" xfId="16645" xr:uid="{00000000-0005-0000-0000-0000D5370000}"/>
    <cellStyle name="Normal 2 3 2 2 2 2 2 5" xfId="438" xr:uid="{00000000-0005-0000-0000-0000D6370000}"/>
    <cellStyle name="Normal 2 3 2 2 2 2 2 5 2" xfId="1144" xr:uid="{00000000-0005-0000-0000-0000D7370000}"/>
    <cellStyle name="Normal 2 3 2 2 2 2 2 5 2 2" xfId="2554" xr:uid="{00000000-0005-0000-0000-0000D8370000}"/>
    <cellStyle name="Normal 2 3 2 2 2 2 2 5 2 2 2" xfId="5044" xr:uid="{00000000-0005-0000-0000-0000D9370000}"/>
    <cellStyle name="Normal 2 3 2 2 2 2 2 5 2 2 2 2" xfId="13190" xr:uid="{00000000-0005-0000-0000-0000DA370000}"/>
    <cellStyle name="Normal 2 3 2 2 2 2 2 5 2 2 2 2 2" xfId="29486" xr:uid="{00000000-0005-0000-0000-0000DB370000}"/>
    <cellStyle name="Normal 2 3 2 2 2 2 2 5 2 2 2 3" xfId="21340" xr:uid="{00000000-0005-0000-0000-0000DC370000}"/>
    <cellStyle name="Normal 2 3 2 2 2 2 2 5 2 2 3" xfId="7853" xr:uid="{00000000-0005-0000-0000-0000DD370000}"/>
    <cellStyle name="Normal 2 3 2 2 2 2 2 5 2 2 3 2" xfId="15999" xr:uid="{00000000-0005-0000-0000-0000DE370000}"/>
    <cellStyle name="Normal 2 3 2 2 2 2 2 5 2 2 3 2 2" xfId="32295" xr:uid="{00000000-0005-0000-0000-0000DF370000}"/>
    <cellStyle name="Normal 2 3 2 2 2 2 2 5 2 2 3 3" xfId="24149" xr:uid="{00000000-0005-0000-0000-0000E0370000}"/>
    <cellStyle name="Normal 2 3 2 2 2 2 2 5 2 2 4" xfId="10700" xr:uid="{00000000-0005-0000-0000-0000E1370000}"/>
    <cellStyle name="Normal 2 3 2 2 2 2 2 5 2 2 4 2" xfId="26996" xr:uid="{00000000-0005-0000-0000-0000E2370000}"/>
    <cellStyle name="Normal 2 3 2 2 2 2 2 5 2 2 5" xfId="18850" xr:uid="{00000000-0005-0000-0000-0000E3370000}"/>
    <cellStyle name="Normal 2 3 2 2 2 2 2 5 2 3" xfId="3826" xr:uid="{00000000-0005-0000-0000-0000E4370000}"/>
    <cellStyle name="Normal 2 3 2 2 2 2 2 5 2 3 2" xfId="11972" xr:uid="{00000000-0005-0000-0000-0000E5370000}"/>
    <cellStyle name="Normal 2 3 2 2 2 2 2 5 2 3 2 2" xfId="28268" xr:uid="{00000000-0005-0000-0000-0000E6370000}"/>
    <cellStyle name="Normal 2 3 2 2 2 2 2 5 2 3 3" xfId="20122" xr:uid="{00000000-0005-0000-0000-0000E7370000}"/>
    <cellStyle name="Normal 2 3 2 2 2 2 2 5 2 4" xfId="6443" xr:uid="{00000000-0005-0000-0000-0000E8370000}"/>
    <cellStyle name="Normal 2 3 2 2 2 2 2 5 2 4 2" xfId="14589" xr:uid="{00000000-0005-0000-0000-0000E9370000}"/>
    <cellStyle name="Normal 2 3 2 2 2 2 2 5 2 4 2 2" xfId="30885" xr:uid="{00000000-0005-0000-0000-0000EA370000}"/>
    <cellStyle name="Normal 2 3 2 2 2 2 2 5 2 4 3" xfId="22739" xr:uid="{00000000-0005-0000-0000-0000EB370000}"/>
    <cellStyle name="Normal 2 3 2 2 2 2 2 5 2 5" xfId="9290" xr:uid="{00000000-0005-0000-0000-0000EC370000}"/>
    <cellStyle name="Normal 2 3 2 2 2 2 2 5 2 5 2" xfId="25586" xr:uid="{00000000-0005-0000-0000-0000ED370000}"/>
    <cellStyle name="Normal 2 3 2 2 2 2 2 5 2 6" xfId="17440" xr:uid="{00000000-0005-0000-0000-0000EE370000}"/>
    <cellStyle name="Normal 2 3 2 2 2 2 2 5 3" xfId="1849" xr:uid="{00000000-0005-0000-0000-0000EF370000}"/>
    <cellStyle name="Normal 2 3 2 2 2 2 2 5 3 2" xfId="4435" xr:uid="{00000000-0005-0000-0000-0000F0370000}"/>
    <cellStyle name="Normal 2 3 2 2 2 2 2 5 3 2 2" xfId="12581" xr:uid="{00000000-0005-0000-0000-0000F1370000}"/>
    <cellStyle name="Normal 2 3 2 2 2 2 2 5 3 2 2 2" xfId="28877" xr:uid="{00000000-0005-0000-0000-0000F2370000}"/>
    <cellStyle name="Normal 2 3 2 2 2 2 2 5 3 2 3" xfId="20731" xr:uid="{00000000-0005-0000-0000-0000F3370000}"/>
    <cellStyle name="Normal 2 3 2 2 2 2 2 5 3 3" xfId="7148" xr:uid="{00000000-0005-0000-0000-0000F4370000}"/>
    <cellStyle name="Normal 2 3 2 2 2 2 2 5 3 3 2" xfId="15294" xr:uid="{00000000-0005-0000-0000-0000F5370000}"/>
    <cellStyle name="Normal 2 3 2 2 2 2 2 5 3 3 2 2" xfId="31590" xr:uid="{00000000-0005-0000-0000-0000F6370000}"/>
    <cellStyle name="Normal 2 3 2 2 2 2 2 5 3 3 3" xfId="23444" xr:uid="{00000000-0005-0000-0000-0000F7370000}"/>
    <cellStyle name="Normal 2 3 2 2 2 2 2 5 3 4" xfId="9995" xr:uid="{00000000-0005-0000-0000-0000F8370000}"/>
    <cellStyle name="Normal 2 3 2 2 2 2 2 5 3 4 2" xfId="26291" xr:uid="{00000000-0005-0000-0000-0000F9370000}"/>
    <cellStyle name="Normal 2 3 2 2 2 2 2 5 3 5" xfId="18145" xr:uid="{00000000-0005-0000-0000-0000FA370000}"/>
    <cellStyle name="Normal 2 3 2 2 2 2 2 5 4" xfId="3217" xr:uid="{00000000-0005-0000-0000-0000FB370000}"/>
    <cellStyle name="Normal 2 3 2 2 2 2 2 5 4 2" xfId="11363" xr:uid="{00000000-0005-0000-0000-0000FC370000}"/>
    <cellStyle name="Normal 2 3 2 2 2 2 2 5 4 2 2" xfId="27659" xr:uid="{00000000-0005-0000-0000-0000FD370000}"/>
    <cellStyle name="Normal 2 3 2 2 2 2 2 5 4 3" xfId="19513" xr:uid="{00000000-0005-0000-0000-0000FE370000}"/>
    <cellStyle name="Normal 2 3 2 2 2 2 2 5 5" xfId="5738" xr:uid="{00000000-0005-0000-0000-0000FF370000}"/>
    <cellStyle name="Normal 2 3 2 2 2 2 2 5 5 2" xfId="13884" xr:uid="{00000000-0005-0000-0000-000000380000}"/>
    <cellStyle name="Normal 2 3 2 2 2 2 2 5 5 2 2" xfId="30180" xr:uid="{00000000-0005-0000-0000-000001380000}"/>
    <cellStyle name="Normal 2 3 2 2 2 2 2 5 5 3" xfId="22034" xr:uid="{00000000-0005-0000-0000-000002380000}"/>
    <cellStyle name="Normal 2 3 2 2 2 2 2 5 6" xfId="8585" xr:uid="{00000000-0005-0000-0000-000003380000}"/>
    <cellStyle name="Normal 2 3 2 2 2 2 2 5 6 2" xfId="24881" xr:uid="{00000000-0005-0000-0000-000004380000}"/>
    <cellStyle name="Normal 2 3 2 2 2 2 2 5 7" xfId="16735" xr:uid="{00000000-0005-0000-0000-000005380000}"/>
    <cellStyle name="Normal 2 3 2 2 2 2 2 6" xfId="800" xr:uid="{00000000-0005-0000-0000-000006380000}"/>
    <cellStyle name="Normal 2 3 2 2 2 2 2 6 2" xfId="2210" xr:uid="{00000000-0005-0000-0000-000007380000}"/>
    <cellStyle name="Normal 2 3 2 2 2 2 2 6 2 2" xfId="4748" xr:uid="{00000000-0005-0000-0000-000008380000}"/>
    <cellStyle name="Normal 2 3 2 2 2 2 2 6 2 2 2" xfId="12894" xr:uid="{00000000-0005-0000-0000-000009380000}"/>
    <cellStyle name="Normal 2 3 2 2 2 2 2 6 2 2 2 2" xfId="29190" xr:uid="{00000000-0005-0000-0000-00000A380000}"/>
    <cellStyle name="Normal 2 3 2 2 2 2 2 6 2 2 3" xfId="21044" xr:uid="{00000000-0005-0000-0000-00000B380000}"/>
    <cellStyle name="Normal 2 3 2 2 2 2 2 6 2 3" xfId="7509" xr:uid="{00000000-0005-0000-0000-00000C380000}"/>
    <cellStyle name="Normal 2 3 2 2 2 2 2 6 2 3 2" xfId="15655" xr:uid="{00000000-0005-0000-0000-00000D380000}"/>
    <cellStyle name="Normal 2 3 2 2 2 2 2 6 2 3 2 2" xfId="31951" xr:uid="{00000000-0005-0000-0000-00000E380000}"/>
    <cellStyle name="Normal 2 3 2 2 2 2 2 6 2 3 3" xfId="23805" xr:uid="{00000000-0005-0000-0000-00000F380000}"/>
    <cellStyle name="Normal 2 3 2 2 2 2 2 6 2 4" xfId="10356" xr:uid="{00000000-0005-0000-0000-000010380000}"/>
    <cellStyle name="Normal 2 3 2 2 2 2 2 6 2 4 2" xfId="26652" xr:uid="{00000000-0005-0000-0000-000011380000}"/>
    <cellStyle name="Normal 2 3 2 2 2 2 2 6 2 5" xfId="18506" xr:uid="{00000000-0005-0000-0000-000012380000}"/>
    <cellStyle name="Normal 2 3 2 2 2 2 2 6 3" xfId="3530" xr:uid="{00000000-0005-0000-0000-000013380000}"/>
    <cellStyle name="Normal 2 3 2 2 2 2 2 6 3 2" xfId="11676" xr:uid="{00000000-0005-0000-0000-000014380000}"/>
    <cellStyle name="Normal 2 3 2 2 2 2 2 6 3 2 2" xfId="27972" xr:uid="{00000000-0005-0000-0000-000015380000}"/>
    <cellStyle name="Normal 2 3 2 2 2 2 2 6 3 3" xfId="19826" xr:uid="{00000000-0005-0000-0000-000016380000}"/>
    <cellStyle name="Normal 2 3 2 2 2 2 2 6 4" xfId="6099" xr:uid="{00000000-0005-0000-0000-000017380000}"/>
    <cellStyle name="Normal 2 3 2 2 2 2 2 6 4 2" xfId="14245" xr:uid="{00000000-0005-0000-0000-000018380000}"/>
    <cellStyle name="Normal 2 3 2 2 2 2 2 6 4 2 2" xfId="30541" xr:uid="{00000000-0005-0000-0000-000019380000}"/>
    <cellStyle name="Normal 2 3 2 2 2 2 2 6 4 3" xfId="22395" xr:uid="{00000000-0005-0000-0000-00001A380000}"/>
    <cellStyle name="Normal 2 3 2 2 2 2 2 6 5" xfId="8946" xr:uid="{00000000-0005-0000-0000-00001B380000}"/>
    <cellStyle name="Normal 2 3 2 2 2 2 2 6 5 2" xfId="25242" xr:uid="{00000000-0005-0000-0000-00001C380000}"/>
    <cellStyle name="Normal 2 3 2 2 2 2 2 6 6" xfId="17096" xr:uid="{00000000-0005-0000-0000-00001D380000}"/>
    <cellStyle name="Normal 2 3 2 2 2 2 2 7" xfId="1505" xr:uid="{00000000-0005-0000-0000-00001E380000}"/>
    <cellStyle name="Normal 2 3 2 2 2 2 2 7 2" xfId="4139" xr:uid="{00000000-0005-0000-0000-00001F380000}"/>
    <cellStyle name="Normal 2 3 2 2 2 2 2 7 2 2" xfId="12285" xr:uid="{00000000-0005-0000-0000-000020380000}"/>
    <cellStyle name="Normal 2 3 2 2 2 2 2 7 2 2 2" xfId="28581" xr:uid="{00000000-0005-0000-0000-000021380000}"/>
    <cellStyle name="Normal 2 3 2 2 2 2 2 7 2 3" xfId="20435" xr:uid="{00000000-0005-0000-0000-000022380000}"/>
    <cellStyle name="Normal 2 3 2 2 2 2 2 7 3" xfId="6804" xr:uid="{00000000-0005-0000-0000-000023380000}"/>
    <cellStyle name="Normal 2 3 2 2 2 2 2 7 3 2" xfId="14950" xr:uid="{00000000-0005-0000-0000-000024380000}"/>
    <cellStyle name="Normal 2 3 2 2 2 2 2 7 3 2 2" xfId="31246" xr:uid="{00000000-0005-0000-0000-000025380000}"/>
    <cellStyle name="Normal 2 3 2 2 2 2 2 7 3 3" xfId="23100" xr:uid="{00000000-0005-0000-0000-000026380000}"/>
    <cellStyle name="Normal 2 3 2 2 2 2 2 7 4" xfId="9651" xr:uid="{00000000-0005-0000-0000-000027380000}"/>
    <cellStyle name="Normal 2 3 2 2 2 2 2 7 4 2" xfId="25947" xr:uid="{00000000-0005-0000-0000-000028380000}"/>
    <cellStyle name="Normal 2 3 2 2 2 2 2 7 5" xfId="17801" xr:uid="{00000000-0005-0000-0000-000029380000}"/>
    <cellStyle name="Normal 2 3 2 2 2 2 2 8" xfId="2921" xr:uid="{00000000-0005-0000-0000-00002A380000}"/>
    <cellStyle name="Normal 2 3 2 2 2 2 2 8 2" xfId="11067" xr:uid="{00000000-0005-0000-0000-00002B380000}"/>
    <cellStyle name="Normal 2 3 2 2 2 2 2 8 2 2" xfId="27363" xr:uid="{00000000-0005-0000-0000-00002C380000}"/>
    <cellStyle name="Normal 2 3 2 2 2 2 2 8 3" xfId="19217" xr:uid="{00000000-0005-0000-0000-00002D380000}"/>
    <cellStyle name="Normal 2 3 2 2 2 2 2 9" xfId="5394" xr:uid="{00000000-0005-0000-0000-00002E380000}"/>
    <cellStyle name="Normal 2 3 2 2 2 2 2 9 2" xfId="13540" xr:uid="{00000000-0005-0000-0000-00002F380000}"/>
    <cellStyle name="Normal 2 3 2 2 2 2 2 9 2 2" xfId="29836" xr:uid="{00000000-0005-0000-0000-000030380000}"/>
    <cellStyle name="Normal 2 3 2 2 2 2 2 9 3" xfId="21690" xr:uid="{00000000-0005-0000-0000-000031380000}"/>
    <cellStyle name="Normal 2 3 2 2 2 2 3" xfId="140" xr:uid="{00000000-0005-0000-0000-000032380000}"/>
    <cellStyle name="Normal 2 3 2 2 2 2 3 2" xfId="484" xr:uid="{00000000-0005-0000-0000-000033380000}"/>
    <cellStyle name="Normal 2 3 2 2 2 2 3 2 2" xfId="1190" xr:uid="{00000000-0005-0000-0000-000034380000}"/>
    <cellStyle name="Normal 2 3 2 2 2 2 3 2 2 2" xfId="2600" xr:uid="{00000000-0005-0000-0000-000035380000}"/>
    <cellStyle name="Normal 2 3 2 2 2 2 3 2 2 2 2" xfId="5082" xr:uid="{00000000-0005-0000-0000-000036380000}"/>
    <cellStyle name="Normal 2 3 2 2 2 2 3 2 2 2 2 2" xfId="13228" xr:uid="{00000000-0005-0000-0000-000037380000}"/>
    <cellStyle name="Normal 2 3 2 2 2 2 3 2 2 2 2 2 2" xfId="29524" xr:uid="{00000000-0005-0000-0000-000038380000}"/>
    <cellStyle name="Normal 2 3 2 2 2 2 3 2 2 2 2 3" xfId="21378" xr:uid="{00000000-0005-0000-0000-000039380000}"/>
    <cellStyle name="Normal 2 3 2 2 2 2 3 2 2 2 3" xfId="7899" xr:uid="{00000000-0005-0000-0000-00003A380000}"/>
    <cellStyle name="Normal 2 3 2 2 2 2 3 2 2 2 3 2" xfId="16045" xr:uid="{00000000-0005-0000-0000-00003B380000}"/>
    <cellStyle name="Normal 2 3 2 2 2 2 3 2 2 2 3 2 2" xfId="32341" xr:uid="{00000000-0005-0000-0000-00003C380000}"/>
    <cellStyle name="Normal 2 3 2 2 2 2 3 2 2 2 3 3" xfId="24195" xr:uid="{00000000-0005-0000-0000-00003D380000}"/>
    <cellStyle name="Normal 2 3 2 2 2 2 3 2 2 2 4" xfId="10746" xr:uid="{00000000-0005-0000-0000-00003E380000}"/>
    <cellStyle name="Normal 2 3 2 2 2 2 3 2 2 2 4 2" xfId="27042" xr:uid="{00000000-0005-0000-0000-00003F380000}"/>
    <cellStyle name="Normal 2 3 2 2 2 2 3 2 2 2 5" xfId="18896" xr:uid="{00000000-0005-0000-0000-000040380000}"/>
    <cellStyle name="Normal 2 3 2 2 2 2 3 2 2 3" xfId="3864" xr:uid="{00000000-0005-0000-0000-000041380000}"/>
    <cellStyle name="Normal 2 3 2 2 2 2 3 2 2 3 2" xfId="12010" xr:uid="{00000000-0005-0000-0000-000042380000}"/>
    <cellStyle name="Normal 2 3 2 2 2 2 3 2 2 3 2 2" xfId="28306" xr:uid="{00000000-0005-0000-0000-000043380000}"/>
    <cellStyle name="Normal 2 3 2 2 2 2 3 2 2 3 3" xfId="20160" xr:uid="{00000000-0005-0000-0000-000044380000}"/>
    <cellStyle name="Normal 2 3 2 2 2 2 3 2 2 4" xfId="6489" xr:uid="{00000000-0005-0000-0000-000045380000}"/>
    <cellStyle name="Normal 2 3 2 2 2 2 3 2 2 4 2" xfId="14635" xr:uid="{00000000-0005-0000-0000-000046380000}"/>
    <cellStyle name="Normal 2 3 2 2 2 2 3 2 2 4 2 2" xfId="30931" xr:uid="{00000000-0005-0000-0000-000047380000}"/>
    <cellStyle name="Normal 2 3 2 2 2 2 3 2 2 4 3" xfId="22785" xr:uid="{00000000-0005-0000-0000-000048380000}"/>
    <cellStyle name="Normal 2 3 2 2 2 2 3 2 2 5" xfId="9336" xr:uid="{00000000-0005-0000-0000-000049380000}"/>
    <cellStyle name="Normal 2 3 2 2 2 2 3 2 2 5 2" xfId="25632" xr:uid="{00000000-0005-0000-0000-00004A380000}"/>
    <cellStyle name="Normal 2 3 2 2 2 2 3 2 2 6" xfId="17486" xr:uid="{00000000-0005-0000-0000-00004B380000}"/>
    <cellStyle name="Normal 2 3 2 2 2 2 3 2 3" xfId="1895" xr:uid="{00000000-0005-0000-0000-00004C380000}"/>
    <cellStyle name="Normal 2 3 2 2 2 2 3 2 3 2" xfId="4473" xr:uid="{00000000-0005-0000-0000-00004D380000}"/>
    <cellStyle name="Normal 2 3 2 2 2 2 3 2 3 2 2" xfId="12619" xr:uid="{00000000-0005-0000-0000-00004E380000}"/>
    <cellStyle name="Normal 2 3 2 2 2 2 3 2 3 2 2 2" xfId="28915" xr:uid="{00000000-0005-0000-0000-00004F380000}"/>
    <cellStyle name="Normal 2 3 2 2 2 2 3 2 3 2 3" xfId="20769" xr:uid="{00000000-0005-0000-0000-000050380000}"/>
    <cellStyle name="Normal 2 3 2 2 2 2 3 2 3 3" xfId="7194" xr:uid="{00000000-0005-0000-0000-000051380000}"/>
    <cellStyle name="Normal 2 3 2 2 2 2 3 2 3 3 2" xfId="15340" xr:uid="{00000000-0005-0000-0000-000052380000}"/>
    <cellStyle name="Normal 2 3 2 2 2 2 3 2 3 3 2 2" xfId="31636" xr:uid="{00000000-0005-0000-0000-000053380000}"/>
    <cellStyle name="Normal 2 3 2 2 2 2 3 2 3 3 3" xfId="23490" xr:uid="{00000000-0005-0000-0000-000054380000}"/>
    <cellStyle name="Normal 2 3 2 2 2 2 3 2 3 4" xfId="10041" xr:uid="{00000000-0005-0000-0000-000055380000}"/>
    <cellStyle name="Normal 2 3 2 2 2 2 3 2 3 4 2" xfId="26337" xr:uid="{00000000-0005-0000-0000-000056380000}"/>
    <cellStyle name="Normal 2 3 2 2 2 2 3 2 3 5" xfId="18191" xr:uid="{00000000-0005-0000-0000-000057380000}"/>
    <cellStyle name="Normal 2 3 2 2 2 2 3 2 4" xfId="3255" xr:uid="{00000000-0005-0000-0000-000058380000}"/>
    <cellStyle name="Normal 2 3 2 2 2 2 3 2 4 2" xfId="11401" xr:uid="{00000000-0005-0000-0000-000059380000}"/>
    <cellStyle name="Normal 2 3 2 2 2 2 3 2 4 2 2" xfId="27697" xr:uid="{00000000-0005-0000-0000-00005A380000}"/>
    <cellStyle name="Normal 2 3 2 2 2 2 3 2 4 3" xfId="19551" xr:uid="{00000000-0005-0000-0000-00005B380000}"/>
    <cellStyle name="Normal 2 3 2 2 2 2 3 2 5" xfId="5784" xr:uid="{00000000-0005-0000-0000-00005C380000}"/>
    <cellStyle name="Normal 2 3 2 2 2 2 3 2 5 2" xfId="13930" xr:uid="{00000000-0005-0000-0000-00005D380000}"/>
    <cellStyle name="Normal 2 3 2 2 2 2 3 2 5 2 2" xfId="30226" xr:uid="{00000000-0005-0000-0000-00005E380000}"/>
    <cellStyle name="Normal 2 3 2 2 2 2 3 2 5 3" xfId="22080" xr:uid="{00000000-0005-0000-0000-00005F380000}"/>
    <cellStyle name="Normal 2 3 2 2 2 2 3 2 6" xfId="8631" xr:uid="{00000000-0005-0000-0000-000060380000}"/>
    <cellStyle name="Normal 2 3 2 2 2 2 3 2 6 2" xfId="24927" xr:uid="{00000000-0005-0000-0000-000061380000}"/>
    <cellStyle name="Normal 2 3 2 2 2 2 3 2 7" xfId="16781" xr:uid="{00000000-0005-0000-0000-000062380000}"/>
    <cellStyle name="Normal 2 3 2 2 2 2 3 3" xfId="846" xr:uid="{00000000-0005-0000-0000-000063380000}"/>
    <cellStyle name="Normal 2 3 2 2 2 2 3 3 2" xfId="2256" xr:uid="{00000000-0005-0000-0000-000064380000}"/>
    <cellStyle name="Normal 2 3 2 2 2 2 3 3 2 2" xfId="4786" xr:uid="{00000000-0005-0000-0000-000065380000}"/>
    <cellStyle name="Normal 2 3 2 2 2 2 3 3 2 2 2" xfId="12932" xr:uid="{00000000-0005-0000-0000-000066380000}"/>
    <cellStyle name="Normal 2 3 2 2 2 2 3 3 2 2 2 2" xfId="29228" xr:uid="{00000000-0005-0000-0000-000067380000}"/>
    <cellStyle name="Normal 2 3 2 2 2 2 3 3 2 2 3" xfId="21082" xr:uid="{00000000-0005-0000-0000-000068380000}"/>
    <cellStyle name="Normal 2 3 2 2 2 2 3 3 2 3" xfId="7555" xr:uid="{00000000-0005-0000-0000-000069380000}"/>
    <cellStyle name="Normal 2 3 2 2 2 2 3 3 2 3 2" xfId="15701" xr:uid="{00000000-0005-0000-0000-00006A380000}"/>
    <cellStyle name="Normal 2 3 2 2 2 2 3 3 2 3 2 2" xfId="31997" xr:uid="{00000000-0005-0000-0000-00006B380000}"/>
    <cellStyle name="Normal 2 3 2 2 2 2 3 3 2 3 3" xfId="23851" xr:uid="{00000000-0005-0000-0000-00006C380000}"/>
    <cellStyle name="Normal 2 3 2 2 2 2 3 3 2 4" xfId="10402" xr:uid="{00000000-0005-0000-0000-00006D380000}"/>
    <cellStyle name="Normal 2 3 2 2 2 2 3 3 2 4 2" xfId="26698" xr:uid="{00000000-0005-0000-0000-00006E380000}"/>
    <cellStyle name="Normal 2 3 2 2 2 2 3 3 2 5" xfId="18552" xr:uid="{00000000-0005-0000-0000-00006F380000}"/>
    <cellStyle name="Normal 2 3 2 2 2 2 3 3 3" xfId="3568" xr:uid="{00000000-0005-0000-0000-000070380000}"/>
    <cellStyle name="Normal 2 3 2 2 2 2 3 3 3 2" xfId="11714" xr:uid="{00000000-0005-0000-0000-000071380000}"/>
    <cellStyle name="Normal 2 3 2 2 2 2 3 3 3 2 2" xfId="28010" xr:uid="{00000000-0005-0000-0000-000072380000}"/>
    <cellStyle name="Normal 2 3 2 2 2 2 3 3 3 3" xfId="19864" xr:uid="{00000000-0005-0000-0000-000073380000}"/>
    <cellStyle name="Normal 2 3 2 2 2 2 3 3 4" xfId="6145" xr:uid="{00000000-0005-0000-0000-000074380000}"/>
    <cellStyle name="Normal 2 3 2 2 2 2 3 3 4 2" xfId="14291" xr:uid="{00000000-0005-0000-0000-000075380000}"/>
    <cellStyle name="Normal 2 3 2 2 2 2 3 3 4 2 2" xfId="30587" xr:uid="{00000000-0005-0000-0000-000076380000}"/>
    <cellStyle name="Normal 2 3 2 2 2 2 3 3 4 3" xfId="22441" xr:uid="{00000000-0005-0000-0000-000077380000}"/>
    <cellStyle name="Normal 2 3 2 2 2 2 3 3 5" xfId="8992" xr:uid="{00000000-0005-0000-0000-000078380000}"/>
    <cellStyle name="Normal 2 3 2 2 2 2 3 3 5 2" xfId="25288" xr:uid="{00000000-0005-0000-0000-000079380000}"/>
    <cellStyle name="Normal 2 3 2 2 2 2 3 3 6" xfId="17142" xr:uid="{00000000-0005-0000-0000-00007A380000}"/>
    <cellStyle name="Normal 2 3 2 2 2 2 3 4" xfId="1551" xr:uid="{00000000-0005-0000-0000-00007B380000}"/>
    <cellStyle name="Normal 2 3 2 2 2 2 3 4 2" xfId="4177" xr:uid="{00000000-0005-0000-0000-00007C380000}"/>
    <cellStyle name="Normal 2 3 2 2 2 2 3 4 2 2" xfId="12323" xr:uid="{00000000-0005-0000-0000-00007D380000}"/>
    <cellStyle name="Normal 2 3 2 2 2 2 3 4 2 2 2" xfId="28619" xr:uid="{00000000-0005-0000-0000-00007E380000}"/>
    <cellStyle name="Normal 2 3 2 2 2 2 3 4 2 3" xfId="20473" xr:uid="{00000000-0005-0000-0000-00007F380000}"/>
    <cellStyle name="Normal 2 3 2 2 2 2 3 4 3" xfId="6850" xr:uid="{00000000-0005-0000-0000-000080380000}"/>
    <cellStyle name="Normal 2 3 2 2 2 2 3 4 3 2" xfId="14996" xr:uid="{00000000-0005-0000-0000-000081380000}"/>
    <cellStyle name="Normal 2 3 2 2 2 2 3 4 3 2 2" xfId="31292" xr:uid="{00000000-0005-0000-0000-000082380000}"/>
    <cellStyle name="Normal 2 3 2 2 2 2 3 4 3 3" xfId="23146" xr:uid="{00000000-0005-0000-0000-000083380000}"/>
    <cellStyle name="Normal 2 3 2 2 2 2 3 4 4" xfId="9697" xr:uid="{00000000-0005-0000-0000-000084380000}"/>
    <cellStyle name="Normal 2 3 2 2 2 2 3 4 4 2" xfId="25993" xr:uid="{00000000-0005-0000-0000-000085380000}"/>
    <cellStyle name="Normal 2 3 2 2 2 2 3 4 5" xfId="17847" xr:uid="{00000000-0005-0000-0000-000086380000}"/>
    <cellStyle name="Normal 2 3 2 2 2 2 3 5" xfId="2959" xr:uid="{00000000-0005-0000-0000-000087380000}"/>
    <cellStyle name="Normal 2 3 2 2 2 2 3 5 2" xfId="11105" xr:uid="{00000000-0005-0000-0000-000088380000}"/>
    <cellStyle name="Normal 2 3 2 2 2 2 3 5 2 2" xfId="27401" xr:uid="{00000000-0005-0000-0000-000089380000}"/>
    <cellStyle name="Normal 2 3 2 2 2 2 3 5 3" xfId="19255" xr:uid="{00000000-0005-0000-0000-00008A380000}"/>
    <cellStyle name="Normal 2 3 2 2 2 2 3 6" xfId="5440" xr:uid="{00000000-0005-0000-0000-00008B380000}"/>
    <cellStyle name="Normal 2 3 2 2 2 2 3 6 2" xfId="13586" xr:uid="{00000000-0005-0000-0000-00008C380000}"/>
    <cellStyle name="Normal 2 3 2 2 2 2 3 6 2 2" xfId="29882" xr:uid="{00000000-0005-0000-0000-00008D380000}"/>
    <cellStyle name="Normal 2 3 2 2 2 2 3 6 3" xfId="21736" xr:uid="{00000000-0005-0000-0000-00008E380000}"/>
    <cellStyle name="Normal 2 3 2 2 2 2 3 7" xfId="8287" xr:uid="{00000000-0005-0000-0000-00008F380000}"/>
    <cellStyle name="Normal 2 3 2 2 2 2 3 7 2" xfId="24583" xr:uid="{00000000-0005-0000-0000-000090380000}"/>
    <cellStyle name="Normal 2 3 2 2 2 2 3 8" xfId="16437" xr:uid="{00000000-0005-0000-0000-000091380000}"/>
    <cellStyle name="Normal 2 3 2 2 2 2 4" xfId="222" xr:uid="{00000000-0005-0000-0000-000092380000}"/>
    <cellStyle name="Normal 2 3 2 2 2 2 4 2" xfId="566" xr:uid="{00000000-0005-0000-0000-000093380000}"/>
    <cellStyle name="Normal 2 3 2 2 2 2 4 2 2" xfId="1272" xr:uid="{00000000-0005-0000-0000-000094380000}"/>
    <cellStyle name="Normal 2 3 2 2 2 2 4 2 2 2" xfId="2682" xr:uid="{00000000-0005-0000-0000-000095380000}"/>
    <cellStyle name="Normal 2 3 2 2 2 2 4 2 2 2 2" xfId="5156" xr:uid="{00000000-0005-0000-0000-000096380000}"/>
    <cellStyle name="Normal 2 3 2 2 2 2 4 2 2 2 2 2" xfId="13302" xr:uid="{00000000-0005-0000-0000-000097380000}"/>
    <cellStyle name="Normal 2 3 2 2 2 2 4 2 2 2 2 2 2" xfId="29598" xr:uid="{00000000-0005-0000-0000-000098380000}"/>
    <cellStyle name="Normal 2 3 2 2 2 2 4 2 2 2 2 3" xfId="21452" xr:uid="{00000000-0005-0000-0000-000099380000}"/>
    <cellStyle name="Normal 2 3 2 2 2 2 4 2 2 2 3" xfId="7981" xr:uid="{00000000-0005-0000-0000-00009A380000}"/>
    <cellStyle name="Normal 2 3 2 2 2 2 4 2 2 2 3 2" xfId="16127" xr:uid="{00000000-0005-0000-0000-00009B380000}"/>
    <cellStyle name="Normal 2 3 2 2 2 2 4 2 2 2 3 2 2" xfId="32423" xr:uid="{00000000-0005-0000-0000-00009C380000}"/>
    <cellStyle name="Normal 2 3 2 2 2 2 4 2 2 2 3 3" xfId="24277" xr:uid="{00000000-0005-0000-0000-00009D380000}"/>
    <cellStyle name="Normal 2 3 2 2 2 2 4 2 2 2 4" xfId="10828" xr:uid="{00000000-0005-0000-0000-00009E380000}"/>
    <cellStyle name="Normal 2 3 2 2 2 2 4 2 2 2 4 2" xfId="27124" xr:uid="{00000000-0005-0000-0000-00009F380000}"/>
    <cellStyle name="Normal 2 3 2 2 2 2 4 2 2 2 5" xfId="18978" xr:uid="{00000000-0005-0000-0000-0000A0380000}"/>
    <cellStyle name="Normal 2 3 2 2 2 2 4 2 2 3" xfId="3938" xr:uid="{00000000-0005-0000-0000-0000A1380000}"/>
    <cellStyle name="Normal 2 3 2 2 2 2 4 2 2 3 2" xfId="12084" xr:uid="{00000000-0005-0000-0000-0000A2380000}"/>
    <cellStyle name="Normal 2 3 2 2 2 2 4 2 2 3 2 2" xfId="28380" xr:uid="{00000000-0005-0000-0000-0000A3380000}"/>
    <cellStyle name="Normal 2 3 2 2 2 2 4 2 2 3 3" xfId="20234" xr:uid="{00000000-0005-0000-0000-0000A4380000}"/>
    <cellStyle name="Normal 2 3 2 2 2 2 4 2 2 4" xfId="6571" xr:uid="{00000000-0005-0000-0000-0000A5380000}"/>
    <cellStyle name="Normal 2 3 2 2 2 2 4 2 2 4 2" xfId="14717" xr:uid="{00000000-0005-0000-0000-0000A6380000}"/>
    <cellStyle name="Normal 2 3 2 2 2 2 4 2 2 4 2 2" xfId="31013" xr:uid="{00000000-0005-0000-0000-0000A7380000}"/>
    <cellStyle name="Normal 2 3 2 2 2 2 4 2 2 4 3" xfId="22867" xr:uid="{00000000-0005-0000-0000-0000A8380000}"/>
    <cellStyle name="Normal 2 3 2 2 2 2 4 2 2 5" xfId="9418" xr:uid="{00000000-0005-0000-0000-0000A9380000}"/>
    <cellStyle name="Normal 2 3 2 2 2 2 4 2 2 5 2" xfId="25714" xr:uid="{00000000-0005-0000-0000-0000AA380000}"/>
    <cellStyle name="Normal 2 3 2 2 2 2 4 2 2 6" xfId="17568" xr:uid="{00000000-0005-0000-0000-0000AB380000}"/>
    <cellStyle name="Normal 2 3 2 2 2 2 4 2 3" xfId="1977" xr:uid="{00000000-0005-0000-0000-0000AC380000}"/>
    <cellStyle name="Normal 2 3 2 2 2 2 4 2 3 2" xfId="4547" xr:uid="{00000000-0005-0000-0000-0000AD380000}"/>
    <cellStyle name="Normal 2 3 2 2 2 2 4 2 3 2 2" xfId="12693" xr:uid="{00000000-0005-0000-0000-0000AE380000}"/>
    <cellStyle name="Normal 2 3 2 2 2 2 4 2 3 2 2 2" xfId="28989" xr:uid="{00000000-0005-0000-0000-0000AF380000}"/>
    <cellStyle name="Normal 2 3 2 2 2 2 4 2 3 2 3" xfId="20843" xr:uid="{00000000-0005-0000-0000-0000B0380000}"/>
    <cellStyle name="Normal 2 3 2 2 2 2 4 2 3 3" xfId="7276" xr:uid="{00000000-0005-0000-0000-0000B1380000}"/>
    <cellStyle name="Normal 2 3 2 2 2 2 4 2 3 3 2" xfId="15422" xr:uid="{00000000-0005-0000-0000-0000B2380000}"/>
    <cellStyle name="Normal 2 3 2 2 2 2 4 2 3 3 2 2" xfId="31718" xr:uid="{00000000-0005-0000-0000-0000B3380000}"/>
    <cellStyle name="Normal 2 3 2 2 2 2 4 2 3 3 3" xfId="23572" xr:uid="{00000000-0005-0000-0000-0000B4380000}"/>
    <cellStyle name="Normal 2 3 2 2 2 2 4 2 3 4" xfId="10123" xr:uid="{00000000-0005-0000-0000-0000B5380000}"/>
    <cellStyle name="Normal 2 3 2 2 2 2 4 2 3 4 2" xfId="26419" xr:uid="{00000000-0005-0000-0000-0000B6380000}"/>
    <cellStyle name="Normal 2 3 2 2 2 2 4 2 3 5" xfId="18273" xr:uid="{00000000-0005-0000-0000-0000B7380000}"/>
    <cellStyle name="Normal 2 3 2 2 2 2 4 2 4" xfId="3329" xr:uid="{00000000-0005-0000-0000-0000B8380000}"/>
    <cellStyle name="Normal 2 3 2 2 2 2 4 2 4 2" xfId="11475" xr:uid="{00000000-0005-0000-0000-0000B9380000}"/>
    <cellStyle name="Normal 2 3 2 2 2 2 4 2 4 2 2" xfId="27771" xr:uid="{00000000-0005-0000-0000-0000BA380000}"/>
    <cellStyle name="Normal 2 3 2 2 2 2 4 2 4 3" xfId="19625" xr:uid="{00000000-0005-0000-0000-0000BB380000}"/>
    <cellStyle name="Normal 2 3 2 2 2 2 4 2 5" xfId="5866" xr:uid="{00000000-0005-0000-0000-0000BC380000}"/>
    <cellStyle name="Normal 2 3 2 2 2 2 4 2 5 2" xfId="14012" xr:uid="{00000000-0005-0000-0000-0000BD380000}"/>
    <cellStyle name="Normal 2 3 2 2 2 2 4 2 5 2 2" xfId="30308" xr:uid="{00000000-0005-0000-0000-0000BE380000}"/>
    <cellStyle name="Normal 2 3 2 2 2 2 4 2 5 3" xfId="22162" xr:uid="{00000000-0005-0000-0000-0000BF380000}"/>
    <cellStyle name="Normal 2 3 2 2 2 2 4 2 6" xfId="8713" xr:uid="{00000000-0005-0000-0000-0000C0380000}"/>
    <cellStyle name="Normal 2 3 2 2 2 2 4 2 6 2" xfId="25009" xr:uid="{00000000-0005-0000-0000-0000C1380000}"/>
    <cellStyle name="Normal 2 3 2 2 2 2 4 2 7" xfId="16863" xr:uid="{00000000-0005-0000-0000-0000C2380000}"/>
    <cellStyle name="Normal 2 3 2 2 2 2 4 3" xfId="928" xr:uid="{00000000-0005-0000-0000-0000C3380000}"/>
    <cellStyle name="Normal 2 3 2 2 2 2 4 3 2" xfId="2338" xr:uid="{00000000-0005-0000-0000-0000C4380000}"/>
    <cellStyle name="Normal 2 3 2 2 2 2 4 3 2 2" xfId="4860" xr:uid="{00000000-0005-0000-0000-0000C5380000}"/>
    <cellStyle name="Normal 2 3 2 2 2 2 4 3 2 2 2" xfId="13006" xr:uid="{00000000-0005-0000-0000-0000C6380000}"/>
    <cellStyle name="Normal 2 3 2 2 2 2 4 3 2 2 2 2" xfId="29302" xr:uid="{00000000-0005-0000-0000-0000C7380000}"/>
    <cellStyle name="Normal 2 3 2 2 2 2 4 3 2 2 3" xfId="21156" xr:uid="{00000000-0005-0000-0000-0000C8380000}"/>
    <cellStyle name="Normal 2 3 2 2 2 2 4 3 2 3" xfId="7637" xr:uid="{00000000-0005-0000-0000-0000C9380000}"/>
    <cellStyle name="Normal 2 3 2 2 2 2 4 3 2 3 2" xfId="15783" xr:uid="{00000000-0005-0000-0000-0000CA380000}"/>
    <cellStyle name="Normal 2 3 2 2 2 2 4 3 2 3 2 2" xfId="32079" xr:uid="{00000000-0005-0000-0000-0000CB380000}"/>
    <cellStyle name="Normal 2 3 2 2 2 2 4 3 2 3 3" xfId="23933" xr:uid="{00000000-0005-0000-0000-0000CC380000}"/>
    <cellStyle name="Normal 2 3 2 2 2 2 4 3 2 4" xfId="10484" xr:uid="{00000000-0005-0000-0000-0000CD380000}"/>
    <cellStyle name="Normal 2 3 2 2 2 2 4 3 2 4 2" xfId="26780" xr:uid="{00000000-0005-0000-0000-0000CE380000}"/>
    <cellStyle name="Normal 2 3 2 2 2 2 4 3 2 5" xfId="18634" xr:uid="{00000000-0005-0000-0000-0000CF380000}"/>
    <cellStyle name="Normal 2 3 2 2 2 2 4 3 3" xfId="3642" xr:uid="{00000000-0005-0000-0000-0000D0380000}"/>
    <cellStyle name="Normal 2 3 2 2 2 2 4 3 3 2" xfId="11788" xr:uid="{00000000-0005-0000-0000-0000D1380000}"/>
    <cellStyle name="Normal 2 3 2 2 2 2 4 3 3 2 2" xfId="28084" xr:uid="{00000000-0005-0000-0000-0000D2380000}"/>
    <cellStyle name="Normal 2 3 2 2 2 2 4 3 3 3" xfId="19938" xr:uid="{00000000-0005-0000-0000-0000D3380000}"/>
    <cellStyle name="Normal 2 3 2 2 2 2 4 3 4" xfId="6227" xr:uid="{00000000-0005-0000-0000-0000D4380000}"/>
    <cellStyle name="Normal 2 3 2 2 2 2 4 3 4 2" xfId="14373" xr:uid="{00000000-0005-0000-0000-0000D5380000}"/>
    <cellStyle name="Normal 2 3 2 2 2 2 4 3 4 2 2" xfId="30669" xr:uid="{00000000-0005-0000-0000-0000D6380000}"/>
    <cellStyle name="Normal 2 3 2 2 2 2 4 3 4 3" xfId="22523" xr:uid="{00000000-0005-0000-0000-0000D7380000}"/>
    <cellStyle name="Normal 2 3 2 2 2 2 4 3 5" xfId="9074" xr:uid="{00000000-0005-0000-0000-0000D8380000}"/>
    <cellStyle name="Normal 2 3 2 2 2 2 4 3 5 2" xfId="25370" xr:uid="{00000000-0005-0000-0000-0000D9380000}"/>
    <cellStyle name="Normal 2 3 2 2 2 2 4 3 6" xfId="17224" xr:uid="{00000000-0005-0000-0000-0000DA380000}"/>
    <cellStyle name="Normal 2 3 2 2 2 2 4 4" xfId="1633" xr:uid="{00000000-0005-0000-0000-0000DB380000}"/>
    <cellStyle name="Normal 2 3 2 2 2 2 4 4 2" xfId="4251" xr:uid="{00000000-0005-0000-0000-0000DC380000}"/>
    <cellStyle name="Normal 2 3 2 2 2 2 4 4 2 2" xfId="12397" xr:uid="{00000000-0005-0000-0000-0000DD380000}"/>
    <cellStyle name="Normal 2 3 2 2 2 2 4 4 2 2 2" xfId="28693" xr:uid="{00000000-0005-0000-0000-0000DE380000}"/>
    <cellStyle name="Normal 2 3 2 2 2 2 4 4 2 3" xfId="20547" xr:uid="{00000000-0005-0000-0000-0000DF380000}"/>
    <cellStyle name="Normal 2 3 2 2 2 2 4 4 3" xfId="6932" xr:uid="{00000000-0005-0000-0000-0000E0380000}"/>
    <cellStyle name="Normal 2 3 2 2 2 2 4 4 3 2" xfId="15078" xr:uid="{00000000-0005-0000-0000-0000E1380000}"/>
    <cellStyle name="Normal 2 3 2 2 2 2 4 4 3 2 2" xfId="31374" xr:uid="{00000000-0005-0000-0000-0000E2380000}"/>
    <cellStyle name="Normal 2 3 2 2 2 2 4 4 3 3" xfId="23228" xr:uid="{00000000-0005-0000-0000-0000E3380000}"/>
    <cellStyle name="Normal 2 3 2 2 2 2 4 4 4" xfId="9779" xr:uid="{00000000-0005-0000-0000-0000E4380000}"/>
    <cellStyle name="Normal 2 3 2 2 2 2 4 4 4 2" xfId="26075" xr:uid="{00000000-0005-0000-0000-0000E5380000}"/>
    <cellStyle name="Normal 2 3 2 2 2 2 4 4 5" xfId="17929" xr:uid="{00000000-0005-0000-0000-0000E6380000}"/>
    <cellStyle name="Normal 2 3 2 2 2 2 4 5" xfId="3033" xr:uid="{00000000-0005-0000-0000-0000E7380000}"/>
    <cellStyle name="Normal 2 3 2 2 2 2 4 5 2" xfId="11179" xr:uid="{00000000-0005-0000-0000-0000E8380000}"/>
    <cellStyle name="Normal 2 3 2 2 2 2 4 5 2 2" xfId="27475" xr:uid="{00000000-0005-0000-0000-0000E9380000}"/>
    <cellStyle name="Normal 2 3 2 2 2 2 4 5 3" xfId="19329" xr:uid="{00000000-0005-0000-0000-0000EA380000}"/>
    <cellStyle name="Normal 2 3 2 2 2 2 4 6" xfId="5522" xr:uid="{00000000-0005-0000-0000-0000EB380000}"/>
    <cellStyle name="Normal 2 3 2 2 2 2 4 6 2" xfId="13668" xr:uid="{00000000-0005-0000-0000-0000EC380000}"/>
    <cellStyle name="Normal 2 3 2 2 2 2 4 6 2 2" xfId="29964" xr:uid="{00000000-0005-0000-0000-0000ED380000}"/>
    <cellStyle name="Normal 2 3 2 2 2 2 4 6 3" xfId="21818" xr:uid="{00000000-0005-0000-0000-0000EE380000}"/>
    <cellStyle name="Normal 2 3 2 2 2 2 4 7" xfId="8369" xr:uid="{00000000-0005-0000-0000-0000EF380000}"/>
    <cellStyle name="Normal 2 3 2 2 2 2 4 7 2" xfId="24665" xr:uid="{00000000-0005-0000-0000-0000F0380000}"/>
    <cellStyle name="Normal 2 3 2 2 2 2 4 8" xfId="16519" xr:uid="{00000000-0005-0000-0000-0000F1380000}"/>
    <cellStyle name="Normal 2 3 2 2 2 2 5" xfId="304" xr:uid="{00000000-0005-0000-0000-0000F2380000}"/>
    <cellStyle name="Normal 2 3 2 2 2 2 5 2" xfId="648" xr:uid="{00000000-0005-0000-0000-0000F3380000}"/>
    <cellStyle name="Normal 2 3 2 2 2 2 5 2 2" xfId="1354" xr:uid="{00000000-0005-0000-0000-0000F4380000}"/>
    <cellStyle name="Normal 2 3 2 2 2 2 5 2 2 2" xfId="2764" xr:uid="{00000000-0005-0000-0000-0000F5380000}"/>
    <cellStyle name="Normal 2 3 2 2 2 2 5 2 2 2 2" xfId="5230" xr:uid="{00000000-0005-0000-0000-0000F6380000}"/>
    <cellStyle name="Normal 2 3 2 2 2 2 5 2 2 2 2 2" xfId="13376" xr:uid="{00000000-0005-0000-0000-0000F7380000}"/>
    <cellStyle name="Normal 2 3 2 2 2 2 5 2 2 2 2 2 2" xfId="29672" xr:uid="{00000000-0005-0000-0000-0000F8380000}"/>
    <cellStyle name="Normal 2 3 2 2 2 2 5 2 2 2 2 3" xfId="21526" xr:uid="{00000000-0005-0000-0000-0000F9380000}"/>
    <cellStyle name="Normal 2 3 2 2 2 2 5 2 2 2 3" xfId="8063" xr:uid="{00000000-0005-0000-0000-0000FA380000}"/>
    <cellStyle name="Normal 2 3 2 2 2 2 5 2 2 2 3 2" xfId="16209" xr:uid="{00000000-0005-0000-0000-0000FB380000}"/>
    <cellStyle name="Normal 2 3 2 2 2 2 5 2 2 2 3 2 2" xfId="32505" xr:uid="{00000000-0005-0000-0000-0000FC380000}"/>
    <cellStyle name="Normal 2 3 2 2 2 2 5 2 2 2 3 3" xfId="24359" xr:uid="{00000000-0005-0000-0000-0000FD380000}"/>
    <cellStyle name="Normal 2 3 2 2 2 2 5 2 2 2 4" xfId="10910" xr:uid="{00000000-0005-0000-0000-0000FE380000}"/>
    <cellStyle name="Normal 2 3 2 2 2 2 5 2 2 2 4 2" xfId="27206" xr:uid="{00000000-0005-0000-0000-0000FF380000}"/>
    <cellStyle name="Normal 2 3 2 2 2 2 5 2 2 2 5" xfId="19060" xr:uid="{00000000-0005-0000-0000-000000390000}"/>
    <cellStyle name="Normal 2 3 2 2 2 2 5 2 2 3" xfId="4012" xr:uid="{00000000-0005-0000-0000-000001390000}"/>
    <cellStyle name="Normal 2 3 2 2 2 2 5 2 2 3 2" xfId="12158" xr:uid="{00000000-0005-0000-0000-000002390000}"/>
    <cellStyle name="Normal 2 3 2 2 2 2 5 2 2 3 2 2" xfId="28454" xr:uid="{00000000-0005-0000-0000-000003390000}"/>
    <cellStyle name="Normal 2 3 2 2 2 2 5 2 2 3 3" xfId="20308" xr:uid="{00000000-0005-0000-0000-000004390000}"/>
    <cellStyle name="Normal 2 3 2 2 2 2 5 2 2 4" xfId="6653" xr:uid="{00000000-0005-0000-0000-000005390000}"/>
    <cellStyle name="Normal 2 3 2 2 2 2 5 2 2 4 2" xfId="14799" xr:uid="{00000000-0005-0000-0000-000006390000}"/>
    <cellStyle name="Normal 2 3 2 2 2 2 5 2 2 4 2 2" xfId="31095" xr:uid="{00000000-0005-0000-0000-000007390000}"/>
    <cellStyle name="Normal 2 3 2 2 2 2 5 2 2 4 3" xfId="22949" xr:uid="{00000000-0005-0000-0000-000008390000}"/>
    <cellStyle name="Normal 2 3 2 2 2 2 5 2 2 5" xfId="9500" xr:uid="{00000000-0005-0000-0000-000009390000}"/>
    <cellStyle name="Normal 2 3 2 2 2 2 5 2 2 5 2" xfId="25796" xr:uid="{00000000-0005-0000-0000-00000A390000}"/>
    <cellStyle name="Normal 2 3 2 2 2 2 5 2 2 6" xfId="17650" xr:uid="{00000000-0005-0000-0000-00000B390000}"/>
    <cellStyle name="Normal 2 3 2 2 2 2 5 2 3" xfId="2059" xr:uid="{00000000-0005-0000-0000-00000C390000}"/>
    <cellStyle name="Normal 2 3 2 2 2 2 5 2 3 2" xfId="4621" xr:uid="{00000000-0005-0000-0000-00000D390000}"/>
    <cellStyle name="Normal 2 3 2 2 2 2 5 2 3 2 2" xfId="12767" xr:uid="{00000000-0005-0000-0000-00000E390000}"/>
    <cellStyle name="Normal 2 3 2 2 2 2 5 2 3 2 2 2" xfId="29063" xr:uid="{00000000-0005-0000-0000-00000F390000}"/>
    <cellStyle name="Normal 2 3 2 2 2 2 5 2 3 2 3" xfId="20917" xr:uid="{00000000-0005-0000-0000-000010390000}"/>
    <cellStyle name="Normal 2 3 2 2 2 2 5 2 3 3" xfId="7358" xr:uid="{00000000-0005-0000-0000-000011390000}"/>
    <cellStyle name="Normal 2 3 2 2 2 2 5 2 3 3 2" xfId="15504" xr:uid="{00000000-0005-0000-0000-000012390000}"/>
    <cellStyle name="Normal 2 3 2 2 2 2 5 2 3 3 2 2" xfId="31800" xr:uid="{00000000-0005-0000-0000-000013390000}"/>
    <cellStyle name="Normal 2 3 2 2 2 2 5 2 3 3 3" xfId="23654" xr:uid="{00000000-0005-0000-0000-000014390000}"/>
    <cellStyle name="Normal 2 3 2 2 2 2 5 2 3 4" xfId="10205" xr:uid="{00000000-0005-0000-0000-000015390000}"/>
    <cellStyle name="Normal 2 3 2 2 2 2 5 2 3 4 2" xfId="26501" xr:uid="{00000000-0005-0000-0000-000016390000}"/>
    <cellStyle name="Normal 2 3 2 2 2 2 5 2 3 5" xfId="18355" xr:uid="{00000000-0005-0000-0000-000017390000}"/>
    <cellStyle name="Normal 2 3 2 2 2 2 5 2 4" xfId="3403" xr:uid="{00000000-0005-0000-0000-000018390000}"/>
    <cellStyle name="Normal 2 3 2 2 2 2 5 2 4 2" xfId="11549" xr:uid="{00000000-0005-0000-0000-000019390000}"/>
    <cellStyle name="Normal 2 3 2 2 2 2 5 2 4 2 2" xfId="27845" xr:uid="{00000000-0005-0000-0000-00001A390000}"/>
    <cellStyle name="Normal 2 3 2 2 2 2 5 2 4 3" xfId="19699" xr:uid="{00000000-0005-0000-0000-00001B390000}"/>
    <cellStyle name="Normal 2 3 2 2 2 2 5 2 5" xfId="5948" xr:uid="{00000000-0005-0000-0000-00001C390000}"/>
    <cellStyle name="Normal 2 3 2 2 2 2 5 2 5 2" xfId="14094" xr:uid="{00000000-0005-0000-0000-00001D390000}"/>
    <cellStyle name="Normal 2 3 2 2 2 2 5 2 5 2 2" xfId="30390" xr:uid="{00000000-0005-0000-0000-00001E390000}"/>
    <cellStyle name="Normal 2 3 2 2 2 2 5 2 5 3" xfId="22244" xr:uid="{00000000-0005-0000-0000-00001F390000}"/>
    <cellStyle name="Normal 2 3 2 2 2 2 5 2 6" xfId="8795" xr:uid="{00000000-0005-0000-0000-000020390000}"/>
    <cellStyle name="Normal 2 3 2 2 2 2 5 2 6 2" xfId="25091" xr:uid="{00000000-0005-0000-0000-000021390000}"/>
    <cellStyle name="Normal 2 3 2 2 2 2 5 2 7" xfId="16945" xr:uid="{00000000-0005-0000-0000-000022390000}"/>
    <cellStyle name="Normal 2 3 2 2 2 2 5 3" xfId="1010" xr:uid="{00000000-0005-0000-0000-000023390000}"/>
    <cellStyle name="Normal 2 3 2 2 2 2 5 3 2" xfId="2420" xr:uid="{00000000-0005-0000-0000-000024390000}"/>
    <cellStyle name="Normal 2 3 2 2 2 2 5 3 2 2" xfId="4934" xr:uid="{00000000-0005-0000-0000-000025390000}"/>
    <cellStyle name="Normal 2 3 2 2 2 2 5 3 2 2 2" xfId="13080" xr:uid="{00000000-0005-0000-0000-000026390000}"/>
    <cellStyle name="Normal 2 3 2 2 2 2 5 3 2 2 2 2" xfId="29376" xr:uid="{00000000-0005-0000-0000-000027390000}"/>
    <cellStyle name="Normal 2 3 2 2 2 2 5 3 2 2 3" xfId="21230" xr:uid="{00000000-0005-0000-0000-000028390000}"/>
    <cellStyle name="Normal 2 3 2 2 2 2 5 3 2 3" xfId="7719" xr:uid="{00000000-0005-0000-0000-000029390000}"/>
    <cellStyle name="Normal 2 3 2 2 2 2 5 3 2 3 2" xfId="15865" xr:uid="{00000000-0005-0000-0000-00002A390000}"/>
    <cellStyle name="Normal 2 3 2 2 2 2 5 3 2 3 2 2" xfId="32161" xr:uid="{00000000-0005-0000-0000-00002B390000}"/>
    <cellStyle name="Normal 2 3 2 2 2 2 5 3 2 3 3" xfId="24015" xr:uid="{00000000-0005-0000-0000-00002C390000}"/>
    <cellStyle name="Normal 2 3 2 2 2 2 5 3 2 4" xfId="10566" xr:uid="{00000000-0005-0000-0000-00002D390000}"/>
    <cellStyle name="Normal 2 3 2 2 2 2 5 3 2 4 2" xfId="26862" xr:uid="{00000000-0005-0000-0000-00002E390000}"/>
    <cellStyle name="Normal 2 3 2 2 2 2 5 3 2 5" xfId="18716" xr:uid="{00000000-0005-0000-0000-00002F390000}"/>
    <cellStyle name="Normal 2 3 2 2 2 2 5 3 3" xfId="3716" xr:uid="{00000000-0005-0000-0000-000030390000}"/>
    <cellStyle name="Normal 2 3 2 2 2 2 5 3 3 2" xfId="11862" xr:uid="{00000000-0005-0000-0000-000031390000}"/>
    <cellStyle name="Normal 2 3 2 2 2 2 5 3 3 2 2" xfId="28158" xr:uid="{00000000-0005-0000-0000-000032390000}"/>
    <cellStyle name="Normal 2 3 2 2 2 2 5 3 3 3" xfId="20012" xr:uid="{00000000-0005-0000-0000-000033390000}"/>
    <cellStyle name="Normal 2 3 2 2 2 2 5 3 4" xfId="6309" xr:uid="{00000000-0005-0000-0000-000034390000}"/>
    <cellStyle name="Normal 2 3 2 2 2 2 5 3 4 2" xfId="14455" xr:uid="{00000000-0005-0000-0000-000035390000}"/>
    <cellStyle name="Normal 2 3 2 2 2 2 5 3 4 2 2" xfId="30751" xr:uid="{00000000-0005-0000-0000-000036390000}"/>
    <cellStyle name="Normal 2 3 2 2 2 2 5 3 4 3" xfId="22605" xr:uid="{00000000-0005-0000-0000-000037390000}"/>
    <cellStyle name="Normal 2 3 2 2 2 2 5 3 5" xfId="9156" xr:uid="{00000000-0005-0000-0000-000038390000}"/>
    <cellStyle name="Normal 2 3 2 2 2 2 5 3 5 2" xfId="25452" xr:uid="{00000000-0005-0000-0000-000039390000}"/>
    <cellStyle name="Normal 2 3 2 2 2 2 5 3 6" xfId="17306" xr:uid="{00000000-0005-0000-0000-00003A390000}"/>
    <cellStyle name="Normal 2 3 2 2 2 2 5 4" xfId="1715" xr:uid="{00000000-0005-0000-0000-00003B390000}"/>
    <cellStyle name="Normal 2 3 2 2 2 2 5 4 2" xfId="4325" xr:uid="{00000000-0005-0000-0000-00003C390000}"/>
    <cellStyle name="Normal 2 3 2 2 2 2 5 4 2 2" xfId="12471" xr:uid="{00000000-0005-0000-0000-00003D390000}"/>
    <cellStyle name="Normal 2 3 2 2 2 2 5 4 2 2 2" xfId="28767" xr:uid="{00000000-0005-0000-0000-00003E390000}"/>
    <cellStyle name="Normal 2 3 2 2 2 2 5 4 2 3" xfId="20621" xr:uid="{00000000-0005-0000-0000-00003F390000}"/>
    <cellStyle name="Normal 2 3 2 2 2 2 5 4 3" xfId="7014" xr:uid="{00000000-0005-0000-0000-000040390000}"/>
    <cellStyle name="Normal 2 3 2 2 2 2 5 4 3 2" xfId="15160" xr:uid="{00000000-0005-0000-0000-000041390000}"/>
    <cellStyle name="Normal 2 3 2 2 2 2 5 4 3 2 2" xfId="31456" xr:uid="{00000000-0005-0000-0000-000042390000}"/>
    <cellStyle name="Normal 2 3 2 2 2 2 5 4 3 3" xfId="23310" xr:uid="{00000000-0005-0000-0000-000043390000}"/>
    <cellStyle name="Normal 2 3 2 2 2 2 5 4 4" xfId="9861" xr:uid="{00000000-0005-0000-0000-000044390000}"/>
    <cellStyle name="Normal 2 3 2 2 2 2 5 4 4 2" xfId="26157" xr:uid="{00000000-0005-0000-0000-000045390000}"/>
    <cellStyle name="Normal 2 3 2 2 2 2 5 4 5" xfId="18011" xr:uid="{00000000-0005-0000-0000-000046390000}"/>
    <cellStyle name="Normal 2 3 2 2 2 2 5 5" xfId="3107" xr:uid="{00000000-0005-0000-0000-000047390000}"/>
    <cellStyle name="Normal 2 3 2 2 2 2 5 5 2" xfId="11253" xr:uid="{00000000-0005-0000-0000-000048390000}"/>
    <cellStyle name="Normal 2 3 2 2 2 2 5 5 2 2" xfId="27549" xr:uid="{00000000-0005-0000-0000-000049390000}"/>
    <cellStyle name="Normal 2 3 2 2 2 2 5 5 3" xfId="19403" xr:uid="{00000000-0005-0000-0000-00004A390000}"/>
    <cellStyle name="Normal 2 3 2 2 2 2 5 6" xfId="5604" xr:uid="{00000000-0005-0000-0000-00004B390000}"/>
    <cellStyle name="Normal 2 3 2 2 2 2 5 6 2" xfId="13750" xr:uid="{00000000-0005-0000-0000-00004C390000}"/>
    <cellStyle name="Normal 2 3 2 2 2 2 5 6 2 2" xfId="30046" xr:uid="{00000000-0005-0000-0000-00004D390000}"/>
    <cellStyle name="Normal 2 3 2 2 2 2 5 6 3" xfId="21900" xr:uid="{00000000-0005-0000-0000-00004E390000}"/>
    <cellStyle name="Normal 2 3 2 2 2 2 5 7" xfId="8451" xr:uid="{00000000-0005-0000-0000-00004F390000}"/>
    <cellStyle name="Normal 2 3 2 2 2 2 5 7 2" xfId="24747" xr:uid="{00000000-0005-0000-0000-000050390000}"/>
    <cellStyle name="Normal 2 3 2 2 2 2 5 8" xfId="16601" xr:uid="{00000000-0005-0000-0000-000051390000}"/>
    <cellStyle name="Normal 2 3 2 2 2 2 6" xfId="394" xr:uid="{00000000-0005-0000-0000-000052390000}"/>
    <cellStyle name="Normal 2 3 2 2 2 2 6 2" xfId="1100" xr:uid="{00000000-0005-0000-0000-000053390000}"/>
    <cellStyle name="Normal 2 3 2 2 2 2 6 2 2" xfId="2510" xr:uid="{00000000-0005-0000-0000-000054390000}"/>
    <cellStyle name="Normal 2 3 2 2 2 2 6 2 2 2" xfId="5008" xr:uid="{00000000-0005-0000-0000-000055390000}"/>
    <cellStyle name="Normal 2 3 2 2 2 2 6 2 2 2 2" xfId="13154" xr:uid="{00000000-0005-0000-0000-000056390000}"/>
    <cellStyle name="Normal 2 3 2 2 2 2 6 2 2 2 2 2" xfId="29450" xr:uid="{00000000-0005-0000-0000-000057390000}"/>
    <cellStyle name="Normal 2 3 2 2 2 2 6 2 2 2 3" xfId="21304" xr:uid="{00000000-0005-0000-0000-000058390000}"/>
    <cellStyle name="Normal 2 3 2 2 2 2 6 2 2 3" xfId="7809" xr:uid="{00000000-0005-0000-0000-000059390000}"/>
    <cellStyle name="Normal 2 3 2 2 2 2 6 2 2 3 2" xfId="15955" xr:uid="{00000000-0005-0000-0000-00005A390000}"/>
    <cellStyle name="Normal 2 3 2 2 2 2 6 2 2 3 2 2" xfId="32251" xr:uid="{00000000-0005-0000-0000-00005B390000}"/>
    <cellStyle name="Normal 2 3 2 2 2 2 6 2 2 3 3" xfId="24105" xr:uid="{00000000-0005-0000-0000-00005C390000}"/>
    <cellStyle name="Normal 2 3 2 2 2 2 6 2 2 4" xfId="10656" xr:uid="{00000000-0005-0000-0000-00005D390000}"/>
    <cellStyle name="Normal 2 3 2 2 2 2 6 2 2 4 2" xfId="26952" xr:uid="{00000000-0005-0000-0000-00005E390000}"/>
    <cellStyle name="Normal 2 3 2 2 2 2 6 2 2 5" xfId="18806" xr:uid="{00000000-0005-0000-0000-00005F390000}"/>
    <cellStyle name="Normal 2 3 2 2 2 2 6 2 3" xfId="3790" xr:uid="{00000000-0005-0000-0000-000060390000}"/>
    <cellStyle name="Normal 2 3 2 2 2 2 6 2 3 2" xfId="11936" xr:uid="{00000000-0005-0000-0000-000061390000}"/>
    <cellStyle name="Normal 2 3 2 2 2 2 6 2 3 2 2" xfId="28232" xr:uid="{00000000-0005-0000-0000-000062390000}"/>
    <cellStyle name="Normal 2 3 2 2 2 2 6 2 3 3" xfId="20086" xr:uid="{00000000-0005-0000-0000-000063390000}"/>
    <cellStyle name="Normal 2 3 2 2 2 2 6 2 4" xfId="6399" xr:uid="{00000000-0005-0000-0000-000064390000}"/>
    <cellStyle name="Normal 2 3 2 2 2 2 6 2 4 2" xfId="14545" xr:uid="{00000000-0005-0000-0000-000065390000}"/>
    <cellStyle name="Normal 2 3 2 2 2 2 6 2 4 2 2" xfId="30841" xr:uid="{00000000-0005-0000-0000-000066390000}"/>
    <cellStyle name="Normal 2 3 2 2 2 2 6 2 4 3" xfId="22695" xr:uid="{00000000-0005-0000-0000-000067390000}"/>
    <cellStyle name="Normal 2 3 2 2 2 2 6 2 5" xfId="9246" xr:uid="{00000000-0005-0000-0000-000068390000}"/>
    <cellStyle name="Normal 2 3 2 2 2 2 6 2 5 2" xfId="25542" xr:uid="{00000000-0005-0000-0000-000069390000}"/>
    <cellStyle name="Normal 2 3 2 2 2 2 6 2 6" xfId="17396" xr:uid="{00000000-0005-0000-0000-00006A390000}"/>
    <cellStyle name="Normal 2 3 2 2 2 2 6 3" xfId="1805" xr:uid="{00000000-0005-0000-0000-00006B390000}"/>
    <cellStyle name="Normal 2 3 2 2 2 2 6 3 2" xfId="4399" xr:uid="{00000000-0005-0000-0000-00006C390000}"/>
    <cellStyle name="Normal 2 3 2 2 2 2 6 3 2 2" xfId="12545" xr:uid="{00000000-0005-0000-0000-00006D390000}"/>
    <cellStyle name="Normal 2 3 2 2 2 2 6 3 2 2 2" xfId="28841" xr:uid="{00000000-0005-0000-0000-00006E390000}"/>
    <cellStyle name="Normal 2 3 2 2 2 2 6 3 2 3" xfId="20695" xr:uid="{00000000-0005-0000-0000-00006F390000}"/>
    <cellStyle name="Normal 2 3 2 2 2 2 6 3 3" xfId="7104" xr:uid="{00000000-0005-0000-0000-000070390000}"/>
    <cellStyle name="Normal 2 3 2 2 2 2 6 3 3 2" xfId="15250" xr:uid="{00000000-0005-0000-0000-000071390000}"/>
    <cellStyle name="Normal 2 3 2 2 2 2 6 3 3 2 2" xfId="31546" xr:uid="{00000000-0005-0000-0000-000072390000}"/>
    <cellStyle name="Normal 2 3 2 2 2 2 6 3 3 3" xfId="23400" xr:uid="{00000000-0005-0000-0000-000073390000}"/>
    <cellStyle name="Normal 2 3 2 2 2 2 6 3 4" xfId="9951" xr:uid="{00000000-0005-0000-0000-000074390000}"/>
    <cellStyle name="Normal 2 3 2 2 2 2 6 3 4 2" xfId="26247" xr:uid="{00000000-0005-0000-0000-000075390000}"/>
    <cellStyle name="Normal 2 3 2 2 2 2 6 3 5" xfId="18101" xr:uid="{00000000-0005-0000-0000-000076390000}"/>
    <cellStyle name="Normal 2 3 2 2 2 2 6 4" xfId="3181" xr:uid="{00000000-0005-0000-0000-000077390000}"/>
    <cellStyle name="Normal 2 3 2 2 2 2 6 4 2" xfId="11327" xr:uid="{00000000-0005-0000-0000-000078390000}"/>
    <cellStyle name="Normal 2 3 2 2 2 2 6 4 2 2" xfId="27623" xr:uid="{00000000-0005-0000-0000-000079390000}"/>
    <cellStyle name="Normal 2 3 2 2 2 2 6 4 3" xfId="19477" xr:uid="{00000000-0005-0000-0000-00007A390000}"/>
    <cellStyle name="Normal 2 3 2 2 2 2 6 5" xfId="5694" xr:uid="{00000000-0005-0000-0000-00007B390000}"/>
    <cellStyle name="Normal 2 3 2 2 2 2 6 5 2" xfId="13840" xr:uid="{00000000-0005-0000-0000-00007C390000}"/>
    <cellStyle name="Normal 2 3 2 2 2 2 6 5 2 2" xfId="30136" xr:uid="{00000000-0005-0000-0000-00007D390000}"/>
    <cellStyle name="Normal 2 3 2 2 2 2 6 5 3" xfId="21990" xr:uid="{00000000-0005-0000-0000-00007E390000}"/>
    <cellStyle name="Normal 2 3 2 2 2 2 6 6" xfId="8541" xr:uid="{00000000-0005-0000-0000-00007F390000}"/>
    <cellStyle name="Normal 2 3 2 2 2 2 6 6 2" xfId="24837" xr:uid="{00000000-0005-0000-0000-000080390000}"/>
    <cellStyle name="Normal 2 3 2 2 2 2 6 7" xfId="16691" xr:uid="{00000000-0005-0000-0000-000081390000}"/>
    <cellStyle name="Normal 2 3 2 2 2 2 7" xfId="756" xr:uid="{00000000-0005-0000-0000-000082390000}"/>
    <cellStyle name="Normal 2 3 2 2 2 2 7 2" xfId="2166" xr:uid="{00000000-0005-0000-0000-000083390000}"/>
    <cellStyle name="Normal 2 3 2 2 2 2 7 2 2" xfId="4712" xr:uid="{00000000-0005-0000-0000-000084390000}"/>
    <cellStyle name="Normal 2 3 2 2 2 2 7 2 2 2" xfId="12858" xr:uid="{00000000-0005-0000-0000-000085390000}"/>
    <cellStyle name="Normal 2 3 2 2 2 2 7 2 2 2 2" xfId="29154" xr:uid="{00000000-0005-0000-0000-000086390000}"/>
    <cellStyle name="Normal 2 3 2 2 2 2 7 2 2 3" xfId="21008" xr:uid="{00000000-0005-0000-0000-000087390000}"/>
    <cellStyle name="Normal 2 3 2 2 2 2 7 2 3" xfId="7465" xr:uid="{00000000-0005-0000-0000-000088390000}"/>
    <cellStyle name="Normal 2 3 2 2 2 2 7 2 3 2" xfId="15611" xr:uid="{00000000-0005-0000-0000-000089390000}"/>
    <cellStyle name="Normal 2 3 2 2 2 2 7 2 3 2 2" xfId="31907" xr:uid="{00000000-0005-0000-0000-00008A390000}"/>
    <cellStyle name="Normal 2 3 2 2 2 2 7 2 3 3" xfId="23761" xr:uid="{00000000-0005-0000-0000-00008B390000}"/>
    <cellStyle name="Normal 2 3 2 2 2 2 7 2 4" xfId="10312" xr:uid="{00000000-0005-0000-0000-00008C390000}"/>
    <cellStyle name="Normal 2 3 2 2 2 2 7 2 4 2" xfId="26608" xr:uid="{00000000-0005-0000-0000-00008D390000}"/>
    <cellStyle name="Normal 2 3 2 2 2 2 7 2 5" xfId="18462" xr:uid="{00000000-0005-0000-0000-00008E390000}"/>
    <cellStyle name="Normal 2 3 2 2 2 2 7 3" xfId="3494" xr:uid="{00000000-0005-0000-0000-00008F390000}"/>
    <cellStyle name="Normal 2 3 2 2 2 2 7 3 2" xfId="11640" xr:uid="{00000000-0005-0000-0000-000090390000}"/>
    <cellStyle name="Normal 2 3 2 2 2 2 7 3 2 2" xfId="27936" xr:uid="{00000000-0005-0000-0000-000091390000}"/>
    <cellStyle name="Normal 2 3 2 2 2 2 7 3 3" xfId="19790" xr:uid="{00000000-0005-0000-0000-000092390000}"/>
    <cellStyle name="Normal 2 3 2 2 2 2 7 4" xfId="6055" xr:uid="{00000000-0005-0000-0000-000093390000}"/>
    <cellStyle name="Normal 2 3 2 2 2 2 7 4 2" xfId="14201" xr:uid="{00000000-0005-0000-0000-000094390000}"/>
    <cellStyle name="Normal 2 3 2 2 2 2 7 4 2 2" xfId="30497" xr:uid="{00000000-0005-0000-0000-000095390000}"/>
    <cellStyle name="Normal 2 3 2 2 2 2 7 4 3" xfId="22351" xr:uid="{00000000-0005-0000-0000-000096390000}"/>
    <cellStyle name="Normal 2 3 2 2 2 2 7 5" xfId="8902" xr:uid="{00000000-0005-0000-0000-000097390000}"/>
    <cellStyle name="Normal 2 3 2 2 2 2 7 5 2" xfId="25198" xr:uid="{00000000-0005-0000-0000-000098390000}"/>
    <cellStyle name="Normal 2 3 2 2 2 2 7 6" xfId="17052" xr:uid="{00000000-0005-0000-0000-000099390000}"/>
    <cellStyle name="Normal 2 3 2 2 2 2 8" xfId="1461" xr:uid="{00000000-0005-0000-0000-00009A390000}"/>
    <cellStyle name="Normal 2 3 2 2 2 2 8 2" xfId="4103" xr:uid="{00000000-0005-0000-0000-00009B390000}"/>
    <cellStyle name="Normal 2 3 2 2 2 2 8 2 2" xfId="12249" xr:uid="{00000000-0005-0000-0000-00009C390000}"/>
    <cellStyle name="Normal 2 3 2 2 2 2 8 2 2 2" xfId="28545" xr:uid="{00000000-0005-0000-0000-00009D390000}"/>
    <cellStyle name="Normal 2 3 2 2 2 2 8 2 3" xfId="20399" xr:uid="{00000000-0005-0000-0000-00009E390000}"/>
    <cellStyle name="Normal 2 3 2 2 2 2 8 3" xfId="6760" xr:uid="{00000000-0005-0000-0000-00009F390000}"/>
    <cellStyle name="Normal 2 3 2 2 2 2 8 3 2" xfId="14906" xr:uid="{00000000-0005-0000-0000-0000A0390000}"/>
    <cellStyle name="Normal 2 3 2 2 2 2 8 3 2 2" xfId="31202" xr:uid="{00000000-0005-0000-0000-0000A1390000}"/>
    <cellStyle name="Normal 2 3 2 2 2 2 8 3 3" xfId="23056" xr:uid="{00000000-0005-0000-0000-0000A2390000}"/>
    <cellStyle name="Normal 2 3 2 2 2 2 8 4" xfId="9607" xr:uid="{00000000-0005-0000-0000-0000A3390000}"/>
    <cellStyle name="Normal 2 3 2 2 2 2 8 4 2" xfId="25903" xr:uid="{00000000-0005-0000-0000-0000A4390000}"/>
    <cellStyle name="Normal 2 3 2 2 2 2 8 5" xfId="17757" xr:uid="{00000000-0005-0000-0000-0000A5390000}"/>
    <cellStyle name="Normal 2 3 2 2 2 2 9" xfId="2885" xr:uid="{00000000-0005-0000-0000-0000A6390000}"/>
    <cellStyle name="Normal 2 3 2 2 2 2 9 2" xfId="11031" xr:uid="{00000000-0005-0000-0000-0000A7390000}"/>
    <cellStyle name="Normal 2 3 2 2 2 2 9 2 2" xfId="27327" xr:uid="{00000000-0005-0000-0000-0000A8390000}"/>
    <cellStyle name="Normal 2 3 2 2 2 2 9 3" xfId="19181" xr:uid="{00000000-0005-0000-0000-0000A9390000}"/>
    <cellStyle name="Normal 2 3 2 2 2 3" xfId="72" xr:uid="{00000000-0005-0000-0000-0000AA390000}"/>
    <cellStyle name="Normal 2 3 2 2 2 3 10" xfId="8219" xr:uid="{00000000-0005-0000-0000-0000AB390000}"/>
    <cellStyle name="Normal 2 3 2 2 2 3 10 2" xfId="24515" xr:uid="{00000000-0005-0000-0000-0000AC390000}"/>
    <cellStyle name="Normal 2 3 2 2 2 3 11" xfId="16369" xr:uid="{00000000-0005-0000-0000-0000AD390000}"/>
    <cellStyle name="Normal 2 3 2 2 2 3 2" xfId="162" xr:uid="{00000000-0005-0000-0000-0000AE390000}"/>
    <cellStyle name="Normal 2 3 2 2 2 3 2 2" xfId="506" xr:uid="{00000000-0005-0000-0000-0000AF390000}"/>
    <cellStyle name="Normal 2 3 2 2 2 3 2 2 2" xfId="1212" xr:uid="{00000000-0005-0000-0000-0000B0390000}"/>
    <cellStyle name="Normal 2 3 2 2 2 3 2 2 2 2" xfId="2622" xr:uid="{00000000-0005-0000-0000-0000B1390000}"/>
    <cellStyle name="Normal 2 3 2 2 2 3 2 2 2 2 2" xfId="5100" xr:uid="{00000000-0005-0000-0000-0000B2390000}"/>
    <cellStyle name="Normal 2 3 2 2 2 3 2 2 2 2 2 2" xfId="13246" xr:uid="{00000000-0005-0000-0000-0000B3390000}"/>
    <cellStyle name="Normal 2 3 2 2 2 3 2 2 2 2 2 2 2" xfId="29542" xr:uid="{00000000-0005-0000-0000-0000B4390000}"/>
    <cellStyle name="Normal 2 3 2 2 2 3 2 2 2 2 2 3" xfId="21396" xr:uid="{00000000-0005-0000-0000-0000B5390000}"/>
    <cellStyle name="Normal 2 3 2 2 2 3 2 2 2 2 3" xfId="7921" xr:uid="{00000000-0005-0000-0000-0000B6390000}"/>
    <cellStyle name="Normal 2 3 2 2 2 3 2 2 2 2 3 2" xfId="16067" xr:uid="{00000000-0005-0000-0000-0000B7390000}"/>
    <cellStyle name="Normal 2 3 2 2 2 3 2 2 2 2 3 2 2" xfId="32363" xr:uid="{00000000-0005-0000-0000-0000B8390000}"/>
    <cellStyle name="Normal 2 3 2 2 2 3 2 2 2 2 3 3" xfId="24217" xr:uid="{00000000-0005-0000-0000-0000B9390000}"/>
    <cellStyle name="Normal 2 3 2 2 2 3 2 2 2 2 4" xfId="10768" xr:uid="{00000000-0005-0000-0000-0000BA390000}"/>
    <cellStyle name="Normal 2 3 2 2 2 3 2 2 2 2 4 2" xfId="27064" xr:uid="{00000000-0005-0000-0000-0000BB390000}"/>
    <cellStyle name="Normal 2 3 2 2 2 3 2 2 2 2 5" xfId="18918" xr:uid="{00000000-0005-0000-0000-0000BC390000}"/>
    <cellStyle name="Normal 2 3 2 2 2 3 2 2 2 3" xfId="3882" xr:uid="{00000000-0005-0000-0000-0000BD390000}"/>
    <cellStyle name="Normal 2 3 2 2 2 3 2 2 2 3 2" xfId="12028" xr:uid="{00000000-0005-0000-0000-0000BE390000}"/>
    <cellStyle name="Normal 2 3 2 2 2 3 2 2 2 3 2 2" xfId="28324" xr:uid="{00000000-0005-0000-0000-0000BF390000}"/>
    <cellStyle name="Normal 2 3 2 2 2 3 2 2 2 3 3" xfId="20178" xr:uid="{00000000-0005-0000-0000-0000C0390000}"/>
    <cellStyle name="Normal 2 3 2 2 2 3 2 2 2 4" xfId="6511" xr:uid="{00000000-0005-0000-0000-0000C1390000}"/>
    <cellStyle name="Normal 2 3 2 2 2 3 2 2 2 4 2" xfId="14657" xr:uid="{00000000-0005-0000-0000-0000C2390000}"/>
    <cellStyle name="Normal 2 3 2 2 2 3 2 2 2 4 2 2" xfId="30953" xr:uid="{00000000-0005-0000-0000-0000C3390000}"/>
    <cellStyle name="Normal 2 3 2 2 2 3 2 2 2 4 3" xfId="22807" xr:uid="{00000000-0005-0000-0000-0000C4390000}"/>
    <cellStyle name="Normal 2 3 2 2 2 3 2 2 2 5" xfId="9358" xr:uid="{00000000-0005-0000-0000-0000C5390000}"/>
    <cellStyle name="Normal 2 3 2 2 2 3 2 2 2 5 2" xfId="25654" xr:uid="{00000000-0005-0000-0000-0000C6390000}"/>
    <cellStyle name="Normal 2 3 2 2 2 3 2 2 2 6" xfId="17508" xr:uid="{00000000-0005-0000-0000-0000C7390000}"/>
    <cellStyle name="Normal 2 3 2 2 2 3 2 2 3" xfId="1917" xr:uid="{00000000-0005-0000-0000-0000C8390000}"/>
    <cellStyle name="Normal 2 3 2 2 2 3 2 2 3 2" xfId="4491" xr:uid="{00000000-0005-0000-0000-0000C9390000}"/>
    <cellStyle name="Normal 2 3 2 2 2 3 2 2 3 2 2" xfId="12637" xr:uid="{00000000-0005-0000-0000-0000CA390000}"/>
    <cellStyle name="Normal 2 3 2 2 2 3 2 2 3 2 2 2" xfId="28933" xr:uid="{00000000-0005-0000-0000-0000CB390000}"/>
    <cellStyle name="Normal 2 3 2 2 2 3 2 2 3 2 3" xfId="20787" xr:uid="{00000000-0005-0000-0000-0000CC390000}"/>
    <cellStyle name="Normal 2 3 2 2 2 3 2 2 3 3" xfId="7216" xr:uid="{00000000-0005-0000-0000-0000CD390000}"/>
    <cellStyle name="Normal 2 3 2 2 2 3 2 2 3 3 2" xfId="15362" xr:uid="{00000000-0005-0000-0000-0000CE390000}"/>
    <cellStyle name="Normal 2 3 2 2 2 3 2 2 3 3 2 2" xfId="31658" xr:uid="{00000000-0005-0000-0000-0000CF390000}"/>
    <cellStyle name="Normal 2 3 2 2 2 3 2 2 3 3 3" xfId="23512" xr:uid="{00000000-0005-0000-0000-0000D0390000}"/>
    <cellStyle name="Normal 2 3 2 2 2 3 2 2 3 4" xfId="10063" xr:uid="{00000000-0005-0000-0000-0000D1390000}"/>
    <cellStyle name="Normal 2 3 2 2 2 3 2 2 3 4 2" xfId="26359" xr:uid="{00000000-0005-0000-0000-0000D2390000}"/>
    <cellStyle name="Normal 2 3 2 2 2 3 2 2 3 5" xfId="18213" xr:uid="{00000000-0005-0000-0000-0000D3390000}"/>
    <cellStyle name="Normal 2 3 2 2 2 3 2 2 4" xfId="3273" xr:uid="{00000000-0005-0000-0000-0000D4390000}"/>
    <cellStyle name="Normal 2 3 2 2 2 3 2 2 4 2" xfId="11419" xr:uid="{00000000-0005-0000-0000-0000D5390000}"/>
    <cellStyle name="Normal 2 3 2 2 2 3 2 2 4 2 2" xfId="27715" xr:uid="{00000000-0005-0000-0000-0000D6390000}"/>
    <cellStyle name="Normal 2 3 2 2 2 3 2 2 4 3" xfId="19569" xr:uid="{00000000-0005-0000-0000-0000D7390000}"/>
    <cellStyle name="Normal 2 3 2 2 2 3 2 2 5" xfId="5806" xr:uid="{00000000-0005-0000-0000-0000D8390000}"/>
    <cellStyle name="Normal 2 3 2 2 2 3 2 2 5 2" xfId="13952" xr:uid="{00000000-0005-0000-0000-0000D9390000}"/>
    <cellStyle name="Normal 2 3 2 2 2 3 2 2 5 2 2" xfId="30248" xr:uid="{00000000-0005-0000-0000-0000DA390000}"/>
    <cellStyle name="Normal 2 3 2 2 2 3 2 2 5 3" xfId="22102" xr:uid="{00000000-0005-0000-0000-0000DB390000}"/>
    <cellStyle name="Normal 2 3 2 2 2 3 2 2 6" xfId="8653" xr:uid="{00000000-0005-0000-0000-0000DC390000}"/>
    <cellStyle name="Normal 2 3 2 2 2 3 2 2 6 2" xfId="24949" xr:uid="{00000000-0005-0000-0000-0000DD390000}"/>
    <cellStyle name="Normal 2 3 2 2 2 3 2 2 7" xfId="16803" xr:uid="{00000000-0005-0000-0000-0000DE390000}"/>
    <cellStyle name="Normal 2 3 2 2 2 3 2 3" xfId="868" xr:uid="{00000000-0005-0000-0000-0000DF390000}"/>
    <cellStyle name="Normal 2 3 2 2 2 3 2 3 2" xfId="2278" xr:uid="{00000000-0005-0000-0000-0000E0390000}"/>
    <cellStyle name="Normal 2 3 2 2 2 3 2 3 2 2" xfId="4804" xr:uid="{00000000-0005-0000-0000-0000E1390000}"/>
    <cellStyle name="Normal 2 3 2 2 2 3 2 3 2 2 2" xfId="12950" xr:uid="{00000000-0005-0000-0000-0000E2390000}"/>
    <cellStyle name="Normal 2 3 2 2 2 3 2 3 2 2 2 2" xfId="29246" xr:uid="{00000000-0005-0000-0000-0000E3390000}"/>
    <cellStyle name="Normal 2 3 2 2 2 3 2 3 2 2 3" xfId="21100" xr:uid="{00000000-0005-0000-0000-0000E4390000}"/>
    <cellStyle name="Normal 2 3 2 2 2 3 2 3 2 3" xfId="7577" xr:uid="{00000000-0005-0000-0000-0000E5390000}"/>
    <cellStyle name="Normal 2 3 2 2 2 3 2 3 2 3 2" xfId="15723" xr:uid="{00000000-0005-0000-0000-0000E6390000}"/>
    <cellStyle name="Normal 2 3 2 2 2 3 2 3 2 3 2 2" xfId="32019" xr:uid="{00000000-0005-0000-0000-0000E7390000}"/>
    <cellStyle name="Normal 2 3 2 2 2 3 2 3 2 3 3" xfId="23873" xr:uid="{00000000-0005-0000-0000-0000E8390000}"/>
    <cellStyle name="Normal 2 3 2 2 2 3 2 3 2 4" xfId="10424" xr:uid="{00000000-0005-0000-0000-0000E9390000}"/>
    <cellStyle name="Normal 2 3 2 2 2 3 2 3 2 4 2" xfId="26720" xr:uid="{00000000-0005-0000-0000-0000EA390000}"/>
    <cellStyle name="Normal 2 3 2 2 2 3 2 3 2 5" xfId="18574" xr:uid="{00000000-0005-0000-0000-0000EB390000}"/>
    <cellStyle name="Normal 2 3 2 2 2 3 2 3 3" xfId="3586" xr:uid="{00000000-0005-0000-0000-0000EC390000}"/>
    <cellStyle name="Normal 2 3 2 2 2 3 2 3 3 2" xfId="11732" xr:uid="{00000000-0005-0000-0000-0000ED390000}"/>
    <cellStyle name="Normal 2 3 2 2 2 3 2 3 3 2 2" xfId="28028" xr:uid="{00000000-0005-0000-0000-0000EE390000}"/>
    <cellStyle name="Normal 2 3 2 2 2 3 2 3 3 3" xfId="19882" xr:uid="{00000000-0005-0000-0000-0000EF390000}"/>
    <cellStyle name="Normal 2 3 2 2 2 3 2 3 4" xfId="6167" xr:uid="{00000000-0005-0000-0000-0000F0390000}"/>
    <cellStyle name="Normal 2 3 2 2 2 3 2 3 4 2" xfId="14313" xr:uid="{00000000-0005-0000-0000-0000F1390000}"/>
    <cellStyle name="Normal 2 3 2 2 2 3 2 3 4 2 2" xfId="30609" xr:uid="{00000000-0005-0000-0000-0000F2390000}"/>
    <cellStyle name="Normal 2 3 2 2 2 3 2 3 4 3" xfId="22463" xr:uid="{00000000-0005-0000-0000-0000F3390000}"/>
    <cellStyle name="Normal 2 3 2 2 2 3 2 3 5" xfId="9014" xr:uid="{00000000-0005-0000-0000-0000F4390000}"/>
    <cellStyle name="Normal 2 3 2 2 2 3 2 3 5 2" xfId="25310" xr:uid="{00000000-0005-0000-0000-0000F5390000}"/>
    <cellStyle name="Normal 2 3 2 2 2 3 2 3 6" xfId="17164" xr:uid="{00000000-0005-0000-0000-0000F6390000}"/>
    <cellStyle name="Normal 2 3 2 2 2 3 2 4" xfId="1573" xr:uid="{00000000-0005-0000-0000-0000F7390000}"/>
    <cellStyle name="Normal 2 3 2 2 2 3 2 4 2" xfId="4195" xr:uid="{00000000-0005-0000-0000-0000F8390000}"/>
    <cellStyle name="Normal 2 3 2 2 2 3 2 4 2 2" xfId="12341" xr:uid="{00000000-0005-0000-0000-0000F9390000}"/>
    <cellStyle name="Normal 2 3 2 2 2 3 2 4 2 2 2" xfId="28637" xr:uid="{00000000-0005-0000-0000-0000FA390000}"/>
    <cellStyle name="Normal 2 3 2 2 2 3 2 4 2 3" xfId="20491" xr:uid="{00000000-0005-0000-0000-0000FB390000}"/>
    <cellStyle name="Normal 2 3 2 2 2 3 2 4 3" xfId="6872" xr:uid="{00000000-0005-0000-0000-0000FC390000}"/>
    <cellStyle name="Normal 2 3 2 2 2 3 2 4 3 2" xfId="15018" xr:uid="{00000000-0005-0000-0000-0000FD390000}"/>
    <cellStyle name="Normal 2 3 2 2 2 3 2 4 3 2 2" xfId="31314" xr:uid="{00000000-0005-0000-0000-0000FE390000}"/>
    <cellStyle name="Normal 2 3 2 2 2 3 2 4 3 3" xfId="23168" xr:uid="{00000000-0005-0000-0000-0000FF390000}"/>
    <cellStyle name="Normal 2 3 2 2 2 3 2 4 4" xfId="9719" xr:uid="{00000000-0005-0000-0000-0000003A0000}"/>
    <cellStyle name="Normal 2 3 2 2 2 3 2 4 4 2" xfId="26015" xr:uid="{00000000-0005-0000-0000-0000013A0000}"/>
    <cellStyle name="Normal 2 3 2 2 2 3 2 4 5" xfId="17869" xr:uid="{00000000-0005-0000-0000-0000023A0000}"/>
    <cellStyle name="Normal 2 3 2 2 2 3 2 5" xfId="2977" xr:uid="{00000000-0005-0000-0000-0000033A0000}"/>
    <cellStyle name="Normal 2 3 2 2 2 3 2 5 2" xfId="11123" xr:uid="{00000000-0005-0000-0000-0000043A0000}"/>
    <cellStyle name="Normal 2 3 2 2 2 3 2 5 2 2" xfId="27419" xr:uid="{00000000-0005-0000-0000-0000053A0000}"/>
    <cellStyle name="Normal 2 3 2 2 2 3 2 5 3" xfId="19273" xr:uid="{00000000-0005-0000-0000-0000063A0000}"/>
    <cellStyle name="Normal 2 3 2 2 2 3 2 6" xfId="5462" xr:uid="{00000000-0005-0000-0000-0000073A0000}"/>
    <cellStyle name="Normal 2 3 2 2 2 3 2 6 2" xfId="13608" xr:uid="{00000000-0005-0000-0000-0000083A0000}"/>
    <cellStyle name="Normal 2 3 2 2 2 3 2 6 2 2" xfId="29904" xr:uid="{00000000-0005-0000-0000-0000093A0000}"/>
    <cellStyle name="Normal 2 3 2 2 2 3 2 6 3" xfId="21758" xr:uid="{00000000-0005-0000-0000-00000A3A0000}"/>
    <cellStyle name="Normal 2 3 2 2 2 3 2 7" xfId="8309" xr:uid="{00000000-0005-0000-0000-00000B3A0000}"/>
    <cellStyle name="Normal 2 3 2 2 2 3 2 7 2" xfId="24605" xr:uid="{00000000-0005-0000-0000-00000C3A0000}"/>
    <cellStyle name="Normal 2 3 2 2 2 3 2 8" xfId="16459" xr:uid="{00000000-0005-0000-0000-00000D3A0000}"/>
    <cellStyle name="Normal 2 3 2 2 2 3 3" xfId="240" xr:uid="{00000000-0005-0000-0000-00000E3A0000}"/>
    <cellStyle name="Normal 2 3 2 2 2 3 3 2" xfId="584" xr:uid="{00000000-0005-0000-0000-00000F3A0000}"/>
    <cellStyle name="Normal 2 3 2 2 2 3 3 2 2" xfId="1290" xr:uid="{00000000-0005-0000-0000-0000103A0000}"/>
    <cellStyle name="Normal 2 3 2 2 2 3 3 2 2 2" xfId="2700" xr:uid="{00000000-0005-0000-0000-0000113A0000}"/>
    <cellStyle name="Normal 2 3 2 2 2 3 3 2 2 2 2" xfId="5174" xr:uid="{00000000-0005-0000-0000-0000123A0000}"/>
    <cellStyle name="Normal 2 3 2 2 2 3 3 2 2 2 2 2" xfId="13320" xr:uid="{00000000-0005-0000-0000-0000133A0000}"/>
    <cellStyle name="Normal 2 3 2 2 2 3 3 2 2 2 2 2 2" xfId="29616" xr:uid="{00000000-0005-0000-0000-0000143A0000}"/>
    <cellStyle name="Normal 2 3 2 2 2 3 3 2 2 2 2 3" xfId="21470" xr:uid="{00000000-0005-0000-0000-0000153A0000}"/>
    <cellStyle name="Normal 2 3 2 2 2 3 3 2 2 2 3" xfId="7999" xr:uid="{00000000-0005-0000-0000-0000163A0000}"/>
    <cellStyle name="Normal 2 3 2 2 2 3 3 2 2 2 3 2" xfId="16145" xr:uid="{00000000-0005-0000-0000-0000173A0000}"/>
    <cellStyle name="Normal 2 3 2 2 2 3 3 2 2 2 3 2 2" xfId="32441" xr:uid="{00000000-0005-0000-0000-0000183A0000}"/>
    <cellStyle name="Normal 2 3 2 2 2 3 3 2 2 2 3 3" xfId="24295" xr:uid="{00000000-0005-0000-0000-0000193A0000}"/>
    <cellStyle name="Normal 2 3 2 2 2 3 3 2 2 2 4" xfId="10846" xr:uid="{00000000-0005-0000-0000-00001A3A0000}"/>
    <cellStyle name="Normal 2 3 2 2 2 3 3 2 2 2 4 2" xfId="27142" xr:uid="{00000000-0005-0000-0000-00001B3A0000}"/>
    <cellStyle name="Normal 2 3 2 2 2 3 3 2 2 2 5" xfId="18996" xr:uid="{00000000-0005-0000-0000-00001C3A0000}"/>
    <cellStyle name="Normal 2 3 2 2 2 3 3 2 2 3" xfId="3956" xr:uid="{00000000-0005-0000-0000-00001D3A0000}"/>
    <cellStyle name="Normal 2 3 2 2 2 3 3 2 2 3 2" xfId="12102" xr:uid="{00000000-0005-0000-0000-00001E3A0000}"/>
    <cellStyle name="Normal 2 3 2 2 2 3 3 2 2 3 2 2" xfId="28398" xr:uid="{00000000-0005-0000-0000-00001F3A0000}"/>
    <cellStyle name="Normal 2 3 2 2 2 3 3 2 2 3 3" xfId="20252" xr:uid="{00000000-0005-0000-0000-0000203A0000}"/>
    <cellStyle name="Normal 2 3 2 2 2 3 3 2 2 4" xfId="6589" xr:uid="{00000000-0005-0000-0000-0000213A0000}"/>
    <cellStyle name="Normal 2 3 2 2 2 3 3 2 2 4 2" xfId="14735" xr:uid="{00000000-0005-0000-0000-0000223A0000}"/>
    <cellStyle name="Normal 2 3 2 2 2 3 3 2 2 4 2 2" xfId="31031" xr:uid="{00000000-0005-0000-0000-0000233A0000}"/>
    <cellStyle name="Normal 2 3 2 2 2 3 3 2 2 4 3" xfId="22885" xr:uid="{00000000-0005-0000-0000-0000243A0000}"/>
    <cellStyle name="Normal 2 3 2 2 2 3 3 2 2 5" xfId="9436" xr:uid="{00000000-0005-0000-0000-0000253A0000}"/>
    <cellStyle name="Normal 2 3 2 2 2 3 3 2 2 5 2" xfId="25732" xr:uid="{00000000-0005-0000-0000-0000263A0000}"/>
    <cellStyle name="Normal 2 3 2 2 2 3 3 2 2 6" xfId="17586" xr:uid="{00000000-0005-0000-0000-0000273A0000}"/>
    <cellStyle name="Normal 2 3 2 2 2 3 3 2 3" xfId="1995" xr:uid="{00000000-0005-0000-0000-0000283A0000}"/>
    <cellStyle name="Normal 2 3 2 2 2 3 3 2 3 2" xfId="4565" xr:uid="{00000000-0005-0000-0000-0000293A0000}"/>
    <cellStyle name="Normal 2 3 2 2 2 3 3 2 3 2 2" xfId="12711" xr:uid="{00000000-0005-0000-0000-00002A3A0000}"/>
    <cellStyle name="Normal 2 3 2 2 2 3 3 2 3 2 2 2" xfId="29007" xr:uid="{00000000-0005-0000-0000-00002B3A0000}"/>
    <cellStyle name="Normal 2 3 2 2 2 3 3 2 3 2 3" xfId="20861" xr:uid="{00000000-0005-0000-0000-00002C3A0000}"/>
    <cellStyle name="Normal 2 3 2 2 2 3 3 2 3 3" xfId="7294" xr:uid="{00000000-0005-0000-0000-00002D3A0000}"/>
    <cellStyle name="Normal 2 3 2 2 2 3 3 2 3 3 2" xfId="15440" xr:uid="{00000000-0005-0000-0000-00002E3A0000}"/>
    <cellStyle name="Normal 2 3 2 2 2 3 3 2 3 3 2 2" xfId="31736" xr:uid="{00000000-0005-0000-0000-00002F3A0000}"/>
    <cellStyle name="Normal 2 3 2 2 2 3 3 2 3 3 3" xfId="23590" xr:uid="{00000000-0005-0000-0000-0000303A0000}"/>
    <cellStyle name="Normal 2 3 2 2 2 3 3 2 3 4" xfId="10141" xr:uid="{00000000-0005-0000-0000-0000313A0000}"/>
    <cellStyle name="Normal 2 3 2 2 2 3 3 2 3 4 2" xfId="26437" xr:uid="{00000000-0005-0000-0000-0000323A0000}"/>
    <cellStyle name="Normal 2 3 2 2 2 3 3 2 3 5" xfId="18291" xr:uid="{00000000-0005-0000-0000-0000333A0000}"/>
    <cellStyle name="Normal 2 3 2 2 2 3 3 2 4" xfId="3347" xr:uid="{00000000-0005-0000-0000-0000343A0000}"/>
    <cellStyle name="Normal 2 3 2 2 2 3 3 2 4 2" xfId="11493" xr:uid="{00000000-0005-0000-0000-0000353A0000}"/>
    <cellStyle name="Normal 2 3 2 2 2 3 3 2 4 2 2" xfId="27789" xr:uid="{00000000-0005-0000-0000-0000363A0000}"/>
    <cellStyle name="Normal 2 3 2 2 2 3 3 2 4 3" xfId="19643" xr:uid="{00000000-0005-0000-0000-0000373A0000}"/>
    <cellStyle name="Normal 2 3 2 2 2 3 3 2 5" xfId="5884" xr:uid="{00000000-0005-0000-0000-0000383A0000}"/>
    <cellStyle name="Normal 2 3 2 2 2 3 3 2 5 2" xfId="14030" xr:uid="{00000000-0005-0000-0000-0000393A0000}"/>
    <cellStyle name="Normal 2 3 2 2 2 3 3 2 5 2 2" xfId="30326" xr:uid="{00000000-0005-0000-0000-00003A3A0000}"/>
    <cellStyle name="Normal 2 3 2 2 2 3 3 2 5 3" xfId="22180" xr:uid="{00000000-0005-0000-0000-00003B3A0000}"/>
    <cellStyle name="Normal 2 3 2 2 2 3 3 2 6" xfId="8731" xr:uid="{00000000-0005-0000-0000-00003C3A0000}"/>
    <cellStyle name="Normal 2 3 2 2 2 3 3 2 6 2" xfId="25027" xr:uid="{00000000-0005-0000-0000-00003D3A0000}"/>
    <cellStyle name="Normal 2 3 2 2 2 3 3 2 7" xfId="16881" xr:uid="{00000000-0005-0000-0000-00003E3A0000}"/>
    <cellStyle name="Normal 2 3 2 2 2 3 3 3" xfId="946" xr:uid="{00000000-0005-0000-0000-00003F3A0000}"/>
    <cellStyle name="Normal 2 3 2 2 2 3 3 3 2" xfId="2356" xr:uid="{00000000-0005-0000-0000-0000403A0000}"/>
    <cellStyle name="Normal 2 3 2 2 2 3 3 3 2 2" xfId="4878" xr:uid="{00000000-0005-0000-0000-0000413A0000}"/>
    <cellStyle name="Normal 2 3 2 2 2 3 3 3 2 2 2" xfId="13024" xr:uid="{00000000-0005-0000-0000-0000423A0000}"/>
    <cellStyle name="Normal 2 3 2 2 2 3 3 3 2 2 2 2" xfId="29320" xr:uid="{00000000-0005-0000-0000-0000433A0000}"/>
    <cellStyle name="Normal 2 3 2 2 2 3 3 3 2 2 3" xfId="21174" xr:uid="{00000000-0005-0000-0000-0000443A0000}"/>
    <cellStyle name="Normal 2 3 2 2 2 3 3 3 2 3" xfId="7655" xr:uid="{00000000-0005-0000-0000-0000453A0000}"/>
    <cellStyle name="Normal 2 3 2 2 2 3 3 3 2 3 2" xfId="15801" xr:uid="{00000000-0005-0000-0000-0000463A0000}"/>
    <cellStyle name="Normal 2 3 2 2 2 3 3 3 2 3 2 2" xfId="32097" xr:uid="{00000000-0005-0000-0000-0000473A0000}"/>
    <cellStyle name="Normal 2 3 2 2 2 3 3 3 2 3 3" xfId="23951" xr:uid="{00000000-0005-0000-0000-0000483A0000}"/>
    <cellStyle name="Normal 2 3 2 2 2 3 3 3 2 4" xfId="10502" xr:uid="{00000000-0005-0000-0000-0000493A0000}"/>
    <cellStyle name="Normal 2 3 2 2 2 3 3 3 2 4 2" xfId="26798" xr:uid="{00000000-0005-0000-0000-00004A3A0000}"/>
    <cellStyle name="Normal 2 3 2 2 2 3 3 3 2 5" xfId="18652" xr:uid="{00000000-0005-0000-0000-00004B3A0000}"/>
    <cellStyle name="Normal 2 3 2 2 2 3 3 3 3" xfId="3660" xr:uid="{00000000-0005-0000-0000-00004C3A0000}"/>
    <cellStyle name="Normal 2 3 2 2 2 3 3 3 3 2" xfId="11806" xr:uid="{00000000-0005-0000-0000-00004D3A0000}"/>
    <cellStyle name="Normal 2 3 2 2 2 3 3 3 3 2 2" xfId="28102" xr:uid="{00000000-0005-0000-0000-00004E3A0000}"/>
    <cellStyle name="Normal 2 3 2 2 2 3 3 3 3 3" xfId="19956" xr:uid="{00000000-0005-0000-0000-00004F3A0000}"/>
    <cellStyle name="Normal 2 3 2 2 2 3 3 3 4" xfId="6245" xr:uid="{00000000-0005-0000-0000-0000503A0000}"/>
    <cellStyle name="Normal 2 3 2 2 2 3 3 3 4 2" xfId="14391" xr:uid="{00000000-0005-0000-0000-0000513A0000}"/>
    <cellStyle name="Normal 2 3 2 2 2 3 3 3 4 2 2" xfId="30687" xr:uid="{00000000-0005-0000-0000-0000523A0000}"/>
    <cellStyle name="Normal 2 3 2 2 2 3 3 3 4 3" xfId="22541" xr:uid="{00000000-0005-0000-0000-0000533A0000}"/>
    <cellStyle name="Normal 2 3 2 2 2 3 3 3 5" xfId="9092" xr:uid="{00000000-0005-0000-0000-0000543A0000}"/>
    <cellStyle name="Normal 2 3 2 2 2 3 3 3 5 2" xfId="25388" xr:uid="{00000000-0005-0000-0000-0000553A0000}"/>
    <cellStyle name="Normal 2 3 2 2 2 3 3 3 6" xfId="17242" xr:uid="{00000000-0005-0000-0000-0000563A0000}"/>
    <cellStyle name="Normal 2 3 2 2 2 3 3 4" xfId="1651" xr:uid="{00000000-0005-0000-0000-0000573A0000}"/>
    <cellStyle name="Normal 2 3 2 2 2 3 3 4 2" xfId="4269" xr:uid="{00000000-0005-0000-0000-0000583A0000}"/>
    <cellStyle name="Normal 2 3 2 2 2 3 3 4 2 2" xfId="12415" xr:uid="{00000000-0005-0000-0000-0000593A0000}"/>
    <cellStyle name="Normal 2 3 2 2 2 3 3 4 2 2 2" xfId="28711" xr:uid="{00000000-0005-0000-0000-00005A3A0000}"/>
    <cellStyle name="Normal 2 3 2 2 2 3 3 4 2 3" xfId="20565" xr:uid="{00000000-0005-0000-0000-00005B3A0000}"/>
    <cellStyle name="Normal 2 3 2 2 2 3 3 4 3" xfId="6950" xr:uid="{00000000-0005-0000-0000-00005C3A0000}"/>
    <cellStyle name="Normal 2 3 2 2 2 3 3 4 3 2" xfId="15096" xr:uid="{00000000-0005-0000-0000-00005D3A0000}"/>
    <cellStyle name="Normal 2 3 2 2 2 3 3 4 3 2 2" xfId="31392" xr:uid="{00000000-0005-0000-0000-00005E3A0000}"/>
    <cellStyle name="Normal 2 3 2 2 2 3 3 4 3 3" xfId="23246" xr:uid="{00000000-0005-0000-0000-00005F3A0000}"/>
    <cellStyle name="Normal 2 3 2 2 2 3 3 4 4" xfId="9797" xr:uid="{00000000-0005-0000-0000-0000603A0000}"/>
    <cellStyle name="Normal 2 3 2 2 2 3 3 4 4 2" xfId="26093" xr:uid="{00000000-0005-0000-0000-0000613A0000}"/>
    <cellStyle name="Normal 2 3 2 2 2 3 3 4 5" xfId="17947" xr:uid="{00000000-0005-0000-0000-0000623A0000}"/>
    <cellStyle name="Normal 2 3 2 2 2 3 3 5" xfId="3051" xr:uid="{00000000-0005-0000-0000-0000633A0000}"/>
    <cellStyle name="Normal 2 3 2 2 2 3 3 5 2" xfId="11197" xr:uid="{00000000-0005-0000-0000-0000643A0000}"/>
    <cellStyle name="Normal 2 3 2 2 2 3 3 5 2 2" xfId="27493" xr:uid="{00000000-0005-0000-0000-0000653A0000}"/>
    <cellStyle name="Normal 2 3 2 2 2 3 3 5 3" xfId="19347" xr:uid="{00000000-0005-0000-0000-0000663A0000}"/>
    <cellStyle name="Normal 2 3 2 2 2 3 3 6" xfId="5540" xr:uid="{00000000-0005-0000-0000-0000673A0000}"/>
    <cellStyle name="Normal 2 3 2 2 2 3 3 6 2" xfId="13686" xr:uid="{00000000-0005-0000-0000-0000683A0000}"/>
    <cellStyle name="Normal 2 3 2 2 2 3 3 6 2 2" xfId="29982" xr:uid="{00000000-0005-0000-0000-0000693A0000}"/>
    <cellStyle name="Normal 2 3 2 2 2 3 3 6 3" xfId="21836" xr:uid="{00000000-0005-0000-0000-00006A3A0000}"/>
    <cellStyle name="Normal 2 3 2 2 2 3 3 7" xfId="8387" xr:uid="{00000000-0005-0000-0000-00006B3A0000}"/>
    <cellStyle name="Normal 2 3 2 2 2 3 3 7 2" xfId="24683" xr:uid="{00000000-0005-0000-0000-00006C3A0000}"/>
    <cellStyle name="Normal 2 3 2 2 2 3 3 8" xfId="16537" xr:uid="{00000000-0005-0000-0000-00006D3A0000}"/>
    <cellStyle name="Normal 2 3 2 2 2 3 4" xfId="326" xr:uid="{00000000-0005-0000-0000-00006E3A0000}"/>
    <cellStyle name="Normal 2 3 2 2 2 3 4 2" xfId="670" xr:uid="{00000000-0005-0000-0000-00006F3A0000}"/>
    <cellStyle name="Normal 2 3 2 2 2 3 4 2 2" xfId="1376" xr:uid="{00000000-0005-0000-0000-0000703A0000}"/>
    <cellStyle name="Normal 2 3 2 2 2 3 4 2 2 2" xfId="2786" xr:uid="{00000000-0005-0000-0000-0000713A0000}"/>
    <cellStyle name="Normal 2 3 2 2 2 3 4 2 2 2 2" xfId="5248" xr:uid="{00000000-0005-0000-0000-0000723A0000}"/>
    <cellStyle name="Normal 2 3 2 2 2 3 4 2 2 2 2 2" xfId="13394" xr:uid="{00000000-0005-0000-0000-0000733A0000}"/>
    <cellStyle name="Normal 2 3 2 2 2 3 4 2 2 2 2 2 2" xfId="29690" xr:uid="{00000000-0005-0000-0000-0000743A0000}"/>
    <cellStyle name="Normal 2 3 2 2 2 3 4 2 2 2 2 3" xfId="21544" xr:uid="{00000000-0005-0000-0000-0000753A0000}"/>
    <cellStyle name="Normal 2 3 2 2 2 3 4 2 2 2 3" xfId="8085" xr:uid="{00000000-0005-0000-0000-0000763A0000}"/>
    <cellStyle name="Normal 2 3 2 2 2 3 4 2 2 2 3 2" xfId="16231" xr:uid="{00000000-0005-0000-0000-0000773A0000}"/>
    <cellStyle name="Normal 2 3 2 2 2 3 4 2 2 2 3 2 2" xfId="32527" xr:uid="{00000000-0005-0000-0000-0000783A0000}"/>
    <cellStyle name="Normal 2 3 2 2 2 3 4 2 2 2 3 3" xfId="24381" xr:uid="{00000000-0005-0000-0000-0000793A0000}"/>
    <cellStyle name="Normal 2 3 2 2 2 3 4 2 2 2 4" xfId="10932" xr:uid="{00000000-0005-0000-0000-00007A3A0000}"/>
    <cellStyle name="Normal 2 3 2 2 2 3 4 2 2 2 4 2" xfId="27228" xr:uid="{00000000-0005-0000-0000-00007B3A0000}"/>
    <cellStyle name="Normal 2 3 2 2 2 3 4 2 2 2 5" xfId="19082" xr:uid="{00000000-0005-0000-0000-00007C3A0000}"/>
    <cellStyle name="Normal 2 3 2 2 2 3 4 2 2 3" xfId="4030" xr:uid="{00000000-0005-0000-0000-00007D3A0000}"/>
    <cellStyle name="Normal 2 3 2 2 2 3 4 2 2 3 2" xfId="12176" xr:uid="{00000000-0005-0000-0000-00007E3A0000}"/>
    <cellStyle name="Normal 2 3 2 2 2 3 4 2 2 3 2 2" xfId="28472" xr:uid="{00000000-0005-0000-0000-00007F3A0000}"/>
    <cellStyle name="Normal 2 3 2 2 2 3 4 2 2 3 3" xfId="20326" xr:uid="{00000000-0005-0000-0000-0000803A0000}"/>
    <cellStyle name="Normal 2 3 2 2 2 3 4 2 2 4" xfId="6675" xr:uid="{00000000-0005-0000-0000-0000813A0000}"/>
    <cellStyle name="Normal 2 3 2 2 2 3 4 2 2 4 2" xfId="14821" xr:uid="{00000000-0005-0000-0000-0000823A0000}"/>
    <cellStyle name="Normal 2 3 2 2 2 3 4 2 2 4 2 2" xfId="31117" xr:uid="{00000000-0005-0000-0000-0000833A0000}"/>
    <cellStyle name="Normal 2 3 2 2 2 3 4 2 2 4 3" xfId="22971" xr:uid="{00000000-0005-0000-0000-0000843A0000}"/>
    <cellStyle name="Normal 2 3 2 2 2 3 4 2 2 5" xfId="9522" xr:uid="{00000000-0005-0000-0000-0000853A0000}"/>
    <cellStyle name="Normal 2 3 2 2 2 3 4 2 2 5 2" xfId="25818" xr:uid="{00000000-0005-0000-0000-0000863A0000}"/>
    <cellStyle name="Normal 2 3 2 2 2 3 4 2 2 6" xfId="17672" xr:uid="{00000000-0005-0000-0000-0000873A0000}"/>
    <cellStyle name="Normal 2 3 2 2 2 3 4 2 3" xfId="2081" xr:uid="{00000000-0005-0000-0000-0000883A0000}"/>
    <cellStyle name="Normal 2 3 2 2 2 3 4 2 3 2" xfId="4639" xr:uid="{00000000-0005-0000-0000-0000893A0000}"/>
    <cellStyle name="Normal 2 3 2 2 2 3 4 2 3 2 2" xfId="12785" xr:uid="{00000000-0005-0000-0000-00008A3A0000}"/>
    <cellStyle name="Normal 2 3 2 2 2 3 4 2 3 2 2 2" xfId="29081" xr:uid="{00000000-0005-0000-0000-00008B3A0000}"/>
    <cellStyle name="Normal 2 3 2 2 2 3 4 2 3 2 3" xfId="20935" xr:uid="{00000000-0005-0000-0000-00008C3A0000}"/>
    <cellStyle name="Normal 2 3 2 2 2 3 4 2 3 3" xfId="7380" xr:uid="{00000000-0005-0000-0000-00008D3A0000}"/>
    <cellStyle name="Normal 2 3 2 2 2 3 4 2 3 3 2" xfId="15526" xr:uid="{00000000-0005-0000-0000-00008E3A0000}"/>
    <cellStyle name="Normal 2 3 2 2 2 3 4 2 3 3 2 2" xfId="31822" xr:uid="{00000000-0005-0000-0000-00008F3A0000}"/>
    <cellStyle name="Normal 2 3 2 2 2 3 4 2 3 3 3" xfId="23676" xr:uid="{00000000-0005-0000-0000-0000903A0000}"/>
    <cellStyle name="Normal 2 3 2 2 2 3 4 2 3 4" xfId="10227" xr:uid="{00000000-0005-0000-0000-0000913A0000}"/>
    <cellStyle name="Normal 2 3 2 2 2 3 4 2 3 4 2" xfId="26523" xr:uid="{00000000-0005-0000-0000-0000923A0000}"/>
    <cellStyle name="Normal 2 3 2 2 2 3 4 2 3 5" xfId="18377" xr:uid="{00000000-0005-0000-0000-0000933A0000}"/>
    <cellStyle name="Normal 2 3 2 2 2 3 4 2 4" xfId="3421" xr:uid="{00000000-0005-0000-0000-0000943A0000}"/>
    <cellStyle name="Normal 2 3 2 2 2 3 4 2 4 2" xfId="11567" xr:uid="{00000000-0005-0000-0000-0000953A0000}"/>
    <cellStyle name="Normal 2 3 2 2 2 3 4 2 4 2 2" xfId="27863" xr:uid="{00000000-0005-0000-0000-0000963A0000}"/>
    <cellStyle name="Normal 2 3 2 2 2 3 4 2 4 3" xfId="19717" xr:uid="{00000000-0005-0000-0000-0000973A0000}"/>
    <cellStyle name="Normal 2 3 2 2 2 3 4 2 5" xfId="5970" xr:uid="{00000000-0005-0000-0000-0000983A0000}"/>
    <cellStyle name="Normal 2 3 2 2 2 3 4 2 5 2" xfId="14116" xr:uid="{00000000-0005-0000-0000-0000993A0000}"/>
    <cellStyle name="Normal 2 3 2 2 2 3 4 2 5 2 2" xfId="30412" xr:uid="{00000000-0005-0000-0000-00009A3A0000}"/>
    <cellStyle name="Normal 2 3 2 2 2 3 4 2 5 3" xfId="22266" xr:uid="{00000000-0005-0000-0000-00009B3A0000}"/>
    <cellStyle name="Normal 2 3 2 2 2 3 4 2 6" xfId="8817" xr:uid="{00000000-0005-0000-0000-00009C3A0000}"/>
    <cellStyle name="Normal 2 3 2 2 2 3 4 2 6 2" xfId="25113" xr:uid="{00000000-0005-0000-0000-00009D3A0000}"/>
    <cellStyle name="Normal 2 3 2 2 2 3 4 2 7" xfId="16967" xr:uid="{00000000-0005-0000-0000-00009E3A0000}"/>
    <cellStyle name="Normal 2 3 2 2 2 3 4 3" xfId="1032" xr:uid="{00000000-0005-0000-0000-00009F3A0000}"/>
    <cellStyle name="Normal 2 3 2 2 2 3 4 3 2" xfId="2442" xr:uid="{00000000-0005-0000-0000-0000A03A0000}"/>
    <cellStyle name="Normal 2 3 2 2 2 3 4 3 2 2" xfId="4952" xr:uid="{00000000-0005-0000-0000-0000A13A0000}"/>
    <cellStyle name="Normal 2 3 2 2 2 3 4 3 2 2 2" xfId="13098" xr:uid="{00000000-0005-0000-0000-0000A23A0000}"/>
    <cellStyle name="Normal 2 3 2 2 2 3 4 3 2 2 2 2" xfId="29394" xr:uid="{00000000-0005-0000-0000-0000A33A0000}"/>
    <cellStyle name="Normal 2 3 2 2 2 3 4 3 2 2 3" xfId="21248" xr:uid="{00000000-0005-0000-0000-0000A43A0000}"/>
    <cellStyle name="Normal 2 3 2 2 2 3 4 3 2 3" xfId="7741" xr:uid="{00000000-0005-0000-0000-0000A53A0000}"/>
    <cellStyle name="Normal 2 3 2 2 2 3 4 3 2 3 2" xfId="15887" xr:uid="{00000000-0005-0000-0000-0000A63A0000}"/>
    <cellStyle name="Normal 2 3 2 2 2 3 4 3 2 3 2 2" xfId="32183" xr:uid="{00000000-0005-0000-0000-0000A73A0000}"/>
    <cellStyle name="Normal 2 3 2 2 2 3 4 3 2 3 3" xfId="24037" xr:uid="{00000000-0005-0000-0000-0000A83A0000}"/>
    <cellStyle name="Normal 2 3 2 2 2 3 4 3 2 4" xfId="10588" xr:uid="{00000000-0005-0000-0000-0000A93A0000}"/>
    <cellStyle name="Normal 2 3 2 2 2 3 4 3 2 4 2" xfId="26884" xr:uid="{00000000-0005-0000-0000-0000AA3A0000}"/>
    <cellStyle name="Normal 2 3 2 2 2 3 4 3 2 5" xfId="18738" xr:uid="{00000000-0005-0000-0000-0000AB3A0000}"/>
    <cellStyle name="Normal 2 3 2 2 2 3 4 3 3" xfId="3734" xr:uid="{00000000-0005-0000-0000-0000AC3A0000}"/>
    <cellStyle name="Normal 2 3 2 2 2 3 4 3 3 2" xfId="11880" xr:uid="{00000000-0005-0000-0000-0000AD3A0000}"/>
    <cellStyle name="Normal 2 3 2 2 2 3 4 3 3 2 2" xfId="28176" xr:uid="{00000000-0005-0000-0000-0000AE3A0000}"/>
    <cellStyle name="Normal 2 3 2 2 2 3 4 3 3 3" xfId="20030" xr:uid="{00000000-0005-0000-0000-0000AF3A0000}"/>
    <cellStyle name="Normal 2 3 2 2 2 3 4 3 4" xfId="6331" xr:uid="{00000000-0005-0000-0000-0000B03A0000}"/>
    <cellStyle name="Normal 2 3 2 2 2 3 4 3 4 2" xfId="14477" xr:uid="{00000000-0005-0000-0000-0000B13A0000}"/>
    <cellStyle name="Normal 2 3 2 2 2 3 4 3 4 2 2" xfId="30773" xr:uid="{00000000-0005-0000-0000-0000B23A0000}"/>
    <cellStyle name="Normal 2 3 2 2 2 3 4 3 4 3" xfId="22627" xr:uid="{00000000-0005-0000-0000-0000B33A0000}"/>
    <cellStyle name="Normal 2 3 2 2 2 3 4 3 5" xfId="9178" xr:uid="{00000000-0005-0000-0000-0000B43A0000}"/>
    <cellStyle name="Normal 2 3 2 2 2 3 4 3 5 2" xfId="25474" xr:uid="{00000000-0005-0000-0000-0000B53A0000}"/>
    <cellStyle name="Normal 2 3 2 2 2 3 4 3 6" xfId="17328" xr:uid="{00000000-0005-0000-0000-0000B63A0000}"/>
    <cellStyle name="Normal 2 3 2 2 2 3 4 4" xfId="1737" xr:uid="{00000000-0005-0000-0000-0000B73A0000}"/>
    <cellStyle name="Normal 2 3 2 2 2 3 4 4 2" xfId="4343" xr:uid="{00000000-0005-0000-0000-0000B83A0000}"/>
    <cellStyle name="Normal 2 3 2 2 2 3 4 4 2 2" xfId="12489" xr:uid="{00000000-0005-0000-0000-0000B93A0000}"/>
    <cellStyle name="Normal 2 3 2 2 2 3 4 4 2 2 2" xfId="28785" xr:uid="{00000000-0005-0000-0000-0000BA3A0000}"/>
    <cellStyle name="Normal 2 3 2 2 2 3 4 4 2 3" xfId="20639" xr:uid="{00000000-0005-0000-0000-0000BB3A0000}"/>
    <cellStyle name="Normal 2 3 2 2 2 3 4 4 3" xfId="7036" xr:uid="{00000000-0005-0000-0000-0000BC3A0000}"/>
    <cellStyle name="Normal 2 3 2 2 2 3 4 4 3 2" xfId="15182" xr:uid="{00000000-0005-0000-0000-0000BD3A0000}"/>
    <cellStyle name="Normal 2 3 2 2 2 3 4 4 3 2 2" xfId="31478" xr:uid="{00000000-0005-0000-0000-0000BE3A0000}"/>
    <cellStyle name="Normal 2 3 2 2 2 3 4 4 3 3" xfId="23332" xr:uid="{00000000-0005-0000-0000-0000BF3A0000}"/>
    <cellStyle name="Normal 2 3 2 2 2 3 4 4 4" xfId="9883" xr:uid="{00000000-0005-0000-0000-0000C03A0000}"/>
    <cellStyle name="Normal 2 3 2 2 2 3 4 4 4 2" xfId="26179" xr:uid="{00000000-0005-0000-0000-0000C13A0000}"/>
    <cellStyle name="Normal 2 3 2 2 2 3 4 4 5" xfId="18033" xr:uid="{00000000-0005-0000-0000-0000C23A0000}"/>
    <cellStyle name="Normal 2 3 2 2 2 3 4 5" xfId="3125" xr:uid="{00000000-0005-0000-0000-0000C33A0000}"/>
    <cellStyle name="Normal 2 3 2 2 2 3 4 5 2" xfId="11271" xr:uid="{00000000-0005-0000-0000-0000C43A0000}"/>
    <cellStyle name="Normal 2 3 2 2 2 3 4 5 2 2" xfId="27567" xr:uid="{00000000-0005-0000-0000-0000C53A0000}"/>
    <cellStyle name="Normal 2 3 2 2 2 3 4 5 3" xfId="19421" xr:uid="{00000000-0005-0000-0000-0000C63A0000}"/>
    <cellStyle name="Normal 2 3 2 2 2 3 4 6" xfId="5626" xr:uid="{00000000-0005-0000-0000-0000C73A0000}"/>
    <cellStyle name="Normal 2 3 2 2 2 3 4 6 2" xfId="13772" xr:uid="{00000000-0005-0000-0000-0000C83A0000}"/>
    <cellStyle name="Normal 2 3 2 2 2 3 4 6 2 2" xfId="30068" xr:uid="{00000000-0005-0000-0000-0000C93A0000}"/>
    <cellStyle name="Normal 2 3 2 2 2 3 4 6 3" xfId="21922" xr:uid="{00000000-0005-0000-0000-0000CA3A0000}"/>
    <cellStyle name="Normal 2 3 2 2 2 3 4 7" xfId="8473" xr:uid="{00000000-0005-0000-0000-0000CB3A0000}"/>
    <cellStyle name="Normal 2 3 2 2 2 3 4 7 2" xfId="24769" xr:uid="{00000000-0005-0000-0000-0000CC3A0000}"/>
    <cellStyle name="Normal 2 3 2 2 2 3 4 8" xfId="16623" xr:uid="{00000000-0005-0000-0000-0000CD3A0000}"/>
    <cellStyle name="Normal 2 3 2 2 2 3 5" xfId="416" xr:uid="{00000000-0005-0000-0000-0000CE3A0000}"/>
    <cellStyle name="Normal 2 3 2 2 2 3 5 2" xfId="1122" xr:uid="{00000000-0005-0000-0000-0000CF3A0000}"/>
    <cellStyle name="Normal 2 3 2 2 2 3 5 2 2" xfId="2532" xr:uid="{00000000-0005-0000-0000-0000D03A0000}"/>
    <cellStyle name="Normal 2 3 2 2 2 3 5 2 2 2" xfId="5026" xr:uid="{00000000-0005-0000-0000-0000D13A0000}"/>
    <cellStyle name="Normal 2 3 2 2 2 3 5 2 2 2 2" xfId="13172" xr:uid="{00000000-0005-0000-0000-0000D23A0000}"/>
    <cellStyle name="Normal 2 3 2 2 2 3 5 2 2 2 2 2" xfId="29468" xr:uid="{00000000-0005-0000-0000-0000D33A0000}"/>
    <cellStyle name="Normal 2 3 2 2 2 3 5 2 2 2 3" xfId="21322" xr:uid="{00000000-0005-0000-0000-0000D43A0000}"/>
    <cellStyle name="Normal 2 3 2 2 2 3 5 2 2 3" xfId="7831" xr:uid="{00000000-0005-0000-0000-0000D53A0000}"/>
    <cellStyle name="Normal 2 3 2 2 2 3 5 2 2 3 2" xfId="15977" xr:uid="{00000000-0005-0000-0000-0000D63A0000}"/>
    <cellStyle name="Normal 2 3 2 2 2 3 5 2 2 3 2 2" xfId="32273" xr:uid="{00000000-0005-0000-0000-0000D73A0000}"/>
    <cellStyle name="Normal 2 3 2 2 2 3 5 2 2 3 3" xfId="24127" xr:uid="{00000000-0005-0000-0000-0000D83A0000}"/>
    <cellStyle name="Normal 2 3 2 2 2 3 5 2 2 4" xfId="10678" xr:uid="{00000000-0005-0000-0000-0000D93A0000}"/>
    <cellStyle name="Normal 2 3 2 2 2 3 5 2 2 4 2" xfId="26974" xr:uid="{00000000-0005-0000-0000-0000DA3A0000}"/>
    <cellStyle name="Normal 2 3 2 2 2 3 5 2 2 5" xfId="18828" xr:uid="{00000000-0005-0000-0000-0000DB3A0000}"/>
    <cellStyle name="Normal 2 3 2 2 2 3 5 2 3" xfId="3808" xr:uid="{00000000-0005-0000-0000-0000DC3A0000}"/>
    <cellStyle name="Normal 2 3 2 2 2 3 5 2 3 2" xfId="11954" xr:uid="{00000000-0005-0000-0000-0000DD3A0000}"/>
    <cellStyle name="Normal 2 3 2 2 2 3 5 2 3 2 2" xfId="28250" xr:uid="{00000000-0005-0000-0000-0000DE3A0000}"/>
    <cellStyle name="Normal 2 3 2 2 2 3 5 2 3 3" xfId="20104" xr:uid="{00000000-0005-0000-0000-0000DF3A0000}"/>
    <cellStyle name="Normal 2 3 2 2 2 3 5 2 4" xfId="6421" xr:uid="{00000000-0005-0000-0000-0000E03A0000}"/>
    <cellStyle name="Normal 2 3 2 2 2 3 5 2 4 2" xfId="14567" xr:uid="{00000000-0005-0000-0000-0000E13A0000}"/>
    <cellStyle name="Normal 2 3 2 2 2 3 5 2 4 2 2" xfId="30863" xr:uid="{00000000-0005-0000-0000-0000E23A0000}"/>
    <cellStyle name="Normal 2 3 2 2 2 3 5 2 4 3" xfId="22717" xr:uid="{00000000-0005-0000-0000-0000E33A0000}"/>
    <cellStyle name="Normal 2 3 2 2 2 3 5 2 5" xfId="9268" xr:uid="{00000000-0005-0000-0000-0000E43A0000}"/>
    <cellStyle name="Normal 2 3 2 2 2 3 5 2 5 2" xfId="25564" xr:uid="{00000000-0005-0000-0000-0000E53A0000}"/>
    <cellStyle name="Normal 2 3 2 2 2 3 5 2 6" xfId="17418" xr:uid="{00000000-0005-0000-0000-0000E63A0000}"/>
    <cellStyle name="Normal 2 3 2 2 2 3 5 3" xfId="1827" xr:uid="{00000000-0005-0000-0000-0000E73A0000}"/>
    <cellStyle name="Normal 2 3 2 2 2 3 5 3 2" xfId="4417" xr:uid="{00000000-0005-0000-0000-0000E83A0000}"/>
    <cellStyle name="Normal 2 3 2 2 2 3 5 3 2 2" xfId="12563" xr:uid="{00000000-0005-0000-0000-0000E93A0000}"/>
    <cellStyle name="Normal 2 3 2 2 2 3 5 3 2 2 2" xfId="28859" xr:uid="{00000000-0005-0000-0000-0000EA3A0000}"/>
    <cellStyle name="Normal 2 3 2 2 2 3 5 3 2 3" xfId="20713" xr:uid="{00000000-0005-0000-0000-0000EB3A0000}"/>
    <cellStyle name="Normal 2 3 2 2 2 3 5 3 3" xfId="7126" xr:uid="{00000000-0005-0000-0000-0000EC3A0000}"/>
    <cellStyle name="Normal 2 3 2 2 2 3 5 3 3 2" xfId="15272" xr:uid="{00000000-0005-0000-0000-0000ED3A0000}"/>
    <cellStyle name="Normal 2 3 2 2 2 3 5 3 3 2 2" xfId="31568" xr:uid="{00000000-0005-0000-0000-0000EE3A0000}"/>
    <cellStyle name="Normal 2 3 2 2 2 3 5 3 3 3" xfId="23422" xr:uid="{00000000-0005-0000-0000-0000EF3A0000}"/>
    <cellStyle name="Normal 2 3 2 2 2 3 5 3 4" xfId="9973" xr:uid="{00000000-0005-0000-0000-0000F03A0000}"/>
    <cellStyle name="Normal 2 3 2 2 2 3 5 3 4 2" xfId="26269" xr:uid="{00000000-0005-0000-0000-0000F13A0000}"/>
    <cellStyle name="Normal 2 3 2 2 2 3 5 3 5" xfId="18123" xr:uid="{00000000-0005-0000-0000-0000F23A0000}"/>
    <cellStyle name="Normal 2 3 2 2 2 3 5 4" xfId="3199" xr:uid="{00000000-0005-0000-0000-0000F33A0000}"/>
    <cellStyle name="Normal 2 3 2 2 2 3 5 4 2" xfId="11345" xr:uid="{00000000-0005-0000-0000-0000F43A0000}"/>
    <cellStyle name="Normal 2 3 2 2 2 3 5 4 2 2" xfId="27641" xr:uid="{00000000-0005-0000-0000-0000F53A0000}"/>
    <cellStyle name="Normal 2 3 2 2 2 3 5 4 3" xfId="19495" xr:uid="{00000000-0005-0000-0000-0000F63A0000}"/>
    <cellStyle name="Normal 2 3 2 2 2 3 5 5" xfId="5716" xr:uid="{00000000-0005-0000-0000-0000F73A0000}"/>
    <cellStyle name="Normal 2 3 2 2 2 3 5 5 2" xfId="13862" xr:uid="{00000000-0005-0000-0000-0000F83A0000}"/>
    <cellStyle name="Normal 2 3 2 2 2 3 5 5 2 2" xfId="30158" xr:uid="{00000000-0005-0000-0000-0000F93A0000}"/>
    <cellStyle name="Normal 2 3 2 2 2 3 5 5 3" xfId="22012" xr:uid="{00000000-0005-0000-0000-0000FA3A0000}"/>
    <cellStyle name="Normal 2 3 2 2 2 3 5 6" xfId="8563" xr:uid="{00000000-0005-0000-0000-0000FB3A0000}"/>
    <cellStyle name="Normal 2 3 2 2 2 3 5 6 2" xfId="24859" xr:uid="{00000000-0005-0000-0000-0000FC3A0000}"/>
    <cellStyle name="Normal 2 3 2 2 2 3 5 7" xfId="16713" xr:uid="{00000000-0005-0000-0000-0000FD3A0000}"/>
    <cellStyle name="Normal 2 3 2 2 2 3 6" xfId="778" xr:uid="{00000000-0005-0000-0000-0000FE3A0000}"/>
    <cellStyle name="Normal 2 3 2 2 2 3 6 2" xfId="2188" xr:uid="{00000000-0005-0000-0000-0000FF3A0000}"/>
    <cellStyle name="Normal 2 3 2 2 2 3 6 2 2" xfId="4730" xr:uid="{00000000-0005-0000-0000-0000003B0000}"/>
    <cellStyle name="Normal 2 3 2 2 2 3 6 2 2 2" xfId="12876" xr:uid="{00000000-0005-0000-0000-0000013B0000}"/>
    <cellStyle name="Normal 2 3 2 2 2 3 6 2 2 2 2" xfId="29172" xr:uid="{00000000-0005-0000-0000-0000023B0000}"/>
    <cellStyle name="Normal 2 3 2 2 2 3 6 2 2 3" xfId="21026" xr:uid="{00000000-0005-0000-0000-0000033B0000}"/>
    <cellStyle name="Normal 2 3 2 2 2 3 6 2 3" xfId="7487" xr:uid="{00000000-0005-0000-0000-0000043B0000}"/>
    <cellStyle name="Normal 2 3 2 2 2 3 6 2 3 2" xfId="15633" xr:uid="{00000000-0005-0000-0000-0000053B0000}"/>
    <cellStyle name="Normal 2 3 2 2 2 3 6 2 3 2 2" xfId="31929" xr:uid="{00000000-0005-0000-0000-0000063B0000}"/>
    <cellStyle name="Normal 2 3 2 2 2 3 6 2 3 3" xfId="23783" xr:uid="{00000000-0005-0000-0000-0000073B0000}"/>
    <cellStyle name="Normal 2 3 2 2 2 3 6 2 4" xfId="10334" xr:uid="{00000000-0005-0000-0000-0000083B0000}"/>
    <cellStyle name="Normal 2 3 2 2 2 3 6 2 4 2" xfId="26630" xr:uid="{00000000-0005-0000-0000-0000093B0000}"/>
    <cellStyle name="Normal 2 3 2 2 2 3 6 2 5" xfId="18484" xr:uid="{00000000-0005-0000-0000-00000A3B0000}"/>
    <cellStyle name="Normal 2 3 2 2 2 3 6 3" xfId="3512" xr:uid="{00000000-0005-0000-0000-00000B3B0000}"/>
    <cellStyle name="Normal 2 3 2 2 2 3 6 3 2" xfId="11658" xr:uid="{00000000-0005-0000-0000-00000C3B0000}"/>
    <cellStyle name="Normal 2 3 2 2 2 3 6 3 2 2" xfId="27954" xr:uid="{00000000-0005-0000-0000-00000D3B0000}"/>
    <cellStyle name="Normal 2 3 2 2 2 3 6 3 3" xfId="19808" xr:uid="{00000000-0005-0000-0000-00000E3B0000}"/>
    <cellStyle name="Normal 2 3 2 2 2 3 6 4" xfId="6077" xr:uid="{00000000-0005-0000-0000-00000F3B0000}"/>
    <cellStyle name="Normal 2 3 2 2 2 3 6 4 2" xfId="14223" xr:uid="{00000000-0005-0000-0000-0000103B0000}"/>
    <cellStyle name="Normal 2 3 2 2 2 3 6 4 2 2" xfId="30519" xr:uid="{00000000-0005-0000-0000-0000113B0000}"/>
    <cellStyle name="Normal 2 3 2 2 2 3 6 4 3" xfId="22373" xr:uid="{00000000-0005-0000-0000-0000123B0000}"/>
    <cellStyle name="Normal 2 3 2 2 2 3 6 5" xfId="8924" xr:uid="{00000000-0005-0000-0000-0000133B0000}"/>
    <cellStyle name="Normal 2 3 2 2 2 3 6 5 2" xfId="25220" xr:uid="{00000000-0005-0000-0000-0000143B0000}"/>
    <cellStyle name="Normal 2 3 2 2 2 3 6 6" xfId="17074" xr:uid="{00000000-0005-0000-0000-0000153B0000}"/>
    <cellStyle name="Normal 2 3 2 2 2 3 7" xfId="1483" xr:uid="{00000000-0005-0000-0000-0000163B0000}"/>
    <cellStyle name="Normal 2 3 2 2 2 3 7 2" xfId="4121" xr:uid="{00000000-0005-0000-0000-0000173B0000}"/>
    <cellStyle name="Normal 2 3 2 2 2 3 7 2 2" xfId="12267" xr:uid="{00000000-0005-0000-0000-0000183B0000}"/>
    <cellStyle name="Normal 2 3 2 2 2 3 7 2 2 2" xfId="28563" xr:uid="{00000000-0005-0000-0000-0000193B0000}"/>
    <cellStyle name="Normal 2 3 2 2 2 3 7 2 3" xfId="20417" xr:uid="{00000000-0005-0000-0000-00001A3B0000}"/>
    <cellStyle name="Normal 2 3 2 2 2 3 7 3" xfId="6782" xr:uid="{00000000-0005-0000-0000-00001B3B0000}"/>
    <cellStyle name="Normal 2 3 2 2 2 3 7 3 2" xfId="14928" xr:uid="{00000000-0005-0000-0000-00001C3B0000}"/>
    <cellStyle name="Normal 2 3 2 2 2 3 7 3 2 2" xfId="31224" xr:uid="{00000000-0005-0000-0000-00001D3B0000}"/>
    <cellStyle name="Normal 2 3 2 2 2 3 7 3 3" xfId="23078" xr:uid="{00000000-0005-0000-0000-00001E3B0000}"/>
    <cellStyle name="Normal 2 3 2 2 2 3 7 4" xfId="9629" xr:uid="{00000000-0005-0000-0000-00001F3B0000}"/>
    <cellStyle name="Normal 2 3 2 2 2 3 7 4 2" xfId="25925" xr:uid="{00000000-0005-0000-0000-0000203B0000}"/>
    <cellStyle name="Normal 2 3 2 2 2 3 7 5" xfId="17779" xr:uid="{00000000-0005-0000-0000-0000213B0000}"/>
    <cellStyle name="Normal 2 3 2 2 2 3 8" xfId="2903" xr:uid="{00000000-0005-0000-0000-0000223B0000}"/>
    <cellStyle name="Normal 2 3 2 2 2 3 8 2" xfId="11049" xr:uid="{00000000-0005-0000-0000-0000233B0000}"/>
    <cellStyle name="Normal 2 3 2 2 2 3 8 2 2" xfId="27345" xr:uid="{00000000-0005-0000-0000-0000243B0000}"/>
    <cellStyle name="Normal 2 3 2 2 2 3 8 3" xfId="19199" xr:uid="{00000000-0005-0000-0000-0000253B0000}"/>
    <cellStyle name="Normal 2 3 2 2 2 3 9" xfId="5372" xr:uid="{00000000-0005-0000-0000-0000263B0000}"/>
    <cellStyle name="Normal 2 3 2 2 2 3 9 2" xfId="13518" xr:uid="{00000000-0005-0000-0000-0000273B0000}"/>
    <cellStyle name="Normal 2 3 2 2 2 3 9 2 2" xfId="29814" xr:uid="{00000000-0005-0000-0000-0000283B0000}"/>
    <cellStyle name="Normal 2 3 2 2 2 3 9 3" xfId="21668" xr:uid="{00000000-0005-0000-0000-0000293B0000}"/>
    <cellStyle name="Normal 2 3 2 2 2 4" xfId="118" xr:uid="{00000000-0005-0000-0000-00002A3B0000}"/>
    <cellStyle name="Normal 2 3 2 2 2 4 2" xfId="462" xr:uid="{00000000-0005-0000-0000-00002B3B0000}"/>
    <cellStyle name="Normal 2 3 2 2 2 4 2 2" xfId="1168" xr:uid="{00000000-0005-0000-0000-00002C3B0000}"/>
    <cellStyle name="Normal 2 3 2 2 2 4 2 2 2" xfId="2578" xr:uid="{00000000-0005-0000-0000-00002D3B0000}"/>
    <cellStyle name="Normal 2 3 2 2 2 4 2 2 2 2" xfId="5064" xr:uid="{00000000-0005-0000-0000-00002E3B0000}"/>
    <cellStyle name="Normal 2 3 2 2 2 4 2 2 2 2 2" xfId="13210" xr:uid="{00000000-0005-0000-0000-00002F3B0000}"/>
    <cellStyle name="Normal 2 3 2 2 2 4 2 2 2 2 2 2" xfId="29506" xr:uid="{00000000-0005-0000-0000-0000303B0000}"/>
    <cellStyle name="Normal 2 3 2 2 2 4 2 2 2 2 3" xfId="21360" xr:uid="{00000000-0005-0000-0000-0000313B0000}"/>
    <cellStyle name="Normal 2 3 2 2 2 4 2 2 2 3" xfId="7877" xr:uid="{00000000-0005-0000-0000-0000323B0000}"/>
    <cellStyle name="Normal 2 3 2 2 2 4 2 2 2 3 2" xfId="16023" xr:uid="{00000000-0005-0000-0000-0000333B0000}"/>
    <cellStyle name="Normal 2 3 2 2 2 4 2 2 2 3 2 2" xfId="32319" xr:uid="{00000000-0005-0000-0000-0000343B0000}"/>
    <cellStyle name="Normal 2 3 2 2 2 4 2 2 2 3 3" xfId="24173" xr:uid="{00000000-0005-0000-0000-0000353B0000}"/>
    <cellStyle name="Normal 2 3 2 2 2 4 2 2 2 4" xfId="10724" xr:uid="{00000000-0005-0000-0000-0000363B0000}"/>
    <cellStyle name="Normal 2 3 2 2 2 4 2 2 2 4 2" xfId="27020" xr:uid="{00000000-0005-0000-0000-0000373B0000}"/>
    <cellStyle name="Normal 2 3 2 2 2 4 2 2 2 5" xfId="18874" xr:uid="{00000000-0005-0000-0000-0000383B0000}"/>
    <cellStyle name="Normal 2 3 2 2 2 4 2 2 3" xfId="3846" xr:uid="{00000000-0005-0000-0000-0000393B0000}"/>
    <cellStyle name="Normal 2 3 2 2 2 4 2 2 3 2" xfId="11992" xr:uid="{00000000-0005-0000-0000-00003A3B0000}"/>
    <cellStyle name="Normal 2 3 2 2 2 4 2 2 3 2 2" xfId="28288" xr:uid="{00000000-0005-0000-0000-00003B3B0000}"/>
    <cellStyle name="Normal 2 3 2 2 2 4 2 2 3 3" xfId="20142" xr:uid="{00000000-0005-0000-0000-00003C3B0000}"/>
    <cellStyle name="Normal 2 3 2 2 2 4 2 2 4" xfId="6467" xr:uid="{00000000-0005-0000-0000-00003D3B0000}"/>
    <cellStyle name="Normal 2 3 2 2 2 4 2 2 4 2" xfId="14613" xr:uid="{00000000-0005-0000-0000-00003E3B0000}"/>
    <cellStyle name="Normal 2 3 2 2 2 4 2 2 4 2 2" xfId="30909" xr:uid="{00000000-0005-0000-0000-00003F3B0000}"/>
    <cellStyle name="Normal 2 3 2 2 2 4 2 2 4 3" xfId="22763" xr:uid="{00000000-0005-0000-0000-0000403B0000}"/>
    <cellStyle name="Normal 2 3 2 2 2 4 2 2 5" xfId="9314" xr:uid="{00000000-0005-0000-0000-0000413B0000}"/>
    <cellStyle name="Normal 2 3 2 2 2 4 2 2 5 2" xfId="25610" xr:uid="{00000000-0005-0000-0000-0000423B0000}"/>
    <cellStyle name="Normal 2 3 2 2 2 4 2 2 6" xfId="17464" xr:uid="{00000000-0005-0000-0000-0000433B0000}"/>
    <cellStyle name="Normal 2 3 2 2 2 4 2 3" xfId="1873" xr:uid="{00000000-0005-0000-0000-0000443B0000}"/>
    <cellStyle name="Normal 2 3 2 2 2 4 2 3 2" xfId="4455" xr:uid="{00000000-0005-0000-0000-0000453B0000}"/>
    <cellStyle name="Normal 2 3 2 2 2 4 2 3 2 2" xfId="12601" xr:uid="{00000000-0005-0000-0000-0000463B0000}"/>
    <cellStyle name="Normal 2 3 2 2 2 4 2 3 2 2 2" xfId="28897" xr:uid="{00000000-0005-0000-0000-0000473B0000}"/>
    <cellStyle name="Normal 2 3 2 2 2 4 2 3 2 3" xfId="20751" xr:uid="{00000000-0005-0000-0000-0000483B0000}"/>
    <cellStyle name="Normal 2 3 2 2 2 4 2 3 3" xfId="7172" xr:uid="{00000000-0005-0000-0000-0000493B0000}"/>
    <cellStyle name="Normal 2 3 2 2 2 4 2 3 3 2" xfId="15318" xr:uid="{00000000-0005-0000-0000-00004A3B0000}"/>
    <cellStyle name="Normal 2 3 2 2 2 4 2 3 3 2 2" xfId="31614" xr:uid="{00000000-0005-0000-0000-00004B3B0000}"/>
    <cellStyle name="Normal 2 3 2 2 2 4 2 3 3 3" xfId="23468" xr:uid="{00000000-0005-0000-0000-00004C3B0000}"/>
    <cellStyle name="Normal 2 3 2 2 2 4 2 3 4" xfId="10019" xr:uid="{00000000-0005-0000-0000-00004D3B0000}"/>
    <cellStyle name="Normal 2 3 2 2 2 4 2 3 4 2" xfId="26315" xr:uid="{00000000-0005-0000-0000-00004E3B0000}"/>
    <cellStyle name="Normal 2 3 2 2 2 4 2 3 5" xfId="18169" xr:uid="{00000000-0005-0000-0000-00004F3B0000}"/>
    <cellStyle name="Normal 2 3 2 2 2 4 2 4" xfId="3237" xr:uid="{00000000-0005-0000-0000-0000503B0000}"/>
    <cellStyle name="Normal 2 3 2 2 2 4 2 4 2" xfId="11383" xr:uid="{00000000-0005-0000-0000-0000513B0000}"/>
    <cellStyle name="Normal 2 3 2 2 2 4 2 4 2 2" xfId="27679" xr:uid="{00000000-0005-0000-0000-0000523B0000}"/>
    <cellStyle name="Normal 2 3 2 2 2 4 2 4 3" xfId="19533" xr:uid="{00000000-0005-0000-0000-0000533B0000}"/>
    <cellStyle name="Normal 2 3 2 2 2 4 2 5" xfId="5762" xr:uid="{00000000-0005-0000-0000-0000543B0000}"/>
    <cellStyle name="Normal 2 3 2 2 2 4 2 5 2" xfId="13908" xr:uid="{00000000-0005-0000-0000-0000553B0000}"/>
    <cellStyle name="Normal 2 3 2 2 2 4 2 5 2 2" xfId="30204" xr:uid="{00000000-0005-0000-0000-0000563B0000}"/>
    <cellStyle name="Normal 2 3 2 2 2 4 2 5 3" xfId="22058" xr:uid="{00000000-0005-0000-0000-0000573B0000}"/>
    <cellStyle name="Normal 2 3 2 2 2 4 2 6" xfId="8609" xr:uid="{00000000-0005-0000-0000-0000583B0000}"/>
    <cellStyle name="Normal 2 3 2 2 2 4 2 6 2" xfId="24905" xr:uid="{00000000-0005-0000-0000-0000593B0000}"/>
    <cellStyle name="Normal 2 3 2 2 2 4 2 7" xfId="16759" xr:uid="{00000000-0005-0000-0000-00005A3B0000}"/>
    <cellStyle name="Normal 2 3 2 2 2 4 3" xfId="824" xr:uid="{00000000-0005-0000-0000-00005B3B0000}"/>
    <cellStyle name="Normal 2 3 2 2 2 4 3 2" xfId="2234" xr:uid="{00000000-0005-0000-0000-00005C3B0000}"/>
    <cellStyle name="Normal 2 3 2 2 2 4 3 2 2" xfId="4768" xr:uid="{00000000-0005-0000-0000-00005D3B0000}"/>
    <cellStyle name="Normal 2 3 2 2 2 4 3 2 2 2" xfId="12914" xr:uid="{00000000-0005-0000-0000-00005E3B0000}"/>
    <cellStyle name="Normal 2 3 2 2 2 4 3 2 2 2 2" xfId="29210" xr:uid="{00000000-0005-0000-0000-00005F3B0000}"/>
    <cellStyle name="Normal 2 3 2 2 2 4 3 2 2 3" xfId="21064" xr:uid="{00000000-0005-0000-0000-0000603B0000}"/>
    <cellStyle name="Normal 2 3 2 2 2 4 3 2 3" xfId="7533" xr:uid="{00000000-0005-0000-0000-0000613B0000}"/>
    <cellStyle name="Normal 2 3 2 2 2 4 3 2 3 2" xfId="15679" xr:uid="{00000000-0005-0000-0000-0000623B0000}"/>
    <cellStyle name="Normal 2 3 2 2 2 4 3 2 3 2 2" xfId="31975" xr:uid="{00000000-0005-0000-0000-0000633B0000}"/>
    <cellStyle name="Normal 2 3 2 2 2 4 3 2 3 3" xfId="23829" xr:uid="{00000000-0005-0000-0000-0000643B0000}"/>
    <cellStyle name="Normal 2 3 2 2 2 4 3 2 4" xfId="10380" xr:uid="{00000000-0005-0000-0000-0000653B0000}"/>
    <cellStyle name="Normal 2 3 2 2 2 4 3 2 4 2" xfId="26676" xr:uid="{00000000-0005-0000-0000-0000663B0000}"/>
    <cellStyle name="Normal 2 3 2 2 2 4 3 2 5" xfId="18530" xr:uid="{00000000-0005-0000-0000-0000673B0000}"/>
    <cellStyle name="Normal 2 3 2 2 2 4 3 3" xfId="3550" xr:uid="{00000000-0005-0000-0000-0000683B0000}"/>
    <cellStyle name="Normal 2 3 2 2 2 4 3 3 2" xfId="11696" xr:uid="{00000000-0005-0000-0000-0000693B0000}"/>
    <cellStyle name="Normal 2 3 2 2 2 4 3 3 2 2" xfId="27992" xr:uid="{00000000-0005-0000-0000-00006A3B0000}"/>
    <cellStyle name="Normal 2 3 2 2 2 4 3 3 3" xfId="19846" xr:uid="{00000000-0005-0000-0000-00006B3B0000}"/>
    <cellStyle name="Normal 2 3 2 2 2 4 3 4" xfId="6123" xr:uid="{00000000-0005-0000-0000-00006C3B0000}"/>
    <cellStyle name="Normal 2 3 2 2 2 4 3 4 2" xfId="14269" xr:uid="{00000000-0005-0000-0000-00006D3B0000}"/>
    <cellStyle name="Normal 2 3 2 2 2 4 3 4 2 2" xfId="30565" xr:uid="{00000000-0005-0000-0000-00006E3B0000}"/>
    <cellStyle name="Normal 2 3 2 2 2 4 3 4 3" xfId="22419" xr:uid="{00000000-0005-0000-0000-00006F3B0000}"/>
    <cellStyle name="Normal 2 3 2 2 2 4 3 5" xfId="8970" xr:uid="{00000000-0005-0000-0000-0000703B0000}"/>
    <cellStyle name="Normal 2 3 2 2 2 4 3 5 2" xfId="25266" xr:uid="{00000000-0005-0000-0000-0000713B0000}"/>
    <cellStyle name="Normal 2 3 2 2 2 4 3 6" xfId="17120" xr:uid="{00000000-0005-0000-0000-0000723B0000}"/>
    <cellStyle name="Normal 2 3 2 2 2 4 4" xfId="1529" xr:uid="{00000000-0005-0000-0000-0000733B0000}"/>
    <cellStyle name="Normal 2 3 2 2 2 4 4 2" xfId="4159" xr:uid="{00000000-0005-0000-0000-0000743B0000}"/>
    <cellStyle name="Normal 2 3 2 2 2 4 4 2 2" xfId="12305" xr:uid="{00000000-0005-0000-0000-0000753B0000}"/>
    <cellStyle name="Normal 2 3 2 2 2 4 4 2 2 2" xfId="28601" xr:uid="{00000000-0005-0000-0000-0000763B0000}"/>
    <cellStyle name="Normal 2 3 2 2 2 4 4 2 3" xfId="20455" xr:uid="{00000000-0005-0000-0000-0000773B0000}"/>
    <cellStyle name="Normal 2 3 2 2 2 4 4 3" xfId="6828" xr:uid="{00000000-0005-0000-0000-0000783B0000}"/>
    <cellStyle name="Normal 2 3 2 2 2 4 4 3 2" xfId="14974" xr:uid="{00000000-0005-0000-0000-0000793B0000}"/>
    <cellStyle name="Normal 2 3 2 2 2 4 4 3 2 2" xfId="31270" xr:uid="{00000000-0005-0000-0000-00007A3B0000}"/>
    <cellStyle name="Normal 2 3 2 2 2 4 4 3 3" xfId="23124" xr:uid="{00000000-0005-0000-0000-00007B3B0000}"/>
    <cellStyle name="Normal 2 3 2 2 2 4 4 4" xfId="9675" xr:uid="{00000000-0005-0000-0000-00007C3B0000}"/>
    <cellStyle name="Normal 2 3 2 2 2 4 4 4 2" xfId="25971" xr:uid="{00000000-0005-0000-0000-00007D3B0000}"/>
    <cellStyle name="Normal 2 3 2 2 2 4 4 5" xfId="17825" xr:uid="{00000000-0005-0000-0000-00007E3B0000}"/>
    <cellStyle name="Normal 2 3 2 2 2 4 5" xfId="2941" xr:uid="{00000000-0005-0000-0000-00007F3B0000}"/>
    <cellStyle name="Normal 2 3 2 2 2 4 5 2" xfId="11087" xr:uid="{00000000-0005-0000-0000-0000803B0000}"/>
    <cellStyle name="Normal 2 3 2 2 2 4 5 2 2" xfId="27383" xr:uid="{00000000-0005-0000-0000-0000813B0000}"/>
    <cellStyle name="Normal 2 3 2 2 2 4 5 3" xfId="19237" xr:uid="{00000000-0005-0000-0000-0000823B0000}"/>
    <cellStyle name="Normal 2 3 2 2 2 4 6" xfId="5418" xr:uid="{00000000-0005-0000-0000-0000833B0000}"/>
    <cellStyle name="Normal 2 3 2 2 2 4 6 2" xfId="13564" xr:uid="{00000000-0005-0000-0000-0000843B0000}"/>
    <cellStyle name="Normal 2 3 2 2 2 4 6 2 2" xfId="29860" xr:uid="{00000000-0005-0000-0000-0000853B0000}"/>
    <cellStyle name="Normal 2 3 2 2 2 4 6 3" xfId="21714" xr:uid="{00000000-0005-0000-0000-0000863B0000}"/>
    <cellStyle name="Normal 2 3 2 2 2 4 7" xfId="8265" xr:uid="{00000000-0005-0000-0000-0000873B0000}"/>
    <cellStyle name="Normal 2 3 2 2 2 4 7 2" xfId="24561" xr:uid="{00000000-0005-0000-0000-0000883B0000}"/>
    <cellStyle name="Normal 2 3 2 2 2 4 8" xfId="16415" xr:uid="{00000000-0005-0000-0000-0000893B0000}"/>
    <cellStyle name="Normal 2 3 2 2 2 5" xfId="204" xr:uid="{00000000-0005-0000-0000-00008A3B0000}"/>
    <cellStyle name="Normal 2 3 2 2 2 5 2" xfId="548" xr:uid="{00000000-0005-0000-0000-00008B3B0000}"/>
    <cellStyle name="Normal 2 3 2 2 2 5 2 2" xfId="1254" xr:uid="{00000000-0005-0000-0000-00008C3B0000}"/>
    <cellStyle name="Normal 2 3 2 2 2 5 2 2 2" xfId="2664" xr:uid="{00000000-0005-0000-0000-00008D3B0000}"/>
    <cellStyle name="Normal 2 3 2 2 2 5 2 2 2 2" xfId="5138" xr:uid="{00000000-0005-0000-0000-00008E3B0000}"/>
    <cellStyle name="Normal 2 3 2 2 2 5 2 2 2 2 2" xfId="13284" xr:uid="{00000000-0005-0000-0000-00008F3B0000}"/>
    <cellStyle name="Normal 2 3 2 2 2 5 2 2 2 2 2 2" xfId="29580" xr:uid="{00000000-0005-0000-0000-0000903B0000}"/>
    <cellStyle name="Normal 2 3 2 2 2 5 2 2 2 2 3" xfId="21434" xr:uid="{00000000-0005-0000-0000-0000913B0000}"/>
    <cellStyle name="Normal 2 3 2 2 2 5 2 2 2 3" xfId="7963" xr:uid="{00000000-0005-0000-0000-0000923B0000}"/>
    <cellStyle name="Normal 2 3 2 2 2 5 2 2 2 3 2" xfId="16109" xr:uid="{00000000-0005-0000-0000-0000933B0000}"/>
    <cellStyle name="Normal 2 3 2 2 2 5 2 2 2 3 2 2" xfId="32405" xr:uid="{00000000-0005-0000-0000-0000943B0000}"/>
    <cellStyle name="Normal 2 3 2 2 2 5 2 2 2 3 3" xfId="24259" xr:uid="{00000000-0005-0000-0000-0000953B0000}"/>
    <cellStyle name="Normal 2 3 2 2 2 5 2 2 2 4" xfId="10810" xr:uid="{00000000-0005-0000-0000-0000963B0000}"/>
    <cellStyle name="Normal 2 3 2 2 2 5 2 2 2 4 2" xfId="27106" xr:uid="{00000000-0005-0000-0000-0000973B0000}"/>
    <cellStyle name="Normal 2 3 2 2 2 5 2 2 2 5" xfId="18960" xr:uid="{00000000-0005-0000-0000-0000983B0000}"/>
    <cellStyle name="Normal 2 3 2 2 2 5 2 2 3" xfId="3920" xr:uid="{00000000-0005-0000-0000-0000993B0000}"/>
    <cellStyle name="Normal 2 3 2 2 2 5 2 2 3 2" xfId="12066" xr:uid="{00000000-0005-0000-0000-00009A3B0000}"/>
    <cellStyle name="Normal 2 3 2 2 2 5 2 2 3 2 2" xfId="28362" xr:uid="{00000000-0005-0000-0000-00009B3B0000}"/>
    <cellStyle name="Normal 2 3 2 2 2 5 2 2 3 3" xfId="20216" xr:uid="{00000000-0005-0000-0000-00009C3B0000}"/>
    <cellStyle name="Normal 2 3 2 2 2 5 2 2 4" xfId="6553" xr:uid="{00000000-0005-0000-0000-00009D3B0000}"/>
    <cellStyle name="Normal 2 3 2 2 2 5 2 2 4 2" xfId="14699" xr:uid="{00000000-0005-0000-0000-00009E3B0000}"/>
    <cellStyle name="Normal 2 3 2 2 2 5 2 2 4 2 2" xfId="30995" xr:uid="{00000000-0005-0000-0000-00009F3B0000}"/>
    <cellStyle name="Normal 2 3 2 2 2 5 2 2 4 3" xfId="22849" xr:uid="{00000000-0005-0000-0000-0000A03B0000}"/>
    <cellStyle name="Normal 2 3 2 2 2 5 2 2 5" xfId="9400" xr:uid="{00000000-0005-0000-0000-0000A13B0000}"/>
    <cellStyle name="Normal 2 3 2 2 2 5 2 2 5 2" xfId="25696" xr:uid="{00000000-0005-0000-0000-0000A23B0000}"/>
    <cellStyle name="Normal 2 3 2 2 2 5 2 2 6" xfId="17550" xr:uid="{00000000-0005-0000-0000-0000A33B0000}"/>
    <cellStyle name="Normal 2 3 2 2 2 5 2 3" xfId="1959" xr:uid="{00000000-0005-0000-0000-0000A43B0000}"/>
    <cellStyle name="Normal 2 3 2 2 2 5 2 3 2" xfId="4529" xr:uid="{00000000-0005-0000-0000-0000A53B0000}"/>
    <cellStyle name="Normal 2 3 2 2 2 5 2 3 2 2" xfId="12675" xr:uid="{00000000-0005-0000-0000-0000A63B0000}"/>
    <cellStyle name="Normal 2 3 2 2 2 5 2 3 2 2 2" xfId="28971" xr:uid="{00000000-0005-0000-0000-0000A73B0000}"/>
    <cellStyle name="Normal 2 3 2 2 2 5 2 3 2 3" xfId="20825" xr:uid="{00000000-0005-0000-0000-0000A83B0000}"/>
    <cellStyle name="Normal 2 3 2 2 2 5 2 3 3" xfId="7258" xr:uid="{00000000-0005-0000-0000-0000A93B0000}"/>
    <cellStyle name="Normal 2 3 2 2 2 5 2 3 3 2" xfId="15404" xr:uid="{00000000-0005-0000-0000-0000AA3B0000}"/>
    <cellStyle name="Normal 2 3 2 2 2 5 2 3 3 2 2" xfId="31700" xr:uid="{00000000-0005-0000-0000-0000AB3B0000}"/>
    <cellStyle name="Normal 2 3 2 2 2 5 2 3 3 3" xfId="23554" xr:uid="{00000000-0005-0000-0000-0000AC3B0000}"/>
    <cellStyle name="Normal 2 3 2 2 2 5 2 3 4" xfId="10105" xr:uid="{00000000-0005-0000-0000-0000AD3B0000}"/>
    <cellStyle name="Normal 2 3 2 2 2 5 2 3 4 2" xfId="26401" xr:uid="{00000000-0005-0000-0000-0000AE3B0000}"/>
    <cellStyle name="Normal 2 3 2 2 2 5 2 3 5" xfId="18255" xr:uid="{00000000-0005-0000-0000-0000AF3B0000}"/>
    <cellStyle name="Normal 2 3 2 2 2 5 2 4" xfId="3311" xr:uid="{00000000-0005-0000-0000-0000B03B0000}"/>
    <cellStyle name="Normal 2 3 2 2 2 5 2 4 2" xfId="11457" xr:uid="{00000000-0005-0000-0000-0000B13B0000}"/>
    <cellStyle name="Normal 2 3 2 2 2 5 2 4 2 2" xfId="27753" xr:uid="{00000000-0005-0000-0000-0000B23B0000}"/>
    <cellStyle name="Normal 2 3 2 2 2 5 2 4 3" xfId="19607" xr:uid="{00000000-0005-0000-0000-0000B33B0000}"/>
    <cellStyle name="Normal 2 3 2 2 2 5 2 5" xfId="5848" xr:uid="{00000000-0005-0000-0000-0000B43B0000}"/>
    <cellStyle name="Normal 2 3 2 2 2 5 2 5 2" xfId="13994" xr:uid="{00000000-0005-0000-0000-0000B53B0000}"/>
    <cellStyle name="Normal 2 3 2 2 2 5 2 5 2 2" xfId="30290" xr:uid="{00000000-0005-0000-0000-0000B63B0000}"/>
    <cellStyle name="Normal 2 3 2 2 2 5 2 5 3" xfId="22144" xr:uid="{00000000-0005-0000-0000-0000B73B0000}"/>
    <cellStyle name="Normal 2 3 2 2 2 5 2 6" xfId="8695" xr:uid="{00000000-0005-0000-0000-0000B83B0000}"/>
    <cellStyle name="Normal 2 3 2 2 2 5 2 6 2" xfId="24991" xr:uid="{00000000-0005-0000-0000-0000B93B0000}"/>
    <cellStyle name="Normal 2 3 2 2 2 5 2 7" xfId="16845" xr:uid="{00000000-0005-0000-0000-0000BA3B0000}"/>
    <cellStyle name="Normal 2 3 2 2 2 5 3" xfId="910" xr:uid="{00000000-0005-0000-0000-0000BB3B0000}"/>
    <cellStyle name="Normal 2 3 2 2 2 5 3 2" xfId="2320" xr:uid="{00000000-0005-0000-0000-0000BC3B0000}"/>
    <cellStyle name="Normal 2 3 2 2 2 5 3 2 2" xfId="4842" xr:uid="{00000000-0005-0000-0000-0000BD3B0000}"/>
    <cellStyle name="Normal 2 3 2 2 2 5 3 2 2 2" xfId="12988" xr:uid="{00000000-0005-0000-0000-0000BE3B0000}"/>
    <cellStyle name="Normal 2 3 2 2 2 5 3 2 2 2 2" xfId="29284" xr:uid="{00000000-0005-0000-0000-0000BF3B0000}"/>
    <cellStyle name="Normal 2 3 2 2 2 5 3 2 2 3" xfId="21138" xr:uid="{00000000-0005-0000-0000-0000C03B0000}"/>
    <cellStyle name="Normal 2 3 2 2 2 5 3 2 3" xfId="7619" xr:uid="{00000000-0005-0000-0000-0000C13B0000}"/>
    <cellStyle name="Normal 2 3 2 2 2 5 3 2 3 2" xfId="15765" xr:uid="{00000000-0005-0000-0000-0000C23B0000}"/>
    <cellStyle name="Normal 2 3 2 2 2 5 3 2 3 2 2" xfId="32061" xr:uid="{00000000-0005-0000-0000-0000C33B0000}"/>
    <cellStyle name="Normal 2 3 2 2 2 5 3 2 3 3" xfId="23915" xr:uid="{00000000-0005-0000-0000-0000C43B0000}"/>
    <cellStyle name="Normal 2 3 2 2 2 5 3 2 4" xfId="10466" xr:uid="{00000000-0005-0000-0000-0000C53B0000}"/>
    <cellStyle name="Normal 2 3 2 2 2 5 3 2 4 2" xfId="26762" xr:uid="{00000000-0005-0000-0000-0000C63B0000}"/>
    <cellStyle name="Normal 2 3 2 2 2 5 3 2 5" xfId="18616" xr:uid="{00000000-0005-0000-0000-0000C73B0000}"/>
    <cellStyle name="Normal 2 3 2 2 2 5 3 3" xfId="3624" xr:uid="{00000000-0005-0000-0000-0000C83B0000}"/>
    <cellStyle name="Normal 2 3 2 2 2 5 3 3 2" xfId="11770" xr:uid="{00000000-0005-0000-0000-0000C93B0000}"/>
    <cellStyle name="Normal 2 3 2 2 2 5 3 3 2 2" xfId="28066" xr:uid="{00000000-0005-0000-0000-0000CA3B0000}"/>
    <cellStyle name="Normal 2 3 2 2 2 5 3 3 3" xfId="19920" xr:uid="{00000000-0005-0000-0000-0000CB3B0000}"/>
    <cellStyle name="Normal 2 3 2 2 2 5 3 4" xfId="6209" xr:uid="{00000000-0005-0000-0000-0000CC3B0000}"/>
    <cellStyle name="Normal 2 3 2 2 2 5 3 4 2" xfId="14355" xr:uid="{00000000-0005-0000-0000-0000CD3B0000}"/>
    <cellStyle name="Normal 2 3 2 2 2 5 3 4 2 2" xfId="30651" xr:uid="{00000000-0005-0000-0000-0000CE3B0000}"/>
    <cellStyle name="Normal 2 3 2 2 2 5 3 4 3" xfId="22505" xr:uid="{00000000-0005-0000-0000-0000CF3B0000}"/>
    <cellStyle name="Normal 2 3 2 2 2 5 3 5" xfId="9056" xr:uid="{00000000-0005-0000-0000-0000D03B0000}"/>
    <cellStyle name="Normal 2 3 2 2 2 5 3 5 2" xfId="25352" xr:uid="{00000000-0005-0000-0000-0000D13B0000}"/>
    <cellStyle name="Normal 2 3 2 2 2 5 3 6" xfId="17206" xr:uid="{00000000-0005-0000-0000-0000D23B0000}"/>
    <cellStyle name="Normal 2 3 2 2 2 5 4" xfId="1615" xr:uid="{00000000-0005-0000-0000-0000D33B0000}"/>
    <cellStyle name="Normal 2 3 2 2 2 5 4 2" xfId="4233" xr:uid="{00000000-0005-0000-0000-0000D43B0000}"/>
    <cellStyle name="Normal 2 3 2 2 2 5 4 2 2" xfId="12379" xr:uid="{00000000-0005-0000-0000-0000D53B0000}"/>
    <cellStyle name="Normal 2 3 2 2 2 5 4 2 2 2" xfId="28675" xr:uid="{00000000-0005-0000-0000-0000D63B0000}"/>
    <cellStyle name="Normal 2 3 2 2 2 5 4 2 3" xfId="20529" xr:uid="{00000000-0005-0000-0000-0000D73B0000}"/>
    <cellStyle name="Normal 2 3 2 2 2 5 4 3" xfId="6914" xr:uid="{00000000-0005-0000-0000-0000D83B0000}"/>
    <cellStyle name="Normal 2 3 2 2 2 5 4 3 2" xfId="15060" xr:uid="{00000000-0005-0000-0000-0000D93B0000}"/>
    <cellStyle name="Normal 2 3 2 2 2 5 4 3 2 2" xfId="31356" xr:uid="{00000000-0005-0000-0000-0000DA3B0000}"/>
    <cellStyle name="Normal 2 3 2 2 2 5 4 3 3" xfId="23210" xr:uid="{00000000-0005-0000-0000-0000DB3B0000}"/>
    <cellStyle name="Normal 2 3 2 2 2 5 4 4" xfId="9761" xr:uid="{00000000-0005-0000-0000-0000DC3B0000}"/>
    <cellStyle name="Normal 2 3 2 2 2 5 4 4 2" xfId="26057" xr:uid="{00000000-0005-0000-0000-0000DD3B0000}"/>
    <cellStyle name="Normal 2 3 2 2 2 5 4 5" xfId="17911" xr:uid="{00000000-0005-0000-0000-0000DE3B0000}"/>
    <cellStyle name="Normal 2 3 2 2 2 5 5" xfId="3015" xr:uid="{00000000-0005-0000-0000-0000DF3B0000}"/>
    <cellStyle name="Normal 2 3 2 2 2 5 5 2" xfId="11161" xr:uid="{00000000-0005-0000-0000-0000E03B0000}"/>
    <cellStyle name="Normal 2 3 2 2 2 5 5 2 2" xfId="27457" xr:uid="{00000000-0005-0000-0000-0000E13B0000}"/>
    <cellStyle name="Normal 2 3 2 2 2 5 5 3" xfId="19311" xr:uid="{00000000-0005-0000-0000-0000E23B0000}"/>
    <cellStyle name="Normal 2 3 2 2 2 5 6" xfId="5504" xr:uid="{00000000-0005-0000-0000-0000E33B0000}"/>
    <cellStyle name="Normal 2 3 2 2 2 5 6 2" xfId="13650" xr:uid="{00000000-0005-0000-0000-0000E43B0000}"/>
    <cellStyle name="Normal 2 3 2 2 2 5 6 2 2" xfId="29946" xr:uid="{00000000-0005-0000-0000-0000E53B0000}"/>
    <cellStyle name="Normal 2 3 2 2 2 5 6 3" xfId="21800" xr:uid="{00000000-0005-0000-0000-0000E63B0000}"/>
    <cellStyle name="Normal 2 3 2 2 2 5 7" xfId="8351" xr:uid="{00000000-0005-0000-0000-0000E73B0000}"/>
    <cellStyle name="Normal 2 3 2 2 2 5 7 2" xfId="24647" xr:uid="{00000000-0005-0000-0000-0000E83B0000}"/>
    <cellStyle name="Normal 2 3 2 2 2 5 8" xfId="16501" xr:uid="{00000000-0005-0000-0000-0000E93B0000}"/>
    <cellStyle name="Normal 2 3 2 2 2 6" xfId="282" xr:uid="{00000000-0005-0000-0000-0000EA3B0000}"/>
    <cellStyle name="Normal 2 3 2 2 2 6 2" xfId="626" xr:uid="{00000000-0005-0000-0000-0000EB3B0000}"/>
    <cellStyle name="Normal 2 3 2 2 2 6 2 2" xfId="1332" xr:uid="{00000000-0005-0000-0000-0000EC3B0000}"/>
    <cellStyle name="Normal 2 3 2 2 2 6 2 2 2" xfId="2742" xr:uid="{00000000-0005-0000-0000-0000ED3B0000}"/>
    <cellStyle name="Normal 2 3 2 2 2 6 2 2 2 2" xfId="5212" xr:uid="{00000000-0005-0000-0000-0000EE3B0000}"/>
    <cellStyle name="Normal 2 3 2 2 2 6 2 2 2 2 2" xfId="13358" xr:uid="{00000000-0005-0000-0000-0000EF3B0000}"/>
    <cellStyle name="Normal 2 3 2 2 2 6 2 2 2 2 2 2" xfId="29654" xr:uid="{00000000-0005-0000-0000-0000F03B0000}"/>
    <cellStyle name="Normal 2 3 2 2 2 6 2 2 2 2 3" xfId="21508" xr:uid="{00000000-0005-0000-0000-0000F13B0000}"/>
    <cellStyle name="Normal 2 3 2 2 2 6 2 2 2 3" xfId="8041" xr:uid="{00000000-0005-0000-0000-0000F23B0000}"/>
    <cellStyle name="Normal 2 3 2 2 2 6 2 2 2 3 2" xfId="16187" xr:uid="{00000000-0005-0000-0000-0000F33B0000}"/>
    <cellStyle name="Normal 2 3 2 2 2 6 2 2 2 3 2 2" xfId="32483" xr:uid="{00000000-0005-0000-0000-0000F43B0000}"/>
    <cellStyle name="Normal 2 3 2 2 2 6 2 2 2 3 3" xfId="24337" xr:uid="{00000000-0005-0000-0000-0000F53B0000}"/>
    <cellStyle name="Normal 2 3 2 2 2 6 2 2 2 4" xfId="10888" xr:uid="{00000000-0005-0000-0000-0000F63B0000}"/>
    <cellStyle name="Normal 2 3 2 2 2 6 2 2 2 4 2" xfId="27184" xr:uid="{00000000-0005-0000-0000-0000F73B0000}"/>
    <cellStyle name="Normal 2 3 2 2 2 6 2 2 2 5" xfId="19038" xr:uid="{00000000-0005-0000-0000-0000F83B0000}"/>
    <cellStyle name="Normal 2 3 2 2 2 6 2 2 3" xfId="3994" xr:uid="{00000000-0005-0000-0000-0000F93B0000}"/>
    <cellStyle name="Normal 2 3 2 2 2 6 2 2 3 2" xfId="12140" xr:uid="{00000000-0005-0000-0000-0000FA3B0000}"/>
    <cellStyle name="Normal 2 3 2 2 2 6 2 2 3 2 2" xfId="28436" xr:uid="{00000000-0005-0000-0000-0000FB3B0000}"/>
    <cellStyle name="Normal 2 3 2 2 2 6 2 2 3 3" xfId="20290" xr:uid="{00000000-0005-0000-0000-0000FC3B0000}"/>
    <cellStyle name="Normal 2 3 2 2 2 6 2 2 4" xfId="6631" xr:uid="{00000000-0005-0000-0000-0000FD3B0000}"/>
    <cellStyle name="Normal 2 3 2 2 2 6 2 2 4 2" xfId="14777" xr:uid="{00000000-0005-0000-0000-0000FE3B0000}"/>
    <cellStyle name="Normal 2 3 2 2 2 6 2 2 4 2 2" xfId="31073" xr:uid="{00000000-0005-0000-0000-0000FF3B0000}"/>
    <cellStyle name="Normal 2 3 2 2 2 6 2 2 4 3" xfId="22927" xr:uid="{00000000-0005-0000-0000-0000003C0000}"/>
    <cellStyle name="Normal 2 3 2 2 2 6 2 2 5" xfId="9478" xr:uid="{00000000-0005-0000-0000-0000013C0000}"/>
    <cellStyle name="Normal 2 3 2 2 2 6 2 2 5 2" xfId="25774" xr:uid="{00000000-0005-0000-0000-0000023C0000}"/>
    <cellStyle name="Normal 2 3 2 2 2 6 2 2 6" xfId="17628" xr:uid="{00000000-0005-0000-0000-0000033C0000}"/>
    <cellStyle name="Normal 2 3 2 2 2 6 2 3" xfId="2037" xr:uid="{00000000-0005-0000-0000-0000043C0000}"/>
    <cellStyle name="Normal 2 3 2 2 2 6 2 3 2" xfId="4603" xr:uid="{00000000-0005-0000-0000-0000053C0000}"/>
    <cellStyle name="Normal 2 3 2 2 2 6 2 3 2 2" xfId="12749" xr:uid="{00000000-0005-0000-0000-0000063C0000}"/>
    <cellStyle name="Normal 2 3 2 2 2 6 2 3 2 2 2" xfId="29045" xr:uid="{00000000-0005-0000-0000-0000073C0000}"/>
    <cellStyle name="Normal 2 3 2 2 2 6 2 3 2 3" xfId="20899" xr:uid="{00000000-0005-0000-0000-0000083C0000}"/>
    <cellStyle name="Normal 2 3 2 2 2 6 2 3 3" xfId="7336" xr:uid="{00000000-0005-0000-0000-0000093C0000}"/>
    <cellStyle name="Normal 2 3 2 2 2 6 2 3 3 2" xfId="15482" xr:uid="{00000000-0005-0000-0000-00000A3C0000}"/>
    <cellStyle name="Normal 2 3 2 2 2 6 2 3 3 2 2" xfId="31778" xr:uid="{00000000-0005-0000-0000-00000B3C0000}"/>
    <cellStyle name="Normal 2 3 2 2 2 6 2 3 3 3" xfId="23632" xr:uid="{00000000-0005-0000-0000-00000C3C0000}"/>
    <cellStyle name="Normal 2 3 2 2 2 6 2 3 4" xfId="10183" xr:uid="{00000000-0005-0000-0000-00000D3C0000}"/>
    <cellStyle name="Normal 2 3 2 2 2 6 2 3 4 2" xfId="26479" xr:uid="{00000000-0005-0000-0000-00000E3C0000}"/>
    <cellStyle name="Normal 2 3 2 2 2 6 2 3 5" xfId="18333" xr:uid="{00000000-0005-0000-0000-00000F3C0000}"/>
    <cellStyle name="Normal 2 3 2 2 2 6 2 4" xfId="3385" xr:uid="{00000000-0005-0000-0000-0000103C0000}"/>
    <cellStyle name="Normal 2 3 2 2 2 6 2 4 2" xfId="11531" xr:uid="{00000000-0005-0000-0000-0000113C0000}"/>
    <cellStyle name="Normal 2 3 2 2 2 6 2 4 2 2" xfId="27827" xr:uid="{00000000-0005-0000-0000-0000123C0000}"/>
    <cellStyle name="Normal 2 3 2 2 2 6 2 4 3" xfId="19681" xr:uid="{00000000-0005-0000-0000-0000133C0000}"/>
    <cellStyle name="Normal 2 3 2 2 2 6 2 5" xfId="5926" xr:uid="{00000000-0005-0000-0000-0000143C0000}"/>
    <cellStyle name="Normal 2 3 2 2 2 6 2 5 2" xfId="14072" xr:uid="{00000000-0005-0000-0000-0000153C0000}"/>
    <cellStyle name="Normal 2 3 2 2 2 6 2 5 2 2" xfId="30368" xr:uid="{00000000-0005-0000-0000-0000163C0000}"/>
    <cellStyle name="Normal 2 3 2 2 2 6 2 5 3" xfId="22222" xr:uid="{00000000-0005-0000-0000-0000173C0000}"/>
    <cellStyle name="Normal 2 3 2 2 2 6 2 6" xfId="8773" xr:uid="{00000000-0005-0000-0000-0000183C0000}"/>
    <cellStyle name="Normal 2 3 2 2 2 6 2 6 2" xfId="25069" xr:uid="{00000000-0005-0000-0000-0000193C0000}"/>
    <cellStyle name="Normal 2 3 2 2 2 6 2 7" xfId="16923" xr:uid="{00000000-0005-0000-0000-00001A3C0000}"/>
    <cellStyle name="Normal 2 3 2 2 2 6 3" xfId="988" xr:uid="{00000000-0005-0000-0000-00001B3C0000}"/>
    <cellStyle name="Normal 2 3 2 2 2 6 3 2" xfId="2398" xr:uid="{00000000-0005-0000-0000-00001C3C0000}"/>
    <cellStyle name="Normal 2 3 2 2 2 6 3 2 2" xfId="4916" xr:uid="{00000000-0005-0000-0000-00001D3C0000}"/>
    <cellStyle name="Normal 2 3 2 2 2 6 3 2 2 2" xfId="13062" xr:uid="{00000000-0005-0000-0000-00001E3C0000}"/>
    <cellStyle name="Normal 2 3 2 2 2 6 3 2 2 2 2" xfId="29358" xr:uid="{00000000-0005-0000-0000-00001F3C0000}"/>
    <cellStyle name="Normal 2 3 2 2 2 6 3 2 2 3" xfId="21212" xr:uid="{00000000-0005-0000-0000-0000203C0000}"/>
    <cellStyle name="Normal 2 3 2 2 2 6 3 2 3" xfId="7697" xr:uid="{00000000-0005-0000-0000-0000213C0000}"/>
    <cellStyle name="Normal 2 3 2 2 2 6 3 2 3 2" xfId="15843" xr:uid="{00000000-0005-0000-0000-0000223C0000}"/>
    <cellStyle name="Normal 2 3 2 2 2 6 3 2 3 2 2" xfId="32139" xr:uid="{00000000-0005-0000-0000-0000233C0000}"/>
    <cellStyle name="Normal 2 3 2 2 2 6 3 2 3 3" xfId="23993" xr:uid="{00000000-0005-0000-0000-0000243C0000}"/>
    <cellStyle name="Normal 2 3 2 2 2 6 3 2 4" xfId="10544" xr:uid="{00000000-0005-0000-0000-0000253C0000}"/>
    <cellStyle name="Normal 2 3 2 2 2 6 3 2 4 2" xfId="26840" xr:uid="{00000000-0005-0000-0000-0000263C0000}"/>
    <cellStyle name="Normal 2 3 2 2 2 6 3 2 5" xfId="18694" xr:uid="{00000000-0005-0000-0000-0000273C0000}"/>
    <cellStyle name="Normal 2 3 2 2 2 6 3 3" xfId="3698" xr:uid="{00000000-0005-0000-0000-0000283C0000}"/>
    <cellStyle name="Normal 2 3 2 2 2 6 3 3 2" xfId="11844" xr:uid="{00000000-0005-0000-0000-0000293C0000}"/>
    <cellStyle name="Normal 2 3 2 2 2 6 3 3 2 2" xfId="28140" xr:uid="{00000000-0005-0000-0000-00002A3C0000}"/>
    <cellStyle name="Normal 2 3 2 2 2 6 3 3 3" xfId="19994" xr:uid="{00000000-0005-0000-0000-00002B3C0000}"/>
    <cellStyle name="Normal 2 3 2 2 2 6 3 4" xfId="6287" xr:uid="{00000000-0005-0000-0000-00002C3C0000}"/>
    <cellStyle name="Normal 2 3 2 2 2 6 3 4 2" xfId="14433" xr:uid="{00000000-0005-0000-0000-00002D3C0000}"/>
    <cellStyle name="Normal 2 3 2 2 2 6 3 4 2 2" xfId="30729" xr:uid="{00000000-0005-0000-0000-00002E3C0000}"/>
    <cellStyle name="Normal 2 3 2 2 2 6 3 4 3" xfId="22583" xr:uid="{00000000-0005-0000-0000-00002F3C0000}"/>
    <cellStyle name="Normal 2 3 2 2 2 6 3 5" xfId="9134" xr:uid="{00000000-0005-0000-0000-0000303C0000}"/>
    <cellStyle name="Normal 2 3 2 2 2 6 3 5 2" xfId="25430" xr:uid="{00000000-0005-0000-0000-0000313C0000}"/>
    <cellStyle name="Normal 2 3 2 2 2 6 3 6" xfId="17284" xr:uid="{00000000-0005-0000-0000-0000323C0000}"/>
    <cellStyle name="Normal 2 3 2 2 2 6 4" xfId="1693" xr:uid="{00000000-0005-0000-0000-0000333C0000}"/>
    <cellStyle name="Normal 2 3 2 2 2 6 4 2" xfId="4307" xr:uid="{00000000-0005-0000-0000-0000343C0000}"/>
    <cellStyle name="Normal 2 3 2 2 2 6 4 2 2" xfId="12453" xr:uid="{00000000-0005-0000-0000-0000353C0000}"/>
    <cellStyle name="Normal 2 3 2 2 2 6 4 2 2 2" xfId="28749" xr:uid="{00000000-0005-0000-0000-0000363C0000}"/>
    <cellStyle name="Normal 2 3 2 2 2 6 4 2 3" xfId="20603" xr:uid="{00000000-0005-0000-0000-0000373C0000}"/>
    <cellStyle name="Normal 2 3 2 2 2 6 4 3" xfId="6992" xr:uid="{00000000-0005-0000-0000-0000383C0000}"/>
    <cellStyle name="Normal 2 3 2 2 2 6 4 3 2" xfId="15138" xr:uid="{00000000-0005-0000-0000-0000393C0000}"/>
    <cellStyle name="Normal 2 3 2 2 2 6 4 3 2 2" xfId="31434" xr:uid="{00000000-0005-0000-0000-00003A3C0000}"/>
    <cellStyle name="Normal 2 3 2 2 2 6 4 3 3" xfId="23288" xr:uid="{00000000-0005-0000-0000-00003B3C0000}"/>
    <cellStyle name="Normal 2 3 2 2 2 6 4 4" xfId="9839" xr:uid="{00000000-0005-0000-0000-00003C3C0000}"/>
    <cellStyle name="Normal 2 3 2 2 2 6 4 4 2" xfId="26135" xr:uid="{00000000-0005-0000-0000-00003D3C0000}"/>
    <cellStyle name="Normal 2 3 2 2 2 6 4 5" xfId="17989" xr:uid="{00000000-0005-0000-0000-00003E3C0000}"/>
    <cellStyle name="Normal 2 3 2 2 2 6 5" xfId="3089" xr:uid="{00000000-0005-0000-0000-00003F3C0000}"/>
    <cellStyle name="Normal 2 3 2 2 2 6 5 2" xfId="11235" xr:uid="{00000000-0005-0000-0000-0000403C0000}"/>
    <cellStyle name="Normal 2 3 2 2 2 6 5 2 2" xfId="27531" xr:uid="{00000000-0005-0000-0000-0000413C0000}"/>
    <cellStyle name="Normal 2 3 2 2 2 6 5 3" xfId="19385" xr:uid="{00000000-0005-0000-0000-0000423C0000}"/>
    <cellStyle name="Normal 2 3 2 2 2 6 6" xfId="5582" xr:uid="{00000000-0005-0000-0000-0000433C0000}"/>
    <cellStyle name="Normal 2 3 2 2 2 6 6 2" xfId="13728" xr:uid="{00000000-0005-0000-0000-0000443C0000}"/>
    <cellStyle name="Normal 2 3 2 2 2 6 6 2 2" xfId="30024" xr:uid="{00000000-0005-0000-0000-0000453C0000}"/>
    <cellStyle name="Normal 2 3 2 2 2 6 6 3" xfId="21878" xr:uid="{00000000-0005-0000-0000-0000463C0000}"/>
    <cellStyle name="Normal 2 3 2 2 2 6 7" xfId="8429" xr:uid="{00000000-0005-0000-0000-0000473C0000}"/>
    <cellStyle name="Normal 2 3 2 2 2 6 7 2" xfId="24725" xr:uid="{00000000-0005-0000-0000-0000483C0000}"/>
    <cellStyle name="Normal 2 3 2 2 2 6 8" xfId="16579" xr:uid="{00000000-0005-0000-0000-0000493C0000}"/>
    <cellStyle name="Normal 2 3 2 2 2 7" xfId="372" xr:uid="{00000000-0005-0000-0000-00004A3C0000}"/>
    <cellStyle name="Normal 2 3 2 2 2 7 2" xfId="1078" xr:uid="{00000000-0005-0000-0000-00004B3C0000}"/>
    <cellStyle name="Normal 2 3 2 2 2 7 2 2" xfId="2488" xr:uid="{00000000-0005-0000-0000-00004C3C0000}"/>
    <cellStyle name="Normal 2 3 2 2 2 7 2 2 2" xfId="4990" xr:uid="{00000000-0005-0000-0000-00004D3C0000}"/>
    <cellStyle name="Normal 2 3 2 2 2 7 2 2 2 2" xfId="13136" xr:uid="{00000000-0005-0000-0000-00004E3C0000}"/>
    <cellStyle name="Normal 2 3 2 2 2 7 2 2 2 2 2" xfId="29432" xr:uid="{00000000-0005-0000-0000-00004F3C0000}"/>
    <cellStyle name="Normal 2 3 2 2 2 7 2 2 2 3" xfId="21286" xr:uid="{00000000-0005-0000-0000-0000503C0000}"/>
    <cellStyle name="Normal 2 3 2 2 2 7 2 2 3" xfId="7787" xr:uid="{00000000-0005-0000-0000-0000513C0000}"/>
    <cellStyle name="Normal 2 3 2 2 2 7 2 2 3 2" xfId="15933" xr:uid="{00000000-0005-0000-0000-0000523C0000}"/>
    <cellStyle name="Normal 2 3 2 2 2 7 2 2 3 2 2" xfId="32229" xr:uid="{00000000-0005-0000-0000-0000533C0000}"/>
    <cellStyle name="Normal 2 3 2 2 2 7 2 2 3 3" xfId="24083" xr:uid="{00000000-0005-0000-0000-0000543C0000}"/>
    <cellStyle name="Normal 2 3 2 2 2 7 2 2 4" xfId="10634" xr:uid="{00000000-0005-0000-0000-0000553C0000}"/>
    <cellStyle name="Normal 2 3 2 2 2 7 2 2 4 2" xfId="26930" xr:uid="{00000000-0005-0000-0000-0000563C0000}"/>
    <cellStyle name="Normal 2 3 2 2 2 7 2 2 5" xfId="18784" xr:uid="{00000000-0005-0000-0000-0000573C0000}"/>
    <cellStyle name="Normal 2 3 2 2 2 7 2 3" xfId="3772" xr:uid="{00000000-0005-0000-0000-0000583C0000}"/>
    <cellStyle name="Normal 2 3 2 2 2 7 2 3 2" xfId="11918" xr:uid="{00000000-0005-0000-0000-0000593C0000}"/>
    <cellStyle name="Normal 2 3 2 2 2 7 2 3 2 2" xfId="28214" xr:uid="{00000000-0005-0000-0000-00005A3C0000}"/>
    <cellStyle name="Normal 2 3 2 2 2 7 2 3 3" xfId="20068" xr:uid="{00000000-0005-0000-0000-00005B3C0000}"/>
    <cellStyle name="Normal 2 3 2 2 2 7 2 4" xfId="6377" xr:uid="{00000000-0005-0000-0000-00005C3C0000}"/>
    <cellStyle name="Normal 2 3 2 2 2 7 2 4 2" xfId="14523" xr:uid="{00000000-0005-0000-0000-00005D3C0000}"/>
    <cellStyle name="Normal 2 3 2 2 2 7 2 4 2 2" xfId="30819" xr:uid="{00000000-0005-0000-0000-00005E3C0000}"/>
    <cellStyle name="Normal 2 3 2 2 2 7 2 4 3" xfId="22673" xr:uid="{00000000-0005-0000-0000-00005F3C0000}"/>
    <cellStyle name="Normal 2 3 2 2 2 7 2 5" xfId="9224" xr:uid="{00000000-0005-0000-0000-0000603C0000}"/>
    <cellStyle name="Normal 2 3 2 2 2 7 2 5 2" xfId="25520" xr:uid="{00000000-0005-0000-0000-0000613C0000}"/>
    <cellStyle name="Normal 2 3 2 2 2 7 2 6" xfId="17374" xr:uid="{00000000-0005-0000-0000-0000623C0000}"/>
    <cellStyle name="Normal 2 3 2 2 2 7 3" xfId="1783" xr:uid="{00000000-0005-0000-0000-0000633C0000}"/>
    <cellStyle name="Normal 2 3 2 2 2 7 3 2" xfId="4381" xr:uid="{00000000-0005-0000-0000-0000643C0000}"/>
    <cellStyle name="Normal 2 3 2 2 2 7 3 2 2" xfId="12527" xr:uid="{00000000-0005-0000-0000-0000653C0000}"/>
    <cellStyle name="Normal 2 3 2 2 2 7 3 2 2 2" xfId="28823" xr:uid="{00000000-0005-0000-0000-0000663C0000}"/>
    <cellStyle name="Normal 2 3 2 2 2 7 3 2 3" xfId="20677" xr:uid="{00000000-0005-0000-0000-0000673C0000}"/>
    <cellStyle name="Normal 2 3 2 2 2 7 3 3" xfId="7082" xr:uid="{00000000-0005-0000-0000-0000683C0000}"/>
    <cellStyle name="Normal 2 3 2 2 2 7 3 3 2" xfId="15228" xr:uid="{00000000-0005-0000-0000-0000693C0000}"/>
    <cellStyle name="Normal 2 3 2 2 2 7 3 3 2 2" xfId="31524" xr:uid="{00000000-0005-0000-0000-00006A3C0000}"/>
    <cellStyle name="Normal 2 3 2 2 2 7 3 3 3" xfId="23378" xr:uid="{00000000-0005-0000-0000-00006B3C0000}"/>
    <cellStyle name="Normal 2 3 2 2 2 7 3 4" xfId="9929" xr:uid="{00000000-0005-0000-0000-00006C3C0000}"/>
    <cellStyle name="Normal 2 3 2 2 2 7 3 4 2" xfId="26225" xr:uid="{00000000-0005-0000-0000-00006D3C0000}"/>
    <cellStyle name="Normal 2 3 2 2 2 7 3 5" xfId="18079" xr:uid="{00000000-0005-0000-0000-00006E3C0000}"/>
    <cellStyle name="Normal 2 3 2 2 2 7 4" xfId="3163" xr:uid="{00000000-0005-0000-0000-00006F3C0000}"/>
    <cellStyle name="Normal 2 3 2 2 2 7 4 2" xfId="11309" xr:uid="{00000000-0005-0000-0000-0000703C0000}"/>
    <cellStyle name="Normal 2 3 2 2 2 7 4 2 2" xfId="27605" xr:uid="{00000000-0005-0000-0000-0000713C0000}"/>
    <cellStyle name="Normal 2 3 2 2 2 7 4 3" xfId="19459" xr:uid="{00000000-0005-0000-0000-0000723C0000}"/>
    <cellStyle name="Normal 2 3 2 2 2 7 5" xfId="5672" xr:uid="{00000000-0005-0000-0000-0000733C0000}"/>
    <cellStyle name="Normal 2 3 2 2 2 7 5 2" xfId="13818" xr:uid="{00000000-0005-0000-0000-0000743C0000}"/>
    <cellStyle name="Normal 2 3 2 2 2 7 5 2 2" xfId="30114" xr:uid="{00000000-0005-0000-0000-0000753C0000}"/>
    <cellStyle name="Normal 2 3 2 2 2 7 5 3" xfId="21968" xr:uid="{00000000-0005-0000-0000-0000763C0000}"/>
    <cellStyle name="Normal 2 3 2 2 2 7 6" xfId="8519" xr:uid="{00000000-0005-0000-0000-0000773C0000}"/>
    <cellStyle name="Normal 2 3 2 2 2 7 6 2" xfId="24815" xr:uid="{00000000-0005-0000-0000-0000783C0000}"/>
    <cellStyle name="Normal 2 3 2 2 2 7 7" xfId="16669" xr:uid="{00000000-0005-0000-0000-0000793C0000}"/>
    <cellStyle name="Normal 2 3 2 2 2 8" xfId="734" xr:uid="{00000000-0005-0000-0000-00007A3C0000}"/>
    <cellStyle name="Normal 2 3 2 2 2 8 2" xfId="2144" xr:uid="{00000000-0005-0000-0000-00007B3C0000}"/>
    <cellStyle name="Normal 2 3 2 2 2 8 2 2" xfId="4694" xr:uid="{00000000-0005-0000-0000-00007C3C0000}"/>
    <cellStyle name="Normal 2 3 2 2 2 8 2 2 2" xfId="12840" xr:uid="{00000000-0005-0000-0000-00007D3C0000}"/>
    <cellStyle name="Normal 2 3 2 2 2 8 2 2 2 2" xfId="29136" xr:uid="{00000000-0005-0000-0000-00007E3C0000}"/>
    <cellStyle name="Normal 2 3 2 2 2 8 2 2 3" xfId="20990" xr:uid="{00000000-0005-0000-0000-00007F3C0000}"/>
    <cellStyle name="Normal 2 3 2 2 2 8 2 3" xfId="7443" xr:uid="{00000000-0005-0000-0000-0000803C0000}"/>
    <cellStyle name="Normal 2 3 2 2 2 8 2 3 2" xfId="15589" xr:uid="{00000000-0005-0000-0000-0000813C0000}"/>
    <cellStyle name="Normal 2 3 2 2 2 8 2 3 2 2" xfId="31885" xr:uid="{00000000-0005-0000-0000-0000823C0000}"/>
    <cellStyle name="Normal 2 3 2 2 2 8 2 3 3" xfId="23739" xr:uid="{00000000-0005-0000-0000-0000833C0000}"/>
    <cellStyle name="Normal 2 3 2 2 2 8 2 4" xfId="10290" xr:uid="{00000000-0005-0000-0000-0000843C0000}"/>
    <cellStyle name="Normal 2 3 2 2 2 8 2 4 2" xfId="26586" xr:uid="{00000000-0005-0000-0000-0000853C0000}"/>
    <cellStyle name="Normal 2 3 2 2 2 8 2 5" xfId="18440" xr:uid="{00000000-0005-0000-0000-0000863C0000}"/>
    <cellStyle name="Normal 2 3 2 2 2 8 3" xfId="3476" xr:uid="{00000000-0005-0000-0000-0000873C0000}"/>
    <cellStyle name="Normal 2 3 2 2 2 8 3 2" xfId="11622" xr:uid="{00000000-0005-0000-0000-0000883C0000}"/>
    <cellStyle name="Normal 2 3 2 2 2 8 3 2 2" xfId="27918" xr:uid="{00000000-0005-0000-0000-0000893C0000}"/>
    <cellStyle name="Normal 2 3 2 2 2 8 3 3" xfId="19772" xr:uid="{00000000-0005-0000-0000-00008A3C0000}"/>
    <cellStyle name="Normal 2 3 2 2 2 8 4" xfId="6033" xr:uid="{00000000-0005-0000-0000-00008B3C0000}"/>
    <cellStyle name="Normal 2 3 2 2 2 8 4 2" xfId="14179" xr:uid="{00000000-0005-0000-0000-00008C3C0000}"/>
    <cellStyle name="Normal 2 3 2 2 2 8 4 2 2" xfId="30475" xr:uid="{00000000-0005-0000-0000-00008D3C0000}"/>
    <cellStyle name="Normal 2 3 2 2 2 8 4 3" xfId="22329" xr:uid="{00000000-0005-0000-0000-00008E3C0000}"/>
    <cellStyle name="Normal 2 3 2 2 2 8 5" xfId="8880" xr:uid="{00000000-0005-0000-0000-00008F3C0000}"/>
    <cellStyle name="Normal 2 3 2 2 2 8 5 2" xfId="25176" xr:uid="{00000000-0005-0000-0000-0000903C0000}"/>
    <cellStyle name="Normal 2 3 2 2 2 8 6" xfId="17030" xr:uid="{00000000-0005-0000-0000-0000913C0000}"/>
    <cellStyle name="Normal 2 3 2 2 2 9" xfId="1439" xr:uid="{00000000-0005-0000-0000-0000923C0000}"/>
    <cellStyle name="Normal 2 3 2 2 2 9 2" xfId="4085" xr:uid="{00000000-0005-0000-0000-0000933C0000}"/>
    <cellStyle name="Normal 2 3 2 2 2 9 2 2" xfId="12231" xr:uid="{00000000-0005-0000-0000-0000943C0000}"/>
    <cellStyle name="Normal 2 3 2 2 2 9 2 2 2" xfId="28527" xr:uid="{00000000-0005-0000-0000-0000953C0000}"/>
    <cellStyle name="Normal 2 3 2 2 2 9 2 3" xfId="20381" xr:uid="{00000000-0005-0000-0000-0000963C0000}"/>
    <cellStyle name="Normal 2 3 2 2 2 9 3" xfId="6738" xr:uid="{00000000-0005-0000-0000-0000973C0000}"/>
    <cellStyle name="Normal 2 3 2 2 2 9 3 2" xfId="14884" xr:uid="{00000000-0005-0000-0000-0000983C0000}"/>
    <cellStyle name="Normal 2 3 2 2 2 9 3 2 2" xfId="31180" xr:uid="{00000000-0005-0000-0000-0000993C0000}"/>
    <cellStyle name="Normal 2 3 2 2 2 9 3 3" xfId="23034" xr:uid="{00000000-0005-0000-0000-00009A3C0000}"/>
    <cellStyle name="Normal 2 3 2 2 2 9 4" xfId="9585" xr:uid="{00000000-0005-0000-0000-00009B3C0000}"/>
    <cellStyle name="Normal 2 3 2 2 2 9 4 2" xfId="25881" xr:uid="{00000000-0005-0000-0000-00009C3C0000}"/>
    <cellStyle name="Normal 2 3 2 2 2 9 5" xfId="17735" xr:uid="{00000000-0005-0000-0000-00009D3C0000}"/>
    <cellStyle name="Normal 2 3 2 2 3" xfId="39" xr:uid="{00000000-0005-0000-0000-00009E3C0000}"/>
    <cellStyle name="Normal 2 3 2 2 3 10" xfId="5339" xr:uid="{00000000-0005-0000-0000-00009F3C0000}"/>
    <cellStyle name="Normal 2 3 2 2 3 10 2" xfId="13485" xr:uid="{00000000-0005-0000-0000-0000A03C0000}"/>
    <cellStyle name="Normal 2 3 2 2 3 10 2 2" xfId="29781" xr:uid="{00000000-0005-0000-0000-0000A13C0000}"/>
    <cellStyle name="Normal 2 3 2 2 3 10 3" xfId="21635" xr:uid="{00000000-0005-0000-0000-0000A23C0000}"/>
    <cellStyle name="Normal 2 3 2 2 3 11" xfId="8186" xr:uid="{00000000-0005-0000-0000-0000A33C0000}"/>
    <cellStyle name="Normal 2 3 2 2 3 11 2" xfId="24482" xr:uid="{00000000-0005-0000-0000-0000A43C0000}"/>
    <cellStyle name="Normal 2 3 2 2 3 12" xfId="16336" xr:uid="{00000000-0005-0000-0000-0000A53C0000}"/>
    <cellStyle name="Normal 2 3 2 2 3 2" xfId="83" xr:uid="{00000000-0005-0000-0000-0000A63C0000}"/>
    <cellStyle name="Normal 2 3 2 2 3 2 10" xfId="8230" xr:uid="{00000000-0005-0000-0000-0000A73C0000}"/>
    <cellStyle name="Normal 2 3 2 2 3 2 10 2" xfId="24526" xr:uid="{00000000-0005-0000-0000-0000A83C0000}"/>
    <cellStyle name="Normal 2 3 2 2 3 2 11" xfId="16380" xr:uid="{00000000-0005-0000-0000-0000A93C0000}"/>
    <cellStyle name="Normal 2 3 2 2 3 2 2" xfId="173" xr:uid="{00000000-0005-0000-0000-0000AA3C0000}"/>
    <cellStyle name="Normal 2 3 2 2 3 2 2 2" xfId="517" xr:uid="{00000000-0005-0000-0000-0000AB3C0000}"/>
    <cellStyle name="Normal 2 3 2 2 3 2 2 2 2" xfId="1223" xr:uid="{00000000-0005-0000-0000-0000AC3C0000}"/>
    <cellStyle name="Normal 2 3 2 2 3 2 2 2 2 2" xfId="2633" xr:uid="{00000000-0005-0000-0000-0000AD3C0000}"/>
    <cellStyle name="Normal 2 3 2 2 3 2 2 2 2 2 2" xfId="5109" xr:uid="{00000000-0005-0000-0000-0000AE3C0000}"/>
    <cellStyle name="Normal 2 3 2 2 3 2 2 2 2 2 2 2" xfId="13255" xr:uid="{00000000-0005-0000-0000-0000AF3C0000}"/>
    <cellStyle name="Normal 2 3 2 2 3 2 2 2 2 2 2 2 2" xfId="29551" xr:uid="{00000000-0005-0000-0000-0000B03C0000}"/>
    <cellStyle name="Normal 2 3 2 2 3 2 2 2 2 2 2 3" xfId="21405" xr:uid="{00000000-0005-0000-0000-0000B13C0000}"/>
    <cellStyle name="Normal 2 3 2 2 3 2 2 2 2 2 3" xfId="7932" xr:uid="{00000000-0005-0000-0000-0000B23C0000}"/>
    <cellStyle name="Normal 2 3 2 2 3 2 2 2 2 2 3 2" xfId="16078" xr:uid="{00000000-0005-0000-0000-0000B33C0000}"/>
    <cellStyle name="Normal 2 3 2 2 3 2 2 2 2 2 3 2 2" xfId="32374" xr:uid="{00000000-0005-0000-0000-0000B43C0000}"/>
    <cellStyle name="Normal 2 3 2 2 3 2 2 2 2 2 3 3" xfId="24228" xr:uid="{00000000-0005-0000-0000-0000B53C0000}"/>
    <cellStyle name="Normal 2 3 2 2 3 2 2 2 2 2 4" xfId="10779" xr:uid="{00000000-0005-0000-0000-0000B63C0000}"/>
    <cellStyle name="Normal 2 3 2 2 3 2 2 2 2 2 4 2" xfId="27075" xr:uid="{00000000-0005-0000-0000-0000B73C0000}"/>
    <cellStyle name="Normal 2 3 2 2 3 2 2 2 2 2 5" xfId="18929" xr:uid="{00000000-0005-0000-0000-0000B83C0000}"/>
    <cellStyle name="Normal 2 3 2 2 3 2 2 2 2 3" xfId="3891" xr:uid="{00000000-0005-0000-0000-0000B93C0000}"/>
    <cellStyle name="Normal 2 3 2 2 3 2 2 2 2 3 2" xfId="12037" xr:uid="{00000000-0005-0000-0000-0000BA3C0000}"/>
    <cellStyle name="Normal 2 3 2 2 3 2 2 2 2 3 2 2" xfId="28333" xr:uid="{00000000-0005-0000-0000-0000BB3C0000}"/>
    <cellStyle name="Normal 2 3 2 2 3 2 2 2 2 3 3" xfId="20187" xr:uid="{00000000-0005-0000-0000-0000BC3C0000}"/>
    <cellStyle name="Normal 2 3 2 2 3 2 2 2 2 4" xfId="6522" xr:uid="{00000000-0005-0000-0000-0000BD3C0000}"/>
    <cellStyle name="Normal 2 3 2 2 3 2 2 2 2 4 2" xfId="14668" xr:uid="{00000000-0005-0000-0000-0000BE3C0000}"/>
    <cellStyle name="Normal 2 3 2 2 3 2 2 2 2 4 2 2" xfId="30964" xr:uid="{00000000-0005-0000-0000-0000BF3C0000}"/>
    <cellStyle name="Normal 2 3 2 2 3 2 2 2 2 4 3" xfId="22818" xr:uid="{00000000-0005-0000-0000-0000C03C0000}"/>
    <cellStyle name="Normal 2 3 2 2 3 2 2 2 2 5" xfId="9369" xr:uid="{00000000-0005-0000-0000-0000C13C0000}"/>
    <cellStyle name="Normal 2 3 2 2 3 2 2 2 2 5 2" xfId="25665" xr:uid="{00000000-0005-0000-0000-0000C23C0000}"/>
    <cellStyle name="Normal 2 3 2 2 3 2 2 2 2 6" xfId="17519" xr:uid="{00000000-0005-0000-0000-0000C33C0000}"/>
    <cellStyle name="Normal 2 3 2 2 3 2 2 2 3" xfId="1928" xr:uid="{00000000-0005-0000-0000-0000C43C0000}"/>
    <cellStyle name="Normal 2 3 2 2 3 2 2 2 3 2" xfId="4500" xr:uid="{00000000-0005-0000-0000-0000C53C0000}"/>
    <cellStyle name="Normal 2 3 2 2 3 2 2 2 3 2 2" xfId="12646" xr:uid="{00000000-0005-0000-0000-0000C63C0000}"/>
    <cellStyle name="Normal 2 3 2 2 3 2 2 2 3 2 2 2" xfId="28942" xr:uid="{00000000-0005-0000-0000-0000C73C0000}"/>
    <cellStyle name="Normal 2 3 2 2 3 2 2 2 3 2 3" xfId="20796" xr:uid="{00000000-0005-0000-0000-0000C83C0000}"/>
    <cellStyle name="Normal 2 3 2 2 3 2 2 2 3 3" xfId="7227" xr:uid="{00000000-0005-0000-0000-0000C93C0000}"/>
    <cellStyle name="Normal 2 3 2 2 3 2 2 2 3 3 2" xfId="15373" xr:uid="{00000000-0005-0000-0000-0000CA3C0000}"/>
    <cellStyle name="Normal 2 3 2 2 3 2 2 2 3 3 2 2" xfId="31669" xr:uid="{00000000-0005-0000-0000-0000CB3C0000}"/>
    <cellStyle name="Normal 2 3 2 2 3 2 2 2 3 3 3" xfId="23523" xr:uid="{00000000-0005-0000-0000-0000CC3C0000}"/>
    <cellStyle name="Normal 2 3 2 2 3 2 2 2 3 4" xfId="10074" xr:uid="{00000000-0005-0000-0000-0000CD3C0000}"/>
    <cellStyle name="Normal 2 3 2 2 3 2 2 2 3 4 2" xfId="26370" xr:uid="{00000000-0005-0000-0000-0000CE3C0000}"/>
    <cellStyle name="Normal 2 3 2 2 3 2 2 2 3 5" xfId="18224" xr:uid="{00000000-0005-0000-0000-0000CF3C0000}"/>
    <cellStyle name="Normal 2 3 2 2 3 2 2 2 4" xfId="3282" xr:uid="{00000000-0005-0000-0000-0000D03C0000}"/>
    <cellStyle name="Normal 2 3 2 2 3 2 2 2 4 2" xfId="11428" xr:uid="{00000000-0005-0000-0000-0000D13C0000}"/>
    <cellStyle name="Normal 2 3 2 2 3 2 2 2 4 2 2" xfId="27724" xr:uid="{00000000-0005-0000-0000-0000D23C0000}"/>
    <cellStyle name="Normal 2 3 2 2 3 2 2 2 4 3" xfId="19578" xr:uid="{00000000-0005-0000-0000-0000D33C0000}"/>
    <cellStyle name="Normal 2 3 2 2 3 2 2 2 5" xfId="5817" xr:uid="{00000000-0005-0000-0000-0000D43C0000}"/>
    <cellStyle name="Normal 2 3 2 2 3 2 2 2 5 2" xfId="13963" xr:uid="{00000000-0005-0000-0000-0000D53C0000}"/>
    <cellStyle name="Normal 2 3 2 2 3 2 2 2 5 2 2" xfId="30259" xr:uid="{00000000-0005-0000-0000-0000D63C0000}"/>
    <cellStyle name="Normal 2 3 2 2 3 2 2 2 5 3" xfId="22113" xr:uid="{00000000-0005-0000-0000-0000D73C0000}"/>
    <cellStyle name="Normal 2 3 2 2 3 2 2 2 6" xfId="8664" xr:uid="{00000000-0005-0000-0000-0000D83C0000}"/>
    <cellStyle name="Normal 2 3 2 2 3 2 2 2 6 2" xfId="24960" xr:uid="{00000000-0005-0000-0000-0000D93C0000}"/>
    <cellStyle name="Normal 2 3 2 2 3 2 2 2 7" xfId="16814" xr:uid="{00000000-0005-0000-0000-0000DA3C0000}"/>
    <cellStyle name="Normal 2 3 2 2 3 2 2 3" xfId="879" xr:uid="{00000000-0005-0000-0000-0000DB3C0000}"/>
    <cellStyle name="Normal 2 3 2 2 3 2 2 3 2" xfId="2289" xr:uid="{00000000-0005-0000-0000-0000DC3C0000}"/>
    <cellStyle name="Normal 2 3 2 2 3 2 2 3 2 2" xfId="4813" xr:uid="{00000000-0005-0000-0000-0000DD3C0000}"/>
    <cellStyle name="Normal 2 3 2 2 3 2 2 3 2 2 2" xfId="12959" xr:uid="{00000000-0005-0000-0000-0000DE3C0000}"/>
    <cellStyle name="Normal 2 3 2 2 3 2 2 3 2 2 2 2" xfId="29255" xr:uid="{00000000-0005-0000-0000-0000DF3C0000}"/>
    <cellStyle name="Normal 2 3 2 2 3 2 2 3 2 2 3" xfId="21109" xr:uid="{00000000-0005-0000-0000-0000E03C0000}"/>
    <cellStyle name="Normal 2 3 2 2 3 2 2 3 2 3" xfId="7588" xr:uid="{00000000-0005-0000-0000-0000E13C0000}"/>
    <cellStyle name="Normal 2 3 2 2 3 2 2 3 2 3 2" xfId="15734" xr:uid="{00000000-0005-0000-0000-0000E23C0000}"/>
    <cellStyle name="Normal 2 3 2 2 3 2 2 3 2 3 2 2" xfId="32030" xr:uid="{00000000-0005-0000-0000-0000E33C0000}"/>
    <cellStyle name="Normal 2 3 2 2 3 2 2 3 2 3 3" xfId="23884" xr:uid="{00000000-0005-0000-0000-0000E43C0000}"/>
    <cellStyle name="Normal 2 3 2 2 3 2 2 3 2 4" xfId="10435" xr:uid="{00000000-0005-0000-0000-0000E53C0000}"/>
    <cellStyle name="Normal 2 3 2 2 3 2 2 3 2 4 2" xfId="26731" xr:uid="{00000000-0005-0000-0000-0000E63C0000}"/>
    <cellStyle name="Normal 2 3 2 2 3 2 2 3 2 5" xfId="18585" xr:uid="{00000000-0005-0000-0000-0000E73C0000}"/>
    <cellStyle name="Normal 2 3 2 2 3 2 2 3 3" xfId="3595" xr:uid="{00000000-0005-0000-0000-0000E83C0000}"/>
    <cellStyle name="Normal 2 3 2 2 3 2 2 3 3 2" xfId="11741" xr:uid="{00000000-0005-0000-0000-0000E93C0000}"/>
    <cellStyle name="Normal 2 3 2 2 3 2 2 3 3 2 2" xfId="28037" xr:uid="{00000000-0005-0000-0000-0000EA3C0000}"/>
    <cellStyle name="Normal 2 3 2 2 3 2 2 3 3 3" xfId="19891" xr:uid="{00000000-0005-0000-0000-0000EB3C0000}"/>
    <cellStyle name="Normal 2 3 2 2 3 2 2 3 4" xfId="6178" xr:uid="{00000000-0005-0000-0000-0000EC3C0000}"/>
    <cellStyle name="Normal 2 3 2 2 3 2 2 3 4 2" xfId="14324" xr:uid="{00000000-0005-0000-0000-0000ED3C0000}"/>
    <cellStyle name="Normal 2 3 2 2 3 2 2 3 4 2 2" xfId="30620" xr:uid="{00000000-0005-0000-0000-0000EE3C0000}"/>
    <cellStyle name="Normal 2 3 2 2 3 2 2 3 4 3" xfId="22474" xr:uid="{00000000-0005-0000-0000-0000EF3C0000}"/>
    <cellStyle name="Normal 2 3 2 2 3 2 2 3 5" xfId="9025" xr:uid="{00000000-0005-0000-0000-0000F03C0000}"/>
    <cellStyle name="Normal 2 3 2 2 3 2 2 3 5 2" xfId="25321" xr:uid="{00000000-0005-0000-0000-0000F13C0000}"/>
    <cellStyle name="Normal 2 3 2 2 3 2 2 3 6" xfId="17175" xr:uid="{00000000-0005-0000-0000-0000F23C0000}"/>
    <cellStyle name="Normal 2 3 2 2 3 2 2 4" xfId="1584" xr:uid="{00000000-0005-0000-0000-0000F33C0000}"/>
    <cellStyle name="Normal 2 3 2 2 3 2 2 4 2" xfId="4204" xr:uid="{00000000-0005-0000-0000-0000F43C0000}"/>
    <cellStyle name="Normal 2 3 2 2 3 2 2 4 2 2" xfId="12350" xr:uid="{00000000-0005-0000-0000-0000F53C0000}"/>
    <cellStyle name="Normal 2 3 2 2 3 2 2 4 2 2 2" xfId="28646" xr:uid="{00000000-0005-0000-0000-0000F63C0000}"/>
    <cellStyle name="Normal 2 3 2 2 3 2 2 4 2 3" xfId="20500" xr:uid="{00000000-0005-0000-0000-0000F73C0000}"/>
    <cellStyle name="Normal 2 3 2 2 3 2 2 4 3" xfId="6883" xr:uid="{00000000-0005-0000-0000-0000F83C0000}"/>
    <cellStyle name="Normal 2 3 2 2 3 2 2 4 3 2" xfId="15029" xr:uid="{00000000-0005-0000-0000-0000F93C0000}"/>
    <cellStyle name="Normal 2 3 2 2 3 2 2 4 3 2 2" xfId="31325" xr:uid="{00000000-0005-0000-0000-0000FA3C0000}"/>
    <cellStyle name="Normal 2 3 2 2 3 2 2 4 3 3" xfId="23179" xr:uid="{00000000-0005-0000-0000-0000FB3C0000}"/>
    <cellStyle name="Normal 2 3 2 2 3 2 2 4 4" xfId="9730" xr:uid="{00000000-0005-0000-0000-0000FC3C0000}"/>
    <cellStyle name="Normal 2 3 2 2 3 2 2 4 4 2" xfId="26026" xr:uid="{00000000-0005-0000-0000-0000FD3C0000}"/>
    <cellStyle name="Normal 2 3 2 2 3 2 2 4 5" xfId="17880" xr:uid="{00000000-0005-0000-0000-0000FE3C0000}"/>
    <cellStyle name="Normal 2 3 2 2 3 2 2 5" xfId="2986" xr:uid="{00000000-0005-0000-0000-0000FF3C0000}"/>
    <cellStyle name="Normal 2 3 2 2 3 2 2 5 2" xfId="11132" xr:uid="{00000000-0005-0000-0000-0000003D0000}"/>
    <cellStyle name="Normal 2 3 2 2 3 2 2 5 2 2" xfId="27428" xr:uid="{00000000-0005-0000-0000-0000013D0000}"/>
    <cellStyle name="Normal 2 3 2 2 3 2 2 5 3" xfId="19282" xr:uid="{00000000-0005-0000-0000-0000023D0000}"/>
    <cellStyle name="Normal 2 3 2 2 3 2 2 6" xfId="5473" xr:uid="{00000000-0005-0000-0000-0000033D0000}"/>
    <cellStyle name="Normal 2 3 2 2 3 2 2 6 2" xfId="13619" xr:uid="{00000000-0005-0000-0000-0000043D0000}"/>
    <cellStyle name="Normal 2 3 2 2 3 2 2 6 2 2" xfId="29915" xr:uid="{00000000-0005-0000-0000-0000053D0000}"/>
    <cellStyle name="Normal 2 3 2 2 3 2 2 6 3" xfId="21769" xr:uid="{00000000-0005-0000-0000-0000063D0000}"/>
    <cellStyle name="Normal 2 3 2 2 3 2 2 7" xfId="8320" xr:uid="{00000000-0005-0000-0000-0000073D0000}"/>
    <cellStyle name="Normal 2 3 2 2 3 2 2 7 2" xfId="24616" xr:uid="{00000000-0005-0000-0000-0000083D0000}"/>
    <cellStyle name="Normal 2 3 2 2 3 2 2 8" xfId="16470" xr:uid="{00000000-0005-0000-0000-0000093D0000}"/>
    <cellStyle name="Normal 2 3 2 2 3 2 3" xfId="249" xr:uid="{00000000-0005-0000-0000-00000A3D0000}"/>
    <cellStyle name="Normal 2 3 2 2 3 2 3 2" xfId="593" xr:uid="{00000000-0005-0000-0000-00000B3D0000}"/>
    <cellStyle name="Normal 2 3 2 2 3 2 3 2 2" xfId="1299" xr:uid="{00000000-0005-0000-0000-00000C3D0000}"/>
    <cellStyle name="Normal 2 3 2 2 3 2 3 2 2 2" xfId="2709" xr:uid="{00000000-0005-0000-0000-00000D3D0000}"/>
    <cellStyle name="Normal 2 3 2 2 3 2 3 2 2 2 2" xfId="5183" xr:uid="{00000000-0005-0000-0000-00000E3D0000}"/>
    <cellStyle name="Normal 2 3 2 2 3 2 3 2 2 2 2 2" xfId="13329" xr:uid="{00000000-0005-0000-0000-00000F3D0000}"/>
    <cellStyle name="Normal 2 3 2 2 3 2 3 2 2 2 2 2 2" xfId="29625" xr:uid="{00000000-0005-0000-0000-0000103D0000}"/>
    <cellStyle name="Normal 2 3 2 2 3 2 3 2 2 2 2 3" xfId="21479" xr:uid="{00000000-0005-0000-0000-0000113D0000}"/>
    <cellStyle name="Normal 2 3 2 2 3 2 3 2 2 2 3" xfId="8008" xr:uid="{00000000-0005-0000-0000-0000123D0000}"/>
    <cellStyle name="Normal 2 3 2 2 3 2 3 2 2 2 3 2" xfId="16154" xr:uid="{00000000-0005-0000-0000-0000133D0000}"/>
    <cellStyle name="Normal 2 3 2 2 3 2 3 2 2 2 3 2 2" xfId="32450" xr:uid="{00000000-0005-0000-0000-0000143D0000}"/>
    <cellStyle name="Normal 2 3 2 2 3 2 3 2 2 2 3 3" xfId="24304" xr:uid="{00000000-0005-0000-0000-0000153D0000}"/>
    <cellStyle name="Normal 2 3 2 2 3 2 3 2 2 2 4" xfId="10855" xr:uid="{00000000-0005-0000-0000-0000163D0000}"/>
    <cellStyle name="Normal 2 3 2 2 3 2 3 2 2 2 4 2" xfId="27151" xr:uid="{00000000-0005-0000-0000-0000173D0000}"/>
    <cellStyle name="Normal 2 3 2 2 3 2 3 2 2 2 5" xfId="19005" xr:uid="{00000000-0005-0000-0000-0000183D0000}"/>
    <cellStyle name="Normal 2 3 2 2 3 2 3 2 2 3" xfId="3965" xr:uid="{00000000-0005-0000-0000-0000193D0000}"/>
    <cellStyle name="Normal 2 3 2 2 3 2 3 2 2 3 2" xfId="12111" xr:uid="{00000000-0005-0000-0000-00001A3D0000}"/>
    <cellStyle name="Normal 2 3 2 2 3 2 3 2 2 3 2 2" xfId="28407" xr:uid="{00000000-0005-0000-0000-00001B3D0000}"/>
    <cellStyle name="Normal 2 3 2 2 3 2 3 2 2 3 3" xfId="20261" xr:uid="{00000000-0005-0000-0000-00001C3D0000}"/>
    <cellStyle name="Normal 2 3 2 2 3 2 3 2 2 4" xfId="6598" xr:uid="{00000000-0005-0000-0000-00001D3D0000}"/>
    <cellStyle name="Normal 2 3 2 2 3 2 3 2 2 4 2" xfId="14744" xr:uid="{00000000-0005-0000-0000-00001E3D0000}"/>
    <cellStyle name="Normal 2 3 2 2 3 2 3 2 2 4 2 2" xfId="31040" xr:uid="{00000000-0005-0000-0000-00001F3D0000}"/>
    <cellStyle name="Normal 2 3 2 2 3 2 3 2 2 4 3" xfId="22894" xr:uid="{00000000-0005-0000-0000-0000203D0000}"/>
    <cellStyle name="Normal 2 3 2 2 3 2 3 2 2 5" xfId="9445" xr:uid="{00000000-0005-0000-0000-0000213D0000}"/>
    <cellStyle name="Normal 2 3 2 2 3 2 3 2 2 5 2" xfId="25741" xr:uid="{00000000-0005-0000-0000-0000223D0000}"/>
    <cellStyle name="Normal 2 3 2 2 3 2 3 2 2 6" xfId="17595" xr:uid="{00000000-0005-0000-0000-0000233D0000}"/>
    <cellStyle name="Normal 2 3 2 2 3 2 3 2 3" xfId="2004" xr:uid="{00000000-0005-0000-0000-0000243D0000}"/>
    <cellStyle name="Normal 2 3 2 2 3 2 3 2 3 2" xfId="4574" xr:uid="{00000000-0005-0000-0000-0000253D0000}"/>
    <cellStyle name="Normal 2 3 2 2 3 2 3 2 3 2 2" xfId="12720" xr:uid="{00000000-0005-0000-0000-0000263D0000}"/>
    <cellStyle name="Normal 2 3 2 2 3 2 3 2 3 2 2 2" xfId="29016" xr:uid="{00000000-0005-0000-0000-0000273D0000}"/>
    <cellStyle name="Normal 2 3 2 2 3 2 3 2 3 2 3" xfId="20870" xr:uid="{00000000-0005-0000-0000-0000283D0000}"/>
    <cellStyle name="Normal 2 3 2 2 3 2 3 2 3 3" xfId="7303" xr:uid="{00000000-0005-0000-0000-0000293D0000}"/>
    <cellStyle name="Normal 2 3 2 2 3 2 3 2 3 3 2" xfId="15449" xr:uid="{00000000-0005-0000-0000-00002A3D0000}"/>
    <cellStyle name="Normal 2 3 2 2 3 2 3 2 3 3 2 2" xfId="31745" xr:uid="{00000000-0005-0000-0000-00002B3D0000}"/>
    <cellStyle name="Normal 2 3 2 2 3 2 3 2 3 3 3" xfId="23599" xr:uid="{00000000-0005-0000-0000-00002C3D0000}"/>
    <cellStyle name="Normal 2 3 2 2 3 2 3 2 3 4" xfId="10150" xr:uid="{00000000-0005-0000-0000-00002D3D0000}"/>
    <cellStyle name="Normal 2 3 2 2 3 2 3 2 3 4 2" xfId="26446" xr:uid="{00000000-0005-0000-0000-00002E3D0000}"/>
    <cellStyle name="Normal 2 3 2 2 3 2 3 2 3 5" xfId="18300" xr:uid="{00000000-0005-0000-0000-00002F3D0000}"/>
    <cellStyle name="Normal 2 3 2 2 3 2 3 2 4" xfId="3356" xr:uid="{00000000-0005-0000-0000-0000303D0000}"/>
    <cellStyle name="Normal 2 3 2 2 3 2 3 2 4 2" xfId="11502" xr:uid="{00000000-0005-0000-0000-0000313D0000}"/>
    <cellStyle name="Normal 2 3 2 2 3 2 3 2 4 2 2" xfId="27798" xr:uid="{00000000-0005-0000-0000-0000323D0000}"/>
    <cellStyle name="Normal 2 3 2 2 3 2 3 2 4 3" xfId="19652" xr:uid="{00000000-0005-0000-0000-0000333D0000}"/>
    <cellStyle name="Normal 2 3 2 2 3 2 3 2 5" xfId="5893" xr:uid="{00000000-0005-0000-0000-0000343D0000}"/>
    <cellStyle name="Normal 2 3 2 2 3 2 3 2 5 2" xfId="14039" xr:uid="{00000000-0005-0000-0000-0000353D0000}"/>
    <cellStyle name="Normal 2 3 2 2 3 2 3 2 5 2 2" xfId="30335" xr:uid="{00000000-0005-0000-0000-0000363D0000}"/>
    <cellStyle name="Normal 2 3 2 2 3 2 3 2 5 3" xfId="22189" xr:uid="{00000000-0005-0000-0000-0000373D0000}"/>
    <cellStyle name="Normal 2 3 2 2 3 2 3 2 6" xfId="8740" xr:uid="{00000000-0005-0000-0000-0000383D0000}"/>
    <cellStyle name="Normal 2 3 2 2 3 2 3 2 6 2" xfId="25036" xr:uid="{00000000-0005-0000-0000-0000393D0000}"/>
    <cellStyle name="Normal 2 3 2 2 3 2 3 2 7" xfId="16890" xr:uid="{00000000-0005-0000-0000-00003A3D0000}"/>
    <cellStyle name="Normal 2 3 2 2 3 2 3 3" xfId="955" xr:uid="{00000000-0005-0000-0000-00003B3D0000}"/>
    <cellStyle name="Normal 2 3 2 2 3 2 3 3 2" xfId="2365" xr:uid="{00000000-0005-0000-0000-00003C3D0000}"/>
    <cellStyle name="Normal 2 3 2 2 3 2 3 3 2 2" xfId="4887" xr:uid="{00000000-0005-0000-0000-00003D3D0000}"/>
    <cellStyle name="Normal 2 3 2 2 3 2 3 3 2 2 2" xfId="13033" xr:uid="{00000000-0005-0000-0000-00003E3D0000}"/>
    <cellStyle name="Normal 2 3 2 2 3 2 3 3 2 2 2 2" xfId="29329" xr:uid="{00000000-0005-0000-0000-00003F3D0000}"/>
    <cellStyle name="Normal 2 3 2 2 3 2 3 3 2 2 3" xfId="21183" xr:uid="{00000000-0005-0000-0000-0000403D0000}"/>
    <cellStyle name="Normal 2 3 2 2 3 2 3 3 2 3" xfId="7664" xr:uid="{00000000-0005-0000-0000-0000413D0000}"/>
    <cellStyle name="Normal 2 3 2 2 3 2 3 3 2 3 2" xfId="15810" xr:uid="{00000000-0005-0000-0000-0000423D0000}"/>
    <cellStyle name="Normal 2 3 2 2 3 2 3 3 2 3 2 2" xfId="32106" xr:uid="{00000000-0005-0000-0000-0000433D0000}"/>
    <cellStyle name="Normal 2 3 2 2 3 2 3 3 2 3 3" xfId="23960" xr:uid="{00000000-0005-0000-0000-0000443D0000}"/>
    <cellStyle name="Normal 2 3 2 2 3 2 3 3 2 4" xfId="10511" xr:uid="{00000000-0005-0000-0000-0000453D0000}"/>
    <cellStyle name="Normal 2 3 2 2 3 2 3 3 2 4 2" xfId="26807" xr:uid="{00000000-0005-0000-0000-0000463D0000}"/>
    <cellStyle name="Normal 2 3 2 2 3 2 3 3 2 5" xfId="18661" xr:uid="{00000000-0005-0000-0000-0000473D0000}"/>
    <cellStyle name="Normal 2 3 2 2 3 2 3 3 3" xfId="3669" xr:uid="{00000000-0005-0000-0000-0000483D0000}"/>
    <cellStyle name="Normal 2 3 2 2 3 2 3 3 3 2" xfId="11815" xr:uid="{00000000-0005-0000-0000-0000493D0000}"/>
    <cellStyle name="Normal 2 3 2 2 3 2 3 3 3 2 2" xfId="28111" xr:uid="{00000000-0005-0000-0000-00004A3D0000}"/>
    <cellStyle name="Normal 2 3 2 2 3 2 3 3 3 3" xfId="19965" xr:uid="{00000000-0005-0000-0000-00004B3D0000}"/>
    <cellStyle name="Normal 2 3 2 2 3 2 3 3 4" xfId="6254" xr:uid="{00000000-0005-0000-0000-00004C3D0000}"/>
    <cellStyle name="Normal 2 3 2 2 3 2 3 3 4 2" xfId="14400" xr:uid="{00000000-0005-0000-0000-00004D3D0000}"/>
    <cellStyle name="Normal 2 3 2 2 3 2 3 3 4 2 2" xfId="30696" xr:uid="{00000000-0005-0000-0000-00004E3D0000}"/>
    <cellStyle name="Normal 2 3 2 2 3 2 3 3 4 3" xfId="22550" xr:uid="{00000000-0005-0000-0000-00004F3D0000}"/>
    <cellStyle name="Normal 2 3 2 2 3 2 3 3 5" xfId="9101" xr:uid="{00000000-0005-0000-0000-0000503D0000}"/>
    <cellStyle name="Normal 2 3 2 2 3 2 3 3 5 2" xfId="25397" xr:uid="{00000000-0005-0000-0000-0000513D0000}"/>
    <cellStyle name="Normal 2 3 2 2 3 2 3 3 6" xfId="17251" xr:uid="{00000000-0005-0000-0000-0000523D0000}"/>
    <cellStyle name="Normal 2 3 2 2 3 2 3 4" xfId="1660" xr:uid="{00000000-0005-0000-0000-0000533D0000}"/>
    <cellStyle name="Normal 2 3 2 2 3 2 3 4 2" xfId="4278" xr:uid="{00000000-0005-0000-0000-0000543D0000}"/>
    <cellStyle name="Normal 2 3 2 2 3 2 3 4 2 2" xfId="12424" xr:uid="{00000000-0005-0000-0000-0000553D0000}"/>
    <cellStyle name="Normal 2 3 2 2 3 2 3 4 2 2 2" xfId="28720" xr:uid="{00000000-0005-0000-0000-0000563D0000}"/>
    <cellStyle name="Normal 2 3 2 2 3 2 3 4 2 3" xfId="20574" xr:uid="{00000000-0005-0000-0000-0000573D0000}"/>
    <cellStyle name="Normal 2 3 2 2 3 2 3 4 3" xfId="6959" xr:uid="{00000000-0005-0000-0000-0000583D0000}"/>
    <cellStyle name="Normal 2 3 2 2 3 2 3 4 3 2" xfId="15105" xr:uid="{00000000-0005-0000-0000-0000593D0000}"/>
    <cellStyle name="Normal 2 3 2 2 3 2 3 4 3 2 2" xfId="31401" xr:uid="{00000000-0005-0000-0000-00005A3D0000}"/>
    <cellStyle name="Normal 2 3 2 2 3 2 3 4 3 3" xfId="23255" xr:uid="{00000000-0005-0000-0000-00005B3D0000}"/>
    <cellStyle name="Normal 2 3 2 2 3 2 3 4 4" xfId="9806" xr:uid="{00000000-0005-0000-0000-00005C3D0000}"/>
    <cellStyle name="Normal 2 3 2 2 3 2 3 4 4 2" xfId="26102" xr:uid="{00000000-0005-0000-0000-00005D3D0000}"/>
    <cellStyle name="Normal 2 3 2 2 3 2 3 4 5" xfId="17956" xr:uid="{00000000-0005-0000-0000-00005E3D0000}"/>
    <cellStyle name="Normal 2 3 2 2 3 2 3 5" xfId="3060" xr:uid="{00000000-0005-0000-0000-00005F3D0000}"/>
    <cellStyle name="Normal 2 3 2 2 3 2 3 5 2" xfId="11206" xr:uid="{00000000-0005-0000-0000-0000603D0000}"/>
    <cellStyle name="Normal 2 3 2 2 3 2 3 5 2 2" xfId="27502" xr:uid="{00000000-0005-0000-0000-0000613D0000}"/>
    <cellStyle name="Normal 2 3 2 2 3 2 3 5 3" xfId="19356" xr:uid="{00000000-0005-0000-0000-0000623D0000}"/>
    <cellStyle name="Normal 2 3 2 2 3 2 3 6" xfId="5549" xr:uid="{00000000-0005-0000-0000-0000633D0000}"/>
    <cellStyle name="Normal 2 3 2 2 3 2 3 6 2" xfId="13695" xr:uid="{00000000-0005-0000-0000-0000643D0000}"/>
    <cellStyle name="Normal 2 3 2 2 3 2 3 6 2 2" xfId="29991" xr:uid="{00000000-0005-0000-0000-0000653D0000}"/>
    <cellStyle name="Normal 2 3 2 2 3 2 3 6 3" xfId="21845" xr:uid="{00000000-0005-0000-0000-0000663D0000}"/>
    <cellStyle name="Normal 2 3 2 2 3 2 3 7" xfId="8396" xr:uid="{00000000-0005-0000-0000-0000673D0000}"/>
    <cellStyle name="Normal 2 3 2 2 3 2 3 7 2" xfId="24692" xr:uid="{00000000-0005-0000-0000-0000683D0000}"/>
    <cellStyle name="Normal 2 3 2 2 3 2 3 8" xfId="16546" xr:uid="{00000000-0005-0000-0000-0000693D0000}"/>
    <cellStyle name="Normal 2 3 2 2 3 2 4" xfId="337" xr:uid="{00000000-0005-0000-0000-00006A3D0000}"/>
    <cellStyle name="Normal 2 3 2 2 3 2 4 2" xfId="681" xr:uid="{00000000-0005-0000-0000-00006B3D0000}"/>
    <cellStyle name="Normal 2 3 2 2 3 2 4 2 2" xfId="1387" xr:uid="{00000000-0005-0000-0000-00006C3D0000}"/>
    <cellStyle name="Normal 2 3 2 2 3 2 4 2 2 2" xfId="2797" xr:uid="{00000000-0005-0000-0000-00006D3D0000}"/>
    <cellStyle name="Normal 2 3 2 2 3 2 4 2 2 2 2" xfId="5257" xr:uid="{00000000-0005-0000-0000-00006E3D0000}"/>
    <cellStyle name="Normal 2 3 2 2 3 2 4 2 2 2 2 2" xfId="13403" xr:uid="{00000000-0005-0000-0000-00006F3D0000}"/>
    <cellStyle name="Normal 2 3 2 2 3 2 4 2 2 2 2 2 2" xfId="29699" xr:uid="{00000000-0005-0000-0000-0000703D0000}"/>
    <cellStyle name="Normal 2 3 2 2 3 2 4 2 2 2 2 3" xfId="21553" xr:uid="{00000000-0005-0000-0000-0000713D0000}"/>
    <cellStyle name="Normal 2 3 2 2 3 2 4 2 2 2 3" xfId="8096" xr:uid="{00000000-0005-0000-0000-0000723D0000}"/>
    <cellStyle name="Normal 2 3 2 2 3 2 4 2 2 2 3 2" xfId="16242" xr:uid="{00000000-0005-0000-0000-0000733D0000}"/>
    <cellStyle name="Normal 2 3 2 2 3 2 4 2 2 2 3 2 2" xfId="32538" xr:uid="{00000000-0005-0000-0000-0000743D0000}"/>
    <cellStyle name="Normal 2 3 2 2 3 2 4 2 2 2 3 3" xfId="24392" xr:uid="{00000000-0005-0000-0000-0000753D0000}"/>
    <cellStyle name="Normal 2 3 2 2 3 2 4 2 2 2 4" xfId="10943" xr:uid="{00000000-0005-0000-0000-0000763D0000}"/>
    <cellStyle name="Normal 2 3 2 2 3 2 4 2 2 2 4 2" xfId="27239" xr:uid="{00000000-0005-0000-0000-0000773D0000}"/>
    <cellStyle name="Normal 2 3 2 2 3 2 4 2 2 2 5" xfId="19093" xr:uid="{00000000-0005-0000-0000-0000783D0000}"/>
    <cellStyle name="Normal 2 3 2 2 3 2 4 2 2 3" xfId="4039" xr:uid="{00000000-0005-0000-0000-0000793D0000}"/>
    <cellStyle name="Normal 2 3 2 2 3 2 4 2 2 3 2" xfId="12185" xr:uid="{00000000-0005-0000-0000-00007A3D0000}"/>
    <cellStyle name="Normal 2 3 2 2 3 2 4 2 2 3 2 2" xfId="28481" xr:uid="{00000000-0005-0000-0000-00007B3D0000}"/>
    <cellStyle name="Normal 2 3 2 2 3 2 4 2 2 3 3" xfId="20335" xr:uid="{00000000-0005-0000-0000-00007C3D0000}"/>
    <cellStyle name="Normal 2 3 2 2 3 2 4 2 2 4" xfId="6686" xr:uid="{00000000-0005-0000-0000-00007D3D0000}"/>
    <cellStyle name="Normal 2 3 2 2 3 2 4 2 2 4 2" xfId="14832" xr:uid="{00000000-0005-0000-0000-00007E3D0000}"/>
    <cellStyle name="Normal 2 3 2 2 3 2 4 2 2 4 2 2" xfId="31128" xr:uid="{00000000-0005-0000-0000-00007F3D0000}"/>
    <cellStyle name="Normal 2 3 2 2 3 2 4 2 2 4 3" xfId="22982" xr:uid="{00000000-0005-0000-0000-0000803D0000}"/>
    <cellStyle name="Normal 2 3 2 2 3 2 4 2 2 5" xfId="9533" xr:uid="{00000000-0005-0000-0000-0000813D0000}"/>
    <cellStyle name="Normal 2 3 2 2 3 2 4 2 2 5 2" xfId="25829" xr:uid="{00000000-0005-0000-0000-0000823D0000}"/>
    <cellStyle name="Normal 2 3 2 2 3 2 4 2 2 6" xfId="17683" xr:uid="{00000000-0005-0000-0000-0000833D0000}"/>
    <cellStyle name="Normal 2 3 2 2 3 2 4 2 3" xfId="2092" xr:uid="{00000000-0005-0000-0000-0000843D0000}"/>
    <cellStyle name="Normal 2 3 2 2 3 2 4 2 3 2" xfId="4648" xr:uid="{00000000-0005-0000-0000-0000853D0000}"/>
    <cellStyle name="Normal 2 3 2 2 3 2 4 2 3 2 2" xfId="12794" xr:uid="{00000000-0005-0000-0000-0000863D0000}"/>
    <cellStyle name="Normal 2 3 2 2 3 2 4 2 3 2 2 2" xfId="29090" xr:uid="{00000000-0005-0000-0000-0000873D0000}"/>
    <cellStyle name="Normal 2 3 2 2 3 2 4 2 3 2 3" xfId="20944" xr:uid="{00000000-0005-0000-0000-0000883D0000}"/>
    <cellStyle name="Normal 2 3 2 2 3 2 4 2 3 3" xfId="7391" xr:uid="{00000000-0005-0000-0000-0000893D0000}"/>
    <cellStyle name="Normal 2 3 2 2 3 2 4 2 3 3 2" xfId="15537" xr:uid="{00000000-0005-0000-0000-00008A3D0000}"/>
    <cellStyle name="Normal 2 3 2 2 3 2 4 2 3 3 2 2" xfId="31833" xr:uid="{00000000-0005-0000-0000-00008B3D0000}"/>
    <cellStyle name="Normal 2 3 2 2 3 2 4 2 3 3 3" xfId="23687" xr:uid="{00000000-0005-0000-0000-00008C3D0000}"/>
    <cellStyle name="Normal 2 3 2 2 3 2 4 2 3 4" xfId="10238" xr:uid="{00000000-0005-0000-0000-00008D3D0000}"/>
    <cellStyle name="Normal 2 3 2 2 3 2 4 2 3 4 2" xfId="26534" xr:uid="{00000000-0005-0000-0000-00008E3D0000}"/>
    <cellStyle name="Normal 2 3 2 2 3 2 4 2 3 5" xfId="18388" xr:uid="{00000000-0005-0000-0000-00008F3D0000}"/>
    <cellStyle name="Normal 2 3 2 2 3 2 4 2 4" xfId="3430" xr:uid="{00000000-0005-0000-0000-0000903D0000}"/>
    <cellStyle name="Normal 2 3 2 2 3 2 4 2 4 2" xfId="11576" xr:uid="{00000000-0005-0000-0000-0000913D0000}"/>
    <cellStyle name="Normal 2 3 2 2 3 2 4 2 4 2 2" xfId="27872" xr:uid="{00000000-0005-0000-0000-0000923D0000}"/>
    <cellStyle name="Normal 2 3 2 2 3 2 4 2 4 3" xfId="19726" xr:uid="{00000000-0005-0000-0000-0000933D0000}"/>
    <cellStyle name="Normal 2 3 2 2 3 2 4 2 5" xfId="5981" xr:uid="{00000000-0005-0000-0000-0000943D0000}"/>
    <cellStyle name="Normal 2 3 2 2 3 2 4 2 5 2" xfId="14127" xr:uid="{00000000-0005-0000-0000-0000953D0000}"/>
    <cellStyle name="Normal 2 3 2 2 3 2 4 2 5 2 2" xfId="30423" xr:uid="{00000000-0005-0000-0000-0000963D0000}"/>
    <cellStyle name="Normal 2 3 2 2 3 2 4 2 5 3" xfId="22277" xr:uid="{00000000-0005-0000-0000-0000973D0000}"/>
    <cellStyle name="Normal 2 3 2 2 3 2 4 2 6" xfId="8828" xr:uid="{00000000-0005-0000-0000-0000983D0000}"/>
    <cellStyle name="Normal 2 3 2 2 3 2 4 2 6 2" xfId="25124" xr:uid="{00000000-0005-0000-0000-0000993D0000}"/>
    <cellStyle name="Normal 2 3 2 2 3 2 4 2 7" xfId="16978" xr:uid="{00000000-0005-0000-0000-00009A3D0000}"/>
    <cellStyle name="Normal 2 3 2 2 3 2 4 3" xfId="1043" xr:uid="{00000000-0005-0000-0000-00009B3D0000}"/>
    <cellStyle name="Normal 2 3 2 2 3 2 4 3 2" xfId="2453" xr:uid="{00000000-0005-0000-0000-00009C3D0000}"/>
    <cellStyle name="Normal 2 3 2 2 3 2 4 3 2 2" xfId="4961" xr:uid="{00000000-0005-0000-0000-00009D3D0000}"/>
    <cellStyle name="Normal 2 3 2 2 3 2 4 3 2 2 2" xfId="13107" xr:uid="{00000000-0005-0000-0000-00009E3D0000}"/>
    <cellStyle name="Normal 2 3 2 2 3 2 4 3 2 2 2 2" xfId="29403" xr:uid="{00000000-0005-0000-0000-00009F3D0000}"/>
    <cellStyle name="Normal 2 3 2 2 3 2 4 3 2 2 3" xfId="21257" xr:uid="{00000000-0005-0000-0000-0000A03D0000}"/>
    <cellStyle name="Normal 2 3 2 2 3 2 4 3 2 3" xfId="7752" xr:uid="{00000000-0005-0000-0000-0000A13D0000}"/>
    <cellStyle name="Normal 2 3 2 2 3 2 4 3 2 3 2" xfId="15898" xr:uid="{00000000-0005-0000-0000-0000A23D0000}"/>
    <cellStyle name="Normal 2 3 2 2 3 2 4 3 2 3 2 2" xfId="32194" xr:uid="{00000000-0005-0000-0000-0000A33D0000}"/>
    <cellStyle name="Normal 2 3 2 2 3 2 4 3 2 3 3" xfId="24048" xr:uid="{00000000-0005-0000-0000-0000A43D0000}"/>
    <cellStyle name="Normal 2 3 2 2 3 2 4 3 2 4" xfId="10599" xr:uid="{00000000-0005-0000-0000-0000A53D0000}"/>
    <cellStyle name="Normal 2 3 2 2 3 2 4 3 2 4 2" xfId="26895" xr:uid="{00000000-0005-0000-0000-0000A63D0000}"/>
    <cellStyle name="Normal 2 3 2 2 3 2 4 3 2 5" xfId="18749" xr:uid="{00000000-0005-0000-0000-0000A73D0000}"/>
    <cellStyle name="Normal 2 3 2 2 3 2 4 3 3" xfId="3743" xr:uid="{00000000-0005-0000-0000-0000A83D0000}"/>
    <cellStyle name="Normal 2 3 2 2 3 2 4 3 3 2" xfId="11889" xr:uid="{00000000-0005-0000-0000-0000A93D0000}"/>
    <cellStyle name="Normal 2 3 2 2 3 2 4 3 3 2 2" xfId="28185" xr:uid="{00000000-0005-0000-0000-0000AA3D0000}"/>
    <cellStyle name="Normal 2 3 2 2 3 2 4 3 3 3" xfId="20039" xr:uid="{00000000-0005-0000-0000-0000AB3D0000}"/>
    <cellStyle name="Normal 2 3 2 2 3 2 4 3 4" xfId="6342" xr:uid="{00000000-0005-0000-0000-0000AC3D0000}"/>
    <cellStyle name="Normal 2 3 2 2 3 2 4 3 4 2" xfId="14488" xr:uid="{00000000-0005-0000-0000-0000AD3D0000}"/>
    <cellStyle name="Normal 2 3 2 2 3 2 4 3 4 2 2" xfId="30784" xr:uid="{00000000-0005-0000-0000-0000AE3D0000}"/>
    <cellStyle name="Normal 2 3 2 2 3 2 4 3 4 3" xfId="22638" xr:uid="{00000000-0005-0000-0000-0000AF3D0000}"/>
    <cellStyle name="Normal 2 3 2 2 3 2 4 3 5" xfId="9189" xr:uid="{00000000-0005-0000-0000-0000B03D0000}"/>
    <cellStyle name="Normal 2 3 2 2 3 2 4 3 5 2" xfId="25485" xr:uid="{00000000-0005-0000-0000-0000B13D0000}"/>
    <cellStyle name="Normal 2 3 2 2 3 2 4 3 6" xfId="17339" xr:uid="{00000000-0005-0000-0000-0000B23D0000}"/>
    <cellStyle name="Normal 2 3 2 2 3 2 4 4" xfId="1748" xr:uid="{00000000-0005-0000-0000-0000B33D0000}"/>
    <cellStyle name="Normal 2 3 2 2 3 2 4 4 2" xfId="4352" xr:uid="{00000000-0005-0000-0000-0000B43D0000}"/>
    <cellStyle name="Normal 2 3 2 2 3 2 4 4 2 2" xfId="12498" xr:uid="{00000000-0005-0000-0000-0000B53D0000}"/>
    <cellStyle name="Normal 2 3 2 2 3 2 4 4 2 2 2" xfId="28794" xr:uid="{00000000-0005-0000-0000-0000B63D0000}"/>
    <cellStyle name="Normal 2 3 2 2 3 2 4 4 2 3" xfId="20648" xr:uid="{00000000-0005-0000-0000-0000B73D0000}"/>
    <cellStyle name="Normal 2 3 2 2 3 2 4 4 3" xfId="7047" xr:uid="{00000000-0005-0000-0000-0000B83D0000}"/>
    <cellStyle name="Normal 2 3 2 2 3 2 4 4 3 2" xfId="15193" xr:uid="{00000000-0005-0000-0000-0000B93D0000}"/>
    <cellStyle name="Normal 2 3 2 2 3 2 4 4 3 2 2" xfId="31489" xr:uid="{00000000-0005-0000-0000-0000BA3D0000}"/>
    <cellStyle name="Normal 2 3 2 2 3 2 4 4 3 3" xfId="23343" xr:uid="{00000000-0005-0000-0000-0000BB3D0000}"/>
    <cellStyle name="Normal 2 3 2 2 3 2 4 4 4" xfId="9894" xr:uid="{00000000-0005-0000-0000-0000BC3D0000}"/>
    <cellStyle name="Normal 2 3 2 2 3 2 4 4 4 2" xfId="26190" xr:uid="{00000000-0005-0000-0000-0000BD3D0000}"/>
    <cellStyle name="Normal 2 3 2 2 3 2 4 4 5" xfId="18044" xr:uid="{00000000-0005-0000-0000-0000BE3D0000}"/>
    <cellStyle name="Normal 2 3 2 2 3 2 4 5" xfId="3134" xr:uid="{00000000-0005-0000-0000-0000BF3D0000}"/>
    <cellStyle name="Normal 2 3 2 2 3 2 4 5 2" xfId="11280" xr:uid="{00000000-0005-0000-0000-0000C03D0000}"/>
    <cellStyle name="Normal 2 3 2 2 3 2 4 5 2 2" xfId="27576" xr:uid="{00000000-0005-0000-0000-0000C13D0000}"/>
    <cellStyle name="Normal 2 3 2 2 3 2 4 5 3" xfId="19430" xr:uid="{00000000-0005-0000-0000-0000C23D0000}"/>
    <cellStyle name="Normal 2 3 2 2 3 2 4 6" xfId="5637" xr:uid="{00000000-0005-0000-0000-0000C33D0000}"/>
    <cellStyle name="Normal 2 3 2 2 3 2 4 6 2" xfId="13783" xr:uid="{00000000-0005-0000-0000-0000C43D0000}"/>
    <cellStyle name="Normal 2 3 2 2 3 2 4 6 2 2" xfId="30079" xr:uid="{00000000-0005-0000-0000-0000C53D0000}"/>
    <cellStyle name="Normal 2 3 2 2 3 2 4 6 3" xfId="21933" xr:uid="{00000000-0005-0000-0000-0000C63D0000}"/>
    <cellStyle name="Normal 2 3 2 2 3 2 4 7" xfId="8484" xr:uid="{00000000-0005-0000-0000-0000C73D0000}"/>
    <cellStyle name="Normal 2 3 2 2 3 2 4 7 2" xfId="24780" xr:uid="{00000000-0005-0000-0000-0000C83D0000}"/>
    <cellStyle name="Normal 2 3 2 2 3 2 4 8" xfId="16634" xr:uid="{00000000-0005-0000-0000-0000C93D0000}"/>
    <cellStyle name="Normal 2 3 2 2 3 2 5" xfId="427" xr:uid="{00000000-0005-0000-0000-0000CA3D0000}"/>
    <cellStyle name="Normal 2 3 2 2 3 2 5 2" xfId="1133" xr:uid="{00000000-0005-0000-0000-0000CB3D0000}"/>
    <cellStyle name="Normal 2 3 2 2 3 2 5 2 2" xfId="2543" xr:uid="{00000000-0005-0000-0000-0000CC3D0000}"/>
    <cellStyle name="Normal 2 3 2 2 3 2 5 2 2 2" xfId="5035" xr:uid="{00000000-0005-0000-0000-0000CD3D0000}"/>
    <cellStyle name="Normal 2 3 2 2 3 2 5 2 2 2 2" xfId="13181" xr:uid="{00000000-0005-0000-0000-0000CE3D0000}"/>
    <cellStyle name="Normal 2 3 2 2 3 2 5 2 2 2 2 2" xfId="29477" xr:uid="{00000000-0005-0000-0000-0000CF3D0000}"/>
    <cellStyle name="Normal 2 3 2 2 3 2 5 2 2 2 3" xfId="21331" xr:uid="{00000000-0005-0000-0000-0000D03D0000}"/>
    <cellStyle name="Normal 2 3 2 2 3 2 5 2 2 3" xfId="7842" xr:uid="{00000000-0005-0000-0000-0000D13D0000}"/>
    <cellStyle name="Normal 2 3 2 2 3 2 5 2 2 3 2" xfId="15988" xr:uid="{00000000-0005-0000-0000-0000D23D0000}"/>
    <cellStyle name="Normal 2 3 2 2 3 2 5 2 2 3 2 2" xfId="32284" xr:uid="{00000000-0005-0000-0000-0000D33D0000}"/>
    <cellStyle name="Normal 2 3 2 2 3 2 5 2 2 3 3" xfId="24138" xr:uid="{00000000-0005-0000-0000-0000D43D0000}"/>
    <cellStyle name="Normal 2 3 2 2 3 2 5 2 2 4" xfId="10689" xr:uid="{00000000-0005-0000-0000-0000D53D0000}"/>
    <cellStyle name="Normal 2 3 2 2 3 2 5 2 2 4 2" xfId="26985" xr:uid="{00000000-0005-0000-0000-0000D63D0000}"/>
    <cellStyle name="Normal 2 3 2 2 3 2 5 2 2 5" xfId="18839" xr:uid="{00000000-0005-0000-0000-0000D73D0000}"/>
    <cellStyle name="Normal 2 3 2 2 3 2 5 2 3" xfId="3817" xr:uid="{00000000-0005-0000-0000-0000D83D0000}"/>
    <cellStyle name="Normal 2 3 2 2 3 2 5 2 3 2" xfId="11963" xr:uid="{00000000-0005-0000-0000-0000D93D0000}"/>
    <cellStyle name="Normal 2 3 2 2 3 2 5 2 3 2 2" xfId="28259" xr:uid="{00000000-0005-0000-0000-0000DA3D0000}"/>
    <cellStyle name="Normal 2 3 2 2 3 2 5 2 3 3" xfId="20113" xr:uid="{00000000-0005-0000-0000-0000DB3D0000}"/>
    <cellStyle name="Normal 2 3 2 2 3 2 5 2 4" xfId="6432" xr:uid="{00000000-0005-0000-0000-0000DC3D0000}"/>
    <cellStyle name="Normal 2 3 2 2 3 2 5 2 4 2" xfId="14578" xr:uid="{00000000-0005-0000-0000-0000DD3D0000}"/>
    <cellStyle name="Normal 2 3 2 2 3 2 5 2 4 2 2" xfId="30874" xr:uid="{00000000-0005-0000-0000-0000DE3D0000}"/>
    <cellStyle name="Normal 2 3 2 2 3 2 5 2 4 3" xfId="22728" xr:uid="{00000000-0005-0000-0000-0000DF3D0000}"/>
    <cellStyle name="Normal 2 3 2 2 3 2 5 2 5" xfId="9279" xr:uid="{00000000-0005-0000-0000-0000E03D0000}"/>
    <cellStyle name="Normal 2 3 2 2 3 2 5 2 5 2" xfId="25575" xr:uid="{00000000-0005-0000-0000-0000E13D0000}"/>
    <cellStyle name="Normal 2 3 2 2 3 2 5 2 6" xfId="17429" xr:uid="{00000000-0005-0000-0000-0000E23D0000}"/>
    <cellStyle name="Normal 2 3 2 2 3 2 5 3" xfId="1838" xr:uid="{00000000-0005-0000-0000-0000E33D0000}"/>
    <cellStyle name="Normal 2 3 2 2 3 2 5 3 2" xfId="4426" xr:uid="{00000000-0005-0000-0000-0000E43D0000}"/>
    <cellStyle name="Normal 2 3 2 2 3 2 5 3 2 2" xfId="12572" xr:uid="{00000000-0005-0000-0000-0000E53D0000}"/>
    <cellStyle name="Normal 2 3 2 2 3 2 5 3 2 2 2" xfId="28868" xr:uid="{00000000-0005-0000-0000-0000E63D0000}"/>
    <cellStyle name="Normal 2 3 2 2 3 2 5 3 2 3" xfId="20722" xr:uid="{00000000-0005-0000-0000-0000E73D0000}"/>
    <cellStyle name="Normal 2 3 2 2 3 2 5 3 3" xfId="7137" xr:uid="{00000000-0005-0000-0000-0000E83D0000}"/>
    <cellStyle name="Normal 2 3 2 2 3 2 5 3 3 2" xfId="15283" xr:uid="{00000000-0005-0000-0000-0000E93D0000}"/>
    <cellStyle name="Normal 2 3 2 2 3 2 5 3 3 2 2" xfId="31579" xr:uid="{00000000-0005-0000-0000-0000EA3D0000}"/>
    <cellStyle name="Normal 2 3 2 2 3 2 5 3 3 3" xfId="23433" xr:uid="{00000000-0005-0000-0000-0000EB3D0000}"/>
    <cellStyle name="Normal 2 3 2 2 3 2 5 3 4" xfId="9984" xr:uid="{00000000-0005-0000-0000-0000EC3D0000}"/>
    <cellStyle name="Normal 2 3 2 2 3 2 5 3 4 2" xfId="26280" xr:uid="{00000000-0005-0000-0000-0000ED3D0000}"/>
    <cellStyle name="Normal 2 3 2 2 3 2 5 3 5" xfId="18134" xr:uid="{00000000-0005-0000-0000-0000EE3D0000}"/>
    <cellStyle name="Normal 2 3 2 2 3 2 5 4" xfId="3208" xr:uid="{00000000-0005-0000-0000-0000EF3D0000}"/>
    <cellStyle name="Normal 2 3 2 2 3 2 5 4 2" xfId="11354" xr:uid="{00000000-0005-0000-0000-0000F03D0000}"/>
    <cellStyle name="Normal 2 3 2 2 3 2 5 4 2 2" xfId="27650" xr:uid="{00000000-0005-0000-0000-0000F13D0000}"/>
    <cellStyle name="Normal 2 3 2 2 3 2 5 4 3" xfId="19504" xr:uid="{00000000-0005-0000-0000-0000F23D0000}"/>
    <cellStyle name="Normal 2 3 2 2 3 2 5 5" xfId="5727" xr:uid="{00000000-0005-0000-0000-0000F33D0000}"/>
    <cellStyle name="Normal 2 3 2 2 3 2 5 5 2" xfId="13873" xr:uid="{00000000-0005-0000-0000-0000F43D0000}"/>
    <cellStyle name="Normal 2 3 2 2 3 2 5 5 2 2" xfId="30169" xr:uid="{00000000-0005-0000-0000-0000F53D0000}"/>
    <cellStyle name="Normal 2 3 2 2 3 2 5 5 3" xfId="22023" xr:uid="{00000000-0005-0000-0000-0000F63D0000}"/>
    <cellStyle name="Normal 2 3 2 2 3 2 5 6" xfId="8574" xr:uid="{00000000-0005-0000-0000-0000F73D0000}"/>
    <cellStyle name="Normal 2 3 2 2 3 2 5 6 2" xfId="24870" xr:uid="{00000000-0005-0000-0000-0000F83D0000}"/>
    <cellStyle name="Normal 2 3 2 2 3 2 5 7" xfId="16724" xr:uid="{00000000-0005-0000-0000-0000F93D0000}"/>
    <cellStyle name="Normal 2 3 2 2 3 2 6" xfId="789" xr:uid="{00000000-0005-0000-0000-0000FA3D0000}"/>
    <cellStyle name="Normal 2 3 2 2 3 2 6 2" xfId="2199" xr:uid="{00000000-0005-0000-0000-0000FB3D0000}"/>
    <cellStyle name="Normal 2 3 2 2 3 2 6 2 2" xfId="4739" xr:uid="{00000000-0005-0000-0000-0000FC3D0000}"/>
    <cellStyle name="Normal 2 3 2 2 3 2 6 2 2 2" xfId="12885" xr:uid="{00000000-0005-0000-0000-0000FD3D0000}"/>
    <cellStyle name="Normal 2 3 2 2 3 2 6 2 2 2 2" xfId="29181" xr:uid="{00000000-0005-0000-0000-0000FE3D0000}"/>
    <cellStyle name="Normal 2 3 2 2 3 2 6 2 2 3" xfId="21035" xr:uid="{00000000-0005-0000-0000-0000FF3D0000}"/>
    <cellStyle name="Normal 2 3 2 2 3 2 6 2 3" xfId="7498" xr:uid="{00000000-0005-0000-0000-0000003E0000}"/>
    <cellStyle name="Normal 2 3 2 2 3 2 6 2 3 2" xfId="15644" xr:uid="{00000000-0005-0000-0000-0000013E0000}"/>
    <cellStyle name="Normal 2 3 2 2 3 2 6 2 3 2 2" xfId="31940" xr:uid="{00000000-0005-0000-0000-0000023E0000}"/>
    <cellStyle name="Normal 2 3 2 2 3 2 6 2 3 3" xfId="23794" xr:uid="{00000000-0005-0000-0000-0000033E0000}"/>
    <cellStyle name="Normal 2 3 2 2 3 2 6 2 4" xfId="10345" xr:uid="{00000000-0005-0000-0000-0000043E0000}"/>
    <cellStyle name="Normal 2 3 2 2 3 2 6 2 4 2" xfId="26641" xr:uid="{00000000-0005-0000-0000-0000053E0000}"/>
    <cellStyle name="Normal 2 3 2 2 3 2 6 2 5" xfId="18495" xr:uid="{00000000-0005-0000-0000-0000063E0000}"/>
    <cellStyle name="Normal 2 3 2 2 3 2 6 3" xfId="3521" xr:uid="{00000000-0005-0000-0000-0000073E0000}"/>
    <cellStyle name="Normal 2 3 2 2 3 2 6 3 2" xfId="11667" xr:uid="{00000000-0005-0000-0000-0000083E0000}"/>
    <cellStyle name="Normal 2 3 2 2 3 2 6 3 2 2" xfId="27963" xr:uid="{00000000-0005-0000-0000-0000093E0000}"/>
    <cellStyle name="Normal 2 3 2 2 3 2 6 3 3" xfId="19817" xr:uid="{00000000-0005-0000-0000-00000A3E0000}"/>
    <cellStyle name="Normal 2 3 2 2 3 2 6 4" xfId="6088" xr:uid="{00000000-0005-0000-0000-00000B3E0000}"/>
    <cellStyle name="Normal 2 3 2 2 3 2 6 4 2" xfId="14234" xr:uid="{00000000-0005-0000-0000-00000C3E0000}"/>
    <cellStyle name="Normal 2 3 2 2 3 2 6 4 2 2" xfId="30530" xr:uid="{00000000-0005-0000-0000-00000D3E0000}"/>
    <cellStyle name="Normal 2 3 2 2 3 2 6 4 3" xfId="22384" xr:uid="{00000000-0005-0000-0000-00000E3E0000}"/>
    <cellStyle name="Normal 2 3 2 2 3 2 6 5" xfId="8935" xr:uid="{00000000-0005-0000-0000-00000F3E0000}"/>
    <cellStyle name="Normal 2 3 2 2 3 2 6 5 2" xfId="25231" xr:uid="{00000000-0005-0000-0000-0000103E0000}"/>
    <cellStyle name="Normal 2 3 2 2 3 2 6 6" xfId="17085" xr:uid="{00000000-0005-0000-0000-0000113E0000}"/>
    <cellStyle name="Normal 2 3 2 2 3 2 7" xfId="1494" xr:uid="{00000000-0005-0000-0000-0000123E0000}"/>
    <cellStyle name="Normal 2 3 2 2 3 2 7 2" xfId="4130" xr:uid="{00000000-0005-0000-0000-0000133E0000}"/>
    <cellStyle name="Normal 2 3 2 2 3 2 7 2 2" xfId="12276" xr:uid="{00000000-0005-0000-0000-0000143E0000}"/>
    <cellStyle name="Normal 2 3 2 2 3 2 7 2 2 2" xfId="28572" xr:uid="{00000000-0005-0000-0000-0000153E0000}"/>
    <cellStyle name="Normal 2 3 2 2 3 2 7 2 3" xfId="20426" xr:uid="{00000000-0005-0000-0000-0000163E0000}"/>
    <cellStyle name="Normal 2 3 2 2 3 2 7 3" xfId="6793" xr:uid="{00000000-0005-0000-0000-0000173E0000}"/>
    <cellStyle name="Normal 2 3 2 2 3 2 7 3 2" xfId="14939" xr:uid="{00000000-0005-0000-0000-0000183E0000}"/>
    <cellStyle name="Normal 2 3 2 2 3 2 7 3 2 2" xfId="31235" xr:uid="{00000000-0005-0000-0000-0000193E0000}"/>
    <cellStyle name="Normal 2 3 2 2 3 2 7 3 3" xfId="23089" xr:uid="{00000000-0005-0000-0000-00001A3E0000}"/>
    <cellStyle name="Normal 2 3 2 2 3 2 7 4" xfId="9640" xr:uid="{00000000-0005-0000-0000-00001B3E0000}"/>
    <cellStyle name="Normal 2 3 2 2 3 2 7 4 2" xfId="25936" xr:uid="{00000000-0005-0000-0000-00001C3E0000}"/>
    <cellStyle name="Normal 2 3 2 2 3 2 7 5" xfId="17790" xr:uid="{00000000-0005-0000-0000-00001D3E0000}"/>
    <cellStyle name="Normal 2 3 2 2 3 2 8" xfId="2912" xr:uid="{00000000-0005-0000-0000-00001E3E0000}"/>
    <cellStyle name="Normal 2 3 2 2 3 2 8 2" xfId="11058" xr:uid="{00000000-0005-0000-0000-00001F3E0000}"/>
    <cellStyle name="Normal 2 3 2 2 3 2 8 2 2" xfId="27354" xr:uid="{00000000-0005-0000-0000-0000203E0000}"/>
    <cellStyle name="Normal 2 3 2 2 3 2 8 3" xfId="19208" xr:uid="{00000000-0005-0000-0000-0000213E0000}"/>
    <cellStyle name="Normal 2 3 2 2 3 2 9" xfId="5383" xr:uid="{00000000-0005-0000-0000-0000223E0000}"/>
    <cellStyle name="Normal 2 3 2 2 3 2 9 2" xfId="13529" xr:uid="{00000000-0005-0000-0000-0000233E0000}"/>
    <cellStyle name="Normal 2 3 2 2 3 2 9 2 2" xfId="29825" xr:uid="{00000000-0005-0000-0000-0000243E0000}"/>
    <cellStyle name="Normal 2 3 2 2 3 2 9 3" xfId="21679" xr:uid="{00000000-0005-0000-0000-0000253E0000}"/>
    <cellStyle name="Normal 2 3 2 2 3 3" xfId="129" xr:uid="{00000000-0005-0000-0000-0000263E0000}"/>
    <cellStyle name="Normal 2 3 2 2 3 3 2" xfId="473" xr:uid="{00000000-0005-0000-0000-0000273E0000}"/>
    <cellStyle name="Normal 2 3 2 2 3 3 2 2" xfId="1179" xr:uid="{00000000-0005-0000-0000-0000283E0000}"/>
    <cellStyle name="Normal 2 3 2 2 3 3 2 2 2" xfId="2589" xr:uid="{00000000-0005-0000-0000-0000293E0000}"/>
    <cellStyle name="Normal 2 3 2 2 3 3 2 2 2 2" xfId="5073" xr:uid="{00000000-0005-0000-0000-00002A3E0000}"/>
    <cellStyle name="Normal 2 3 2 2 3 3 2 2 2 2 2" xfId="13219" xr:uid="{00000000-0005-0000-0000-00002B3E0000}"/>
    <cellStyle name="Normal 2 3 2 2 3 3 2 2 2 2 2 2" xfId="29515" xr:uid="{00000000-0005-0000-0000-00002C3E0000}"/>
    <cellStyle name="Normal 2 3 2 2 3 3 2 2 2 2 3" xfId="21369" xr:uid="{00000000-0005-0000-0000-00002D3E0000}"/>
    <cellStyle name="Normal 2 3 2 2 3 3 2 2 2 3" xfId="7888" xr:uid="{00000000-0005-0000-0000-00002E3E0000}"/>
    <cellStyle name="Normal 2 3 2 2 3 3 2 2 2 3 2" xfId="16034" xr:uid="{00000000-0005-0000-0000-00002F3E0000}"/>
    <cellStyle name="Normal 2 3 2 2 3 3 2 2 2 3 2 2" xfId="32330" xr:uid="{00000000-0005-0000-0000-0000303E0000}"/>
    <cellStyle name="Normal 2 3 2 2 3 3 2 2 2 3 3" xfId="24184" xr:uid="{00000000-0005-0000-0000-0000313E0000}"/>
    <cellStyle name="Normal 2 3 2 2 3 3 2 2 2 4" xfId="10735" xr:uid="{00000000-0005-0000-0000-0000323E0000}"/>
    <cellStyle name="Normal 2 3 2 2 3 3 2 2 2 4 2" xfId="27031" xr:uid="{00000000-0005-0000-0000-0000333E0000}"/>
    <cellStyle name="Normal 2 3 2 2 3 3 2 2 2 5" xfId="18885" xr:uid="{00000000-0005-0000-0000-0000343E0000}"/>
    <cellStyle name="Normal 2 3 2 2 3 3 2 2 3" xfId="3855" xr:uid="{00000000-0005-0000-0000-0000353E0000}"/>
    <cellStyle name="Normal 2 3 2 2 3 3 2 2 3 2" xfId="12001" xr:uid="{00000000-0005-0000-0000-0000363E0000}"/>
    <cellStyle name="Normal 2 3 2 2 3 3 2 2 3 2 2" xfId="28297" xr:uid="{00000000-0005-0000-0000-0000373E0000}"/>
    <cellStyle name="Normal 2 3 2 2 3 3 2 2 3 3" xfId="20151" xr:uid="{00000000-0005-0000-0000-0000383E0000}"/>
    <cellStyle name="Normal 2 3 2 2 3 3 2 2 4" xfId="6478" xr:uid="{00000000-0005-0000-0000-0000393E0000}"/>
    <cellStyle name="Normal 2 3 2 2 3 3 2 2 4 2" xfId="14624" xr:uid="{00000000-0005-0000-0000-00003A3E0000}"/>
    <cellStyle name="Normal 2 3 2 2 3 3 2 2 4 2 2" xfId="30920" xr:uid="{00000000-0005-0000-0000-00003B3E0000}"/>
    <cellStyle name="Normal 2 3 2 2 3 3 2 2 4 3" xfId="22774" xr:uid="{00000000-0005-0000-0000-00003C3E0000}"/>
    <cellStyle name="Normal 2 3 2 2 3 3 2 2 5" xfId="9325" xr:uid="{00000000-0005-0000-0000-00003D3E0000}"/>
    <cellStyle name="Normal 2 3 2 2 3 3 2 2 5 2" xfId="25621" xr:uid="{00000000-0005-0000-0000-00003E3E0000}"/>
    <cellStyle name="Normal 2 3 2 2 3 3 2 2 6" xfId="17475" xr:uid="{00000000-0005-0000-0000-00003F3E0000}"/>
    <cellStyle name="Normal 2 3 2 2 3 3 2 3" xfId="1884" xr:uid="{00000000-0005-0000-0000-0000403E0000}"/>
    <cellStyle name="Normal 2 3 2 2 3 3 2 3 2" xfId="4464" xr:uid="{00000000-0005-0000-0000-0000413E0000}"/>
    <cellStyle name="Normal 2 3 2 2 3 3 2 3 2 2" xfId="12610" xr:uid="{00000000-0005-0000-0000-0000423E0000}"/>
    <cellStyle name="Normal 2 3 2 2 3 3 2 3 2 2 2" xfId="28906" xr:uid="{00000000-0005-0000-0000-0000433E0000}"/>
    <cellStyle name="Normal 2 3 2 2 3 3 2 3 2 3" xfId="20760" xr:uid="{00000000-0005-0000-0000-0000443E0000}"/>
    <cellStyle name="Normal 2 3 2 2 3 3 2 3 3" xfId="7183" xr:uid="{00000000-0005-0000-0000-0000453E0000}"/>
    <cellStyle name="Normal 2 3 2 2 3 3 2 3 3 2" xfId="15329" xr:uid="{00000000-0005-0000-0000-0000463E0000}"/>
    <cellStyle name="Normal 2 3 2 2 3 3 2 3 3 2 2" xfId="31625" xr:uid="{00000000-0005-0000-0000-0000473E0000}"/>
    <cellStyle name="Normal 2 3 2 2 3 3 2 3 3 3" xfId="23479" xr:uid="{00000000-0005-0000-0000-0000483E0000}"/>
    <cellStyle name="Normal 2 3 2 2 3 3 2 3 4" xfId="10030" xr:uid="{00000000-0005-0000-0000-0000493E0000}"/>
    <cellStyle name="Normal 2 3 2 2 3 3 2 3 4 2" xfId="26326" xr:uid="{00000000-0005-0000-0000-00004A3E0000}"/>
    <cellStyle name="Normal 2 3 2 2 3 3 2 3 5" xfId="18180" xr:uid="{00000000-0005-0000-0000-00004B3E0000}"/>
    <cellStyle name="Normal 2 3 2 2 3 3 2 4" xfId="3246" xr:uid="{00000000-0005-0000-0000-00004C3E0000}"/>
    <cellStyle name="Normal 2 3 2 2 3 3 2 4 2" xfId="11392" xr:uid="{00000000-0005-0000-0000-00004D3E0000}"/>
    <cellStyle name="Normal 2 3 2 2 3 3 2 4 2 2" xfId="27688" xr:uid="{00000000-0005-0000-0000-00004E3E0000}"/>
    <cellStyle name="Normal 2 3 2 2 3 3 2 4 3" xfId="19542" xr:uid="{00000000-0005-0000-0000-00004F3E0000}"/>
    <cellStyle name="Normal 2 3 2 2 3 3 2 5" xfId="5773" xr:uid="{00000000-0005-0000-0000-0000503E0000}"/>
    <cellStyle name="Normal 2 3 2 2 3 3 2 5 2" xfId="13919" xr:uid="{00000000-0005-0000-0000-0000513E0000}"/>
    <cellStyle name="Normal 2 3 2 2 3 3 2 5 2 2" xfId="30215" xr:uid="{00000000-0005-0000-0000-0000523E0000}"/>
    <cellStyle name="Normal 2 3 2 2 3 3 2 5 3" xfId="22069" xr:uid="{00000000-0005-0000-0000-0000533E0000}"/>
    <cellStyle name="Normal 2 3 2 2 3 3 2 6" xfId="8620" xr:uid="{00000000-0005-0000-0000-0000543E0000}"/>
    <cellStyle name="Normal 2 3 2 2 3 3 2 6 2" xfId="24916" xr:uid="{00000000-0005-0000-0000-0000553E0000}"/>
    <cellStyle name="Normal 2 3 2 2 3 3 2 7" xfId="16770" xr:uid="{00000000-0005-0000-0000-0000563E0000}"/>
    <cellStyle name="Normal 2 3 2 2 3 3 3" xfId="835" xr:uid="{00000000-0005-0000-0000-0000573E0000}"/>
    <cellStyle name="Normal 2 3 2 2 3 3 3 2" xfId="2245" xr:uid="{00000000-0005-0000-0000-0000583E0000}"/>
    <cellStyle name="Normal 2 3 2 2 3 3 3 2 2" xfId="4777" xr:uid="{00000000-0005-0000-0000-0000593E0000}"/>
    <cellStyle name="Normal 2 3 2 2 3 3 3 2 2 2" xfId="12923" xr:uid="{00000000-0005-0000-0000-00005A3E0000}"/>
    <cellStyle name="Normal 2 3 2 2 3 3 3 2 2 2 2" xfId="29219" xr:uid="{00000000-0005-0000-0000-00005B3E0000}"/>
    <cellStyle name="Normal 2 3 2 2 3 3 3 2 2 3" xfId="21073" xr:uid="{00000000-0005-0000-0000-00005C3E0000}"/>
    <cellStyle name="Normal 2 3 2 2 3 3 3 2 3" xfId="7544" xr:uid="{00000000-0005-0000-0000-00005D3E0000}"/>
    <cellStyle name="Normal 2 3 2 2 3 3 3 2 3 2" xfId="15690" xr:uid="{00000000-0005-0000-0000-00005E3E0000}"/>
    <cellStyle name="Normal 2 3 2 2 3 3 3 2 3 2 2" xfId="31986" xr:uid="{00000000-0005-0000-0000-00005F3E0000}"/>
    <cellStyle name="Normal 2 3 2 2 3 3 3 2 3 3" xfId="23840" xr:uid="{00000000-0005-0000-0000-0000603E0000}"/>
    <cellStyle name="Normal 2 3 2 2 3 3 3 2 4" xfId="10391" xr:uid="{00000000-0005-0000-0000-0000613E0000}"/>
    <cellStyle name="Normal 2 3 2 2 3 3 3 2 4 2" xfId="26687" xr:uid="{00000000-0005-0000-0000-0000623E0000}"/>
    <cellStyle name="Normal 2 3 2 2 3 3 3 2 5" xfId="18541" xr:uid="{00000000-0005-0000-0000-0000633E0000}"/>
    <cellStyle name="Normal 2 3 2 2 3 3 3 3" xfId="3559" xr:uid="{00000000-0005-0000-0000-0000643E0000}"/>
    <cellStyle name="Normal 2 3 2 2 3 3 3 3 2" xfId="11705" xr:uid="{00000000-0005-0000-0000-0000653E0000}"/>
    <cellStyle name="Normal 2 3 2 2 3 3 3 3 2 2" xfId="28001" xr:uid="{00000000-0005-0000-0000-0000663E0000}"/>
    <cellStyle name="Normal 2 3 2 2 3 3 3 3 3" xfId="19855" xr:uid="{00000000-0005-0000-0000-0000673E0000}"/>
    <cellStyle name="Normal 2 3 2 2 3 3 3 4" xfId="6134" xr:uid="{00000000-0005-0000-0000-0000683E0000}"/>
    <cellStyle name="Normal 2 3 2 2 3 3 3 4 2" xfId="14280" xr:uid="{00000000-0005-0000-0000-0000693E0000}"/>
    <cellStyle name="Normal 2 3 2 2 3 3 3 4 2 2" xfId="30576" xr:uid="{00000000-0005-0000-0000-00006A3E0000}"/>
    <cellStyle name="Normal 2 3 2 2 3 3 3 4 3" xfId="22430" xr:uid="{00000000-0005-0000-0000-00006B3E0000}"/>
    <cellStyle name="Normal 2 3 2 2 3 3 3 5" xfId="8981" xr:uid="{00000000-0005-0000-0000-00006C3E0000}"/>
    <cellStyle name="Normal 2 3 2 2 3 3 3 5 2" xfId="25277" xr:uid="{00000000-0005-0000-0000-00006D3E0000}"/>
    <cellStyle name="Normal 2 3 2 2 3 3 3 6" xfId="17131" xr:uid="{00000000-0005-0000-0000-00006E3E0000}"/>
    <cellStyle name="Normal 2 3 2 2 3 3 4" xfId="1540" xr:uid="{00000000-0005-0000-0000-00006F3E0000}"/>
    <cellStyle name="Normal 2 3 2 2 3 3 4 2" xfId="4168" xr:uid="{00000000-0005-0000-0000-0000703E0000}"/>
    <cellStyle name="Normal 2 3 2 2 3 3 4 2 2" xfId="12314" xr:uid="{00000000-0005-0000-0000-0000713E0000}"/>
    <cellStyle name="Normal 2 3 2 2 3 3 4 2 2 2" xfId="28610" xr:uid="{00000000-0005-0000-0000-0000723E0000}"/>
    <cellStyle name="Normal 2 3 2 2 3 3 4 2 3" xfId="20464" xr:uid="{00000000-0005-0000-0000-0000733E0000}"/>
    <cellStyle name="Normal 2 3 2 2 3 3 4 3" xfId="6839" xr:uid="{00000000-0005-0000-0000-0000743E0000}"/>
    <cellStyle name="Normal 2 3 2 2 3 3 4 3 2" xfId="14985" xr:uid="{00000000-0005-0000-0000-0000753E0000}"/>
    <cellStyle name="Normal 2 3 2 2 3 3 4 3 2 2" xfId="31281" xr:uid="{00000000-0005-0000-0000-0000763E0000}"/>
    <cellStyle name="Normal 2 3 2 2 3 3 4 3 3" xfId="23135" xr:uid="{00000000-0005-0000-0000-0000773E0000}"/>
    <cellStyle name="Normal 2 3 2 2 3 3 4 4" xfId="9686" xr:uid="{00000000-0005-0000-0000-0000783E0000}"/>
    <cellStyle name="Normal 2 3 2 2 3 3 4 4 2" xfId="25982" xr:uid="{00000000-0005-0000-0000-0000793E0000}"/>
    <cellStyle name="Normal 2 3 2 2 3 3 4 5" xfId="17836" xr:uid="{00000000-0005-0000-0000-00007A3E0000}"/>
    <cellStyle name="Normal 2 3 2 2 3 3 5" xfId="2950" xr:uid="{00000000-0005-0000-0000-00007B3E0000}"/>
    <cellStyle name="Normal 2 3 2 2 3 3 5 2" xfId="11096" xr:uid="{00000000-0005-0000-0000-00007C3E0000}"/>
    <cellStyle name="Normal 2 3 2 2 3 3 5 2 2" xfId="27392" xr:uid="{00000000-0005-0000-0000-00007D3E0000}"/>
    <cellStyle name="Normal 2 3 2 2 3 3 5 3" xfId="19246" xr:uid="{00000000-0005-0000-0000-00007E3E0000}"/>
    <cellStyle name="Normal 2 3 2 2 3 3 6" xfId="5429" xr:uid="{00000000-0005-0000-0000-00007F3E0000}"/>
    <cellStyle name="Normal 2 3 2 2 3 3 6 2" xfId="13575" xr:uid="{00000000-0005-0000-0000-0000803E0000}"/>
    <cellStyle name="Normal 2 3 2 2 3 3 6 2 2" xfId="29871" xr:uid="{00000000-0005-0000-0000-0000813E0000}"/>
    <cellStyle name="Normal 2 3 2 2 3 3 6 3" xfId="21725" xr:uid="{00000000-0005-0000-0000-0000823E0000}"/>
    <cellStyle name="Normal 2 3 2 2 3 3 7" xfId="8276" xr:uid="{00000000-0005-0000-0000-0000833E0000}"/>
    <cellStyle name="Normal 2 3 2 2 3 3 7 2" xfId="24572" xr:uid="{00000000-0005-0000-0000-0000843E0000}"/>
    <cellStyle name="Normal 2 3 2 2 3 3 8" xfId="16426" xr:uid="{00000000-0005-0000-0000-0000853E0000}"/>
    <cellStyle name="Normal 2 3 2 2 3 4" xfId="213" xr:uid="{00000000-0005-0000-0000-0000863E0000}"/>
    <cellStyle name="Normal 2 3 2 2 3 4 2" xfId="557" xr:uid="{00000000-0005-0000-0000-0000873E0000}"/>
    <cellStyle name="Normal 2 3 2 2 3 4 2 2" xfId="1263" xr:uid="{00000000-0005-0000-0000-0000883E0000}"/>
    <cellStyle name="Normal 2 3 2 2 3 4 2 2 2" xfId="2673" xr:uid="{00000000-0005-0000-0000-0000893E0000}"/>
    <cellStyle name="Normal 2 3 2 2 3 4 2 2 2 2" xfId="5147" xr:uid="{00000000-0005-0000-0000-00008A3E0000}"/>
    <cellStyle name="Normal 2 3 2 2 3 4 2 2 2 2 2" xfId="13293" xr:uid="{00000000-0005-0000-0000-00008B3E0000}"/>
    <cellStyle name="Normal 2 3 2 2 3 4 2 2 2 2 2 2" xfId="29589" xr:uid="{00000000-0005-0000-0000-00008C3E0000}"/>
    <cellStyle name="Normal 2 3 2 2 3 4 2 2 2 2 3" xfId="21443" xr:uid="{00000000-0005-0000-0000-00008D3E0000}"/>
    <cellStyle name="Normal 2 3 2 2 3 4 2 2 2 3" xfId="7972" xr:uid="{00000000-0005-0000-0000-00008E3E0000}"/>
    <cellStyle name="Normal 2 3 2 2 3 4 2 2 2 3 2" xfId="16118" xr:uid="{00000000-0005-0000-0000-00008F3E0000}"/>
    <cellStyle name="Normal 2 3 2 2 3 4 2 2 2 3 2 2" xfId="32414" xr:uid="{00000000-0005-0000-0000-0000903E0000}"/>
    <cellStyle name="Normal 2 3 2 2 3 4 2 2 2 3 3" xfId="24268" xr:uid="{00000000-0005-0000-0000-0000913E0000}"/>
    <cellStyle name="Normal 2 3 2 2 3 4 2 2 2 4" xfId="10819" xr:uid="{00000000-0005-0000-0000-0000923E0000}"/>
    <cellStyle name="Normal 2 3 2 2 3 4 2 2 2 4 2" xfId="27115" xr:uid="{00000000-0005-0000-0000-0000933E0000}"/>
    <cellStyle name="Normal 2 3 2 2 3 4 2 2 2 5" xfId="18969" xr:uid="{00000000-0005-0000-0000-0000943E0000}"/>
    <cellStyle name="Normal 2 3 2 2 3 4 2 2 3" xfId="3929" xr:uid="{00000000-0005-0000-0000-0000953E0000}"/>
    <cellStyle name="Normal 2 3 2 2 3 4 2 2 3 2" xfId="12075" xr:uid="{00000000-0005-0000-0000-0000963E0000}"/>
    <cellStyle name="Normal 2 3 2 2 3 4 2 2 3 2 2" xfId="28371" xr:uid="{00000000-0005-0000-0000-0000973E0000}"/>
    <cellStyle name="Normal 2 3 2 2 3 4 2 2 3 3" xfId="20225" xr:uid="{00000000-0005-0000-0000-0000983E0000}"/>
    <cellStyle name="Normal 2 3 2 2 3 4 2 2 4" xfId="6562" xr:uid="{00000000-0005-0000-0000-0000993E0000}"/>
    <cellStyle name="Normal 2 3 2 2 3 4 2 2 4 2" xfId="14708" xr:uid="{00000000-0005-0000-0000-00009A3E0000}"/>
    <cellStyle name="Normal 2 3 2 2 3 4 2 2 4 2 2" xfId="31004" xr:uid="{00000000-0005-0000-0000-00009B3E0000}"/>
    <cellStyle name="Normal 2 3 2 2 3 4 2 2 4 3" xfId="22858" xr:uid="{00000000-0005-0000-0000-00009C3E0000}"/>
    <cellStyle name="Normal 2 3 2 2 3 4 2 2 5" xfId="9409" xr:uid="{00000000-0005-0000-0000-00009D3E0000}"/>
    <cellStyle name="Normal 2 3 2 2 3 4 2 2 5 2" xfId="25705" xr:uid="{00000000-0005-0000-0000-00009E3E0000}"/>
    <cellStyle name="Normal 2 3 2 2 3 4 2 2 6" xfId="17559" xr:uid="{00000000-0005-0000-0000-00009F3E0000}"/>
    <cellStyle name="Normal 2 3 2 2 3 4 2 3" xfId="1968" xr:uid="{00000000-0005-0000-0000-0000A03E0000}"/>
    <cellStyle name="Normal 2 3 2 2 3 4 2 3 2" xfId="4538" xr:uid="{00000000-0005-0000-0000-0000A13E0000}"/>
    <cellStyle name="Normal 2 3 2 2 3 4 2 3 2 2" xfId="12684" xr:uid="{00000000-0005-0000-0000-0000A23E0000}"/>
    <cellStyle name="Normal 2 3 2 2 3 4 2 3 2 2 2" xfId="28980" xr:uid="{00000000-0005-0000-0000-0000A33E0000}"/>
    <cellStyle name="Normal 2 3 2 2 3 4 2 3 2 3" xfId="20834" xr:uid="{00000000-0005-0000-0000-0000A43E0000}"/>
    <cellStyle name="Normal 2 3 2 2 3 4 2 3 3" xfId="7267" xr:uid="{00000000-0005-0000-0000-0000A53E0000}"/>
    <cellStyle name="Normal 2 3 2 2 3 4 2 3 3 2" xfId="15413" xr:uid="{00000000-0005-0000-0000-0000A63E0000}"/>
    <cellStyle name="Normal 2 3 2 2 3 4 2 3 3 2 2" xfId="31709" xr:uid="{00000000-0005-0000-0000-0000A73E0000}"/>
    <cellStyle name="Normal 2 3 2 2 3 4 2 3 3 3" xfId="23563" xr:uid="{00000000-0005-0000-0000-0000A83E0000}"/>
    <cellStyle name="Normal 2 3 2 2 3 4 2 3 4" xfId="10114" xr:uid="{00000000-0005-0000-0000-0000A93E0000}"/>
    <cellStyle name="Normal 2 3 2 2 3 4 2 3 4 2" xfId="26410" xr:uid="{00000000-0005-0000-0000-0000AA3E0000}"/>
    <cellStyle name="Normal 2 3 2 2 3 4 2 3 5" xfId="18264" xr:uid="{00000000-0005-0000-0000-0000AB3E0000}"/>
    <cellStyle name="Normal 2 3 2 2 3 4 2 4" xfId="3320" xr:uid="{00000000-0005-0000-0000-0000AC3E0000}"/>
    <cellStyle name="Normal 2 3 2 2 3 4 2 4 2" xfId="11466" xr:uid="{00000000-0005-0000-0000-0000AD3E0000}"/>
    <cellStyle name="Normal 2 3 2 2 3 4 2 4 2 2" xfId="27762" xr:uid="{00000000-0005-0000-0000-0000AE3E0000}"/>
    <cellStyle name="Normal 2 3 2 2 3 4 2 4 3" xfId="19616" xr:uid="{00000000-0005-0000-0000-0000AF3E0000}"/>
    <cellStyle name="Normal 2 3 2 2 3 4 2 5" xfId="5857" xr:uid="{00000000-0005-0000-0000-0000B03E0000}"/>
    <cellStyle name="Normal 2 3 2 2 3 4 2 5 2" xfId="14003" xr:uid="{00000000-0005-0000-0000-0000B13E0000}"/>
    <cellStyle name="Normal 2 3 2 2 3 4 2 5 2 2" xfId="30299" xr:uid="{00000000-0005-0000-0000-0000B23E0000}"/>
    <cellStyle name="Normal 2 3 2 2 3 4 2 5 3" xfId="22153" xr:uid="{00000000-0005-0000-0000-0000B33E0000}"/>
    <cellStyle name="Normal 2 3 2 2 3 4 2 6" xfId="8704" xr:uid="{00000000-0005-0000-0000-0000B43E0000}"/>
    <cellStyle name="Normal 2 3 2 2 3 4 2 6 2" xfId="25000" xr:uid="{00000000-0005-0000-0000-0000B53E0000}"/>
    <cellStyle name="Normal 2 3 2 2 3 4 2 7" xfId="16854" xr:uid="{00000000-0005-0000-0000-0000B63E0000}"/>
    <cellStyle name="Normal 2 3 2 2 3 4 3" xfId="919" xr:uid="{00000000-0005-0000-0000-0000B73E0000}"/>
    <cellStyle name="Normal 2 3 2 2 3 4 3 2" xfId="2329" xr:uid="{00000000-0005-0000-0000-0000B83E0000}"/>
    <cellStyle name="Normal 2 3 2 2 3 4 3 2 2" xfId="4851" xr:uid="{00000000-0005-0000-0000-0000B93E0000}"/>
    <cellStyle name="Normal 2 3 2 2 3 4 3 2 2 2" xfId="12997" xr:uid="{00000000-0005-0000-0000-0000BA3E0000}"/>
    <cellStyle name="Normal 2 3 2 2 3 4 3 2 2 2 2" xfId="29293" xr:uid="{00000000-0005-0000-0000-0000BB3E0000}"/>
    <cellStyle name="Normal 2 3 2 2 3 4 3 2 2 3" xfId="21147" xr:uid="{00000000-0005-0000-0000-0000BC3E0000}"/>
    <cellStyle name="Normal 2 3 2 2 3 4 3 2 3" xfId="7628" xr:uid="{00000000-0005-0000-0000-0000BD3E0000}"/>
    <cellStyle name="Normal 2 3 2 2 3 4 3 2 3 2" xfId="15774" xr:uid="{00000000-0005-0000-0000-0000BE3E0000}"/>
    <cellStyle name="Normal 2 3 2 2 3 4 3 2 3 2 2" xfId="32070" xr:uid="{00000000-0005-0000-0000-0000BF3E0000}"/>
    <cellStyle name="Normal 2 3 2 2 3 4 3 2 3 3" xfId="23924" xr:uid="{00000000-0005-0000-0000-0000C03E0000}"/>
    <cellStyle name="Normal 2 3 2 2 3 4 3 2 4" xfId="10475" xr:uid="{00000000-0005-0000-0000-0000C13E0000}"/>
    <cellStyle name="Normal 2 3 2 2 3 4 3 2 4 2" xfId="26771" xr:uid="{00000000-0005-0000-0000-0000C23E0000}"/>
    <cellStyle name="Normal 2 3 2 2 3 4 3 2 5" xfId="18625" xr:uid="{00000000-0005-0000-0000-0000C33E0000}"/>
    <cellStyle name="Normal 2 3 2 2 3 4 3 3" xfId="3633" xr:uid="{00000000-0005-0000-0000-0000C43E0000}"/>
    <cellStyle name="Normal 2 3 2 2 3 4 3 3 2" xfId="11779" xr:uid="{00000000-0005-0000-0000-0000C53E0000}"/>
    <cellStyle name="Normal 2 3 2 2 3 4 3 3 2 2" xfId="28075" xr:uid="{00000000-0005-0000-0000-0000C63E0000}"/>
    <cellStyle name="Normal 2 3 2 2 3 4 3 3 3" xfId="19929" xr:uid="{00000000-0005-0000-0000-0000C73E0000}"/>
    <cellStyle name="Normal 2 3 2 2 3 4 3 4" xfId="6218" xr:uid="{00000000-0005-0000-0000-0000C83E0000}"/>
    <cellStyle name="Normal 2 3 2 2 3 4 3 4 2" xfId="14364" xr:uid="{00000000-0005-0000-0000-0000C93E0000}"/>
    <cellStyle name="Normal 2 3 2 2 3 4 3 4 2 2" xfId="30660" xr:uid="{00000000-0005-0000-0000-0000CA3E0000}"/>
    <cellStyle name="Normal 2 3 2 2 3 4 3 4 3" xfId="22514" xr:uid="{00000000-0005-0000-0000-0000CB3E0000}"/>
    <cellStyle name="Normal 2 3 2 2 3 4 3 5" xfId="9065" xr:uid="{00000000-0005-0000-0000-0000CC3E0000}"/>
    <cellStyle name="Normal 2 3 2 2 3 4 3 5 2" xfId="25361" xr:uid="{00000000-0005-0000-0000-0000CD3E0000}"/>
    <cellStyle name="Normal 2 3 2 2 3 4 3 6" xfId="17215" xr:uid="{00000000-0005-0000-0000-0000CE3E0000}"/>
    <cellStyle name="Normal 2 3 2 2 3 4 4" xfId="1624" xr:uid="{00000000-0005-0000-0000-0000CF3E0000}"/>
    <cellStyle name="Normal 2 3 2 2 3 4 4 2" xfId="4242" xr:uid="{00000000-0005-0000-0000-0000D03E0000}"/>
    <cellStyle name="Normal 2 3 2 2 3 4 4 2 2" xfId="12388" xr:uid="{00000000-0005-0000-0000-0000D13E0000}"/>
    <cellStyle name="Normal 2 3 2 2 3 4 4 2 2 2" xfId="28684" xr:uid="{00000000-0005-0000-0000-0000D23E0000}"/>
    <cellStyle name="Normal 2 3 2 2 3 4 4 2 3" xfId="20538" xr:uid="{00000000-0005-0000-0000-0000D33E0000}"/>
    <cellStyle name="Normal 2 3 2 2 3 4 4 3" xfId="6923" xr:uid="{00000000-0005-0000-0000-0000D43E0000}"/>
    <cellStyle name="Normal 2 3 2 2 3 4 4 3 2" xfId="15069" xr:uid="{00000000-0005-0000-0000-0000D53E0000}"/>
    <cellStyle name="Normal 2 3 2 2 3 4 4 3 2 2" xfId="31365" xr:uid="{00000000-0005-0000-0000-0000D63E0000}"/>
    <cellStyle name="Normal 2 3 2 2 3 4 4 3 3" xfId="23219" xr:uid="{00000000-0005-0000-0000-0000D73E0000}"/>
    <cellStyle name="Normal 2 3 2 2 3 4 4 4" xfId="9770" xr:uid="{00000000-0005-0000-0000-0000D83E0000}"/>
    <cellStyle name="Normal 2 3 2 2 3 4 4 4 2" xfId="26066" xr:uid="{00000000-0005-0000-0000-0000D93E0000}"/>
    <cellStyle name="Normal 2 3 2 2 3 4 4 5" xfId="17920" xr:uid="{00000000-0005-0000-0000-0000DA3E0000}"/>
    <cellStyle name="Normal 2 3 2 2 3 4 5" xfId="3024" xr:uid="{00000000-0005-0000-0000-0000DB3E0000}"/>
    <cellStyle name="Normal 2 3 2 2 3 4 5 2" xfId="11170" xr:uid="{00000000-0005-0000-0000-0000DC3E0000}"/>
    <cellStyle name="Normal 2 3 2 2 3 4 5 2 2" xfId="27466" xr:uid="{00000000-0005-0000-0000-0000DD3E0000}"/>
    <cellStyle name="Normal 2 3 2 2 3 4 5 3" xfId="19320" xr:uid="{00000000-0005-0000-0000-0000DE3E0000}"/>
    <cellStyle name="Normal 2 3 2 2 3 4 6" xfId="5513" xr:uid="{00000000-0005-0000-0000-0000DF3E0000}"/>
    <cellStyle name="Normal 2 3 2 2 3 4 6 2" xfId="13659" xr:uid="{00000000-0005-0000-0000-0000E03E0000}"/>
    <cellStyle name="Normal 2 3 2 2 3 4 6 2 2" xfId="29955" xr:uid="{00000000-0005-0000-0000-0000E13E0000}"/>
    <cellStyle name="Normal 2 3 2 2 3 4 6 3" xfId="21809" xr:uid="{00000000-0005-0000-0000-0000E23E0000}"/>
    <cellStyle name="Normal 2 3 2 2 3 4 7" xfId="8360" xr:uid="{00000000-0005-0000-0000-0000E33E0000}"/>
    <cellStyle name="Normal 2 3 2 2 3 4 7 2" xfId="24656" xr:uid="{00000000-0005-0000-0000-0000E43E0000}"/>
    <cellStyle name="Normal 2 3 2 2 3 4 8" xfId="16510" xr:uid="{00000000-0005-0000-0000-0000E53E0000}"/>
    <cellStyle name="Normal 2 3 2 2 3 5" xfId="293" xr:uid="{00000000-0005-0000-0000-0000E63E0000}"/>
    <cellStyle name="Normal 2 3 2 2 3 5 2" xfId="637" xr:uid="{00000000-0005-0000-0000-0000E73E0000}"/>
    <cellStyle name="Normal 2 3 2 2 3 5 2 2" xfId="1343" xr:uid="{00000000-0005-0000-0000-0000E83E0000}"/>
    <cellStyle name="Normal 2 3 2 2 3 5 2 2 2" xfId="2753" xr:uid="{00000000-0005-0000-0000-0000E93E0000}"/>
    <cellStyle name="Normal 2 3 2 2 3 5 2 2 2 2" xfId="5221" xr:uid="{00000000-0005-0000-0000-0000EA3E0000}"/>
    <cellStyle name="Normal 2 3 2 2 3 5 2 2 2 2 2" xfId="13367" xr:uid="{00000000-0005-0000-0000-0000EB3E0000}"/>
    <cellStyle name="Normal 2 3 2 2 3 5 2 2 2 2 2 2" xfId="29663" xr:uid="{00000000-0005-0000-0000-0000EC3E0000}"/>
    <cellStyle name="Normal 2 3 2 2 3 5 2 2 2 2 3" xfId="21517" xr:uid="{00000000-0005-0000-0000-0000ED3E0000}"/>
    <cellStyle name="Normal 2 3 2 2 3 5 2 2 2 3" xfId="8052" xr:uid="{00000000-0005-0000-0000-0000EE3E0000}"/>
    <cellStyle name="Normal 2 3 2 2 3 5 2 2 2 3 2" xfId="16198" xr:uid="{00000000-0005-0000-0000-0000EF3E0000}"/>
    <cellStyle name="Normal 2 3 2 2 3 5 2 2 2 3 2 2" xfId="32494" xr:uid="{00000000-0005-0000-0000-0000F03E0000}"/>
    <cellStyle name="Normal 2 3 2 2 3 5 2 2 2 3 3" xfId="24348" xr:uid="{00000000-0005-0000-0000-0000F13E0000}"/>
    <cellStyle name="Normal 2 3 2 2 3 5 2 2 2 4" xfId="10899" xr:uid="{00000000-0005-0000-0000-0000F23E0000}"/>
    <cellStyle name="Normal 2 3 2 2 3 5 2 2 2 4 2" xfId="27195" xr:uid="{00000000-0005-0000-0000-0000F33E0000}"/>
    <cellStyle name="Normal 2 3 2 2 3 5 2 2 2 5" xfId="19049" xr:uid="{00000000-0005-0000-0000-0000F43E0000}"/>
    <cellStyle name="Normal 2 3 2 2 3 5 2 2 3" xfId="4003" xr:uid="{00000000-0005-0000-0000-0000F53E0000}"/>
    <cellStyle name="Normal 2 3 2 2 3 5 2 2 3 2" xfId="12149" xr:uid="{00000000-0005-0000-0000-0000F63E0000}"/>
    <cellStyle name="Normal 2 3 2 2 3 5 2 2 3 2 2" xfId="28445" xr:uid="{00000000-0005-0000-0000-0000F73E0000}"/>
    <cellStyle name="Normal 2 3 2 2 3 5 2 2 3 3" xfId="20299" xr:uid="{00000000-0005-0000-0000-0000F83E0000}"/>
    <cellStyle name="Normal 2 3 2 2 3 5 2 2 4" xfId="6642" xr:uid="{00000000-0005-0000-0000-0000F93E0000}"/>
    <cellStyle name="Normal 2 3 2 2 3 5 2 2 4 2" xfId="14788" xr:uid="{00000000-0005-0000-0000-0000FA3E0000}"/>
    <cellStyle name="Normal 2 3 2 2 3 5 2 2 4 2 2" xfId="31084" xr:uid="{00000000-0005-0000-0000-0000FB3E0000}"/>
    <cellStyle name="Normal 2 3 2 2 3 5 2 2 4 3" xfId="22938" xr:uid="{00000000-0005-0000-0000-0000FC3E0000}"/>
    <cellStyle name="Normal 2 3 2 2 3 5 2 2 5" xfId="9489" xr:uid="{00000000-0005-0000-0000-0000FD3E0000}"/>
    <cellStyle name="Normal 2 3 2 2 3 5 2 2 5 2" xfId="25785" xr:uid="{00000000-0005-0000-0000-0000FE3E0000}"/>
    <cellStyle name="Normal 2 3 2 2 3 5 2 2 6" xfId="17639" xr:uid="{00000000-0005-0000-0000-0000FF3E0000}"/>
    <cellStyle name="Normal 2 3 2 2 3 5 2 3" xfId="2048" xr:uid="{00000000-0005-0000-0000-0000003F0000}"/>
    <cellStyle name="Normal 2 3 2 2 3 5 2 3 2" xfId="4612" xr:uid="{00000000-0005-0000-0000-0000013F0000}"/>
    <cellStyle name="Normal 2 3 2 2 3 5 2 3 2 2" xfId="12758" xr:uid="{00000000-0005-0000-0000-0000023F0000}"/>
    <cellStyle name="Normal 2 3 2 2 3 5 2 3 2 2 2" xfId="29054" xr:uid="{00000000-0005-0000-0000-0000033F0000}"/>
    <cellStyle name="Normal 2 3 2 2 3 5 2 3 2 3" xfId="20908" xr:uid="{00000000-0005-0000-0000-0000043F0000}"/>
    <cellStyle name="Normal 2 3 2 2 3 5 2 3 3" xfId="7347" xr:uid="{00000000-0005-0000-0000-0000053F0000}"/>
    <cellStyle name="Normal 2 3 2 2 3 5 2 3 3 2" xfId="15493" xr:uid="{00000000-0005-0000-0000-0000063F0000}"/>
    <cellStyle name="Normal 2 3 2 2 3 5 2 3 3 2 2" xfId="31789" xr:uid="{00000000-0005-0000-0000-0000073F0000}"/>
    <cellStyle name="Normal 2 3 2 2 3 5 2 3 3 3" xfId="23643" xr:uid="{00000000-0005-0000-0000-0000083F0000}"/>
    <cellStyle name="Normal 2 3 2 2 3 5 2 3 4" xfId="10194" xr:uid="{00000000-0005-0000-0000-0000093F0000}"/>
    <cellStyle name="Normal 2 3 2 2 3 5 2 3 4 2" xfId="26490" xr:uid="{00000000-0005-0000-0000-00000A3F0000}"/>
    <cellStyle name="Normal 2 3 2 2 3 5 2 3 5" xfId="18344" xr:uid="{00000000-0005-0000-0000-00000B3F0000}"/>
    <cellStyle name="Normal 2 3 2 2 3 5 2 4" xfId="3394" xr:uid="{00000000-0005-0000-0000-00000C3F0000}"/>
    <cellStyle name="Normal 2 3 2 2 3 5 2 4 2" xfId="11540" xr:uid="{00000000-0005-0000-0000-00000D3F0000}"/>
    <cellStyle name="Normal 2 3 2 2 3 5 2 4 2 2" xfId="27836" xr:uid="{00000000-0005-0000-0000-00000E3F0000}"/>
    <cellStyle name="Normal 2 3 2 2 3 5 2 4 3" xfId="19690" xr:uid="{00000000-0005-0000-0000-00000F3F0000}"/>
    <cellStyle name="Normal 2 3 2 2 3 5 2 5" xfId="5937" xr:uid="{00000000-0005-0000-0000-0000103F0000}"/>
    <cellStyle name="Normal 2 3 2 2 3 5 2 5 2" xfId="14083" xr:uid="{00000000-0005-0000-0000-0000113F0000}"/>
    <cellStyle name="Normal 2 3 2 2 3 5 2 5 2 2" xfId="30379" xr:uid="{00000000-0005-0000-0000-0000123F0000}"/>
    <cellStyle name="Normal 2 3 2 2 3 5 2 5 3" xfId="22233" xr:uid="{00000000-0005-0000-0000-0000133F0000}"/>
    <cellStyle name="Normal 2 3 2 2 3 5 2 6" xfId="8784" xr:uid="{00000000-0005-0000-0000-0000143F0000}"/>
    <cellStyle name="Normal 2 3 2 2 3 5 2 6 2" xfId="25080" xr:uid="{00000000-0005-0000-0000-0000153F0000}"/>
    <cellStyle name="Normal 2 3 2 2 3 5 2 7" xfId="16934" xr:uid="{00000000-0005-0000-0000-0000163F0000}"/>
    <cellStyle name="Normal 2 3 2 2 3 5 3" xfId="999" xr:uid="{00000000-0005-0000-0000-0000173F0000}"/>
    <cellStyle name="Normal 2 3 2 2 3 5 3 2" xfId="2409" xr:uid="{00000000-0005-0000-0000-0000183F0000}"/>
    <cellStyle name="Normal 2 3 2 2 3 5 3 2 2" xfId="4925" xr:uid="{00000000-0005-0000-0000-0000193F0000}"/>
    <cellStyle name="Normal 2 3 2 2 3 5 3 2 2 2" xfId="13071" xr:uid="{00000000-0005-0000-0000-00001A3F0000}"/>
    <cellStyle name="Normal 2 3 2 2 3 5 3 2 2 2 2" xfId="29367" xr:uid="{00000000-0005-0000-0000-00001B3F0000}"/>
    <cellStyle name="Normal 2 3 2 2 3 5 3 2 2 3" xfId="21221" xr:uid="{00000000-0005-0000-0000-00001C3F0000}"/>
    <cellStyle name="Normal 2 3 2 2 3 5 3 2 3" xfId="7708" xr:uid="{00000000-0005-0000-0000-00001D3F0000}"/>
    <cellStyle name="Normal 2 3 2 2 3 5 3 2 3 2" xfId="15854" xr:uid="{00000000-0005-0000-0000-00001E3F0000}"/>
    <cellStyle name="Normal 2 3 2 2 3 5 3 2 3 2 2" xfId="32150" xr:uid="{00000000-0005-0000-0000-00001F3F0000}"/>
    <cellStyle name="Normal 2 3 2 2 3 5 3 2 3 3" xfId="24004" xr:uid="{00000000-0005-0000-0000-0000203F0000}"/>
    <cellStyle name="Normal 2 3 2 2 3 5 3 2 4" xfId="10555" xr:uid="{00000000-0005-0000-0000-0000213F0000}"/>
    <cellStyle name="Normal 2 3 2 2 3 5 3 2 4 2" xfId="26851" xr:uid="{00000000-0005-0000-0000-0000223F0000}"/>
    <cellStyle name="Normal 2 3 2 2 3 5 3 2 5" xfId="18705" xr:uid="{00000000-0005-0000-0000-0000233F0000}"/>
    <cellStyle name="Normal 2 3 2 2 3 5 3 3" xfId="3707" xr:uid="{00000000-0005-0000-0000-0000243F0000}"/>
    <cellStyle name="Normal 2 3 2 2 3 5 3 3 2" xfId="11853" xr:uid="{00000000-0005-0000-0000-0000253F0000}"/>
    <cellStyle name="Normal 2 3 2 2 3 5 3 3 2 2" xfId="28149" xr:uid="{00000000-0005-0000-0000-0000263F0000}"/>
    <cellStyle name="Normal 2 3 2 2 3 5 3 3 3" xfId="20003" xr:uid="{00000000-0005-0000-0000-0000273F0000}"/>
    <cellStyle name="Normal 2 3 2 2 3 5 3 4" xfId="6298" xr:uid="{00000000-0005-0000-0000-0000283F0000}"/>
    <cellStyle name="Normal 2 3 2 2 3 5 3 4 2" xfId="14444" xr:uid="{00000000-0005-0000-0000-0000293F0000}"/>
    <cellStyle name="Normal 2 3 2 2 3 5 3 4 2 2" xfId="30740" xr:uid="{00000000-0005-0000-0000-00002A3F0000}"/>
    <cellStyle name="Normal 2 3 2 2 3 5 3 4 3" xfId="22594" xr:uid="{00000000-0005-0000-0000-00002B3F0000}"/>
    <cellStyle name="Normal 2 3 2 2 3 5 3 5" xfId="9145" xr:uid="{00000000-0005-0000-0000-00002C3F0000}"/>
    <cellStyle name="Normal 2 3 2 2 3 5 3 5 2" xfId="25441" xr:uid="{00000000-0005-0000-0000-00002D3F0000}"/>
    <cellStyle name="Normal 2 3 2 2 3 5 3 6" xfId="17295" xr:uid="{00000000-0005-0000-0000-00002E3F0000}"/>
    <cellStyle name="Normal 2 3 2 2 3 5 4" xfId="1704" xr:uid="{00000000-0005-0000-0000-00002F3F0000}"/>
    <cellStyle name="Normal 2 3 2 2 3 5 4 2" xfId="4316" xr:uid="{00000000-0005-0000-0000-0000303F0000}"/>
    <cellStyle name="Normal 2 3 2 2 3 5 4 2 2" xfId="12462" xr:uid="{00000000-0005-0000-0000-0000313F0000}"/>
    <cellStyle name="Normal 2 3 2 2 3 5 4 2 2 2" xfId="28758" xr:uid="{00000000-0005-0000-0000-0000323F0000}"/>
    <cellStyle name="Normal 2 3 2 2 3 5 4 2 3" xfId="20612" xr:uid="{00000000-0005-0000-0000-0000333F0000}"/>
    <cellStyle name="Normal 2 3 2 2 3 5 4 3" xfId="7003" xr:uid="{00000000-0005-0000-0000-0000343F0000}"/>
    <cellStyle name="Normal 2 3 2 2 3 5 4 3 2" xfId="15149" xr:uid="{00000000-0005-0000-0000-0000353F0000}"/>
    <cellStyle name="Normal 2 3 2 2 3 5 4 3 2 2" xfId="31445" xr:uid="{00000000-0005-0000-0000-0000363F0000}"/>
    <cellStyle name="Normal 2 3 2 2 3 5 4 3 3" xfId="23299" xr:uid="{00000000-0005-0000-0000-0000373F0000}"/>
    <cellStyle name="Normal 2 3 2 2 3 5 4 4" xfId="9850" xr:uid="{00000000-0005-0000-0000-0000383F0000}"/>
    <cellStyle name="Normal 2 3 2 2 3 5 4 4 2" xfId="26146" xr:uid="{00000000-0005-0000-0000-0000393F0000}"/>
    <cellStyle name="Normal 2 3 2 2 3 5 4 5" xfId="18000" xr:uid="{00000000-0005-0000-0000-00003A3F0000}"/>
    <cellStyle name="Normal 2 3 2 2 3 5 5" xfId="3098" xr:uid="{00000000-0005-0000-0000-00003B3F0000}"/>
    <cellStyle name="Normal 2 3 2 2 3 5 5 2" xfId="11244" xr:uid="{00000000-0005-0000-0000-00003C3F0000}"/>
    <cellStyle name="Normal 2 3 2 2 3 5 5 2 2" xfId="27540" xr:uid="{00000000-0005-0000-0000-00003D3F0000}"/>
    <cellStyle name="Normal 2 3 2 2 3 5 5 3" xfId="19394" xr:uid="{00000000-0005-0000-0000-00003E3F0000}"/>
    <cellStyle name="Normal 2 3 2 2 3 5 6" xfId="5593" xr:uid="{00000000-0005-0000-0000-00003F3F0000}"/>
    <cellStyle name="Normal 2 3 2 2 3 5 6 2" xfId="13739" xr:uid="{00000000-0005-0000-0000-0000403F0000}"/>
    <cellStyle name="Normal 2 3 2 2 3 5 6 2 2" xfId="30035" xr:uid="{00000000-0005-0000-0000-0000413F0000}"/>
    <cellStyle name="Normal 2 3 2 2 3 5 6 3" xfId="21889" xr:uid="{00000000-0005-0000-0000-0000423F0000}"/>
    <cellStyle name="Normal 2 3 2 2 3 5 7" xfId="8440" xr:uid="{00000000-0005-0000-0000-0000433F0000}"/>
    <cellStyle name="Normal 2 3 2 2 3 5 7 2" xfId="24736" xr:uid="{00000000-0005-0000-0000-0000443F0000}"/>
    <cellStyle name="Normal 2 3 2 2 3 5 8" xfId="16590" xr:uid="{00000000-0005-0000-0000-0000453F0000}"/>
    <cellStyle name="Normal 2 3 2 2 3 6" xfId="383" xr:uid="{00000000-0005-0000-0000-0000463F0000}"/>
    <cellStyle name="Normal 2 3 2 2 3 6 2" xfId="1089" xr:uid="{00000000-0005-0000-0000-0000473F0000}"/>
    <cellStyle name="Normal 2 3 2 2 3 6 2 2" xfId="2499" xr:uid="{00000000-0005-0000-0000-0000483F0000}"/>
    <cellStyle name="Normal 2 3 2 2 3 6 2 2 2" xfId="4999" xr:uid="{00000000-0005-0000-0000-0000493F0000}"/>
    <cellStyle name="Normal 2 3 2 2 3 6 2 2 2 2" xfId="13145" xr:uid="{00000000-0005-0000-0000-00004A3F0000}"/>
    <cellStyle name="Normal 2 3 2 2 3 6 2 2 2 2 2" xfId="29441" xr:uid="{00000000-0005-0000-0000-00004B3F0000}"/>
    <cellStyle name="Normal 2 3 2 2 3 6 2 2 2 3" xfId="21295" xr:uid="{00000000-0005-0000-0000-00004C3F0000}"/>
    <cellStyle name="Normal 2 3 2 2 3 6 2 2 3" xfId="7798" xr:uid="{00000000-0005-0000-0000-00004D3F0000}"/>
    <cellStyle name="Normal 2 3 2 2 3 6 2 2 3 2" xfId="15944" xr:uid="{00000000-0005-0000-0000-00004E3F0000}"/>
    <cellStyle name="Normal 2 3 2 2 3 6 2 2 3 2 2" xfId="32240" xr:uid="{00000000-0005-0000-0000-00004F3F0000}"/>
    <cellStyle name="Normal 2 3 2 2 3 6 2 2 3 3" xfId="24094" xr:uid="{00000000-0005-0000-0000-0000503F0000}"/>
    <cellStyle name="Normal 2 3 2 2 3 6 2 2 4" xfId="10645" xr:uid="{00000000-0005-0000-0000-0000513F0000}"/>
    <cellStyle name="Normal 2 3 2 2 3 6 2 2 4 2" xfId="26941" xr:uid="{00000000-0005-0000-0000-0000523F0000}"/>
    <cellStyle name="Normal 2 3 2 2 3 6 2 2 5" xfId="18795" xr:uid="{00000000-0005-0000-0000-0000533F0000}"/>
    <cellStyle name="Normal 2 3 2 2 3 6 2 3" xfId="3781" xr:uid="{00000000-0005-0000-0000-0000543F0000}"/>
    <cellStyle name="Normal 2 3 2 2 3 6 2 3 2" xfId="11927" xr:uid="{00000000-0005-0000-0000-0000553F0000}"/>
    <cellStyle name="Normal 2 3 2 2 3 6 2 3 2 2" xfId="28223" xr:uid="{00000000-0005-0000-0000-0000563F0000}"/>
    <cellStyle name="Normal 2 3 2 2 3 6 2 3 3" xfId="20077" xr:uid="{00000000-0005-0000-0000-0000573F0000}"/>
    <cellStyle name="Normal 2 3 2 2 3 6 2 4" xfId="6388" xr:uid="{00000000-0005-0000-0000-0000583F0000}"/>
    <cellStyle name="Normal 2 3 2 2 3 6 2 4 2" xfId="14534" xr:uid="{00000000-0005-0000-0000-0000593F0000}"/>
    <cellStyle name="Normal 2 3 2 2 3 6 2 4 2 2" xfId="30830" xr:uid="{00000000-0005-0000-0000-00005A3F0000}"/>
    <cellStyle name="Normal 2 3 2 2 3 6 2 4 3" xfId="22684" xr:uid="{00000000-0005-0000-0000-00005B3F0000}"/>
    <cellStyle name="Normal 2 3 2 2 3 6 2 5" xfId="9235" xr:uid="{00000000-0005-0000-0000-00005C3F0000}"/>
    <cellStyle name="Normal 2 3 2 2 3 6 2 5 2" xfId="25531" xr:uid="{00000000-0005-0000-0000-00005D3F0000}"/>
    <cellStyle name="Normal 2 3 2 2 3 6 2 6" xfId="17385" xr:uid="{00000000-0005-0000-0000-00005E3F0000}"/>
    <cellStyle name="Normal 2 3 2 2 3 6 3" xfId="1794" xr:uid="{00000000-0005-0000-0000-00005F3F0000}"/>
    <cellStyle name="Normal 2 3 2 2 3 6 3 2" xfId="4390" xr:uid="{00000000-0005-0000-0000-0000603F0000}"/>
    <cellStyle name="Normal 2 3 2 2 3 6 3 2 2" xfId="12536" xr:uid="{00000000-0005-0000-0000-0000613F0000}"/>
    <cellStyle name="Normal 2 3 2 2 3 6 3 2 2 2" xfId="28832" xr:uid="{00000000-0005-0000-0000-0000623F0000}"/>
    <cellStyle name="Normal 2 3 2 2 3 6 3 2 3" xfId="20686" xr:uid="{00000000-0005-0000-0000-0000633F0000}"/>
    <cellStyle name="Normal 2 3 2 2 3 6 3 3" xfId="7093" xr:uid="{00000000-0005-0000-0000-0000643F0000}"/>
    <cellStyle name="Normal 2 3 2 2 3 6 3 3 2" xfId="15239" xr:uid="{00000000-0005-0000-0000-0000653F0000}"/>
    <cellStyle name="Normal 2 3 2 2 3 6 3 3 2 2" xfId="31535" xr:uid="{00000000-0005-0000-0000-0000663F0000}"/>
    <cellStyle name="Normal 2 3 2 2 3 6 3 3 3" xfId="23389" xr:uid="{00000000-0005-0000-0000-0000673F0000}"/>
    <cellStyle name="Normal 2 3 2 2 3 6 3 4" xfId="9940" xr:uid="{00000000-0005-0000-0000-0000683F0000}"/>
    <cellStyle name="Normal 2 3 2 2 3 6 3 4 2" xfId="26236" xr:uid="{00000000-0005-0000-0000-0000693F0000}"/>
    <cellStyle name="Normal 2 3 2 2 3 6 3 5" xfId="18090" xr:uid="{00000000-0005-0000-0000-00006A3F0000}"/>
    <cellStyle name="Normal 2 3 2 2 3 6 4" xfId="3172" xr:uid="{00000000-0005-0000-0000-00006B3F0000}"/>
    <cellStyle name="Normal 2 3 2 2 3 6 4 2" xfId="11318" xr:uid="{00000000-0005-0000-0000-00006C3F0000}"/>
    <cellStyle name="Normal 2 3 2 2 3 6 4 2 2" xfId="27614" xr:uid="{00000000-0005-0000-0000-00006D3F0000}"/>
    <cellStyle name="Normal 2 3 2 2 3 6 4 3" xfId="19468" xr:uid="{00000000-0005-0000-0000-00006E3F0000}"/>
    <cellStyle name="Normal 2 3 2 2 3 6 5" xfId="5683" xr:uid="{00000000-0005-0000-0000-00006F3F0000}"/>
    <cellStyle name="Normal 2 3 2 2 3 6 5 2" xfId="13829" xr:uid="{00000000-0005-0000-0000-0000703F0000}"/>
    <cellStyle name="Normal 2 3 2 2 3 6 5 2 2" xfId="30125" xr:uid="{00000000-0005-0000-0000-0000713F0000}"/>
    <cellStyle name="Normal 2 3 2 2 3 6 5 3" xfId="21979" xr:uid="{00000000-0005-0000-0000-0000723F0000}"/>
    <cellStyle name="Normal 2 3 2 2 3 6 6" xfId="8530" xr:uid="{00000000-0005-0000-0000-0000733F0000}"/>
    <cellStyle name="Normal 2 3 2 2 3 6 6 2" xfId="24826" xr:uid="{00000000-0005-0000-0000-0000743F0000}"/>
    <cellStyle name="Normal 2 3 2 2 3 6 7" xfId="16680" xr:uid="{00000000-0005-0000-0000-0000753F0000}"/>
    <cellStyle name="Normal 2 3 2 2 3 7" xfId="745" xr:uid="{00000000-0005-0000-0000-0000763F0000}"/>
    <cellStyle name="Normal 2 3 2 2 3 7 2" xfId="2155" xr:uid="{00000000-0005-0000-0000-0000773F0000}"/>
    <cellStyle name="Normal 2 3 2 2 3 7 2 2" xfId="4703" xr:uid="{00000000-0005-0000-0000-0000783F0000}"/>
    <cellStyle name="Normal 2 3 2 2 3 7 2 2 2" xfId="12849" xr:uid="{00000000-0005-0000-0000-0000793F0000}"/>
    <cellStyle name="Normal 2 3 2 2 3 7 2 2 2 2" xfId="29145" xr:uid="{00000000-0005-0000-0000-00007A3F0000}"/>
    <cellStyle name="Normal 2 3 2 2 3 7 2 2 3" xfId="20999" xr:uid="{00000000-0005-0000-0000-00007B3F0000}"/>
    <cellStyle name="Normal 2 3 2 2 3 7 2 3" xfId="7454" xr:uid="{00000000-0005-0000-0000-00007C3F0000}"/>
    <cellStyle name="Normal 2 3 2 2 3 7 2 3 2" xfId="15600" xr:uid="{00000000-0005-0000-0000-00007D3F0000}"/>
    <cellStyle name="Normal 2 3 2 2 3 7 2 3 2 2" xfId="31896" xr:uid="{00000000-0005-0000-0000-00007E3F0000}"/>
    <cellStyle name="Normal 2 3 2 2 3 7 2 3 3" xfId="23750" xr:uid="{00000000-0005-0000-0000-00007F3F0000}"/>
    <cellStyle name="Normal 2 3 2 2 3 7 2 4" xfId="10301" xr:uid="{00000000-0005-0000-0000-0000803F0000}"/>
    <cellStyle name="Normal 2 3 2 2 3 7 2 4 2" xfId="26597" xr:uid="{00000000-0005-0000-0000-0000813F0000}"/>
    <cellStyle name="Normal 2 3 2 2 3 7 2 5" xfId="18451" xr:uid="{00000000-0005-0000-0000-0000823F0000}"/>
    <cellStyle name="Normal 2 3 2 2 3 7 3" xfId="3485" xr:uid="{00000000-0005-0000-0000-0000833F0000}"/>
    <cellStyle name="Normal 2 3 2 2 3 7 3 2" xfId="11631" xr:uid="{00000000-0005-0000-0000-0000843F0000}"/>
    <cellStyle name="Normal 2 3 2 2 3 7 3 2 2" xfId="27927" xr:uid="{00000000-0005-0000-0000-0000853F0000}"/>
    <cellStyle name="Normal 2 3 2 2 3 7 3 3" xfId="19781" xr:uid="{00000000-0005-0000-0000-0000863F0000}"/>
    <cellStyle name="Normal 2 3 2 2 3 7 4" xfId="6044" xr:uid="{00000000-0005-0000-0000-0000873F0000}"/>
    <cellStyle name="Normal 2 3 2 2 3 7 4 2" xfId="14190" xr:uid="{00000000-0005-0000-0000-0000883F0000}"/>
    <cellStyle name="Normal 2 3 2 2 3 7 4 2 2" xfId="30486" xr:uid="{00000000-0005-0000-0000-0000893F0000}"/>
    <cellStyle name="Normal 2 3 2 2 3 7 4 3" xfId="22340" xr:uid="{00000000-0005-0000-0000-00008A3F0000}"/>
    <cellStyle name="Normal 2 3 2 2 3 7 5" xfId="8891" xr:uid="{00000000-0005-0000-0000-00008B3F0000}"/>
    <cellStyle name="Normal 2 3 2 2 3 7 5 2" xfId="25187" xr:uid="{00000000-0005-0000-0000-00008C3F0000}"/>
    <cellStyle name="Normal 2 3 2 2 3 7 6" xfId="17041" xr:uid="{00000000-0005-0000-0000-00008D3F0000}"/>
    <cellStyle name="Normal 2 3 2 2 3 8" xfId="1450" xr:uid="{00000000-0005-0000-0000-00008E3F0000}"/>
    <cellStyle name="Normal 2 3 2 2 3 8 2" xfId="4094" xr:uid="{00000000-0005-0000-0000-00008F3F0000}"/>
    <cellStyle name="Normal 2 3 2 2 3 8 2 2" xfId="12240" xr:uid="{00000000-0005-0000-0000-0000903F0000}"/>
    <cellStyle name="Normal 2 3 2 2 3 8 2 2 2" xfId="28536" xr:uid="{00000000-0005-0000-0000-0000913F0000}"/>
    <cellStyle name="Normal 2 3 2 2 3 8 2 3" xfId="20390" xr:uid="{00000000-0005-0000-0000-0000923F0000}"/>
    <cellStyle name="Normal 2 3 2 2 3 8 3" xfId="6749" xr:uid="{00000000-0005-0000-0000-0000933F0000}"/>
    <cellStyle name="Normal 2 3 2 2 3 8 3 2" xfId="14895" xr:uid="{00000000-0005-0000-0000-0000943F0000}"/>
    <cellStyle name="Normal 2 3 2 2 3 8 3 2 2" xfId="31191" xr:uid="{00000000-0005-0000-0000-0000953F0000}"/>
    <cellStyle name="Normal 2 3 2 2 3 8 3 3" xfId="23045" xr:uid="{00000000-0005-0000-0000-0000963F0000}"/>
    <cellStyle name="Normal 2 3 2 2 3 8 4" xfId="9596" xr:uid="{00000000-0005-0000-0000-0000973F0000}"/>
    <cellStyle name="Normal 2 3 2 2 3 8 4 2" xfId="25892" xr:uid="{00000000-0005-0000-0000-0000983F0000}"/>
    <cellStyle name="Normal 2 3 2 2 3 8 5" xfId="17746" xr:uid="{00000000-0005-0000-0000-0000993F0000}"/>
    <cellStyle name="Normal 2 3 2 2 3 9" xfId="2876" xr:uid="{00000000-0005-0000-0000-00009A3F0000}"/>
    <cellStyle name="Normal 2 3 2 2 3 9 2" xfId="11022" xr:uid="{00000000-0005-0000-0000-00009B3F0000}"/>
    <cellStyle name="Normal 2 3 2 2 3 9 2 2" xfId="27318" xr:uid="{00000000-0005-0000-0000-00009C3F0000}"/>
    <cellStyle name="Normal 2 3 2 2 3 9 3" xfId="19172" xr:uid="{00000000-0005-0000-0000-00009D3F0000}"/>
    <cellStyle name="Normal 2 3 2 2 4" xfId="61" xr:uid="{00000000-0005-0000-0000-00009E3F0000}"/>
    <cellStyle name="Normal 2 3 2 2 4 10" xfId="8208" xr:uid="{00000000-0005-0000-0000-00009F3F0000}"/>
    <cellStyle name="Normal 2 3 2 2 4 10 2" xfId="24504" xr:uid="{00000000-0005-0000-0000-0000A03F0000}"/>
    <cellStyle name="Normal 2 3 2 2 4 11" xfId="16358" xr:uid="{00000000-0005-0000-0000-0000A13F0000}"/>
    <cellStyle name="Normal 2 3 2 2 4 2" xfId="151" xr:uid="{00000000-0005-0000-0000-0000A23F0000}"/>
    <cellStyle name="Normal 2 3 2 2 4 2 2" xfId="495" xr:uid="{00000000-0005-0000-0000-0000A33F0000}"/>
    <cellStyle name="Normal 2 3 2 2 4 2 2 2" xfId="1201" xr:uid="{00000000-0005-0000-0000-0000A43F0000}"/>
    <cellStyle name="Normal 2 3 2 2 4 2 2 2 2" xfId="2611" xr:uid="{00000000-0005-0000-0000-0000A53F0000}"/>
    <cellStyle name="Normal 2 3 2 2 4 2 2 2 2 2" xfId="5091" xr:uid="{00000000-0005-0000-0000-0000A63F0000}"/>
    <cellStyle name="Normal 2 3 2 2 4 2 2 2 2 2 2" xfId="13237" xr:uid="{00000000-0005-0000-0000-0000A73F0000}"/>
    <cellStyle name="Normal 2 3 2 2 4 2 2 2 2 2 2 2" xfId="29533" xr:uid="{00000000-0005-0000-0000-0000A83F0000}"/>
    <cellStyle name="Normal 2 3 2 2 4 2 2 2 2 2 3" xfId="21387" xr:uid="{00000000-0005-0000-0000-0000A93F0000}"/>
    <cellStyle name="Normal 2 3 2 2 4 2 2 2 2 3" xfId="7910" xr:uid="{00000000-0005-0000-0000-0000AA3F0000}"/>
    <cellStyle name="Normal 2 3 2 2 4 2 2 2 2 3 2" xfId="16056" xr:uid="{00000000-0005-0000-0000-0000AB3F0000}"/>
    <cellStyle name="Normal 2 3 2 2 4 2 2 2 2 3 2 2" xfId="32352" xr:uid="{00000000-0005-0000-0000-0000AC3F0000}"/>
    <cellStyle name="Normal 2 3 2 2 4 2 2 2 2 3 3" xfId="24206" xr:uid="{00000000-0005-0000-0000-0000AD3F0000}"/>
    <cellStyle name="Normal 2 3 2 2 4 2 2 2 2 4" xfId="10757" xr:uid="{00000000-0005-0000-0000-0000AE3F0000}"/>
    <cellStyle name="Normal 2 3 2 2 4 2 2 2 2 4 2" xfId="27053" xr:uid="{00000000-0005-0000-0000-0000AF3F0000}"/>
    <cellStyle name="Normal 2 3 2 2 4 2 2 2 2 5" xfId="18907" xr:uid="{00000000-0005-0000-0000-0000B03F0000}"/>
    <cellStyle name="Normal 2 3 2 2 4 2 2 2 3" xfId="3873" xr:uid="{00000000-0005-0000-0000-0000B13F0000}"/>
    <cellStyle name="Normal 2 3 2 2 4 2 2 2 3 2" xfId="12019" xr:uid="{00000000-0005-0000-0000-0000B23F0000}"/>
    <cellStyle name="Normal 2 3 2 2 4 2 2 2 3 2 2" xfId="28315" xr:uid="{00000000-0005-0000-0000-0000B33F0000}"/>
    <cellStyle name="Normal 2 3 2 2 4 2 2 2 3 3" xfId="20169" xr:uid="{00000000-0005-0000-0000-0000B43F0000}"/>
    <cellStyle name="Normal 2 3 2 2 4 2 2 2 4" xfId="6500" xr:uid="{00000000-0005-0000-0000-0000B53F0000}"/>
    <cellStyle name="Normal 2 3 2 2 4 2 2 2 4 2" xfId="14646" xr:uid="{00000000-0005-0000-0000-0000B63F0000}"/>
    <cellStyle name="Normal 2 3 2 2 4 2 2 2 4 2 2" xfId="30942" xr:uid="{00000000-0005-0000-0000-0000B73F0000}"/>
    <cellStyle name="Normal 2 3 2 2 4 2 2 2 4 3" xfId="22796" xr:uid="{00000000-0005-0000-0000-0000B83F0000}"/>
    <cellStyle name="Normal 2 3 2 2 4 2 2 2 5" xfId="9347" xr:uid="{00000000-0005-0000-0000-0000B93F0000}"/>
    <cellStyle name="Normal 2 3 2 2 4 2 2 2 5 2" xfId="25643" xr:uid="{00000000-0005-0000-0000-0000BA3F0000}"/>
    <cellStyle name="Normal 2 3 2 2 4 2 2 2 6" xfId="17497" xr:uid="{00000000-0005-0000-0000-0000BB3F0000}"/>
    <cellStyle name="Normal 2 3 2 2 4 2 2 3" xfId="1906" xr:uid="{00000000-0005-0000-0000-0000BC3F0000}"/>
    <cellStyle name="Normal 2 3 2 2 4 2 2 3 2" xfId="4482" xr:uid="{00000000-0005-0000-0000-0000BD3F0000}"/>
    <cellStyle name="Normal 2 3 2 2 4 2 2 3 2 2" xfId="12628" xr:uid="{00000000-0005-0000-0000-0000BE3F0000}"/>
    <cellStyle name="Normal 2 3 2 2 4 2 2 3 2 2 2" xfId="28924" xr:uid="{00000000-0005-0000-0000-0000BF3F0000}"/>
    <cellStyle name="Normal 2 3 2 2 4 2 2 3 2 3" xfId="20778" xr:uid="{00000000-0005-0000-0000-0000C03F0000}"/>
    <cellStyle name="Normal 2 3 2 2 4 2 2 3 3" xfId="7205" xr:uid="{00000000-0005-0000-0000-0000C13F0000}"/>
    <cellStyle name="Normal 2 3 2 2 4 2 2 3 3 2" xfId="15351" xr:uid="{00000000-0005-0000-0000-0000C23F0000}"/>
    <cellStyle name="Normal 2 3 2 2 4 2 2 3 3 2 2" xfId="31647" xr:uid="{00000000-0005-0000-0000-0000C33F0000}"/>
    <cellStyle name="Normal 2 3 2 2 4 2 2 3 3 3" xfId="23501" xr:uid="{00000000-0005-0000-0000-0000C43F0000}"/>
    <cellStyle name="Normal 2 3 2 2 4 2 2 3 4" xfId="10052" xr:uid="{00000000-0005-0000-0000-0000C53F0000}"/>
    <cellStyle name="Normal 2 3 2 2 4 2 2 3 4 2" xfId="26348" xr:uid="{00000000-0005-0000-0000-0000C63F0000}"/>
    <cellStyle name="Normal 2 3 2 2 4 2 2 3 5" xfId="18202" xr:uid="{00000000-0005-0000-0000-0000C73F0000}"/>
    <cellStyle name="Normal 2 3 2 2 4 2 2 4" xfId="3264" xr:uid="{00000000-0005-0000-0000-0000C83F0000}"/>
    <cellStyle name="Normal 2 3 2 2 4 2 2 4 2" xfId="11410" xr:uid="{00000000-0005-0000-0000-0000C93F0000}"/>
    <cellStyle name="Normal 2 3 2 2 4 2 2 4 2 2" xfId="27706" xr:uid="{00000000-0005-0000-0000-0000CA3F0000}"/>
    <cellStyle name="Normal 2 3 2 2 4 2 2 4 3" xfId="19560" xr:uid="{00000000-0005-0000-0000-0000CB3F0000}"/>
    <cellStyle name="Normal 2 3 2 2 4 2 2 5" xfId="5795" xr:uid="{00000000-0005-0000-0000-0000CC3F0000}"/>
    <cellStyle name="Normal 2 3 2 2 4 2 2 5 2" xfId="13941" xr:uid="{00000000-0005-0000-0000-0000CD3F0000}"/>
    <cellStyle name="Normal 2 3 2 2 4 2 2 5 2 2" xfId="30237" xr:uid="{00000000-0005-0000-0000-0000CE3F0000}"/>
    <cellStyle name="Normal 2 3 2 2 4 2 2 5 3" xfId="22091" xr:uid="{00000000-0005-0000-0000-0000CF3F0000}"/>
    <cellStyle name="Normal 2 3 2 2 4 2 2 6" xfId="8642" xr:uid="{00000000-0005-0000-0000-0000D03F0000}"/>
    <cellStyle name="Normal 2 3 2 2 4 2 2 6 2" xfId="24938" xr:uid="{00000000-0005-0000-0000-0000D13F0000}"/>
    <cellStyle name="Normal 2 3 2 2 4 2 2 7" xfId="16792" xr:uid="{00000000-0005-0000-0000-0000D23F0000}"/>
    <cellStyle name="Normal 2 3 2 2 4 2 3" xfId="857" xr:uid="{00000000-0005-0000-0000-0000D33F0000}"/>
    <cellStyle name="Normal 2 3 2 2 4 2 3 2" xfId="2267" xr:uid="{00000000-0005-0000-0000-0000D43F0000}"/>
    <cellStyle name="Normal 2 3 2 2 4 2 3 2 2" xfId="4795" xr:uid="{00000000-0005-0000-0000-0000D53F0000}"/>
    <cellStyle name="Normal 2 3 2 2 4 2 3 2 2 2" xfId="12941" xr:uid="{00000000-0005-0000-0000-0000D63F0000}"/>
    <cellStyle name="Normal 2 3 2 2 4 2 3 2 2 2 2" xfId="29237" xr:uid="{00000000-0005-0000-0000-0000D73F0000}"/>
    <cellStyle name="Normal 2 3 2 2 4 2 3 2 2 3" xfId="21091" xr:uid="{00000000-0005-0000-0000-0000D83F0000}"/>
    <cellStyle name="Normal 2 3 2 2 4 2 3 2 3" xfId="7566" xr:uid="{00000000-0005-0000-0000-0000D93F0000}"/>
    <cellStyle name="Normal 2 3 2 2 4 2 3 2 3 2" xfId="15712" xr:uid="{00000000-0005-0000-0000-0000DA3F0000}"/>
    <cellStyle name="Normal 2 3 2 2 4 2 3 2 3 2 2" xfId="32008" xr:uid="{00000000-0005-0000-0000-0000DB3F0000}"/>
    <cellStyle name="Normal 2 3 2 2 4 2 3 2 3 3" xfId="23862" xr:uid="{00000000-0005-0000-0000-0000DC3F0000}"/>
    <cellStyle name="Normal 2 3 2 2 4 2 3 2 4" xfId="10413" xr:uid="{00000000-0005-0000-0000-0000DD3F0000}"/>
    <cellStyle name="Normal 2 3 2 2 4 2 3 2 4 2" xfId="26709" xr:uid="{00000000-0005-0000-0000-0000DE3F0000}"/>
    <cellStyle name="Normal 2 3 2 2 4 2 3 2 5" xfId="18563" xr:uid="{00000000-0005-0000-0000-0000DF3F0000}"/>
    <cellStyle name="Normal 2 3 2 2 4 2 3 3" xfId="3577" xr:uid="{00000000-0005-0000-0000-0000E03F0000}"/>
    <cellStyle name="Normal 2 3 2 2 4 2 3 3 2" xfId="11723" xr:uid="{00000000-0005-0000-0000-0000E13F0000}"/>
    <cellStyle name="Normal 2 3 2 2 4 2 3 3 2 2" xfId="28019" xr:uid="{00000000-0005-0000-0000-0000E23F0000}"/>
    <cellStyle name="Normal 2 3 2 2 4 2 3 3 3" xfId="19873" xr:uid="{00000000-0005-0000-0000-0000E33F0000}"/>
    <cellStyle name="Normal 2 3 2 2 4 2 3 4" xfId="6156" xr:uid="{00000000-0005-0000-0000-0000E43F0000}"/>
    <cellStyle name="Normal 2 3 2 2 4 2 3 4 2" xfId="14302" xr:uid="{00000000-0005-0000-0000-0000E53F0000}"/>
    <cellStyle name="Normal 2 3 2 2 4 2 3 4 2 2" xfId="30598" xr:uid="{00000000-0005-0000-0000-0000E63F0000}"/>
    <cellStyle name="Normal 2 3 2 2 4 2 3 4 3" xfId="22452" xr:uid="{00000000-0005-0000-0000-0000E73F0000}"/>
    <cellStyle name="Normal 2 3 2 2 4 2 3 5" xfId="9003" xr:uid="{00000000-0005-0000-0000-0000E83F0000}"/>
    <cellStyle name="Normal 2 3 2 2 4 2 3 5 2" xfId="25299" xr:uid="{00000000-0005-0000-0000-0000E93F0000}"/>
    <cellStyle name="Normal 2 3 2 2 4 2 3 6" xfId="17153" xr:uid="{00000000-0005-0000-0000-0000EA3F0000}"/>
    <cellStyle name="Normal 2 3 2 2 4 2 4" xfId="1562" xr:uid="{00000000-0005-0000-0000-0000EB3F0000}"/>
    <cellStyle name="Normal 2 3 2 2 4 2 4 2" xfId="4186" xr:uid="{00000000-0005-0000-0000-0000EC3F0000}"/>
    <cellStyle name="Normal 2 3 2 2 4 2 4 2 2" xfId="12332" xr:uid="{00000000-0005-0000-0000-0000ED3F0000}"/>
    <cellStyle name="Normal 2 3 2 2 4 2 4 2 2 2" xfId="28628" xr:uid="{00000000-0005-0000-0000-0000EE3F0000}"/>
    <cellStyle name="Normal 2 3 2 2 4 2 4 2 3" xfId="20482" xr:uid="{00000000-0005-0000-0000-0000EF3F0000}"/>
    <cellStyle name="Normal 2 3 2 2 4 2 4 3" xfId="6861" xr:uid="{00000000-0005-0000-0000-0000F03F0000}"/>
    <cellStyle name="Normal 2 3 2 2 4 2 4 3 2" xfId="15007" xr:uid="{00000000-0005-0000-0000-0000F13F0000}"/>
    <cellStyle name="Normal 2 3 2 2 4 2 4 3 2 2" xfId="31303" xr:uid="{00000000-0005-0000-0000-0000F23F0000}"/>
    <cellStyle name="Normal 2 3 2 2 4 2 4 3 3" xfId="23157" xr:uid="{00000000-0005-0000-0000-0000F33F0000}"/>
    <cellStyle name="Normal 2 3 2 2 4 2 4 4" xfId="9708" xr:uid="{00000000-0005-0000-0000-0000F43F0000}"/>
    <cellStyle name="Normal 2 3 2 2 4 2 4 4 2" xfId="26004" xr:uid="{00000000-0005-0000-0000-0000F53F0000}"/>
    <cellStyle name="Normal 2 3 2 2 4 2 4 5" xfId="17858" xr:uid="{00000000-0005-0000-0000-0000F63F0000}"/>
    <cellStyle name="Normal 2 3 2 2 4 2 5" xfId="2968" xr:uid="{00000000-0005-0000-0000-0000F73F0000}"/>
    <cellStyle name="Normal 2 3 2 2 4 2 5 2" xfId="11114" xr:uid="{00000000-0005-0000-0000-0000F83F0000}"/>
    <cellStyle name="Normal 2 3 2 2 4 2 5 2 2" xfId="27410" xr:uid="{00000000-0005-0000-0000-0000F93F0000}"/>
    <cellStyle name="Normal 2 3 2 2 4 2 5 3" xfId="19264" xr:uid="{00000000-0005-0000-0000-0000FA3F0000}"/>
    <cellStyle name="Normal 2 3 2 2 4 2 6" xfId="5451" xr:uid="{00000000-0005-0000-0000-0000FB3F0000}"/>
    <cellStyle name="Normal 2 3 2 2 4 2 6 2" xfId="13597" xr:uid="{00000000-0005-0000-0000-0000FC3F0000}"/>
    <cellStyle name="Normal 2 3 2 2 4 2 6 2 2" xfId="29893" xr:uid="{00000000-0005-0000-0000-0000FD3F0000}"/>
    <cellStyle name="Normal 2 3 2 2 4 2 6 3" xfId="21747" xr:uid="{00000000-0005-0000-0000-0000FE3F0000}"/>
    <cellStyle name="Normal 2 3 2 2 4 2 7" xfId="8298" xr:uid="{00000000-0005-0000-0000-0000FF3F0000}"/>
    <cellStyle name="Normal 2 3 2 2 4 2 7 2" xfId="24594" xr:uid="{00000000-0005-0000-0000-000000400000}"/>
    <cellStyle name="Normal 2 3 2 2 4 2 8" xfId="16448" xr:uid="{00000000-0005-0000-0000-000001400000}"/>
    <cellStyle name="Normal 2 3 2 2 4 3" xfId="231" xr:uid="{00000000-0005-0000-0000-000002400000}"/>
    <cellStyle name="Normal 2 3 2 2 4 3 2" xfId="575" xr:uid="{00000000-0005-0000-0000-000003400000}"/>
    <cellStyle name="Normal 2 3 2 2 4 3 2 2" xfId="1281" xr:uid="{00000000-0005-0000-0000-000004400000}"/>
    <cellStyle name="Normal 2 3 2 2 4 3 2 2 2" xfId="2691" xr:uid="{00000000-0005-0000-0000-000005400000}"/>
    <cellStyle name="Normal 2 3 2 2 4 3 2 2 2 2" xfId="5165" xr:uid="{00000000-0005-0000-0000-000006400000}"/>
    <cellStyle name="Normal 2 3 2 2 4 3 2 2 2 2 2" xfId="13311" xr:uid="{00000000-0005-0000-0000-000007400000}"/>
    <cellStyle name="Normal 2 3 2 2 4 3 2 2 2 2 2 2" xfId="29607" xr:uid="{00000000-0005-0000-0000-000008400000}"/>
    <cellStyle name="Normal 2 3 2 2 4 3 2 2 2 2 3" xfId="21461" xr:uid="{00000000-0005-0000-0000-000009400000}"/>
    <cellStyle name="Normal 2 3 2 2 4 3 2 2 2 3" xfId="7990" xr:uid="{00000000-0005-0000-0000-00000A400000}"/>
    <cellStyle name="Normal 2 3 2 2 4 3 2 2 2 3 2" xfId="16136" xr:uid="{00000000-0005-0000-0000-00000B400000}"/>
    <cellStyle name="Normal 2 3 2 2 4 3 2 2 2 3 2 2" xfId="32432" xr:uid="{00000000-0005-0000-0000-00000C400000}"/>
    <cellStyle name="Normal 2 3 2 2 4 3 2 2 2 3 3" xfId="24286" xr:uid="{00000000-0005-0000-0000-00000D400000}"/>
    <cellStyle name="Normal 2 3 2 2 4 3 2 2 2 4" xfId="10837" xr:uid="{00000000-0005-0000-0000-00000E400000}"/>
    <cellStyle name="Normal 2 3 2 2 4 3 2 2 2 4 2" xfId="27133" xr:uid="{00000000-0005-0000-0000-00000F400000}"/>
    <cellStyle name="Normal 2 3 2 2 4 3 2 2 2 5" xfId="18987" xr:uid="{00000000-0005-0000-0000-000010400000}"/>
    <cellStyle name="Normal 2 3 2 2 4 3 2 2 3" xfId="3947" xr:uid="{00000000-0005-0000-0000-000011400000}"/>
    <cellStyle name="Normal 2 3 2 2 4 3 2 2 3 2" xfId="12093" xr:uid="{00000000-0005-0000-0000-000012400000}"/>
    <cellStyle name="Normal 2 3 2 2 4 3 2 2 3 2 2" xfId="28389" xr:uid="{00000000-0005-0000-0000-000013400000}"/>
    <cellStyle name="Normal 2 3 2 2 4 3 2 2 3 3" xfId="20243" xr:uid="{00000000-0005-0000-0000-000014400000}"/>
    <cellStyle name="Normal 2 3 2 2 4 3 2 2 4" xfId="6580" xr:uid="{00000000-0005-0000-0000-000015400000}"/>
    <cellStyle name="Normal 2 3 2 2 4 3 2 2 4 2" xfId="14726" xr:uid="{00000000-0005-0000-0000-000016400000}"/>
    <cellStyle name="Normal 2 3 2 2 4 3 2 2 4 2 2" xfId="31022" xr:uid="{00000000-0005-0000-0000-000017400000}"/>
    <cellStyle name="Normal 2 3 2 2 4 3 2 2 4 3" xfId="22876" xr:uid="{00000000-0005-0000-0000-000018400000}"/>
    <cellStyle name="Normal 2 3 2 2 4 3 2 2 5" xfId="9427" xr:uid="{00000000-0005-0000-0000-000019400000}"/>
    <cellStyle name="Normal 2 3 2 2 4 3 2 2 5 2" xfId="25723" xr:uid="{00000000-0005-0000-0000-00001A400000}"/>
    <cellStyle name="Normal 2 3 2 2 4 3 2 2 6" xfId="17577" xr:uid="{00000000-0005-0000-0000-00001B400000}"/>
    <cellStyle name="Normal 2 3 2 2 4 3 2 3" xfId="1986" xr:uid="{00000000-0005-0000-0000-00001C400000}"/>
    <cellStyle name="Normal 2 3 2 2 4 3 2 3 2" xfId="4556" xr:uid="{00000000-0005-0000-0000-00001D400000}"/>
    <cellStyle name="Normal 2 3 2 2 4 3 2 3 2 2" xfId="12702" xr:uid="{00000000-0005-0000-0000-00001E400000}"/>
    <cellStyle name="Normal 2 3 2 2 4 3 2 3 2 2 2" xfId="28998" xr:uid="{00000000-0005-0000-0000-00001F400000}"/>
    <cellStyle name="Normal 2 3 2 2 4 3 2 3 2 3" xfId="20852" xr:uid="{00000000-0005-0000-0000-000020400000}"/>
    <cellStyle name="Normal 2 3 2 2 4 3 2 3 3" xfId="7285" xr:uid="{00000000-0005-0000-0000-000021400000}"/>
    <cellStyle name="Normal 2 3 2 2 4 3 2 3 3 2" xfId="15431" xr:uid="{00000000-0005-0000-0000-000022400000}"/>
    <cellStyle name="Normal 2 3 2 2 4 3 2 3 3 2 2" xfId="31727" xr:uid="{00000000-0005-0000-0000-000023400000}"/>
    <cellStyle name="Normal 2 3 2 2 4 3 2 3 3 3" xfId="23581" xr:uid="{00000000-0005-0000-0000-000024400000}"/>
    <cellStyle name="Normal 2 3 2 2 4 3 2 3 4" xfId="10132" xr:uid="{00000000-0005-0000-0000-000025400000}"/>
    <cellStyle name="Normal 2 3 2 2 4 3 2 3 4 2" xfId="26428" xr:uid="{00000000-0005-0000-0000-000026400000}"/>
    <cellStyle name="Normal 2 3 2 2 4 3 2 3 5" xfId="18282" xr:uid="{00000000-0005-0000-0000-000027400000}"/>
    <cellStyle name="Normal 2 3 2 2 4 3 2 4" xfId="3338" xr:uid="{00000000-0005-0000-0000-000028400000}"/>
    <cellStyle name="Normal 2 3 2 2 4 3 2 4 2" xfId="11484" xr:uid="{00000000-0005-0000-0000-000029400000}"/>
    <cellStyle name="Normal 2 3 2 2 4 3 2 4 2 2" xfId="27780" xr:uid="{00000000-0005-0000-0000-00002A400000}"/>
    <cellStyle name="Normal 2 3 2 2 4 3 2 4 3" xfId="19634" xr:uid="{00000000-0005-0000-0000-00002B400000}"/>
    <cellStyle name="Normal 2 3 2 2 4 3 2 5" xfId="5875" xr:uid="{00000000-0005-0000-0000-00002C400000}"/>
    <cellStyle name="Normal 2 3 2 2 4 3 2 5 2" xfId="14021" xr:uid="{00000000-0005-0000-0000-00002D400000}"/>
    <cellStyle name="Normal 2 3 2 2 4 3 2 5 2 2" xfId="30317" xr:uid="{00000000-0005-0000-0000-00002E400000}"/>
    <cellStyle name="Normal 2 3 2 2 4 3 2 5 3" xfId="22171" xr:uid="{00000000-0005-0000-0000-00002F400000}"/>
    <cellStyle name="Normal 2 3 2 2 4 3 2 6" xfId="8722" xr:uid="{00000000-0005-0000-0000-000030400000}"/>
    <cellStyle name="Normal 2 3 2 2 4 3 2 6 2" xfId="25018" xr:uid="{00000000-0005-0000-0000-000031400000}"/>
    <cellStyle name="Normal 2 3 2 2 4 3 2 7" xfId="16872" xr:uid="{00000000-0005-0000-0000-000032400000}"/>
    <cellStyle name="Normal 2 3 2 2 4 3 3" xfId="937" xr:uid="{00000000-0005-0000-0000-000033400000}"/>
    <cellStyle name="Normal 2 3 2 2 4 3 3 2" xfId="2347" xr:uid="{00000000-0005-0000-0000-000034400000}"/>
    <cellStyle name="Normal 2 3 2 2 4 3 3 2 2" xfId="4869" xr:uid="{00000000-0005-0000-0000-000035400000}"/>
    <cellStyle name="Normal 2 3 2 2 4 3 3 2 2 2" xfId="13015" xr:uid="{00000000-0005-0000-0000-000036400000}"/>
    <cellStyle name="Normal 2 3 2 2 4 3 3 2 2 2 2" xfId="29311" xr:uid="{00000000-0005-0000-0000-000037400000}"/>
    <cellStyle name="Normal 2 3 2 2 4 3 3 2 2 3" xfId="21165" xr:uid="{00000000-0005-0000-0000-000038400000}"/>
    <cellStyle name="Normal 2 3 2 2 4 3 3 2 3" xfId="7646" xr:uid="{00000000-0005-0000-0000-000039400000}"/>
    <cellStyle name="Normal 2 3 2 2 4 3 3 2 3 2" xfId="15792" xr:uid="{00000000-0005-0000-0000-00003A400000}"/>
    <cellStyle name="Normal 2 3 2 2 4 3 3 2 3 2 2" xfId="32088" xr:uid="{00000000-0005-0000-0000-00003B400000}"/>
    <cellStyle name="Normal 2 3 2 2 4 3 3 2 3 3" xfId="23942" xr:uid="{00000000-0005-0000-0000-00003C400000}"/>
    <cellStyle name="Normal 2 3 2 2 4 3 3 2 4" xfId="10493" xr:uid="{00000000-0005-0000-0000-00003D400000}"/>
    <cellStyle name="Normal 2 3 2 2 4 3 3 2 4 2" xfId="26789" xr:uid="{00000000-0005-0000-0000-00003E400000}"/>
    <cellStyle name="Normal 2 3 2 2 4 3 3 2 5" xfId="18643" xr:uid="{00000000-0005-0000-0000-00003F400000}"/>
    <cellStyle name="Normal 2 3 2 2 4 3 3 3" xfId="3651" xr:uid="{00000000-0005-0000-0000-000040400000}"/>
    <cellStyle name="Normal 2 3 2 2 4 3 3 3 2" xfId="11797" xr:uid="{00000000-0005-0000-0000-000041400000}"/>
    <cellStyle name="Normal 2 3 2 2 4 3 3 3 2 2" xfId="28093" xr:uid="{00000000-0005-0000-0000-000042400000}"/>
    <cellStyle name="Normal 2 3 2 2 4 3 3 3 3" xfId="19947" xr:uid="{00000000-0005-0000-0000-000043400000}"/>
    <cellStyle name="Normal 2 3 2 2 4 3 3 4" xfId="6236" xr:uid="{00000000-0005-0000-0000-000044400000}"/>
    <cellStyle name="Normal 2 3 2 2 4 3 3 4 2" xfId="14382" xr:uid="{00000000-0005-0000-0000-000045400000}"/>
    <cellStyle name="Normal 2 3 2 2 4 3 3 4 2 2" xfId="30678" xr:uid="{00000000-0005-0000-0000-000046400000}"/>
    <cellStyle name="Normal 2 3 2 2 4 3 3 4 3" xfId="22532" xr:uid="{00000000-0005-0000-0000-000047400000}"/>
    <cellStyle name="Normal 2 3 2 2 4 3 3 5" xfId="9083" xr:uid="{00000000-0005-0000-0000-000048400000}"/>
    <cellStyle name="Normal 2 3 2 2 4 3 3 5 2" xfId="25379" xr:uid="{00000000-0005-0000-0000-000049400000}"/>
    <cellStyle name="Normal 2 3 2 2 4 3 3 6" xfId="17233" xr:uid="{00000000-0005-0000-0000-00004A400000}"/>
    <cellStyle name="Normal 2 3 2 2 4 3 4" xfId="1642" xr:uid="{00000000-0005-0000-0000-00004B400000}"/>
    <cellStyle name="Normal 2 3 2 2 4 3 4 2" xfId="4260" xr:uid="{00000000-0005-0000-0000-00004C400000}"/>
    <cellStyle name="Normal 2 3 2 2 4 3 4 2 2" xfId="12406" xr:uid="{00000000-0005-0000-0000-00004D400000}"/>
    <cellStyle name="Normal 2 3 2 2 4 3 4 2 2 2" xfId="28702" xr:uid="{00000000-0005-0000-0000-00004E400000}"/>
    <cellStyle name="Normal 2 3 2 2 4 3 4 2 3" xfId="20556" xr:uid="{00000000-0005-0000-0000-00004F400000}"/>
    <cellStyle name="Normal 2 3 2 2 4 3 4 3" xfId="6941" xr:uid="{00000000-0005-0000-0000-000050400000}"/>
    <cellStyle name="Normal 2 3 2 2 4 3 4 3 2" xfId="15087" xr:uid="{00000000-0005-0000-0000-000051400000}"/>
    <cellStyle name="Normal 2 3 2 2 4 3 4 3 2 2" xfId="31383" xr:uid="{00000000-0005-0000-0000-000052400000}"/>
    <cellStyle name="Normal 2 3 2 2 4 3 4 3 3" xfId="23237" xr:uid="{00000000-0005-0000-0000-000053400000}"/>
    <cellStyle name="Normal 2 3 2 2 4 3 4 4" xfId="9788" xr:uid="{00000000-0005-0000-0000-000054400000}"/>
    <cellStyle name="Normal 2 3 2 2 4 3 4 4 2" xfId="26084" xr:uid="{00000000-0005-0000-0000-000055400000}"/>
    <cellStyle name="Normal 2 3 2 2 4 3 4 5" xfId="17938" xr:uid="{00000000-0005-0000-0000-000056400000}"/>
    <cellStyle name="Normal 2 3 2 2 4 3 5" xfId="3042" xr:uid="{00000000-0005-0000-0000-000057400000}"/>
    <cellStyle name="Normal 2 3 2 2 4 3 5 2" xfId="11188" xr:uid="{00000000-0005-0000-0000-000058400000}"/>
    <cellStyle name="Normal 2 3 2 2 4 3 5 2 2" xfId="27484" xr:uid="{00000000-0005-0000-0000-000059400000}"/>
    <cellStyle name="Normal 2 3 2 2 4 3 5 3" xfId="19338" xr:uid="{00000000-0005-0000-0000-00005A400000}"/>
    <cellStyle name="Normal 2 3 2 2 4 3 6" xfId="5531" xr:uid="{00000000-0005-0000-0000-00005B400000}"/>
    <cellStyle name="Normal 2 3 2 2 4 3 6 2" xfId="13677" xr:uid="{00000000-0005-0000-0000-00005C400000}"/>
    <cellStyle name="Normal 2 3 2 2 4 3 6 2 2" xfId="29973" xr:uid="{00000000-0005-0000-0000-00005D400000}"/>
    <cellStyle name="Normal 2 3 2 2 4 3 6 3" xfId="21827" xr:uid="{00000000-0005-0000-0000-00005E400000}"/>
    <cellStyle name="Normal 2 3 2 2 4 3 7" xfId="8378" xr:uid="{00000000-0005-0000-0000-00005F400000}"/>
    <cellStyle name="Normal 2 3 2 2 4 3 7 2" xfId="24674" xr:uid="{00000000-0005-0000-0000-000060400000}"/>
    <cellStyle name="Normal 2 3 2 2 4 3 8" xfId="16528" xr:uid="{00000000-0005-0000-0000-000061400000}"/>
    <cellStyle name="Normal 2 3 2 2 4 4" xfId="315" xr:uid="{00000000-0005-0000-0000-000062400000}"/>
    <cellStyle name="Normal 2 3 2 2 4 4 2" xfId="659" xr:uid="{00000000-0005-0000-0000-000063400000}"/>
    <cellStyle name="Normal 2 3 2 2 4 4 2 2" xfId="1365" xr:uid="{00000000-0005-0000-0000-000064400000}"/>
    <cellStyle name="Normal 2 3 2 2 4 4 2 2 2" xfId="2775" xr:uid="{00000000-0005-0000-0000-000065400000}"/>
    <cellStyle name="Normal 2 3 2 2 4 4 2 2 2 2" xfId="5239" xr:uid="{00000000-0005-0000-0000-000066400000}"/>
    <cellStyle name="Normal 2 3 2 2 4 4 2 2 2 2 2" xfId="13385" xr:uid="{00000000-0005-0000-0000-000067400000}"/>
    <cellStyle name="Normal 2 3 2 2 4 4 2 2 2 2 2 2" xfId="29681" xr:uid="{00000000-0005-0000-0000-000068400000}"/>
    <cellStyle name="Normal 2 3 2 2 4 4 2 2 2 2 3" xfId="21535" xr:uid="{00000000-0005-0000-0000-000069400000}"/>
    <cellStyle name="Normal 2 3 2 2 4 4 2 2 2 3" xfId="8074" xr:uid="{00000000-0005-0000-0000-00006A400000}"/>
    <cellStyle name="Normal 2 3 2 2 4 4 2 2 2 3 2" xfId="16220" xr:uid="{00000000-0005-0000-0000-00006B400000}"/>
    <cellStyle name="Normal 2 3 2 2 4 4 2 2 2 3 2 2" xfId="32516" xr:uid="{00000000-0005-0000-0000-00006C400000}"/>
    <cellStyle name="Normal 2 3 2 2 4 4 2 2 2 3 3" xfId="24370" xr:uid="{00000000-0005-0000-0000-00006D400000}"/>
    <cellStyle name="Normal 2 3 2 2 4 4 2 2 2 4" xfId="10921" xr:uid="{00000000-0005-0000-0000-00006E400000}"/>
    <cellStyle name="Normal 2 3 2 2 4 4 2 2 2 4 2" xfId="27217" xr:uid="{00000000-0005-0000-0000-00006F400000}"/>
    <cellStyle name="Normal 2 3 2 2 4 4 2 2 2 5" xfId="19071" xr:uid="{00000000-0005-0000-0000-000070400000}"/>
    <cellStyle name="Normal 2 3 2 2 4 4 2 2 3" xfId="4021" xr:uid="{00000000-0005-0000-0000-000071400000}"/>
    <cellStyle name="Normal 2 3 2 2 4 4 2 2 3 2" xfId="12167" xr:uid="{00000000-0005-0000-0000-000072400000}"/>
    <cellStyle name="Normal 2 3 2 2 4 4 2 2 3 2 2" xfId="28463" xr:uid="{00000000-0005-0000-0000-000073400000}"/>
    <cellStyle name="Normal 2 3 2 2 4 4 2 2 3 3" xfId="20317" xr:uid="{00000000-0005-0000-0000-000074400000}"/>
    <cellStyle name="Normal 2 3 2 2 4 4 2 2 4" xfId="6664" xr:uid="{00000000-0005-0000-0000-000075400000}"/>
    <cellStyle name="Normal 2 3 2 2 4 4 2 2 4 2" xfId="14810" xr:uid="{00000000-0005-0000-0000-000076400000}"/>
    <cellStyle name="Normal 2 3 2 2 4 4 2 2 4 2 2" xfId="31106" xr:uid="{00000000-0005-0000-0000-000077400000}"/>
    <cellStyle name="Normal 2 3 2 2 4 4 2 2 4 3" xfId="22960" xr:uid="{00000000-0005-0000-0000-000078400000}"/>
    <cellStyle name="Normal 2 3 2 2 4 4 2 2 5" xfId="9511" xr:uid="{00000000-0005-0000-0000-000079400000}"/>
    <cellStyle name="Normal 2 3 2 2 4 4 2 2 5 2" xfId="25807" xr:uid="{00000000-0005-0000-0000-00007A400000}"/>
    <cellStyle name="Normal 2 3 2 2 4 4 2 2 6" xfId="17661" xr:uid="{00000000-0005-0000-0000-00007B400000}"/>
    <cellStyle name="Normal 2 3 2 2 4 4 2 3" xfId="2070" xr:uid="{00000000-0005-0000-0000-00007C400000}"/>
    <cellStyle name="Normal 2 3 2 2 4 4 2 3 2" xfId="4630" xr:uid="{00000000-0005-0000-0000-00007D400000}"/>
    <cellStyle name="Normal 2 3 2 2 4 4 2 3 2 2" xfId="12776" xr:uid="{00000000-0005-0000-0000-00007E400000}"/>
    <cellStyle name="Normal 2 3 2 2 4 4 2 3 2 2 2" xfId="29072" xr:uid="{00000000-0005-0000-0000-00007F400000}"/>
    <cellStyle name="Normal 2 3 2 2 4 4 2 3 2 3" xfId="20926" xr:uid="{00000000-0005-0000-0000-000080400000}"/>
    <cellStyle name="Normal 2 3 2 2 4 4 2 3 3" xfId="7369" xr:uid="{00000000-0005-0000-0000-000081400000}"/>
    <cellStyle name="Normal 2 3 2 2 4 4 2 3 3 2" xfId="15515" xr:uid="{00000000-0005-0000-0000-000082400000}"/>
    <cellStyle name="Normal 2 3 2 2 4 4 2 3 3 2 2" xfId="31811" xr:uid="{00000000-0005-0000-0000-000083400000}"/>
    <cellStyle name="Normal 2 3 2 2 4 4 2 3 3 3" xfId="23665" xr:uid="{00000000-0005-0000-0000-000084400000}"/>
    <cellStyle name="Normal 2 3 2 2 4 4 2 3 4" xfId="10216" xr:uid="{00000000-0005-0000-0000-000085400000}"/>
    <cellStyle name="Normal 2 3 2 2 4 4 2 3 4 2" xfId="26512" xr:uid="{00000000-0005-0000-0000-000086400000}"/>
    <cellStyle name="Normal 2 3 2 2 4 4 2 3 5" xfId="18366" xr:uid="{00000000-0005-0000-0000-000087400000}"/>
    <cellStyle name="Normal 2 3 2 2 4 4 2 4" xfId="3412" xr:uid="{00000000-0005-0000-0000-000088400000}"/>
    <cellStyle name="Normal 2 3 2 2 4 4 2 4 2" xfId="11558" xr:uid="{00000000-0005-0000-0000-000089400000}"/>
    <cellStyle name="Normal 2 3 2 2 4 4 2 4 2 2" xfId="27854" xr:uid="{00000000-0005-0000-0000-00008A400000}"/>
    <cellStyle name="Normal 2 3 2 2 4 4 2 4 3" xfId="19708" xr:uid="{00000000-0005-0000-0000-00008B400000}"/>
    <cellStyle name="Normal 2 3 2 2 4 4 2 5" xfId="5959" xr:uid="{00000000-0005-0000-0000-00008C400000}"/>
    <cellStyle name="Normal 2 3 2 2 4 4 2 5 2" xfId="14105" xr:uid="{00000000-0005-0000-0000-00008D400000}"/>
    <cellStyle name="Normal 2 3 2 2 4 4 2 5 2 2" xfId="30401" xr:uid="{00000000-0005-0000-0000-00008E400000}"/>
    <cellStyle name="Normal 2 3 2 2 4 4 2 5 3" xfId="22255" xr:uid="{00000000-0005-0000-0000-00008F400000}"/>
    <cellStyle name="Normal 2 3 2 2 4 4 2 6" xfId="8806" xr:uid="{00000000-0005-0000-0000-000090400000}"/>
    <cellStyle name="Normal 2 3 2 2 4 4 2 6 2" xfId="25102" xr:uid="{00000000-0005-0000-0000-000091400000}"/>
    <cellStyle name="Normal 2 3 2 2 4 4 2 7" xfId="16956" xr:uid="{00000000-0005-0000-0000-000092400000}"/>
    <cellStyle name="Normal 2 3 2 2 4 4 3" xfId="1021" xr:uid="{00000000-0005-0000-0000-000093400000}"/>
    <cellStyle name="Normal 2 3 2 2 4 4 3 2" xfId="2431" xr:uid="{00000000-0005-0000-0000-000094400000}"/>
    <cellStyle name="Normal 2 3 2 2 4 4 3 2 2" xfId="4943" xr:uid="{00000000-0005-0000-0000-000095400000}"/>
    <cellStyle name="Normal 2 3 2 2 4 4 3 2 2 2" xfId="13089" xr:uid="{00000000-0005-0000-0000-000096400000}"/>
    <cellStyle name="Normal 2 3 2 2 4 4 3 2 2 2 2" xfId="29385" xr:uid="{00000000-0005-0000-0000-000097400000}"/>
    <cellStyle name="Normal 2 3 2 2 4 4 3 2 2 3" xfId="21239" xr:uid="{00000000-0005-0000-0000-000098400000}"/>
    <cellStyle name="Normal 2 3 2 2 4 4 3 2 3" xfId="7730" xr:uid="{00000000-0005-0000-0000-000099400000}"/>
    <cellStyle name="Normal 2 3 2 2 4 4 3 2 3 2" xfId="15876" xr:uid="{00000000-0005-0000-0000-00009A400000}"/>
    <cellStyle name="Normal 2 3 2 2 4 4 3 2 3 2 2" xfId="32172" xr:uid="{00000000-0005-0000-0000-00009B400000}"/>
    <cellStyle name="Normal 2 3 2 2 4 4 3 2 3 3" xfId="24026" xr:uid="{00000000-0005-0000-0000-00009C400000}"/>
    <cellStyle name="Normal 2 3 2 2 4 4 3 2 4" xfId="10577" xr:uid="{00000000-0005-0000-0000-00009D400000}"/>
    <cellStyle name="Normal 2 3 2 2 4 4 3 2 4 2" xfId="26873" xr:uid="{00000000-0005-0000-0000-00009E400000}"/>
    <cellStyle name="Normal 2 3 2 2 4 4 3 2 5" xfId="18727" xr:uid="{00000000-0005-0000-0000-00009F400000}"/>
    <cellStyle name="Normal 2 3 2 2 4 4 3 3" xfId="3725" xr:uid="{00000000-0005-0000-0000-0000A0400000}"/>
    <cellStyle name="Normal 2 3 2 2 4 4 3 3 2" xfId="11871" xr:uid="{00000000-0005-0000-0000-0000A1400000}"/>
    <cellStyle name="Normal 2 3 2 2 4 4 3 3 2 2" xfId="28167" xr:uid="{00000000-0005-0000-0000-0000A2400000}"/>
    <cellStyle name="Normal 2 3 2 2 4 4 3 3 3" xfId="20021" xr:uid="{00000000-0005-0000-0000-0000A3400000}"/>
    <cellStyle name="Normal 2 3 2 2 4 4 3 4" xfId="6320" xr:uid="{00000000-0005-0000-0000-0000A4400000}"/>
    <cellStyle name="Normal 2 3 2 2 4 4 3 4 2" xfId="14466" xr:uid="{00000000-0005-0000-0000-0000A5400000}"/>
    <cellStyle name="Normal 2 3 2 2 4 4 3 4 2 2" xfId="30762" xr:uid="{00000000-0005-0000-0000-0000A6400000}"/>
    <cellStyle name="Normal 2 3 2 2 4 4 3 4 3" xfId="22616" xr:uid="{00000000-0005-0000-0000-0000A7400000}"/>
    <cellStyle name="Normal 2 3 2 2 4 4 3 5" xfId="9167" xr:uid="{00000000-0005-0000-0000-0000A8400000}"/>
    <cellStyle name="Normal 2 3 2 2 4 4 3 5 2" xfId="25463" xr:uid="{00000000-0005-0000-0000-0000A9400000}"/>
    <cellStyle name="Normal 2 3 2 2 4 4 3 6" xfId="17317" xr:uid="{00000000-0005-0000-0000-0000AA400000}"/>
    <cellStyle name="Normal 2 3 2 2 4 4 4" xfId="1726" xr:uid="{00000000-0005-0000-0000-0000AB400000}"/>
    <cellStyle name="Normal 2 3 2 2 4 4 4 2" xfId="4334" xr:uid="{00000000-0005-0000-0000-0000AC400000}"/>
    <cellStyle name="Normal 2 3 2 2 4 4 4 2 2" xfId="12480" xr:uid="{00000000-0005-0000-0000-0000AD400000}"/>
    <cellStyle name="Normal 2 3 2 2 4 4 4 2 2 2" xfId="28776" xr:uid="{00000000-0005-0000-0000-0000AE400000}"/>
    <cellStyle name="Normal 2 3 2 2 4 4 4 2 3" xfId="20630" xr:uid="{00000000-0005-0000-0000-0000AF400000}"/>
    <cellStyle name="Normal 2 3 2 2 4 4 4 3" xfId="7025" xr:uid="{00000000-0005-0000-0000-0000B0400000}"/>
    <cellStyle name="Normal 2 3 2 2 4 4 4 3 2" xfId="15171" xr:uid="{00000000-0005-0000-0000-0000B1400000}"/>
    <cellStyle name="Normal 2 3 2 2 4 4 4 3 2 2" xfId="31467" xr:uid="{00000000-0005-0000-0000-0000B2400000}"/>
    <cellStyle name="Normal 2 3 2 2 4 4 4 3 3" xfId="23321" xr:uid="{00000000-0005-0000-0000-0000B3400000}"/>
    <cellStyle name="Normal 2 3 2 2 4 4 4 4" xfId="9872" xr:uid="{00000000-0005-0000-0000-0000B4400000}"/>
    <cellStyle name="Normal 2 3 2 2 4 4 4 4 2" xfId="26168" xr:uid="{00000000-0005-0000-0000-0000B5400000}"/>
    <cellStyle name="Normal 2 3 2 2 4 4 4 5" xfId="18022" xr:uid="{00000000-0005-0000-0000-0000B6400000}"/>
    <cellStyle name="Normal 2 3 2 2 4 4 5" xfId="3116" xr:uid="{00000000-0005-0000-0000-0000B7400000}"/>
    <cellStyle name="Normal 2 3 2 2 4 4 5 2" xfId="11262" xr:uid="{00000000-0005-0000-0000-0000B8400000}"/>
    <cellStyle name="Normal 2 3 2 2 4 4 5 2 2" xfId="27558" xr:uid="{00000000-0005-0000-0000-0000B9400000}"/>
    <cellStyle name="Normal 2 3 2 2 4 4 5 3" xfId="19412" xr:uid="{00000000-0005-0000-0000-0000BA400000}"/>
    <cellStyle name="Normal 2 3 2 2 4 4 6" xfId="5615" xr:uid="{00000000-0005-0000-0000-0000BB400000}"/>
    <cellStyle name="Normal 2 3 2 2 4 4 6 2" xfId="13761" xr:uid="{00000000-0005-0000-0000-0000BC400000}"/>
    <cellStyle name="Normal 2 3 2 2 4 4 6 2 2" xfId="30057" xr:uid="{00000000-0005-0000-0000-0000BD400000}"/>
    <cellStyle name="Normal 2 3 2 2 4 4 6 3" xfId="21911" xr:uid="{00000000-0005-0000-0000-0000BE400000}"/>
    <cellStyle name="Normal 2 3 2 2 4 4 7" xfId="8462" xr:uid="{00000000-0005-0000-0000-0000BF400000}"/>
    <cellStyle name="Normal 2 3 2 2 4 4 7 2" xfId="24758" xr:uid="{00000000-0005-0000-0000-0000C0400000}"/>
    <cellStyle name="Normal 2 3 2 2 4 4 8" xfId="16612" xr:uid="{00000000-0005-0000-0000-0000C1400000}"/>
    <cellStyle name="Normal 2 3 2 2 4 5" xfId="405" xr:uid="{00000000-0005-0000-0000-0000C2400000}"/>
    <cellStyle name="Normal 2 3 2 2 4 5 2" xfId="1111" xr:uid="{00000000-0005-0000-0000-0000C3400000}"/>
    <cellStyle name="Normal 2 3 2 2 4 5 2 2" xfId="2521" xr:uid="{00000000-0005-0000-0000-0000C4400000}"/>
    <cellStyle name="Normal 2 3 2 2 4 5 2 2 2" xfId="5017" xr:uid="{00000000-0005-0000-0000-0000C5400000}"/>
    <cellStyle name="Normal 2 3 2 2 4 5 2 2 2 2" xfId="13163" xr:uid="{00000000-0005-0000-0000-0000C6400000}"/>
    <cellStyle name="Normal 2 3 2 2 4 5 2 2 2 2 2" xfId="29459" xr:uid="{00000000-0005-0000-0000-0000C7400000}"/>
    <cellStyle name="Normal 2 3 2 2 4 5 2 2 2 3" xfId="21313" xr:uid="{00000000-0005-0000-0000-0000C8400000}"/>
    <cellStyle name="Normal 2 3 2 2 4 5 2 2 3" xfId="7820" xr:uid="{00000000-0005-0000-0000-0000C9400000}"/>
    <cellStyle name="Normal 2 3 2 2 4 5 2 2 3 2" xfId="15966" xr:uid="{00000000-0005-0000-0000-0000CA400000}"/>
    <cellStyle name="Normal 2 3 2 2 4 5 2 2 3 2 2" xfId="32262" xr:uid="{00000000-0005-0000-0000-0000CB400000}"/>
    <cellStyle name="Normal 2 3 2 2 4 5 2 2 3 3" xfId="24116" xr:uid="{00000000-0005-0000-0000-0000CC400000}"/>
    <cellStyle name="Normal 2 3 2 2 4 5 2 2 4" xfId="10667" xr:uid="{00000000-0005-0000-0000-0000CD400000}"/>
    <cellStyle name="Normal 2 3 2 2 4 5 2 2 4 2" xfId="26963" xr:uid="{00000000-0005-0000-0000-0000CE400000}"/>
    <cellStyle name="Normal 2 3 2 2 4 5 2 2 5" xfId="18817" xr:uid="{00000000-0005-0000-0000-0000CF400000}"/>
    <cellStyle name="Normal 2 3 2 2 4 5 2 3" xfId="3799" xr:uid="{00000000-0005-0000-0000-0000D0400000}"/>
    <cellStyle name="Normal 2 3 2 2 4 5 2 3 2" xfId="11945" xr:uid="{00000000-0005-0000-0000-0000D1400000}"/>
    <cellStyle name="Normal 2 3 2 2 4 5 2 3 2 2" xfId="28241" xr:uid="{00000000-0005-0000-0000-0000D2400000}"/>
    <cellStyle name="Normal 2 3 2 2 4 5 2 3 3" xfId="20095" xr:uid="{00000000-0005-0000-0000-0000D3400000}"/>
    <cellStyle name="Normal 2 3 2 2 4 5 2 4" xfId="6410" xr:uid="{00000000-0005-0000-0000-0000D4400000}"/>
    <cellStyle name="Normal 2 3 2 2 4 5 2 4 2" xfId="14556" xr:uid="{00000000-0005-0000-0000-0000D5400000}"/>
    <cellStyle name="Normal 2 3 2 2 4 5 2 4 2 2" xfId="30852" xr:uid="{00000000-0005-0000-0000-0000D6400000}"/>
    <cellStyle name="Normal 2 3 2 2 4 5 2 4 3" xfId="22706" xr:uid="{00000000-0005-0000-0000-0000D7400000}"/>
    <cellStyle name="Normal 2 3 2 2 4 5 2 5" xfId="9257" xr:uid="{00000000-0005-0000-0000-0000D8400000}"/>
    <cellStyle name="Normal 2 3 2 2 4 5 2 5 2" xfId="25553" xr:uid="{00000000-0005-0000-0000-0000D9400000}"/>
    <cellStyle name="Normal 2 3 2 2 4 5 2 6" xfId="17407" xr:uid="{00000000-0005-0000-0000-0000DA400000}"/>
    <cellStyle name="Normal 2 3 2 2 4 5 3" xfId="1816" xr:uid="{00000000-0005-0000-0000-0000DB400000}"/>
    <cellStyle name="Normal 2 3 2 2 4 5 3 2" xfId="4408" xr:uid="{00000000-0005-0000-0000-0000DC400000}"/>
    <cellStyle name="Normal 2 3 2 2 4 5 3 2 2" xfId="12554" xr:uid="{00000000-0005-0000-0000-0000DD400000}"/>
    <cellStyle name="Normal 2 3 2 2 4 5 3 2 2 2" xfId="28850" xr:uid="{00000000-0005-0000-0000-0000DE400000}"/>
    <cellStyle name="Normal 2 3 2 2 4 5 3 2 3" xfId="20704" xr:uid="{00000000-0005-0000-0000-0000DF400000}"/>
    <cellStyle name="Normal 2 3 2 2 4 5 3 3" xfId="7115" xr:uid="{00000000-0005-0000-0000-0000E0400000}"/>
    <cellStyle name="Normal 2 3 2 2 4 5 3 3 2" xfId="15261" xr:uid="{00000000-0005-0000-0000-0000E1400000}"/>
    <cellStyle name="Normal 2 3 2 2 4 5 3 3 2 2" xfId="31557" xr:uid="{00000000-0005-0000-0000-0000E2400000}"/>
    <cellStyle name="Normal 2 3 2 2 4 5 3 3 3" xfId="23411" xr:uid="{00000000-0005-0000-0000-0000E3400000}"/>
    <cellStyle name="Normal 2 3 2 2 4 5 3 4" xfId="9962" xr:uid="{00000000-0005-0000-0000-0000E4400000}"/>
    <cellStyle name="Normal 2 3 2 2 4 5 3 4 2" xfId="26258" xr:uid="{00000000-0005-0000-0000-0000E5400000}"/>
    <cellStyle name="Normal 2 3 2 2 4 5 3 5" xfId="18112" xr:uid="{00000000-0005-0000-0000-0000E6400000}"/>
    <cellStyle name="Normal 2 3 2 2 4 5 4" xfId="3190" xr:uid="{00000000-0005-0000-0000-0000E7400000}"/>
    <cellStyle name="Normal 2 3 2 2 4 5 4 2" xfId="11336" xr:uid="{00000000-0005-0000-0000-0000E8400000}"/>
    <cellStyle name="Normal 2 3 2 2 4 5 4 2 2" xfId="27632" xr:uid="{00000000-0005-0000-0000-0000E9400000}"/>
    <cellStyle name="Normal 2 3 2 2 4 5 4 3" xfId="19486" xr:uid="{00000000-0005-0000-0000-0000EA400000}"/>
    <cellStyle name="Normal 2 3 2 2 4 5 5" xfId="5705" xr:uid="{00000000-0005-0000-0000-0000EB400000}"/>
    <cellStyle name="Normal 2 3 2 2 4 5 5 2" xfId="13851" xr:uid="{00000000-0005-0000-0000-0000EC400000}"/>
    <cellStyle name="Normal 2 3 2 2 4 5 5 2 2" xfId="30147" xr:uid="{00000000-0005-0000-0000-0000ED400000}"/>
    <cellStyle name="Normal 2 3 2 2 4 5 5 3" xfId="22001" xr:uid="{00000000-0005-0000-0000-0000EE400000}"/>
    <cellStyle name="Normal 2 3 2 2 4 5 6" xfId="8552" xr:uid="{00000000-0005-0000-0000-0000EF400000}"/>
    <cellStyle name="Normal 2 3 2 2 4 5 6 2" xfId="24848" xr:uid="{00000000-0005-0000-0000-0000F0400000}"/>
    <cellStyle name="Normal 2 3 2 2 4 5 7" xfId="16702" xr:uid="{00000000-0005-0000-0000-0000F1400000}"/>
    <cellStyle name="Normal 2 3 2 2 4 6" xfId="767" xr:uid="{00000000-0005-0000-0000-0000F2400000}"/>
    <cellStyle name="Normal 2 3 2 2 4 6 2" xfId="2177" xr:uid="{00000000-0005-0000-0000-0000F3400000}"/>
    <cellStyle name="Normal 2 3 2 2 4 6 2 2" xfId="4721" xr:uid="{00000000-0005-0000-0000-0000F4400000}"/>
    <cellStyle name="Normal 2 3 2 2 4 6 2 2 2" xfId="12867" xr:uid="{00000000-0005-0000-0000-0000F5400000}"/>
    <cellStyle name="Normal 2 3 2 2 4 6 2 2 2 2" xfId="29163" xr:uid="{00000000-0005-0000-0000-0000F6400000}"/>
    <cellStyle name="Normal 2 3 2 2 4 6 2 2 3" xfId="21017" xr:uid="{00000000-0005-0000-0000-0000F7400000}"/>
    <cellStyle name="Normal 2 3 2 2 4 6 2 3" xfId="7476" xr:uid="{00000000-0005-0000-0000-0000F8400000}"/>
    <cellStyle name="Normal 2 3 2 2 4 6 2 3 2" xfId="15622" xr:uid="{00000000-0005-0000-0000-0000F9400000}"/>
    <cellStyle name="Normal 2 3 2 2 4 6 2 3 2 2" xfId="31918" xr:uid="{00000000-0005-0000-0000-0000FA400000}"/>
    <cellStyle name="Normal 2 3 2 2 4 6 2 3 3" xfId="23772" xr:uid="{00000000-0005-0000-0000-0000FB400000}"/>
    <cellStyle name="Normal 2 3 2 2 4 6 2 4" xfId="10323" xr:uid="{00000000-0005-0000-0000-0000FC400000}"/>
    <cellStyle name="Normal 2 3 2 2 4 6 2 4 2" xfId="26619" xr:uid="{00000000-0005-0000-0000-0000FD400000}"/>
    <cellStyle name="Normal 2 3 2 2 4 6 2 5" xfId="18473" xr:uid="{00000000-0005-0000-0000-0000FE400000}"/>
    <cellStyle name="Normal 2 3 2 2 4 6 3" xfId="3503" xr:uid="{00000000-0005-0000-0000-0000FF400000}"/>
    <cellStyle name="Normal 2 3 2 2 4 6 3 2" xfId="11649" xr:uid="{00000000-0005-0000-0000-000000410000}"/>
    <cellStyle name="Normal 2 3 2 2 4 6 3 2 2" xfId="27945" xr:uid="{00000000-0005-0000-0000-000001410000}"/>
    <cellStyle name="Normal 2 3 2 2 4 6 3 3" xfId="19799" xr:uid="{00000000-0005-0000-0000-000002410000}"/>
    <cellStyle name="Normal 2 3 2 2 4 6 4" xfId="6066" xr:uid="{00000000-0005-0000-0000-000003410000}"/>
    <cellStyle name="Normal 2 3 2 2 4 6 4 2" xfId="14212" xr:uid="{00000000-0005-0000-0000-000004410000}"/>
    <cellStyle name="Normal 2 3 2 2 4 6 4 2 2" xfId="30508" xr:uid="{00000000-0005-0000-0000-000005410000}"/>
    <cellStyle name="Normal 2 3 2 2 4 6 4 3" xfId="22362" xr:uid="{00000000-0005-0000-0000-000006410000}"/>
    <cellStyle name="Normal 2 3 2 2 4 6 5" xfId="8913" xr:uid="{00000000-0005-0000-0000-000007410000}"/>
    <cellStyle name="Normal 2 3 2 2 4 6 5 2" xfId="25209" xr:uid="{00000000-0005-0000-0000-000008410000}"/>
    <cellStyle name="Normal 2 3 2 2 4 6 6" xfId="17063" xr:uid="{00000000-0005-0000-0000-000009410000}"/>
    <cellStyle name="Normal 2 3 2 2 4 7" xfId="1472" xr:uid="{00000000-0005-0000-0000-00000A410000}"/>
    <cellStyle name="Normal 2 3 2 2 4 7 2" xfId="4112" xr:uid="{00000000-0005-0000-0000-00000B410000}"/>
    <cellStyle name="Normal 2 3 2 2 4 7 2 2" xfId="12258" xr:uid="{00000000-0005-0000-0000-00000C410000}"/>
    <cellStyle name="Normal 2 3 2 2 4 7 2 2 2" xfId="28554" xr:uid="{00000000-0005-0000-0000-00000D410000}"/>
    <cellStyle name="Normal 2 3 2 2 4 7 2 3" xfId="20408" xr:uid="{00000000-0005-0000-0000-00000E410000}"/>
    <cellStyle name="Normal 2 3 2 2 4 7 3" xfId="6771" xr:uid="{00000000-0005-0000-0000-00000F410000}"/>
    <cellStyle name="Normal 2 3 2 2 4 7 3 2" xfId="14917" xr:uid="{00000000-0005-0000-0000-000010410000}"/>
    <cellStyle name="Normal 2 3 2 2 4 7 3 2 2" xfId="31213" xr:uid="{00000000-0005-0000-0000-000011410000}"/>
    <cellStyle name="Normal 2 3 2 2 4 7 3 3" xfId="23067" xr:uid="{00000000-0005-0000-0000-000012410000}"/>
    <cellStyle name="Normal 2 3 2 2 4 7 4" xfId="9618" xr:uid="{00000000-0005-0000-0000-000013410000}"/>
    <cellStyle name="Normal 2 3 2 2 4 7 4 2" xfId="25914" xr:uid="{00000000-0005-0000-0000-000014410000}"/>
    <cellStyle name="Normal 2 3 2 2 4 7 5" xfId="17768" xr:uid="{00000000-0005-0000-0000-000015410000}"/>
    <cellStyle name="Normal 2 3 2 2 4 8" xfId="2894" xr:uid="{00000000-0005-0000-0000-000016410000}"/>
    <cellStyle name="Normal 2 3 2 2 4 8 2" xfId="11040" xr:uid="{00000000-0005-0000-0000-000017410000}"/>
    <cellStyle name="Normal 2 3 2 2 4 8 2 2" xfId="27336" xr:uid="{00000000-0005-0000-0000-000018410000}"/>
    <cellStyle name="Normal 2 3 2 2 4 8 3" xfId="19190" xr:uid="{00000000-0005-0000-0000-000019410000}"/>
    <cellStyle name="Normal 2 3 2 2 4 9" xfId="5361" xr:uid="{00000000-0005-0000-0000-00001A410000}"/>
    <cellStyle name="Normal 2 3 2 2 4 9 2" xfId="13507" xr:uid="{00000000-0005-0000-0000-00001B410000}"/>
    <cellStyle name="Normal 2 3 2 2 4 9 2 2" xfId="29803" xr:uid="{00000000-0005-0000-0000-00001C410000}"/>
    <cellStyle name="Normal 2 3 2 2 4 9 3" xfId="21657" xr:uid="{00000000-0005-0000-0000-00001D410000}"/>
    <cellStyle name="Normal 2 3 2 2 5" xfId="107" xr:uid="{00000000-0005-0000-0000-00001E410000}"/>
    <cellStyle name="Normal 2 3 2 2 5 2" xfId="451" xr:uid="{00000000-0005-0000-0000-00001F410000}"/>
    <cellStyle name="Normal 2 3 2 2 5 2 2" xfId="1157" xr:uid="{00000000-0005-0000-0000-000020410000}"/>
    <cellStyle name="Normal 2 3 2 2 5 2 2 2" xfId="2567" xr:uid="{00000000-0005-0000-0000-000021410000}"/>
    <cellStyle name="Normal 2 3 2 2 5 2 2 2 2" xfId="5055" xr:uid="{00000000-0005-0000-0000-000022410000}"/>
    <cellStyle name="Normal 2 3 2 2 5 2 2 2 2 2" xfId="13201" xr:uid="{00000000-0005-0000-0000-000023410000}"/>
    <cellStyle name="Normal 2 3 2 2 5 2 2 2 2 2 2" xfId="29497" xr:uid="{00000000-0005-0000-0000-000024410000}"/>
    <cellStyle name="Normal 2 3 2 2 5 2 2 2 2 3" xfId="21351" xr:uid="{00000000-0005-0000-0000-000025410000}"/>
    <cellStyle name="Normal 2 3 2 2 5 2 2 2 3" xfId="7866" xr:uid="{00000000-0005-0000-0000-000026410000}"/>
    <cellStyle name="Normal 2 3 2 2 5 2 2 2 3 2" xfId="16012" xr:uid="{00000000-0005-0000-0000-000027410000}"/>
    <cellStyle name="Normal 2 3 2 2 5 2 2 2 3 2 2" xfId="32308" xr:uid="{00000000-0005-0000-0000-000028410000}"/>
    <cellStyle name="Normal 2 3 2 2 5 2 2 2 3 3" xfId="24162" xr:uid="{00000000-0005-0000-0000-000029410000}"/>
    <cellStyle name="Normal 2 3 2 2 5 2 2 2 4" xfId="10713" xr:uid="{00000000-0005-0000-0000-00002A410000}"/>
    <cellStyle name="Normal 2 3 2 2 5 2 2 2 4 2" xfId="27009" xr:uid="{00000000-0005-0000-0000-00002B410000}"/>
    <cellStyle name="Normal 2 3 2 2 5 2 2 2 5" xfId="18863" xr:uid="{00000000-0005-0000-0000-00002C410000}"/>
    <cellStyle name="Normal 2 3 2 2 5 2 2 3" xfId="3837" xr:uid="{00000000-0005-0000-0000-00002D410000}"/>
    <cellStyle name="Normal 2 3 2 2 5 2 2 3 2" xfId="11983" xr:uid="{00000000-0005-0000-0000-00002E410000}"/>
    <cellStyle name="Normal 2 3 2 2 5 2 2 3 2 2" xfId="28279" xr:uid="{00000000-0005-0000-0000-00002F410000}"/>
    <cellStyle name="Normal 2 3 2 2 5 2 2 3 3" xfId="20133" xr:uid="{00000000-0005-0000-0000-000030410000}"/>
    <cellStyle name="Normal 2 3 2 2 5 2 2 4" xfId="6456" xr:uid="{00000000-0005-0000-0000-000031410000}"/>
    <cellStyle name="Normal 2 3 2 2 5 2 2 4 2" xfId="14602" xr:uid="{00000000-0005-0000-0000-000032410000}"/>
    <cellStyle name="Normal 2 3 2 2 5 2 2 4 2 2" xfId="30898" xr:uid="{00000000-0005-0000-0000-000033410000}"/>
    <cellStyle name="Normal 2 3 2 2 5 2 2 4 3" xfId="22752" xr:uid="{00000000-0005-0000-0000-000034410000}"/>
    <cellStyle name="Normal 2 3 2 2 5 2 2 5" xfId="9303" xr:uid="{00000000-0005-0000-0000-000035410000}"/>
    <cellStyle name="Normal 2 3 2 2 5 2 2 5 2" xfId="25599" xr:uid="{00000000-0005-0000-0000-000036410000}"/>
    <cellStyle name="Normal 2 3 2 2 5 2 2 6" xfId="17453" xr:uid="{00000000-0005-0000-0000-000037410000}"/>
    <cellStyle name="Normal 2 3 2 2 5 2 3" xfId="1862" xr:uid="{00000000-0005-0000-0000-000038410000}"/>
    <cellStyle name="Normal 2 3 2 2 5 2 3 2" xfId="4446" xr:uid="{00000000-0005-0000-0000-000039410000}"/>
    <cellStyle name="Normal 2 3 2 2 5 2 3 2 2" xfId="12592" xr:uid="{00000000-0005-0000-0000-00003A410000}"/>
    <cellStyle name="Normal 2 3 2 2 5 2 3 2 2 2" xfId="28888" xr:uid="{00000000-0005-0000-0000-00003B410000}"/>
    <cellStyle name="Normal 2 3 2 2 5 2 3 2 3" xfId="20742" xr:uid="{00000000-0005-0000-0000-00003C410000}"/>
    <cellStyle name="Normal 2 3 2 2 5 2 3 3" xfId="7161" xr:uid="{00000000-0005-0000-0000-00003D410000}"/>
    <cellStyle name="Normal 2 3 2 2 5 2 3 3 2" xfId="15307" xr:uid="{00000000-0005-0000-0000-00003E410000}"/>
    <cellStyle name="Normal 2 3 2 2 5 2 3 3 2 2" xfId="31603" xr:uid="{00000000-0005-0000-0000-00003F410000}"/>
    <cellStyle name="Normal 2 3 2 2 5 2 3 3 3" xfId="23457" xr:uid="{00000000-0005-0000-0000-000040410000}"/>
    <cellStyle name="Normal 2 3 2 2 5 2 3 4" xfId="10008" xr:uid="{00000000-0005-0000-0000-000041410000}"/>
    <cellStyle name="Normal 2 3 2 2 5 2 3 4 2" xfId="26304" xr:uid="{00000000-0005-0000-0000-000042410000}"/>
    <cellStyle name="Normal 2 3 2 2 5 2 3 5" xfId="18158" xr:uid="{00000000-0005-0000-0000-000043410000}"/>
    <cellStyle name="Normal 2 3 2 2 5 2 4" xfId="3228" xr:uid="{00000000-0005-0000-0000-000044410000}"/>
    <cellStyle name="Normal 2 3 2 2 5 2 4 2" xfId="11374" xr:uid="{00000000-0005-0000-0000-000045410000}"/>
    <cellStyle name="Normal 2 3 2 2 5 2 4 2 2" xfId="27670" xr:uid="{00000000-0005-0000-0000-000046410000}"/>
    <cellStyle name="Normal 2 3 2 2 5 2 4 3" xfId="19524" xr:uid="{00000000-0005-0000-0000-000047410000}"/>
    <cellStyle name="Normal 2 3 2 2 5 2 5" xfId="5751" xr:uid="{00000000-0005-0000-0000-000048410000}"/>
    <cellStyle name="Normal 2 3 2 2 5 2 5 2" xfId="13897" xr:uid="{00000000-0005-0000-0000-000049410000}"/>
    <cellStyle name="Normal 2 3 2 2 5 2 5 2 2" xfId="30193" xr:uid="{00000000-0005-0000-0000-00004A410000}"/>
    <cellStyle name="Normal 2 3 2 2 5 2 5 3" xfId="22047" xr:uid="{00000000-0005-0000-0000-00004B410000}"/>
    <cellStyle name="Normal 2 3 2 2 5 2 6" xfId="8598" xr:uid="{00000000-0005-0000-0000-00004C410000}"/>
    <cellStyle name="Normal 2 3 2 2 5 2 6 2" xfId="24894" xr:uid="{00000000-0005-0000-0000-00004D410000}"/>
    <cellStyle name="Normal 2 3 2 2 5 2 7" xfId="16748" xr:uid="{00000000-0005-0000-0000-00004E410000}"/>
    <cellStyle name="Normal 2 3 2 2 5 3" xfId="813" xr:uid="{00000000-0005-0000-0000-00004F410000}"/>
    <cellStyle name="Normal 2 3 2 2 5 3 2" xfId="2223" xr:uid="{00000000-0005-0000-0000-000050410000}"/>
    <cellStyle name="Normal 2 3 2 2 5 3 2 2" xfId="4759" xr:uid="{00000000-0005-0000-0000-000051410000}"/>
    <cellStyle name="Normal 2 3 2 2 5 3 2 2 2" xfId="12905" xr:uid="{00000000-0005-0000-0000-000052410000}"/>
    <cellStyle name="Normal 2 3 2 2 5 3 2 2 2 2" xfId="29201" xr:uid="{00000000-0005-0000-0000-000053410000}"/>
    <cellStyle name="Normal 2 3 2 2 5 3 2 2 3" xfId="21055" xr:uid="{00000000-0005-0000-0000-000054410000}"/>
    <cellStyle name="Normal 2 3 2 2 5 3 2 3" xfId="7522" xr:uid="{00000000-0005-0000-0000-000055410000}"/>
    <cellStyle name="Normal 2 3 2 2 5 3 2 3 2" xfId="15668" xr:uid="{00000000-0005-0000-0000-000056410000}"/>
    <cellStyle name="Normal 2 3 2 2 5 3 2 3 2 2" xfId="31964" xr:uid="{00000000-0005-0000-0000-000057410000}"/>
    <cellStyle name="Normal 2 3 2 2 5 3 2 3 3" xfId="23818" xr:uid="{00000000-0005-0000-0000-000058410000}"/>
    <cellStyle name="Normal 2 3 2 2 5 3 2 4" xfId="10369" xr:uid="{00000000-0005-0000-0000-000059410000}"/>
    <cellStyle name="Normal 2 3 2 2 5 3 2 4 2" xfId="26665" xr:uid="{00000000-0005-0000-0000-00005A410000}"/>
    <cellStyle name="Normal 2 3 2 2 5 3 2 5" xfId="18519" xr:uid="{00000000-0005-0000-0000-00005B410000}"/>
    <cellStyle name="Normal 2 3 2 2 5 3 3" xfId="3541" xr:uid="{00000000-0005-0000-0000-00005C410000}"/>
    <cellStyle name="Normal 2 3 2 2 5 3 3 2" xfId="11687" xr:uid="{00000000-0005-0000-0000-00005D410000}"/>
    <cellStyle name="Normal 2 3 2 2 5 3 3 2 2" xfId="27983" xr:uid="{00000000-0005-0000-0000-00005E410000}"/>
    <cellStyle name="Normal 2 3 2 2 5 3 3 3" xfId="19837" xr:uid="{00000000-0005-0000-0000-00005F410000}"/>
    <cellStyle name="Normal 2 3 2 2 5 3 4" xfId="6112" xr:uid="{00000000-0005-0000-0000-000060410000}"/>
    <cellStyle name="Normal 2 3 2 2 5 3 4 2" xfId="14258" xr:uid="{00000000-0005-0000-0000-000061410000}"/>
    <cellStyle name="Normal 2 3 2 2 5 3 4 2 2" xfId="30554" xr:uid="{00000000-0005-0000-0000-000062410000}"/>
    <cellStyle name="Normal 2 3 2 2 5 3 4 3" xfId="22408" xr:uid="{00000000-0005-0000-0000-000063410000}"/>
    <cellStyle name="Normal 2 3 2 2 5 3 5" xfId="8959" xr:uid="{00000000-0005-0000-0000-000064410000}"/>
    <cellStyle name="Normal 2 3 2 2 5 3 5 2" xfId="25255" xr:uid="{00000000-0005-0000-0000-000065410000}"/>
    <cellStyle name="Normal 2 3 2 2 5 3 6" xfId="17109" xr:uid="{00000000-0005-0000-0000-000066410000}"/>
    <cellStyle name="Normal 2 3 2 2 5 4" xfId="1518" xr:uid="{00000000-0005-0000-0000-000067410000}"/>
    <cellStyle name="Normal 2 3 2 2 5 4 2" xfId="4150" xr:uid="{00000000-0005-0000-0000-000068410000}"/>
    <cellStyle name="Normal 2 3 2 2 5 4 2 2" xfId="12296" xr:uid="{00000000-0005-0000-0000-000069410000}"/>
    <cellStyle name="Normal 2 3 2 2 5 4 2 2 2" xfId="28592" xr:uid="{00000000-0005-0000-0000-00006A410000}"/>
    <cellStyle name="Normal 2 3 2 2 5 4 2 3" xfId="20446" xr:uid="{00000000-0005-0000-0000-00006B410000}"/>
    <cellStyle name="Normal 2 3 2 2 5 4 3" xfId="6817" xr:uid="{00000000-0005-0000-0000-00006C410000}"/>
    <cellStyle name="Normal 2 3 2 2 5 4 3 2" xfId="14963" xr:uid="{00000000-0005-0000-0000-00006D410000}"/>
    <cellStyle name="Normal 2 3 2 2 5 4 3 2 2" xfId="31259" xr:uid="{00000000-0005-0000-0000-00006E410000}"/>
    <cellStyle name="Normal 2 3 2 2 5 4 3 3" xfId="23113" xr:uid="{00000000-0005-0000-0000-00006F410000}"/>
    <cellStyle name="Normal 2 3 2 2 5 4 4" xfId="9664" xr:uid="{00000000-0005-0000-0000-000070410000}"/>
    <cellStyle name="Normal 2 3 2 2 5 4 4 2" xfId="25960" xr:uid="{00000000-0005-0000-0000-000071410000}"/>
    <cellStyle name="Normal 2 3 2 2 5 4 5" xfId="17814" xr:uid="{00000000-0005-0000-0000-000072410000}"/>
    <cellStyle name="Normal 2 3 2 2 5 5" xfId="2932" xr:uid="{00000000-0005-0000-0000-000073410000}"/>
    <cellStyle name="Normal 2 3 2 2 5 5 2" xfId="11078" xr:uid="{00000000-0005-0000-0000-000074410000}"/>
    <cellStyle name="Normal 2 3 2 2 5 5 2 2" xfId="27374" xr:uid="{00000000-0005-0000-0000-000075410000}"/>
    <cellStyle name="Normal 2 3 2 2 5 5 3" xfId="19228" xr:uid="{00000000-0005-0000-0000-000076410000}"/>
    <cellStyle name="Normal 2 3 2 2 5 6" xfId="5407" xr:uid="{00000000-0005-0000-0000-000077410000}"/>
    <cellStyle name="Normal 2 3 2 2 5 6 2" xfId="13553" xr:uid="{00000000-0005-0000-0000-000078410000}"/>
    <cellStyle name="Normal 2 3 2 2 5 6 2 2" xfId="29849" xr:uid="{00000000-0005-0000-0000-000079410000}"/>
    <cellStyle name="Normal 2 3 2 2 5 6 3" xfId="21703" xr:uid="{00000000-0005-0000-0000-00007A410000}"/>
    <cellStyle name="Normal 2 3 2 2 5 7" xfId="8254" xr:uid="{00000000-0005-0000-0000-00007B410000}"/>
    <cellStyle name="Normal 2 3 2 2 5 7 2" xfId="24550" xr:uid="{00000000-0005-0000-0000-00007C410000}"/>
    <cellStyle name="Normal 2 3 2 2 5 8" xfId="16404" xr:uid="{00000000-0005-0000-0000-00007D410000}"/>
    <cellStyle name="Normal 2 3 2 2 6" xfId="195" xr:uid="{00000000-0005-0000-0000-00007E410000}"/>
    <cellStyle name="Normal 2 3 2 2 6 2" xfId="539" xr:uid="{00000000-0005-0000-0000-00007F410000}"/>
    <cellStyle name="Normal 2 3 2 2 6 2 2" xfId="1245" xr:uid="{00000000-0005-0000-0000-000080410000}"/>
    <cellStyle name="Normal 2 3 2 2 6 2 2 2" xfId="2655" xr:uid="{00000000-0005-0000-0000-000081410000}"/>
    <cellStyle name="Normal 2 3 2 2 6 2 2 2 2" xfId="5129" xr:uid="{00000000-0005-0000-0000-000082410000}"/>
    <cellStyle name="Normal 2 3 2 2 6 2 2 2 2 2" xfId="13275" xr:uid="{00000000-0005-0000-0000-000083410000}"/>
    <cellStyle name="Normal 2 3 2 2 6 2 2 2 2 2 2" xfId="29571" xr:uid="{00000000-0005-0000-0000-000084410000}"/>
    <cellStyle name="Normal 2 3 2 2 6 2 2 2 2 3" xfId="21425" xr:uid="{00000000-0005-0000-0000-000085410000}"/>
    <cellStyle name="Normal 2 3 2 2 6 2 2 2 3" xfId="7954" xr:uid="{00000000-0005-0000-0000-000086410000}"/>
    <cellStyle name="Normal 2 3 2 2 6 2 2 2 3 2" xfId="16100" xr:uid="{00000000-0005-0000-0000-000087410000}"/>
    <cellStyle name="Normal 2 3 2 2 6 2 2 2 3 2 2" xfId="32396" xr:uid="{00000000-0005-0000-0000-000088410000}"/>
    <cellStyle name="Normal 2 3 2 2 6 2 2 2 3 3" xfId="24250" xr:uid="{00000000-0005-0000-0000-000089410000}"/>
    <cellStyle name="Normal 2 3 2 2 6 2 2 2 4" xfId="10801" xr:uid="{00000000-0005-0000-0000-00008A410000}"/>
    <cellStyle name="Normal 2 3 2 2 6 2 2 2 4 2" xfId="27097" xr:uid="{00000000-0005-0000-0000-00008B410000}"/>
    <cellStyle name="Normal 2 3 2 2 6 2 2 2 5" xfId="18951" xr:uid="{00000000-0005-0000-0000-00008C410000}"/>
    <cellStyle name="Normal 2 3 2 2 6 2 2 3" xfId="3911" xr:uid="{00000000-0005-0000-0000-00008D410000}"/>
    <cellStyle name="Normal 2 3 2 2 6 2 2 3 2" xfId="12057" xr:uid="{00000000-0005-0000-0000-00008E410000}"/>
    <cellStyle name="Normal 2 3 2 2 6 2 2 3 2 2" xfId="28353" xr:uid="{00000000-0005-0000-0000-00008F410000}"/>
    <cellStyle name="Normal 2 3 2 2 6 2 2 3 3" xfId="20207" xr:uid="{00000000-0005-0000-0000-000090410000}"/>
    <cellStyle name="Normal 2 3 2 2 6 2 2 4" xfId="6544" xr:uid="{00000000-0005-0000-0000-000091410000}"/>
    <cellStyle name="Normal 2 3 2 2 6 2 2 4 2" xfId="14690" xr:uid="{00000000-0005-0000-0000-000092410000}"/>
    <cellStyle name="Normal 2 3 2 2 6 2 2 4 2 2" xfId="30986" xr:uid="{00000000-0005-0000-0000-000093410000}"/>
    <cellStyle name="Normal 2 3 2 2 6 2 2 4 3" xfId="22840" xr:uid="{00000000-0005-0000-0000-000094410000}"/>
    <cellStyle name="Normal 2 3 2 2 6 2 2 5" xfId="9391" xr:uid="{00000000-0005-0000-0000-000095410000}"/>
    <cellStyle name="Normal 2 3 2 2 6 2 2 5 2" xfId="25687" xr:uid="{00000000-0005-0000-0000-000096410000}"/>
    <cellStyle name="Normal 2 3 2 2 6 2 2 6" xfId="17541" xr:uid="{00000000-0005-0000-0000-000097410000}"/>
    <cellStyle name="Normal 2 3 2 2 6 2 3" xfId="1950" xr:uid="{00000000-0005-0000-0000-000098410000}"/>
    <cellStyle name="Normal 2 3 2 2 6 2 3 2" xfId="4520" xr:uid="{00000000-0005-0000-0000-000099410000}"/>
    <cellStyle name="Normal 2 3 2 2 6 2 3 2 2" xfId="12666" xr:uid="{00000000-0005-0000-0000-00009A410000}"/>
    <cellStyle name="Normal 2 3 2 2 6 2 3 2 2 2" xfId="28962" xr:uid="{00000000-0005-0000-0000-00009B410000}"/>
    <cellStyle name="Normal 2 3 2 2 6 2 3 2 3" xfId="20816" xr:uid="{00000000-0005-0000-0000-00009C410000}"/>
    <cellStyle name="Normal 2 3 2 2 6 2 3 3" xfId="7249" xr:uid="{00000000-0005-0000-0000-00009D410000}"/>
    <cellStyle name="Normal 2 3 2 2 6 2 3 3 2" xfId="15395" xr:uid="{00000000-0005-0000-0000-00009E410000}"/>
    <cellStyle name="Normal 2 3 2 2 6 2 3 3 2 2" xfId="31691" xr:uid="{00000000-0005-0000-0000-00009F410000}"/>
    <cellStyle name="Normal 2 3 2 2 6 2 3 3 3" xfId="23545" xr:uid="{00000000-0005-0000-0000-0000A0410000}"/>
    <cellStyle name="Normal 2 3 2 2 6 2 3 4" xfId="10096" xr:uid="{00000000-0005-0000-0000-0000A1410000}"/>
    <cellStyle name="Normal 2 3 2 2 6 2 3 4 2" xfId="26392" xr:uid="{00000000-0005-0000-0000-0000A2410000}"/>
    <cellStyle name="Normal 2 3 2 2 6 2 3 5" xfId="18246" xr:uid="{00000000-0005-0000-0000-0000A3410000}"/>
    <cellStyle name="Normal 2 3 2 2 6 2 4" xfId="3302" xr:uid="{00000000-0005-0000-0000-0000A4410000}"/>
    <cellStyle name="Normal 2 3 2 2 6 2 4 2" xfId="11448" xr:uid="{00000000-0005-0000-0000-0000A5410000}"/>
    <cellStyle name="Normal 2 3 2 2 6 2 4 2 2" xfId="27744" xr:uid="{00000000-0005-0000-0000-0000A6410000}"/>
    <cellStyle name="Normal 2 3 2 2 6 2 4 3" xfId="19598" xr:uid="{00000000-0005-0000-0000-0000A7410000}"/>
    <cellStyle name="Normal 2 3 2 2 6 2 5" xfId="5839" xr:uid="{00000000-0005-0000-0000-0000A8410000}"/>
    <cellStyle name="Normal 2 3 2 2 6 2 5 2" xfId="13985" xr:uid="{00000000-0005-0000-0000-0000A9410000}"/>
    <cellStyle name="Normal 2 3 2 2 6 2 5 2 2" xfId="30281" xr:uid="{00000000-0005-0000-0000-0000AA410000}"/>
    <cellStyle name="Normal 2 3 2 2 6 2 5 3" xfId="22135" xr:uid="{00000000-0005-0000-0000-0000AB410000}"/>
    <cellStyle name="Normal 2 3 2 2 6 2 6" xfId="8686" xr:uid="{00000000-0005-0000-0000-0000AC410000}"/>
    <cellStyle name="Normal 2 3 2 2 6 2 6 2" xfId="24982" xr:uid="{00000000-0005-0000-0000-0000AD410000}"/>
    <cellStyle name="Normal 2 3 2 2 6 2 7" xfId="16836" xr:uid="{00000000-0005-0000-0000-0000AE410000}"/>
    <cellStyle name="Normal 2 3 2 2 6 3" xfId="901" xr:uid="{00000000-0005-0000-0000-0000AF410000}"/>
    <cellStyle name="Normal 2 3 2 2 6 3 2" xfId="2311" xr:uid="{00000000-0005-0000-0000-0000B0410000}"/>
    <cellStyle name="Normal 2 3 2 2 6 3 2 2" xfId="4833" xr:uid="{00000000-0005-0000-0000-0000B1410000}"/>
    <cellStyle name="Normal 2 3 2 2 6 3 2 2 2" xfId="12979" xr:uid="{00000000-0005-0000-0000-0000B2410000}"/>
    <cellStyle name="Normal 2 3 2 2 6 3 2 2 2 2" xfId="29275" xr:uid="{00000000-0005-0000-0000-0000B3410000}"/>
    <cellStyle name="Normal 2 3 2 2 6 3 2 2 3" xfId="21129" xr:uid="{00000000-0005-0000-0000-0000B4410000}"/>
    <cellStyle name="Normal 2 3 2 2 6 3 2 3" xfId="7610" xr:uid="{00000000-0005-0000-0000-0000B5410000}"/>
    <cellStyle name="Normal 2 3 2 2 6 3 2 3 2" xfId="15756" xr:uid="{00000000-0005-0000-0000-0000B6410000}"/>
    <cellStyle name="Normal 2 3 2 2 6 3 2 3 2 2" xfId="32052" xr:uid="{00000000-0005-0000-0000-0000B7410000}"/>
    <cellStyle name="Normal 2 3 2 2 6 3 2 3 3" xfId="23906" xr:uid="{00000000-0005-0000-0000-0000B8410000}"/>
    <cellStyle name="Normal 2 3 2 2 6 3 2 4" xfId="10457" xr:uid="{00000000-0005-0000-0000-0000B9410000}"/>
    <cellStyle name="Normal 2 3 2 2 6 3 2 4 2" xfId="26753" xr:uid="{00000000-0005-0000-0000-0000BA410000}"/>
    <cellStyle name="Normal 2 3 2 2 6 3 2 5" xfId="18607" xr:uid="{00000000-0005-0000-0000-0000BB410000}"/>
    <cellStyle name="Normal 2 3 2 2 6 3 3" xfId="3615" xr:uid="{00000000-0005-0000-0000-0000BC410000}"/>
    <cellStyle name="Normal 2 3 2 2 6 3 3 2" xfId="11761" xr:uid="{00000000-0005-0000-0000-0000BD410000}"/>
    <cellStyle name="Normal 2 3 2 2 6 3 3 2 2" xfId="28057" xr:uid="{00000000-0005-0000-0000-0000BE410000}"/>
    <cellStyle name="Normal 2 3 2 2 6 3 3 3" xfId="19911" xr:uid="{00000000-0005-0000-0000-0000BF410000}"/>
    <cellStyle name="Normal 2 3 2 2 6 3 4" xfId="6200" xr:uid="{00000000-0005-0000-0000-0000C0410000}"/>
    <cellStyle name="Normal 2 3 2 2 6 3 4 2" xfId="14346" xr:uid="{00000000-0005-0000-0000-0000C1410000}"/>
    <cellStyle name="Normal 2 3 2 2 6 3 4 2 2" xfId="30642" xr:uid="{00000000-0005-0000-0000-0000C2410000}"/>
    <cellStyle name="Normal 2 3 2 2 6 3 4 3" xfId="22496" xr:uid="{00000000-0005-0000-0000-0000C3410000}"/>
    <cellStyle name="Normal 2 3 2 2 6 3 5" xfId="9047" xr:uid="{00000000-0005-0000-0000-0000C4410000}"/>
    <cellStyle name="Normal 2 3 2 2 6 3 5 2" xfId="25343" xr:uid="{00000000-0005-0000-0000-0000C5410000}"/>
    <cellStyle name="Normal 2 3 2 2 6 3 6" xfId="17197" xr:uid="{00000000-0005-0000-0000-0000C6410000}"/>
    <cellStyle name="Normal 2 3 2 2 6 4" xfId="1606" xr:uid="{00000000-0005-0000-0000-0000C7410000}"/>
    <cellStyle name="Normal 2 3 2 2 6 4 2" xfId="4224" xr:uid="{00000000-0005-0000-0000-0000C8410000}"/>
    <cellStyle name="Normal 2 3 2 2 6 4 2 2" xfId="12370" xr:uid="{00000000-0005-0000-0000-0000C9410000}"/>
    <cellStyle name="Normal 2 3 2 2 6 4 2 2 2" xfId="28666" xr:uid="{00000000-0005-0000-0000-0000CA410000}"/>
    <cellStyle name="Normal 2 3 2 2 6 4 2 3" xfId="20520" xr:uid="{00000000-0005-0000-0000-0000CB410000}"/>
    <cellStyle name="Normal 2 3 2 2 6 4 3" xfId="6905" xr:uid="{00000000-0005-0000-0000-0000CC410000}"/>
    <cellStyle name="Normal 2 3 2 2 6 4 3 2" xfId="15051" xr:uid="{00000000-0005-0000-0000-0000CD410000}"/>
    <cellStyle name="Normal 2 3 2 2 6 4 3 2 2" xfId="31347" xr:uid="{00000000-0005-0000-0000-0000CE410000}"/>
    <cellStyle name="Normal 2 3 2 2 6 4 3 3" xfId="23201" xr:uid="{00000000-0005-0000-0000-0000CF410000}"/>
    <cellStyle name="Normal 2 3 2 2 6 4 4" xfId="9752" xr:uid="{00000000-0005-0000-0000-0000D0410000}"/>
    <cellStyle name="Normal 2 3 2 2 6 4 4 2" xfId="26048" xr:uid="{00000000-0005-0000-0000-0000D1410000}"/>
    <cellStyle name="Normal 2 3 2 2 6 4 5" xfId="17902" xr:uid="{00000000-0005-0000-0000-0000D2410000}"/>
    <cellStyle name="Normal 2 3 2 2 6 5" xfId="3006" xr:uid="{00000000-0005-0000-0000-0000D3410000}"/>
    <cellStyle name="Normal 2 3 2 2 6 5 2" xfId="11152" xr:uid="{00000000-0005-0000-0000-0000D4410000}"/>
    <cellStyle name="Normal 2 3 2 2 6 5 2 2" xfId="27448" xr:uid="{00000000-0005-0000-0000-0000D5410000}"/>
    <cellStyle name="Normal 2 3 2 2 6 5 3" xfId="19302" xr:uid="{00000000-0005-0000-0000-0000D6410000}"/>
    <cellStyle name="Normal 2 3 2 2 6 6" xfId="5495" xr:uid="{00000000-0005-0000-0000-0000D7410000}"/>
    <cellStyle name="Normal 2 3 2 2 6 6 2" xfId="13641" xr:uid="{00000000-0005-0000-0000-0000D8410000}"/>
    <cellStyle name="Normal 2 3 2 2 6 6 2 2" xfId="29937" xr:uid="{00000000-0005-0000-0000-0000D9410000}"/>
    <cellStyle name="Normal 2 3 2 2 6 6 3" xfId="21791" xr:uid="{00000000-0005-0000-0000-0000DA410000}"/>
    <cellStyle name="Normal 2 3 2 2 6 7" xfId="8342" xr:uid="{00000000-0005-0000-0000-0000DB410000}"/>
    <cellStyle name="Normal 2 3 2 2 6 7 2" xfId="24638" xr:uid="{00000000-0005-0000-0000-0000DC410000}"/>
    <cellStyle name="Normal 2 3 2 2 6 8" xfId="16492" xr:uid="{00000000-0005-0000-0000-0000DD410000}"/>
    <cellStyle name="Normal 2 3 2 2 7" xfId="271" xr:uid="{00000000-0005-0000-0000-0000DE410000}"/>
    <cellStyle name="Normal 2 3 2 2 7 2" xfId="615" xr:uid="{00000000-0005-0000-0000-0000DF410000}"/>
    <cellStyle name="Normal 2 3 2 2 7 2 2" xfId="1321" xr:uid="{00000000-0005-0000-0000-0000E0410000}"/>
    <cellStyle name="Normal 2 3 2 2 7 2 2 2" xfId="2731" xr:uid="{00000000-0005-0000-0000-0000E1410000}"/>
    <cellStyle name="Normal 2 3 2 2 7 2 2 2 2" xfId="5203" xr:uid="{00000000-0005-0000-0000-0000E2410000}"/>
    <cellStyle name="Normal 2 3 2 2 7 2 2 2 2 2" xfId="13349" xr:uid="{00000000-0005-0000-0000-0000E3410000}"/>
    <cellStyle name="Normal 2 3 2 2 7 2 2 2 2 2 2" xfId="29645" xr:uid="{00000000-0005-0000-0000-0000E4410000}"/>
    <cellStyle name="Normal 2 3 2 2 7 2 2 2 2 3" xfId="21499" xr:uid="{00000000-0005-0000-0000-0000E5410000}"/>
    <cellStyle name="Normal 2 3 2 2 7 2 2 2 3" xfId="8030" xr:uid="{00000000-0005-0000-0000-0000E6410000}"/>
    <cellStyle name="Normal 2 3 2 2 7 2 2 2 3 2" xfId="16176" xr:uid="{00000000-0005-0000-0000-0000E7410000}"/>
    <cellStyle name="Normal 2 3 2 2 7 2 2 2 3 2 2" xfId="32472" xr:uid="{00000000-0005-0000-0000-0000E8410000}"/>
    <cellStyle name="Normal 2 3 2 2 7 2 2 2 3 3" xfId="24326" xr:uid="{00000000-0005-0000-0000-0000E9410000}"/>
    <cellStyle name="Normal 2 3 2 2 7 2 2 2 4" xfId="10877" xr:uid="{00000000-0005-0000-0000-0000EA410000}"/>
    <cellStyle name="Normal 2 3 2 2 7 2 2 2 4 2" xfId="27173" xr:uid="{00000000-0005-0000-0000-0000EB410000}"/>
    <cellStyle name="Normal 2 3 2 2 7 2 2 2 5" xfId="19027" xr:uid="{00000000-0005-0000-0000-0000EC410000}"/>
    <cellStyle name="Normal 2 3 2 2 7 2 2 3" xfId="3985" xr:uid="{00000000-0005-0000-0000-0000ED410000}"/>
    <cellStyle name="Normal 2 3 2 2 7 2 2 3 2" xfId="12131" xr:uid="{00000000-0005-0000-0000-0000EE410000}"/>
    <cellStyle name="Normal 2 3 2 2 7 2 2 3 2 2" xfId="28427" xr:uid="{00000000-0005-0000-0000-0000EF410000}"/>
    <cellStyle name="Normal 2 3 2 2 7 2 2 3 3" xfId="20281" xr:uid="{00000000-0005-0000-0000-0000F0410000}"/>
    <cellStyle name="Normal 2 3 2 2 7 2 2 4" xfId="6620" xr:uid="{00000000-0005-0000-0000-0000F1410000}"/>
    <cellStyle name="Normal 2 3 2 2 7 2 2 4 2" xfId="14766" xr:uid="{00000000-0005-0000-0000-0000F2410000}"/>
    <cellStyle name="Normal 2 3 2 2 7 2 2 4 2 2" xfId="31062" xr:uid="{00000000-0005-0000-0000-0000F3410000}"/>
    <cellStyle name="Normal 2 3 2 2 7 2 2 4 3" xfId="22916" xr:uid="{00000000-0005-0000-0000-0000F4410000}"/>
    <cellStyle name="Normal 2 3 2 2 7 2 2 5" xfId="9467" xr:uid="{00000000-0005-0000-0000-0000F5410000}"/>
    <cellStyle name="Normal 2 3 2 2 7 2 2 5 2" xfId="25763" xr:uid="{00000000-0005-0000-0000-0000F6410000}"/>
    <cellStyle name="Normal 2 3 2 2 7 2 2 6" xfId="17617" xr:uid="{00000000-0005-0000-0000-0000F7410000}"/>
    <cellStyle name="Normal 2 3 2 2 7 2 3" xfId="2026" xr:uid="{00000000-0005-0000-0000-0000F8410000}"/>
    <cellStyle name="Normal 2 3 2 2 7 2 3 2" xfId="4594" xr:uid="{00000000-0005-0000-0000-0000F9410000}"/>
    <cellStyle name="Normal 2 3 2 2 7 2 3 2 2" xfId="12740" xr:uid="{00000000-0005-0000-0000-0000FA410000}"/>
    <cellStyle name="Normal 2 3 2 2 7 2 3 2 2 2" xfId="29036" xr:uid="{00000000-0005-0000-0000-0000FB410000}"/>
    <cellStyle name="Normal 2 3 2 2 7 2 3 2 3" xfId="20890" xr:uid="{00000000-0005-0000-0000-0000FC410000}"/>
    <cellStyle name="Normal 2 3 2 2 7 2 3 3" xfId="7325" xr:uid="{00000000-0005-0000-0000-0000FD410000}"/>
    <cellStyle name="Normal 2 3 2 2 7 2 3 3 2" xfId="15471" xr:uid="{00000000-0005-0000-0000-0000FE410000}"/>
    <cellStyle name="Normal 2 3 2 2 7 2 3 3 2 2" xfId="31767" xr:uid="{00000000-0005-0000-0000-0000FF410000}"/>
    <cellStyle name="Normal 2 3 2 2 7 2 3 3 3" xfId="23621" xr:uid="{00000000-0005-0000-0000-000000420000}"/>
    <cellStyle name="Normal 2 3 2 2 7 2 3 4" xfId="10172" xr:uid="{00000000-0005-0000-0000-000001420000}"/>
    <cellStyle name="Normal 2 3 2 2 7 2 3 4 2" xfId="26468" xr:uid="{00000000-0005-0000-0000-000002420000}"/>
    <cellStyle name="Normal 2 3 2 2 7 2 3 5" xfId="18322" xr:uid="{00000000-0005-0000-0000-000003420000}"/>
    <cellStyle name="Normal 2 3 2 2 7 2 4" xfId="3376" xr:uid="{00000000-0005-0000-0000-000004420000}"/>
    <cellStyle name="Normal 2 3 2 2 7 2 4 2" xfId="11522" xr:uid="{00000000-0005-0000-0000-000005420000}"/>
    <cellStyle name="Normal 2 3 2 2 7 2 4 2 2" xfId="27818" xr:uid="{00000000-0005-0000-0000-000006420000}"/>
    <cellStyle name="Normal 2 3 2 2 7 2 4 3" xfId="19672" xr:uid="{00000000-0005-0000-0000-000007420000}"/>
    <cellStyle name="Normal 2 3 2 2 7 2 5" xfId="5915" xr:uid="{00000000-0005-0000-0000-000008420000}"/>
    <cellStyle name="Normal 2 3 2 2 7 2 5 2" xfId="14061" xr:uid="{00000000-0005-0000-0000-000009420000}"/>
    <cellStyle name="Normal 2 3 2 2 7 2 5 2 2" xfId="30357" xr:uid="{00000000-0005-0000-0000-00000A420000}"/>
    <cellStyle name="Normal 2 3 2 2 7 2 5 3" xfId="22211" xr:uid="{00000000-0005-0000-0000-00000B420000}"/>
    <cellStyle name="Normal 2 3 2 2 7 2 6" xfId="8762" xr:uid="{00000000-0005-0000-0000-00000C420000}"/>
    <cellStyle name="Normal 2 3 2 2 7 2 6 2" xfId="25058" xr:uid="{00000000-0005-0000-0000-00000D420000}"/>
    <cellStyle name="Normal 2 3 2 2 7 2 7" xfId="16912" xr:uid="{00000000-0005-0000-0000-00000E420000}"/>
    <cellStyle name="Normal 2 3 2 2 7 3" xfId="977" xr:uid="{00000000-0005-0000-0000-00000F420000}"/>
    <cellStyle name="Normal 2 3 2 2 7 3 2" xfId="2387" xr:uid="{00000000-0005-0000-0000-000010420000}"/>
    <cellStyle name="Normal 2 3 2 2 7 3 2 2" xfId="4907" xr:uid="{00000000-0005-0000-0000-000011420000}"/>
    <cellStyle name="Normal 2 3 2 2 7 3 2 2 2" xfId="13053" xr:uid="{00000000-0005-0000-0000-000012420000}"/>
    <cellStyle name="Normal 2 3 2 2 7 3 2 2 2 2" xfId="29349" xr:uid="{00000000-0005-0000-0000-000013420000}"/>
    <cellStyle name="Normal 2 3 2 2 7 3 2 2 3" xfId="21203" xr:uid="{00000000-0005-0000-0000-000014420000}"/>
    <cellStyle name="Normal 2 3 2 2 7 3 2 3" xfId="7686" xr:uid="{00000000-0005-0000-0000-000015420000}"/>
    <cellStyle name="Normal 2 3 2 2 7 3 2 3 2" xfId="15832" xr:uid="{00000000-0005-0000-0000-000016420000}"/>
    <cellStyle name="Normal 2 3 2 2 7 3 2 3 2 2" xfId="32128" xr:uid="{00000000-0005-0000-0000-000017420000}"/>
    <cellStyle name="Normal 2 3 2 2 7 3 2 3 3" xfId="23982" xr:uid="{00000000-0005-0000-0000-000018420000}"/>
    <cellStyle name="Normal 2 3 2 2 7 3 2 4" xfId="10533" xr:uid="{00000000-0005-0000-0000-000019420000}"/>
    <cellStyle name="Normal 2 3 2 2 7 3 2 4 2" xfId="26829" xr:uid="{00000000-0005-0000-0000-00001A420000}"/>
    <cellStyle name="Normal 2 3 2 2 7 3 2 5" xfId="18683" xr:uid="{00000000-0005-0000-0000-00001B420000}"/>
    <cellStyle name="Normal 2 3 2 2 7 3 3" xfId="3689" xr:uid="{00000000-0005-0000-0000-00001C420000}"/>
    <cellStyle name="Normal 2 3 2 2 7 3 3 2" xfId="11835" xr:uid="{00000000-0005-0000-0000-00001D420000}"/>
    <cellStyle name="Normal 2 3 2 2 7 3 3 2 2" xfId="28131" xr:uid="{00000000-0005-0000-0000-00001E420000}"/>
    <cellStyle name="Normal 2 3 2 2 7 3 3 3" xfId="19985" xr:uid="{00000000-0005-0000-0000-00001F420000}"/>
    <cellStyle name="Normal 2 3 2 2 7 3 4" xfId="6276" xr:uid="{00000000-0005-0000-0000-000020420000}"/>
    <cellStyle name="Normal 2 3 2 2 7 3 4 2" xfId="14422" xr:uid="{00000000-0005-0000-0000-000021420000}"/>
    <cellStyle name="Normal 2 3 2 2 7 3 4 2 2" xfId="30718" xr:uid="{00000000-0005-0000-0000-000022420000}"/>
    <cellStyle name="Normal 2 3 2 2 7 3 4 3" xfId="22572" xr:uid="{00000000-0005-0000-0000-000023420000}"/>
    <cellStyle name="Normal 2 3 2 2 7 3 5" xfId="9123" xr:uid="{00000000-0005-0000-0000-000024420000}"/>
    <cellStyle name="Normal 2 3 2 2 7 3 5 2" xfId="25419" xr:uid="{00000000-0005-0000-0000-000025420000}"/>
    <cellStyle name="Normal 2 3 2 2 7 3 6" xfId="17273" xr:uid="{00000000-0005-0000-0000-000026420000}"/>
    <cellStyle name="Normal 2 3 2 2 7 4" xfId="1682" xr:uid="{00000000-0005-0000-0000-000027420000}"/>
    <cellStyle name="Normal 2 3 2 2 7 4 2" xfId="4298" xr:uid="{00000000-0005-0000-0000-000028420000}"/>
    <cellStyle name="Normal 2 3 2 2 7 4 2 2" xfId="12444" xr:uid="{00000000-0005-0000-0000-000029420000}"/>
    <cellStyle name="Normal 2 3 2 2 7 4 2 2 2" xfId="28740" xr:uid="{00000000-0005-0000-0000-00002A420000}"/>
    <cellStyle name="Normal 2 3 2 2 7 4 2 3" xfId="20594" xr:uid="{00000000-0005-0000-0000-00002B420000}"/>
    <cellStyle name="Normal 2 3 2 2 7 4 3" xfId="6981" xr:uid="{00000000-0005-0000-0000-00002C420000}"/>
    <cellStyle name="Normal 2 3 2 2 7 4 3 2" xfId="15127" xr:uid="{00000000-0005-0000-0000-00002D420000}"/>
    <cellStyle name="Normal 2 3 2 2 7 4 3 2 2" xfId="31423" xr:uid="{00000000-0005-0000-0000-00002E420000}"/>
    <cellStyle name="Normal 2 3 2 2 7 4 3 3" xfId="23277" xr:uid="{00000000-0005-0000-0000-00002F420000}"/>
    <cellStyle name="Normal 2 3 2 2 7 4 4" xfId="9828" xr:uid="{00000000-0005-0000-0000-000030420000}"/>
    <cellStyle name="Normal 2 3 2 2 7 4 4 2" xfId="26124" xr:uid="{00000000-0005-0000-0000-000031420000}"/>
    <cellStyle name="Normal 2 3 2 2 7 4 5" xfId="17978" xr:uid="{00000000-0005-0000-0000-000032420000}"/>
    <cellStyle name="Normal 2 3 2 2 7 5" xfId="3080" xr:uid="{00000000-0005-0000-0000-000033420000}"/>
    <cellStyle name="Normal 2 3 2 2 7 5 2" xfId="11226" xr:uid="{00000000-0005-0000-0000-000034420000}"/>
    <cellStyle name="Normal 2 3 2 2 7 5 2 2" xfId="27522" xr:uid="{00000000-0005-0000-0000-000035420000}"/>
    <cellStyle name="Normal 2 3 2 2 7 5 3" xfId="19376" xr:uid="{00000000-0005-0000-0000-000036420000}"/>
    <cellStyle name="Normal 2 3 2 2 7 6" xfId="5571" xr:uid="{00000000-0005-0000-0000-000037420000}"/>
    <cellStyle name="Normal 2 3 2 2 7 6 2" xfId="13717" xr:uid="{00000000-0005-0000-0000-000038420000}"/>
    <cellStyle name="Normal 2 3 2 2 7 6 2 2" xfId="30013" xr:uid="{00000000-0005-0000-0000-000039420000}"/>
    <cellStyle name="Normal 2 3 2 2 7 6 3" xfId="21867" xr:uid="{00000000-0005-0000-0000-00003A420000}"/>
    <cellStyle name="Normal 2 3 2 2 7 7" xfId="8418" xr:uid="{00000000-0005-0000-0000-00003B420000}"/>
    <cellStyle name="Normal 2 3 2 2 7 7 2" xfId="24714" xr:uid="{00000000-0005-0000-0000-00003C420000}"/>
    <cellStyle name="Normal 2 3 2 2 7 8" xfId="16568" xr:uid="{00000000-0005-0000-0000-00003D420000}"/>
    <cellStyle name="Normal 2 3 2 2 8" xfId="361" xr:uid="{00000000-0005-0000-0000-00003E420000}"/>
    <cellStyle name="Normal 2 3 2 2 8 2" xfId="1067" xr:uid="{00000000-0005-0000-0000-00003F420000}"/>
    <cellStyle name="Normal 2 3 2 2 8 2 2" xfId="2477" xr:uid="{00000000-0005-0000-0000-000040420000}"/>
    <cellStyle name="Normal 2 3 2 2 8 2 2 2" xfId="4981" xr:uid="{00000000-0005-0000-0000-000041420000}"/>
    <cellStyle name="Normal 2 3 2 2 8 2 2 2 2" xfId="13127" xr:uid="{00000000-0005-0000-0000-000042420000}"/>
    <cellStyle name="Normal 2 3 2 2 8 2 2 2 2 2" xfId="29423" xr:uid="{00000000-0005-0000-0000-000043420000}"/>
    <cellStyle name="Normal 2 3 2 2 8 2 2 2 3" xfId="21277" xr:uid="{00000000-0005-0000-0000-000044420000}"/>
    <cellStyle name="Normal 2 3 2 2 8 2 2 3" xfId="7776" xr:uid="{00000000-0005-0000-0000-000045420000}"/>
    <cellStyle name="Normal 2 3 2 2 8 2 2 3 2" xfId="15922" xr:uid="{00000000-0005-0000-0000-000046420000}"/>
    <cellStyle name="Normal 2 3 2 2 8 2 2 3 2 2" xfId="32218" xr:uid="{00000000-0005-0000-0000-000047420000}"/>
    <cellStyle name="Normal 2 3 2 2 8 2 2 3 3" xfId="24072" xr:uid="{00000000-0005-0000-0000-000048420000}"/>
    <cellStyle name="Normal 2 3 2 2 8 2 2 4" xfId="10623" xr:uid="{00000000-0005-0000-0000-000049420000}"/>
    <cellStyle name="Normal 2 3 2 2 8 2 2 4 2" xfId="26919" xr:uid="{00000000-0005-0000-0000-00004A420000}"/>
    <cellStyle name="Normal 2 3 2 2 8 2 2 5" xfId="18773" xr:uid="{00000000-0005-0000-0000-00004B420000}"/>
    <cellStyle name="Normal 2 3 2 2 8 2 3" xfId="3763" xr:uid="{00000000-0005-0000-0000-00004C420000}"/>
    <cellStyle name="Normal 2 3 2 2 8 2 3 2" xfId="11909" xr:uid="{00000000-0005-0000-0000-00004D420000}"/>
    <cellStyle name="Normal 2 3 2 2 8 2 3 2 2" xfId="28205" xr:uid="{00000000-0005-0000-0000-00004E420000}"/>
    <cellStyle name="Normal 2 3 2 2 8 2 3 3" xfId="20059" xr:uid="{00000000-0005-0000-0000-00004F420000}"/>
    <cellStyle name="Normal 2 3 2 2 8 2 4" xfId="6366" xr:uid="{00000000-0005-0000-0000-000050420000}"/>
    <cellStyle name="Normal 2 3 2 2 8 2 4 2" xfId="14512" xr:uid="{00000000-0005-0000-0000-000051420000}"/>
    <cellStyle name="Normal 2 3 2 2 8 2 4 2 2" xfId="30808" xr:uid="{00000000-0005-0000-0000-000052420000}"/>
    <cellStyle name="Normal 2 3 2 2 8 2 4 3" xfId="22662" xr:uid="{00000000-0005-0000-0000-000053420000}"/>
    <cellStyle name="Normal 2 3 2 2 8 2 5" xfId="9213" xr:uid="{00000000-0005-0000-0000-000054420000}"/>
    <cellStyle name="Normal 2 3 2 2 8 2 5 2" xfId="25509" xr:uid="{00000000-0005-0000-0000-000055420000}"/>
    <cellStyle name="Normal 2 3 2 2 8 2 6" xfId="17363" xr:uid="{00000000-0005-0000-0000-000056420000}"/>
    <cellStyle name="Normal 2 3 2 2 8 3" xfId="1772" xr:uid="{00000000-0005-0000-0000-000057420000}"/>
    <cellStyle name="Normal 2 3 2 2 8 3 2" xfId="4372" xr:uid="{00000000-0005-0000-0000-000058420000}"/>
    <cellStyle name="Normal 2 3 2 2 8 3 2 2" xfId="12518" xr:uid="{00000000-0005-0000-0000-000059420000}"/>
    <cellStyle name="Normal 2 3 2 2 8 3 2 2 2" xfId="28814" xr:uid="{00000000-0005-0000-0000-00005A420000}"/>
    <cellStyle name="Normal 2 3 2 2 8 3 2 3" xfId="20668" xr:uid="{00000000-0005-0000-0000-00005B420000}"/>
    <cellStyle name="Normal 2 3 2 2 8 3 3" xfId="7071" xr:uid="{00000000-0005-0000-0000-00005C420000}"/>
    <cellStyle name="Normal 2 3 2 2 8 3 3 2" xfId="15217" xr:uid="{00000000-0005-0000-0000-00005D420000}"/>
    <cellStyle name="Normal 2 3 2 2 8 3 3 2 2" xfId="31513" xr:uid="{00000000-0005-0000-0000-00005E420000}"/>
    <cellStyle name="Normal 2 3 2 2 8 3 3 3" xfId="23367" xr:uid="{00000000-0005-0000-0000-00005F420000}"/>
    <cellStyle name="Normal 2 3 2 2 8 3 4" xfId="9918" xr:uid="{00000000-0005-0000-0000-000060420000}"/>
    <cellStyle name="Normal 2 3 2 2 8 3 4 2" xfId="26214" xr:uid="{00000000-0005-0000-0000-000061420000}"/>
    <cellStyle name="Normal 2 3 2 2 8 3 5" xfId="18068" xr:uid="{00000000-0005-0000-0000-000062420000}"/>
    <cellStyle name="Normal 2 3 2 2 8 4" xfId="3154" xr:uid="{00000000-0005-0000-0000-000063420000}"/>
    <cellStyle name="Normal 2 3 2 2 8 4 2" xfId="11300" xr:uid="{00000000-0005-0000-0000-000064420000}"/>
    <cellStyle name="Normal 2 3 2 2 8 4 2 2" xfId="27596" xr:uid="{00000000-0005-0000-0000-000065420000}"/>
    <cellStyle name="Normal 2 3 2 2 8 4 3" xfId="19450" xr:uid="{00000000-0005-0000-0000-000066420000}"/>
    <cellStyle name="Normal 2 3 2 2 8 5" xfId="5661" xr:uid="{00000000-0005-0000-0000-000067420000}"/>
    <cellStyle name="Normal 2 3 2 2 8 5 2" xfId="13807" xr:uid="{00000000-0005-0000-0000-000068420000}"/>
    <cellStyle name="Normal 2 3 2 2 8 5 2 2" xfId="30103" xr:uid="{00000000-0005-0000-0000-000069420000}"/>
    <cellStyle name="Normal 2 3 2 2 8 5 3" xfId="21957" xr:uid="{00000000-0005-0000-0000-00006A420000}"/>
    <cellStyle name="Normal 2 3 2 2 8 6" xfId="8508" xr:uid="{00000000-0005-0000-0000-00006B420000}"/>
    <cellStyle name="Normal 2 3 2 2 8 6 2" xfId="24804" xr:uid="{00000000-0005-0000-0000-00006C420000}"/>
    <cellStyle name="Normal 2 3 2 2 8 7" xfId="16658" xr:uid="{00000000-0005-0000-0000-00006D420000}"/>
    <cellStyle name="Normal 2 3 2 2 9" xfId="695" xr:uid="{00000000-0005-0000-0000-00006E420000}"/>
    <cellStyle name="Normal 2 3 2 2 9 2" xfId="696" xr:uid="{00000000-0005-0000-0000-00006F420000}"/>
    <cellStyle name="Normal 2 3 2 2 9 2 2" xfId="711" xr:uid="{00000000-0005-0000-0000-000070420000}"/>
    <cellStyle name="Normal 2 3 2 2 9 2 2 10" xfId="6010" xr:uid="{00000000-0005-0000-0000-000071420000}"/>
    <cellStyle name="Normal 2 3 2 2 9 2 2 10 2" xfId="14156" xr:uid="{00000000-0005-0000-0000-000072420000}"/>
    <cellStyle name="Normal 2 3 2 2 9 2 2 10 2 2" xfId="30452" xr:uid="{00000000-0005-0000-0000-000073420000}"/>
    <cellStyle name="Normal 2 3 2 2 9 2 2 10 3" xfId="22306" xr:uid="{00000000-0005-0000-0000-000074420000}"/>
    <cellStyle name="Normal 2 3 2 2 9 2 2 11" xfId="8857" xr:uid="{00000000-0005-0000-0000-000075420000}"/>
    <cellStyle name="Normal 2 3 2 2 9 2 2 11 2" xfId="25153" xr:uid="{00000000-0005-0000-0000-000076420000}"/>
    <cellStyle name="Normal 2 3 2 2 9 2 2 12" xfId="17007" xr:uid="{00000000-0005-0000-0000-000077420000}"/>
    <cellStyle name="Normal 2 3 2 2 9 2 2 2" xfId="1416" xr:uid="{00000000-0005-0000-0000-000078420000}"/>
    <cellStyle name="Normal 2 3 2 2 9 2 2 2 2" xfId="2826" xr:uid="{00000000-0005-0000-0000-000079420000}"/>
    <cellStyle name="Normal 2 3 2 2 9 2 2 2 2 2" xfId="5284" xr:uid="{00000000-0005-0000-0000-00007A420000}"/>
    <cellStyle name="Normal 2 3 2 2 9 2 2 2 2 2 2" xfId="13430" xr:uid="{00000000-0005-0000-0000-00007B420000}"/>
    <cellStyle name="Normal 2 3 2 2 9 2 2 2 2 2 2 2" xfId="29726" xr:uid="{00000000-0005-0000-0000-00007C420000}"/>
    <cellStyle name="Normal 2 3 2 2 9 2 2 2 2 2 3" xfId="21580" xr:uid="{00000000-0005-0000-0000-00007D420000}"/>
    <cellStyle name="Normal 2 3 2 2 9 2 2 2 2 3" xfId="8125" xr:uid="{00000000-0005-0000-0000-00007E420000}"/>
    <cellStyle name="Normal 2 3 2 2 9 2 2 2 2 3 2" xfId="16271" xr:uid="{00000000-0005-0000-0000-00007F420000}"/>
    <cellStyle name="Normal 2 3 2 2 9 2 2 2 2 3 2 2" xfId="32567" xr:uid="{00000000-0005-0000-0000-000080420000}"/>
    <cellStyle name="Normal 2 3 2 2 9 2 2 2 2 3 3" xfId="24421" xr:uid="{00000000-0005-0000-0000-000081420000}"/>
    <cellStyle name="Normal 2 3 2 2 9 2 2 2 2 4" xfId="10972" xr:uid="{00000000-0005-0000-0000-000082420000}"/>
    <cellStyle name="Normal 2 3 2 2 9 2 2 2 2 4 2" xfId="27268" xr:uid="{00000000-0005-0000-0000-000083420000}"/>
    <cellStyle name="Normal 2 3 2 2 9 2 2 2 2 5" xfId="19122" xr:uid="{00000000-0005-0000-0000-000084420000}"/>
    <cellStyle name="Normal 2 3 2 2 9 2 2 2 3" xfId="4066" xr:uid="{00000000-0005-0000-0000-000085420000}"/>
    <cellStyle name="Normal 2 3 2 2 9 2 2 2 3 2" xfId="12212" xr:uid="{00000000-0005-0000-0000-000086420000}"/>
    <cellStyle name="Normal 2 3 2 2 9 2 2 2 3 2 2" xfId="28508" xr:uid="{00000000-0005-0000-0000-000087420000}"/>
    <cellStyle name="Normal 2 3 2 2 9 2 2 2 3 3" xfId="20362" xr:uid="{00000000-0005-0000-0000-000088420000}"/>
    <cellStyle name="Normal 2 3 2 2 9 2 2 2 4" xfId="6715" xr:uid="{00000000-0005-0000-0000-000089420000}"/>
    <cellStyle name="Normal 2 3 2 2 9 2 2 2 4 2" xfId="14861" xr:uid="{00000000-0005-0000-0000-00008A420000}"/>
    <cellStyle name="Normal 2 3 2 2 9 2 2 2 4 2 2" xfId="31157" xr:uid="{00000000-0005-0000-0000-00008B420000}"/>
    <cellStyle name="Normal 2 3 2 2 9 2 2 2 4 3" xfId="23011" xr:uid="{00000000-0005-0000-0000-00008C420000}"/>
    <cellStyle name="Normal 2 3 2 2 9 2 2 2 5" xfId="9562" xr:uid="{00000000-0005-0000-0000-00008D420000}"/>
    <cellStyle name="Normal 2 3 2 2 9 2 2 2 5 2" xfId="25858" xr:uid="{00000000-0005-0000-0000-00008E420000}"/>
    <cellStyle name="Normal 2 3 2 2 9 2 2 2 6" xfId="17712" xr:uid="{00000000-0005-0000-0000-00008F420000}"/>
    <cellStyle name="Normal 2 3 2 2 9 2 2 3" xfId="2121" xr:uid="{00000000-0005-0000-0000-000090420000}"/>
    <cellStyle name="Normal 2 3 2 2 9 2 2 3 2" xfId="4675" xr:uid="{00000000-0005-0000-0000-000091420000}"/>
    <cellStyle name="Normal 2 3 2 2 9 2 2 3 2 2" xfId="12821" xr:uid="{00000000-0005-0000-0000-000092420000}"/>
    <cellStyle name="Normal 2 3 2 2 9 2 2 3 2 2 2" xfId="29117" xr:uid="{00000000-0005-0000-0000-000093420000}"/>
    <cellStyle name="Normal 2 3 2 2 9 2 2 3 2 3" xfId="20971" xr:uid="{00000000-0005-0000-0000-000094420000}"/>
    <cellStyle name="Normal 2 3 2 2 9 2 2 3 3" xfId="7420" xr:uid="{00000000-0005-0000-0000-000095420000}"/>
    <cellStyle name="Normal 2 3 2 2 9 2 2 3 3 2" xfId="15566" xr:uid="{00000000-0005-0000-0000-000096420000}"/>
    <cellStyle name="Normal 2 3 2 2 9 2 2 3 3 2 2" xfId="31862" xr:uid="{00000000-0005-0000-0000-000097420000}"/>
    <cellStyle name="Normal 2 3 2 2 9 2 2 3 3 3" xfId="23716" xr:uid="{00000000-0005-0000-0000-000098420000}"/>
    <cellStyle name="Normal 2 3 2 2 9 2 2 3 4" xfId="10267" xr:uid="{00000000-0005-0000-0000-000099420000}"/>
    <cellStyle name="Normal 2 3 2 2 9 2 2 3 4 2" xfId="26563" xr:uid="{00000000-0005-0000-0000-00009A420000}"/>
    <cellStyle name="Normal 2 3 2 2 9 2 2 3 5" xfId="18417" xr:uid="{00000000-0005-0000-0000-00009B420000}"/>
    <cellStyle name="Normal 2 3 2 2 9 2 2 4" xfId="2830" xr:uid="{00000000-0005-0000-0000-00009C420000}"/>
    <cellStyle name="Normal 2 3 2 2 9 2 2 4 2" xfId="2832" xr:uid="{00000000-0005-0000-0000-00009D420000}"/>
    <cellStyle name="Normal 2 3 2 2 9 2 2 4 2 2" xfId="5289" xr:uid="{00000000-0005-0000-0000-00009E420000}"/>
    <cellStyle name="Normal 2 3 2 2 9 2 2 4 2 2 2" xfId="13435" xr:uid="{00000000-0005-0000-0000-00009F420000}"/>
    <cellStyle name="Normal 2 3 2 2 9 2 2 4 2 2 2 2" xfId="29731" xr:uid="{00000000-0005-0000-0000-0000A0420000}"/>
    <cellStyle name="Normal 2 3 2 2 9 2 2 4 2 2 3" xfId="21585" xr:uid="{00000000-0005-0000-0000-0000A1420000}"/>
    <cellStyle name="Normal 2 3 2 2 9 2 2 4 2 3" xfId="8131" xr:uid="{00000000-0005-0000-0000-0000A2420000}"/>
    <cellStyle name="Normal 2 3 2 2 9 2 2 4 2 3 2" xfId="16277" xr:uid="{00000000-0005-0000-0000-0000A3420000}"/>
    <cellStyle name="Normal 2 3 2 2 9 2 2 4 2 3 2 2" xfId="32573" xr:uid="{00000000-0005-0000-0000-0000A4420000}"/>
    <cellStyle name="Normal 2 3 2 2 9 2 2 4 2 3 3" xfId="24427" xr:uid="{00000000-0005-0000-0000-0000A5420000}"/>
    <cellStyle name="Normal 2 3 2 2 9 2 2 4 2 4" xfId="10978" xr:uid="{00000000-0005-0000-0000-0000A6420000}"/>
    <cellStyle name="Normal 2 3 2 2 9 2 2 4 2 4 2" xfId="27274" xr:uid="{00000000-0005-0000-0000-0000A7420000}"/>
    <cellStyle name="Normal 2 3 2 2 9 2 2 4 2 5" xfId="19128" xr:uid="{00000000-0005-0000-0000-0000A8420000}"/>
    <cellStyle name="Normal 2 3 2 2 9 2 2 4 3" xfId="5287" xr:uid="{00000000-0005-0000-0000-0000A9420000}"/>
    <cellStyle name="Normal 2 3 2 2 9 2 2 4 3 2" xfId="13433" xr:uid="{00000000-0005-0000-0000-0000AA420000}"/>
    <cellStyle name="Normal 2 3 2 2 9 2 2 4 3 2 2" xfId="29729" xr:uid="{00000000-0005-0000-0000-0000AB420000}"/>
    <cellStyle name="Normal 2 3 2 2 9 2 2 4 3 3" xfId="21583" xr:uid="{00000000-0005-0000-0000-0000AC420000}"/>
    <cellStyle name="Normal 2 3 2 2 9 2 2 4 4" xfId="8129" xr:uid="{00000000-0005-0000-0000-0000AD420000}"/>
    <cellStyle name="Normal 2 3 2 2 9 2 2 4 4 2" xfId="16275" xr:uid="{00000000-0005-0000-0000-0000AE420000}"/>
    <cellStyle name="Normal 2 3 2 2 9 2 2 4 4 2 2" xfId="32571" xr:uid="{00000000-0005-0000-0000-0000AF420000}"/>
    <cellStyle name="Normal 2 3 2 2 9 2 2 4 4 3" xfId="24425" xr:uid="{00000000-0005-0000-0000-0000B0420000}"/>
    <cellStyle name="Normal 2 3 2 2 9 2 2 4 5" xfId="10976" xr:uid="{00000000-0005-0000-0000-0000B1420000}"/>
    <cellStyle name="Normal 2 3 2 2 9 2 2 4 5 2" xfId="27272" xr:uid="{00000000-0005-0000-0000-0000B2420000}"/>
    <cellStyle name="Normal 2 3 2 2 9 2 2 4 6" xfId="19126" xr:uid="{00000000-0005-0000-0000-0000B3420000}"/>
    <cellStyle name="Normal 2 3 2 2 9 2 2 5" xfId="2836" xr:uid="{00000000-0005-0000-0000-0000B4420000}"/>
    <cellStyle name="Normal 2 3 2 2 9 2 2 5 2" xfId="5293" xr:uid="{00000000-0005-0000-0000-0000B5420000}"/>
    <cellStyle name="Normal 2 3 2 2 9 2 2 5 2 2" xfId="13439" xr:uid="{00000000-0005-0000-0000-0000B6420000}"/>
    <cellStyle name="Normal 2 3 2 2 9 2 2 5 2 2 2" xfId="29735" xr:uid="{00000000-0005-0000-0000-0000B7420000}"/>
    <cellStyle name="Normal 2 3 2 2 9 2 2 5 2 3" xfId="21589" xr:uid="{00000000-0005-0000-0000-0000B8420000}"/>
    <cellStyle name="Normal 2 3 2 2 9 2 2 5 3" xfId="8135" xr:uid="{00000000-0005-0000-0000-0000B9420000}"/>
    <cellStyle name="Normal 2 3 2 2 9 2 2 5 3 2" xfId="16281" xr:uid="{00000000-0005-0000-0000-0000BA420000}"/>
    <cellStyle name="Normal 2 3 2 2 9 2 2 5 3 2 2" xfId="32577" xr:uid="{00000000-0005-0000-0000-0000BB420000}"/>
    <cellStyle name="Normal 2 3 2 2 9 2 2 5 3 3" xfId="24431" xr:uid="{00000000-0005-0000-0000-0000BC420000}"/>
    <cellStyle name="Normal 2 3 2 2 9 2 2 5 4" xfId="10982" xr:uid="{00000000-0005-0000-0000-0000BD420000}"/>
    <cellStyle name="Normal 2 3 2 2 9 2 2 5 4 2" xfId="27278" xr:uid="{00000000-0005-0000-0000-0000BE420000}"/>
    <cellStyle name="Normal 2 3 2 2 9 2 2 5 5" xfId="16302" xr:uid="{00000000-0005-0000-0000-0000BF420000}"/>
    <cellStyle name="Normal 2 3 2 2 9 2 2 5 5 2" xfId="32598" xr:uid="{00000000-0005-0000-0000-0000C0420000}"/>
    <cellStyle name="Normal 2 3 2 2 9 2 2 5 5 3" xfId="32600" xr:uid="{00000000-0005-0000-0000-0000C1420000}"/>
    <cellStyle name="Normal 2 3 2 2 9 2 2 5 5 3 2" xfId="32601" xr:uid="{00000000-0005-0000-0000-0000C2420000}"/>
    <cellStyle name="Normal 2 3 2 2 9 2 2 5 5 3 2 2" xfId="32609" xr:uid="{00000000-0005-0000-0000-0000C3420000}"/>
    <cellStyle name="Normal 2 3 2 2 9 2 2 5 5 3 2 2 2" xfId="32633" xr:uid="{00000000-0005-0000-0000-0000C4420000}"/>
    <cellStyle name="Normal 2 3 2 2 9 2 2 5 5 5" xfId="32615" xr:uid="{00000000-0005-0000-0000-0000C5420000}"/>
    <cellStyle name="Normal 2 3 2 2 9 2 2 5 5 5 2" xfId="32618" xr:uid="{00000000-0005-0000-0000-0000C6420000}"/>
    <cellStyle name="Normal 2 3 2 2 9 2 2 5 5 5 2 2" xfId="32621" xr:uid="{00000000-0005-0000-0000-0000C7420000}"/>
    <cellStyle name="Normal 2 3 2 2 9 2 2 5 6" xfId="19132" xr:uid="{00000000-0005-0000-0000-0000C8420000}"/>
    <cellStyle name="Normal 2 3 2 2 9 2 2 5 7" xfId="32624" xr:uid="{00000000-0005-0000-0000-0000C9420000}"/>
    <cellStyle name="Normal 2 3 2 2 9 2 2 5 7 2" xfId="32631" xr:uid="{00000000-0005-0000-0000-0000CA420000}"/>
    <cellStyle name="Normal 2 3 2 2 9 2 2 6" xfId="2838" xr:uid="{00000000-0005-0000-0000-0000CB420000}"/>
    <cellStyle name="Normal 2 3 2 2 9 2 2 6 2" xfId="2844" xr:uid="{00000000-0005-0000-0000-0000CC420000}"/>
    <cellStyle name="Normal 2 3 2 2 9 2 2 6 2 2" xfId="5301" xr:uid="{00000000-0005-0000-0000-0000CD420000}"/>
    <cellStyle name="Normal 2 3 2 2 9 2 2 6 2 2 2" xfId="13447" xr:uid="{00000000-0005-0000-0000-0000CE420000}"/>
    <cellStyle name="Normal 2 3 2 2 9 2 2 6 2 2 2 2" xfId="29743" xr:uid="{00000000-0005-0000-0000-0000CF420000}"/>
    <cellStyle name="Normal 2 3 2 2 9 2 2 6 2 2 3" xfId="21597" xr:uid="{00000000-0005-0000-0000-0000D0420000}"/>
    <cellStyle name="Normal 2 3 2 2 9 2 2 6 2 3" xfId="8143" xr:uid="{00000000-0005-0000-0000-0000D1420000}"/>
    <cellStyle name="Normal 2 3 2 2 9 2 2 6 2 3 2" xfId="16289" xr:uid="{00000000-0005-0000-0000-0000D2420000}"/>
    <cellStyle name="Normal 2 3 2 2 9 2 2 6 2 3 2 2" xfId="32585" xr:uid="{00000000-0005-0000-0000-0000D3420000}"/>
    <cellStyle name="Normal 2 3 2 2 9 2 2 6 2 3 3" xfId="24439" xr:uid="{00000000-0005-0000-0000-0000D4420000}"/>
    <cellStyle name="Normal 2 3 2 2 9 2 2 6 2 4" xfId="10990" xr:uid="{00000000-0005-0000-0000-0000D5420000}"/>
    <cellStyle name="Normal 2 3 2 2 9 2 2 6 2 4 2" xfId="27286" xr:uid="{00000000-0005-0000-0000-0000D6420000}"/>
    <cellStyle name="Normal 2 3 2 2 9 2 2 6 2 5" xfId="19140" xr:uid="{00000000-0005-0000-0000-0000D7420000}"/>
    <cellStyle name="Normal 2 3 2 2 9 2 2 6 3" xfId="5295" xr:uid="{00000000-0005-0000-0000-0000D8420000}"/>
    <cellStyle name="Normal 2 3 2 2 9 2 2 6 3 2" xfId="13441" xr:uid="{00000000-0005-0000-0000-0000D9420000}"/>
    <cellStyle name="Normal 2 3 2 2 9 2 2 6 3 2 2" xfId="29737" xr:uid="{00000000-0005-0000-0000-0000DA420000}"/>
    <cellStyle name="Normal 2 3 2 2 9 2 2 6 3 3" xfId="21591" xr:uid="{00000000-0005-0000-0000-0000DB420000}"/>
    <cellStyle name="Normal 2 3 2 2 9 2 2 6 4" xfId="8137" xr:uid="{00000000-0005-0000-0000-0000DC420000}"/>
    <cellStyle name="Normal 2 3 2 2 9 2 2 6 4 2" xfId="16283" xr:uid="{00000000-0005-0000-0000-0000DD420000}"/>
    <cellStyle name="Normal 2 3 2 2 9 2 2 6 4 2 2" xfId="32579" xr:uid="{00000000-0005-0000-0000-0000DE420000}"/>
    <cellStyle name="Normal 2 3 2 2 9 2 2 6 4 3" xfId="24433" xr:uid="{00000000-0005-0000-0000-0000DF420000}"/>
    <cellStyle name="Normal 2 3 2 2 9 2 2 6 5" xfId="10984" xr:uid="{00000000-0005-0000-0000-0000E0420000}"/>
    <cellStyle name="Normal 2 3 2 2 9 2 2 6 5 2" xfId="27280" xr:uid="{00000000-0005-0000-0000-0000E1420000}"/>
    <cellStyle name="Normal 2 3 2 2 9 2 2 6 6" xfId="19134" xr:uid="{00000000-0005-0000-0000-0000E2420000}"/>
    <cellStyle name="Normal 2 3 2 2 9 2 2 7" xfId="2846" xr:uid="{00000000-0005-0000-0000-0000E3420000}"/>
    <cellStyle name="Normal 2 3 2 2 9 2 2 7 2" xfId="5303" xr:uid="{00000000-0005-0000-0000-0000E4420000}"/>
    <cellStyle name="Normal 2 3 2 2 9 2 2 7 2 2" xfId="13449" xr:uid="{00000000-0005-0000-0000-0000E5420000}"/>
    <cellStyle name="Normal 2 3 2 2 9 2 2 7 2 2 2" xfId="29745" xr:uid="{00000000-0005-0000-0000-0000E6420000}"/>
    <cellStyle name="Normal 2 3 2 2 9 2 2 7 2 3" xfId="21599" xr:uid="{00000000-0005-0000-0000-0000E7420000}"/>
    <cellStyle name="Normal 2 3 2 2 9 2 2 7 3" xfId="8145" xr:uid="{00000000-0005-0000-0000-0000E8420000}"/>
    <cellStyle name="Normal 2 3 2 2 9 2 2 7 3 2" xfId="16291" xr:uid="{00000000-0005-0000-0000-0000E9420000}"/>
    <cellStyle name="Normal 2 3 2 2 9 2 2 7 3 2 2" xfId="32587" xr:uid="{00000000-0005-0000-0000-0000EA420000}"/>
    <cellStyle name="Normal 2 3 2 2 9 2 2 7 3 3" xfId="24441" xr:uid="{00000000-0005-0000-0000-0000EB420000}"/>
    <cellStyle name="Normal 2 3 2 2 9 2 2 7 4" xfId="10992" xr:uid="{00000000-0005-0000-0000-0000EC420000}"/>
    <cellStyle name="Normal 2 3 2 2 9 2 2 7 4 2" xfId="27288" xr:uid="{00000000-0005-0000-0000-0000ED420000}"/>
    <cellStyle name="Normal 2 3 2 2 9 2 2 7 5" xfId="19142" xr:uid="{00000000-0005-0000-0000-0000EE420000}"/>
    <cellStyle name="Normal 2 3 2 2 9 2 2 8" xfId="2848" xr:uid="{00000000-0005-0000-0000-0000EF420000}"/>
    <cellStyle name="Normal 2 3 2 2 9 2 2 8 2" xfId="5305" xr:uid="{00000000-0005-0000-0000-0000F0420000}"/>
    <cellStyle name="Normal 2 3 2 2 9 2 2 8 2 2" xfId="13451" xr:uid="{00000000-0005-0000-0000-0000F1420000}"/>
    <cellStyle name="Normal 2 3 2 2 9 2 2 8 2 2 2" xfId="29747" xr:uid="{00000000-0005-0000-0000-0000F2420000}"/>
    <cellStyle name="Normal 2 3 2 2 9 2 2 8 2 3" xfId="21601" xr:uid="{00000000-0005-0000-0000-0000F3420000}"/>
    <cellStyle name="Normal 2 3 2 2 9 2 2 8 3" xfId="8147" xr:uid="{00000000-0005-0000-0000-0000F4420000}"/>
    <cellStyle name="Normal 2 3 2 2 9 2 2 8 3 2" xfId="16293" xr:uid="{00000000-0005-0000-0000-0000F5420000}"/>
    <cellStyle name="Normal 2 3 2 2 9 2 2 8 3 2 2" xfId="32589" xr:uid="{00000000-0005-0000-0000-0000F6420000}"/>
    <cellStyle name="Normal 2 3 2 2 9 2 2 8 3 3" xfId="24443" xr:uid="{00000000-0005-0000-0000-0000F7420000}"/>
    <cellStyle name="Normal 2 3 2 2 9 2 2 8 4" xfId="8151" xr:uid="{00000000-0005-0000-0000-0000F8420000}"/>
    <cellStyle name="Normal 2 3 2 2 9 2 2 8 4 2" xfId="16297" xr:uid="{00000000-0005-0000-0000-0000F9420000}"/>
    <cellStyle name="Normal 2 3 2 2 9 2 2 8 4 2 2" xfId="32593" xr:uid="{00000000-0005-0000-0000-0000FA420000}"/>
    <cellStyle name="Normal 2 3 2 2 9 2 2 8 4 3" xfId="16301" xr:uid="{00000000-0005-0000-0000-0000FB420000}"/>
    <cellStyle name="Normal 2 3 2 2 9 2 2 8 4 3 2" xfId="32597" xr:uid="{00000000-0005-0000-0000-0000FC420000}"/>
    <cellStyle name="Normal 2 3 2 2 9 2 2 8 4 4" xfId="24447" xr:uid="{00000000-0005-0000-0000-0000FD420000}"/>
    <cellStyle name="Normal 2 3 2 2 9 2 2 8 5" xfId="10994" xr:uid="{00000000-0005-0000-0000-0000FE420000}"/>
    <cellStyle name="Normal 2 3 2 2 9 2 2 8 5 2" xfId="27290" xr:uid="{00000000-0005-0000-0000-0000FF420000}"/>
    <cellStyle name="Normal 2 3 2 2 9 2 2 8 6" xfId="19144" xr:uid="{00000000-0005-0000-0000-000000430000}"/>
    <cellStyle name="Normal 2 3 2 2 9 2 2 9" xfId="3457" xr:uid="{00000000-0005-0000-0000-000001430000}"/>
    <cellStyle name="Normal 2 3 2 2 9 2 2 9 2" xfId="11603" xr:uid="{00000000-0005-0000-0000-000002430000}"/>
    <cellStyle name="Normal 2 3 2 2 9 2 2 9 2 2" xfId="27899" xr:uid="{00000000-0005-0000-0000-000003430000}"/>
    <cellStyle name="Normal 2 3 2 2 9 2 2 9 3" xfId="19753" xr:uid="{00000000-0005-0000-0000-000004430000}"/>
    <cellStyle name="Normal 2 3 2 2 9 2 3" xfId="1402" xr:uid="{00000000-0005-0000-0000-000005430000}"/>
    <cellStyle name="Normal 2 3 2 2 9 2 3 2" xfId="2812" xr:uid="{00000000-0005-0000-0000-000006430000}"/>
    <cellStyle name="Normal 2 3 2 2 9 2 3 2 2" xfId="5270" xr:uid="{00000000-0005-0000-0000-000007430000}"/>
    <cellStyle name="Normal 2 3 2 2 9 2 3 2 2 2" xfId="13416" xr:uid="{00000000-0005-0000-0000-000008430000}"/>
    <cellStyle name="Normal 2 3 2 2 9 2 3 2 2 2 2" xfId="29712" xr:uid="{00000000-0005-0000-0000-000009430000}"/>
    <cellStyle name="Normal 2 3 2 2 9 2 3 2 2 3" xfId="21566" xr:uid="{00000000-0005-0000-0000-00000A430000}"/>
    <cellStyle name="Normal 2 3 2 2 9 2 3 2 3" xfId="8111" xr:uid="{00000000-0005-0000-0000-00000B430000}"/>
    <cellStyle name="Normal 2 3 2 2 9 2 3 2 3 2" xfId="16257" xr:uid="{00000000-0005-0000-0000-00000C430000}"/>
    <cellStyle name="Normal 2 3 2 2 9 2 3 2 3 2 2" xfId="32553" xr:uid="{00000000-0005-0000-0000-00000D430000}"/>
    <cellStyle name="Normal 2 3 2 2 9 2 3 2 3 3" xfId="24407" xr:uid="{00000000-0005-0000-0000-00000E430000}"/>
    <cellStyle name="Normal 2 3 2 2 9 2 3 2 4" xfId="10958" xr:uid="{00000000-0005-0000-0000-00000F430000}"/>
    <cellStyle name="Normal 2 3 2 2 9 2 3 2 4 2" xfId="27254" xr:uid="{00000000-0005-0000-0000-000010430000}"/>
    <cellStyle name="Normal 2 3 2 2 9 2 3 2 5" xfId="19108" xr:uid="{00000000-0005-0000-0000-000011430000}"/>
    <cellStyle name="Normal 2 3 2 2 9 2 3 3" xfId="4052" xr:uid="{00000000-0005-0000-0000-000012430000}"/>
    <cellStyle name="Normal 2 3 2 2 9 2 3 3 2" xfId="12198" xr:uid="{00000000-0005-0000-0000-000013430000}"/>
    <cellStyle name="Normal 2 3 2 2 9 2 3 3 2 2" xfId="28494" xr:uid="{00000000-0005-0000-0000-000014430000}"/>
    <cellStyle name="Normal 2 3 2 2 9 2 3 3 3" xfId="20348" xr:uid="{00000000-0005-0000-0000-000015430000}"/>
    <cellStyle name="Normal 2 3 2 2 9 2 3 4" xfId="6701" xr:uid="{00000000-0005-0000-0000-000016430000}"/>
    <cellStyle name="Normal 2 3 2 2 9 2 3 4 2" xfId="14847" xr:uid="{00000000-0005-0000-0000-000017430000}"/>
    <cellStyle name="Normal 2 3 2 2 9 2 3 4 2 2" xfId="31143" xr:uid="{00000000-0005-0000-0000-000018430000}"/>
    <cellStyle name="Normal 2 3 2 2 9 2 3 4 3" xfId="22997" xr:uid="{00000000-0005-0000-0000-000019430000}"/>
    <cellStyle name="Normal 2 3 2 2 9 2 3 5" xfId="9548" xr:uid="{00000000-0005-0000-0000-00001A430000}"/>
    <cellStyle name="Normal 2 3 2 2 9 2 3 5 2" xfId="25844" xr:uid="{00000000-0005-0000-0000-00001B430000}"/>
    <cellStyle name="Normal 2 3 2 2 9 2 3 6" xfId="17698" xr:uid="{00000000-0005-0000-0000-00001C430000}"/>
    <cellStyle name="Normal 2 3 2 2 9 2 4" xfId="2107" xr:uid="{00000000-0005-0000-0000-00001D430000}"/>
    <cellStyle name="Normal 2 3 2 2 9 2 4 2" xfId="4661" xr:uid="{00000000-0005-0000-0000-00001E430000}"/>
    <cellStyle name="Normal 2 3 2 2 9 2 4 2 2" xfId="12807" xr:uid="{00000000-0005-0000-0000-00001F430000}"/>
    <cellStyle name="Normal 2 3 2 2 9 2 4 2 2 2" xfId="29103" xr:uid="{00000000-0005-0000-0000-000020430000}"/>
    <cellStyle name="Normal 2 3 2 2 9 2 4 2 3" xfId="20957" xr:uid="{00000000-0005-0000-0000-000021430000}"/>
    <cellStyle name="Normal 2 3 2 2 9 2 4 3" xfId="7406" xr:uid="{00000000-0005-0000-0000-000022430000}"/>
    <cellStyle name="Normal 2 3 2 2 9 2 4 3 2" xfId="15552" xr:uid="{00000000-0005-0000-0000-000023430000}"/>
    <cellStyle name="Normal 2 3 2 2 9 2 4 3 2 2" xfId="31848" xr:uid="{00000000-0005-0000-0000-000024430000}"/>
    <cellStyle name="Normal 2 3 2 2 9 2 4 3 3" xfId="23702" xr:uid="{00000000-0005-0000-0000-000025430000}"/>
    <cellStyle name="Normal 2 3 2 2 9 2 4 4" xfId="10253" xr:uid="{00000000-0005-0000-0000-000026430000}"/>
    <cellStyle name="Normal 2 3 2 2 9 2 4 4 2" xfId="26549" xr:uid="{00000000-0005-0000-0000-000027430000}"/>
    <cellStyle name="Normal 2 3 2 2 9 2 4 5" xfId="18403" xr:uid="{00000000-0005-0000-0000-000028430000}"/>
    <cellStyle name="Normal 2 3 2 2 9 2 5" xfId="3443" xr:uid="{00000000-0005-0000-0000-000029430000}"/>
    <cellStyle name="Normal 2 3 2 2 9 2 5 2" xfId="11589" xr:uid="{00000000-0005-0000-0000-00002A430000}"/>
    <cellStyle name="Normal 2 3 2 2 9 2 5 2 2" xfId="27885" xr:uid="{00000000-0005-0000-0000-00002B430000}"/>
    <cellStyle name="Normal 2 3 2 2 9 2 5 3" xfId="19739" xr:uid="{00000000-0005-0000-0000-00002C430000}"/>
    <cellStyle name="Normal 2 3 2 2 9 2 6" xfId="5996" xr:uid="{00000000-0005-0000-0000-00002D430000}"/>
    <cellStyle name="Normal 2 3 2 2 9 2 6 2" xfId="14142" xr:uid="{00000000-0005-0000-0000-00002E430000}"/>
    <cellStyle name="Normal 2 3 2 2 9 2 6 2 2" xfId="30438" xr:uid="{00000000-0005-0000-0000-00002F430000}"/>
    <cellStyle name="Normal 2 3 2 2 9 2 6 3" xfId="22292" xr:uid="{00000000-0005-0000-0000-000030430000}"/>
    <cellStyle name="Normal 2 3 2 2 9 2 7" xfId="8843" xr:uid="{00000000-0005-0000-0000-000031430000}"/>
    <cellStyle name="Normal 2 3 2 2 9 2 7 2" xfId="25139" xr:uid="{00000000-0005-0000-0000-000032430000}"/>
    <cellStyle name="Normal 2 3 2 2 9 2 8" xfId="16993" xr:uid="{00000000-0005-0000-0000-000033430000}"/>
    <cellStyle name="Normal 2 3 2 2 9 3" xfId="1401" xr:uid="{00000000-0005-0000-0000-000034430000}"/>
    <cellStyle name="Normal 2 3 2 2 9 3 2" xfId="2811" xr:uid="{00000000-0005-0000-0000-000035430000}"/>
    <cellStyle name="Normal 2 3 2 2 9 3 2 2" xfId="5269" xr:uid="{00000000-0005-0000-0000-000036430000}"/>
    <cellStyle name="Normal 2 3 2 2 9 3 2 2 2" xfId="13415" xr:uid="{00000000-0005-0000-0000-000037430000}"/>
    <cellStyle name="Normal 2 3 2 2 9 3 2 2 2 2" xfId="29711" xr:uid="{00000000-0005-0000-0000-000038430000}"/>
    <cellStyle name="Normal 2 3 2 2 9 3 2 2 3" xfId="21565" xr:uid="{00000000-0005-0000-0000-000039430000}"/>
    <cellStyle name="Normal 2 3 2 2 9 3 2 3" xfId="8110" xr:uid="{00000000-0005-0000-0000-00003A430000}"/>
    <cellStyle name="Normal 2 3 2 2 9 3 2 3 2" xfId="16256" xr:uid="{00000000-0005-0000-0000-00003B430000}"/>
    <cellStyle name="Normal 2 3 2 2 9 3 2 3 2 2" xfId="32552" xr:uid="{00000000-0005-0000-0000-00003C430000}"/>
    <cellStyle name="Normal 2 3 2 2 9 3 2 3 3" xfId="24406" xr:uid="{00000000-0005-0000-0000-00003D430000}"/>
    <cellStyle name="Normal 2 3 2 2 9 3 2 4" xfId="10957" xr:uid="{00000000-0005-0000-0000-00003E430000}"/>
    <cellStyle name="Normal 2 3 2 2 9 3 2 4 2" xfId="27253" xr:uid="{00000000-0005-0000-0000-00003F430000}"/>
    <cellStyle name="Normal 2 3 2 2 9 3 2 5" xfId="19107" xr:uid="{00000000-0005-0000-0000-000040430000}"/>
    <cellStyle name="Normal 2 3 2 2 9 3 3" xfId="4051" xr:uid="{00000000-0005-0000-0000-000041430000}"/>
    <cellStyle name="Normal 2 3 2 2 9 3 3 2" xfId="12197" xr:uid="{00000000-0005-0000-0000-000042430000}"/>
    <cellStyle name="Normal 2 3 2 2 9 3 3 2 2" xfId="28493" xr:uid="{00000000-0005-0000-0000-000043430000}"/>
    <cellStyle name="Normal 2 3 2 2 9 3 3 3" xfId="20347" xr:uid="{00000000-0005-0000-0000-000044430000}"/>
    <cellStyle name="Normal 2 3 2 2 9 3 4" xfId="6700" xr:uid="{00000000-0005-0000-0000-000045430000}"/>
    <cellStyle name="Normal 2 3 2 2 9 3 4 2" xfId="14846" xr:uid="{00000000-0005-0000-0000-000046430000}"/>
    <cellStyle name="Normal 2 3 2 2 9 3 4 2 2" xfId="31142" xr:uid="{00000000-0005-0000-0000-000047430000}"/>
    <cellStyle name="Normal 2 3 2 2 9 3 4 3" xfId="22996" xr:uid="{00000000-0005-0000-0000-000048430000}"/>
    <cellStyle name="Normal 2 3 2 2 9 3 5" xfId="9547" xr:uid="{00000000-0005-0000-0000-000049430000}"/>
    <cellStyle name="Normal 2 3 2 2 9 3 5 2" xfId="25843" xr:uid="{00000000-0005-0000-0000-00004A430000}"/>
    <cellStyle name="Normal 2 3 2 2 9 3 6" xfId="17697" xr:uid="{00000000-0005-0000-0000-00004B430000}"/>
    <cellStyle name="Normal 2 3 2 2 9 4" xfId="2106" xr:uid="{00000000-0005-0000-0000-00004C430000}"/>
    <cellStyle name="Normal 2 3 2 2 9 4 2" xfId="4660" xr:uid="{00000000-0005-0000-0000-00004D430000}"/>
    <cellStyle name="Normal 2 3 2 2 9 4 2 2" xfId="12806" xr:uid="{00000000-0005-0000-0000-00004E430000}"/>
    <cellStyle name="Normal 2 3 2 2 9 4 2 2 2" xfId="29102" xr:uid="{00000000-0005-0000-0000-00004F430000}"/>
    <cellStyle name="Normal 2 3 2 2 9 4 2 3" xfId="20956" xr:uid="{00000000-0005-0000-0000-000050430000}"/>
    <cellStyle name="Normal 2 3 2 2 9 4 3" xfId="7405" xr:uid="{00000000-0005-0000-0000-000051430000}"/>
    <cellStyle name="Normal 2 3 2 2 9 4 3 2" xfId="15551" xr:uid="{00000000-0005-0000-0000-000052430000}"/>
    <cellStyle name="Normal 2 3 2 2 9 4 3 2 2" xfId="31847" xr:uid="{00000000-0005-0000-0000-000053430000}"/>
    <cellStyle name="Normal 2 3 2 2 9 4 3 3" xfId="23701" xr:uid="{00000000-0005-0000-0000-000054430000}"/>
    <cellStyle name="Normal 2 3 2 2 9 4 4" xfId="10252" xr:uid="{00000000-0005-0000-0000-000055430000}"/>
    <cellStyle name="Normal 2 3 2 2 9 4 4 2" xfId="26548" xr:uid="{00000000-0005-0000-0000-000056430000}"/>
    <cellStyle name="Normal 2 3 2 2 9 4 5" xfId="18402" xr:uid="{00000000-0005-0000-0000-000057430000}"/>
    <cellStyle name="Normal 2 3 2 2 9 5" xfId="3442" xr:uid="{00000000-0005-0000-0000-000058430000}"/>
    <cellStyle name="Normal 2 3 2 2 9 5 2" xfId="11588" xr:uid="{00000000-0005-0000-0000-000059430000}"/>
    <cellStyle name="Normal 2 3 2 2 9 5 2 2" xfId="27884" xr:uid="{00000000-0005-0000-0000-00005A430000}"/>
    <cellStyle name="Normal 2 3 2 2 9 5 3" xfId="19738" xr:uid="{00000000-0005-0000-0000-00005B430000}"/>
    <cellStyle name="Normal 2 3 2 2 9 6" xfId="5995" xr:uid="{00000000-0005-0000-0000-00005C430000}"/>
    <cellStyle name="Normal 2 3 2 2 9 6 2" xfId="14141" xr:uid="{00000000-0005-0000-0000-00005D430000}"/>
    <cellStyle name="Normal 2 3 2 2 9 6 2 2" xfId="30437" xr:uid="{00000000-0005-0000-0000-00005E430000}"/>
    <cellStyle name="Normal 2 3 2 2 9 6 3" xfId="22291" xr:uid="{00000000-0005-0000-0000-00005F430000}"/>
    <cellStyle name="Normal 2 3 2 2 9 7" xfId="8842" xr:uid="{00000000-0005-0000-0000-000060430000}"/>
    <cellStyle name="Normal 2 3 2 2 9 7 2" xfId="25138" xr:uid="{00000000-0005-0000-0000-000061430000}"/>
    <cellStyle name="Normal 2 3 2 2 9 8" xfId="16992" xr:uid="{00000000-0005-0000-0000-000062430000}"/>
    <cellStyle name="Normal 2 3 2 3" xfId="24" xr:uid="{00000000-0005-0000-0000-000063430000}"/>
    <cellStyle name="Normal 2 3 2 3 10" xfId="2864" xr:uid="{00000000-0005-0000-0000-000064430000}"/>
    <cellStyle name="Normal 2 3 2 3 10 2" xfId="11010" xr:uid="{00000000-0005-0000-0000-000065430000}"/>
    <cellStyle name="Normal 2 3 2 3 10 2 2" xfId="27306" xr:uid="{00000000-0005-0000-0000-000066430000}"/>
    <cellStyle name="Normal 2 3 2 3 10 3" xfId="19160" xr:uid="{00000000-0005-0000-0000-000067430000}"/>
    <cellStyle name="Normal 2 3 2 3 11" xfId="5324" xr:uid="{00000000-0005-0000-0000-000068430000}"/>
    <cellStyle name="Normal 2 3 2 3 11 2" xfId="13470" xr:uid="{00000000-0005-0000-0000-000069430000}"/>
    <cellStyle name="Normal 2 3 2 3 11 2 2" xfId="29766" xr:uid="{00000000-0005-0000-0000-00006A430000}"/>
    <cellStyle name="Normal 2 3 2 3 11 3" xfId="21620" xr:uid="{00000000-0005-0000-0000-00006B430000}"/>
    <cellStyle name="Normal 2 3 2 3 12" xfId="8171" xr:uid="{00000000-0005-0000-0000-00006C430000}"/>
    <cellStyle name="Normal 2 3 2 3 12 2" xfId="24467" xr:uid="{00000000-0005-0000-0000-00006D430000}"/>
    <cellStyle name="Normal 2 3 2 3 13" xfId="16321" xr:uid="{00000000-0005-0000-0000-00006E430000}"/>
    <cellStyle name="Normal 2 3 2 3 2" xfId="46" xr:uid="{00000000-0005-0000-0000-00006F430000}"/>
    <cellStyle name="Normal 2 3 2 3 2 10" xfId="5346" xr:uid="{00000000-0005-0000-0000-000070430000}"/>
    <cellStyle name="Normal 2 3 2 3 2 10 2" xfId="13492" xr:uid="{00000000-0005-0000-0000-000071430000}"/>
    <cellStyle name="Normal 2 3 2 3 2 10 2 2" xfId="29788" xr:uid="{00000000-0005-0000-0000-000072430000}"/>
    <cellStyle name="Normal 2 3 2 3 2 10 3" xfId="21642" xr:uid="{00000000-0005-0000-0000-000073430000}"/>
    <cellStyle name="Normal 2 3 2 3 2 11" xfId="8193" xr:uid="{00000000-0005-0000-0000-000074430000}"/>
    <cellStyle name="Normal 2 3 2 3 2 11 2" xfId="24489" xr:uid="{00000000-0005-0000-0000-000075430000}"/>
    <cellStyle name="Normal 2 3 2 3 2 12" xfId="16343" xr:uid="{00000000-0005-0000-0000-000076430000}"/>
    <cellStyle name="Normal 2 3 2 3 2 2" xfId="90" xr:uid="{00000000-0005-0000-0000-000077430000}"/>
    <cellStyle name="Normal 2 3 2 3 2 2 10" xfId="8237" xr:uid="{00000000-0005-0000-0000-000078430000}"/>
    <cellStyle name="Normal 2 3 2 3 2 2 10 2" xfId="24533" xr:uid="{00000000-0005-0000-0000-000079430000}"/>
    <cellStyle name="Normal 2 3 2 3 2 2 11" xfId="16387" xr:uid="{00000000-0005-0000-0000-00007A430000}"/>
    <cellStyle name="Normal 2 3 2 3 2 2 2" xfId="180" xr:uid="{00000000-0005-0000-0000-00007B430000}"/>
    <cellStyle name="Normal 2 3 2 3 2 2 2 2" xfId="524" xr:uid="{00000000-0005-0000-0000-00007C430000}"/>
    <cellStyle name="Normal 2 3 2 3 2 2 2 2 2" xfId="1230" xr:uid="{00000000-0005-0000-0000-00007D430000}"/>
    <cellStyle name="Normal 2 3 2 3 2 2 2 2 2 2" xfId="2640" xr:uid="{00000000-0005-0000-0000-00007E430000}"/>
    <cellStyle name="Normal 2 3 2 3 2 2 2 2 2 2 2" xfId="5115" xr:uid="{00000000-0005-0000-0000-00007F430000}"/>
    <cellStyle name="Normal 2 3 2 3 2 2 2 2 2 2 2 2" xfId="13261" xr:uid="{00000000-0005-0000-0000-000080430000}"/>
    <cellStyle name="Normal 2 3 2 3 2 2 2 2 2 2 2 2 2" xfId="29557" xr:uid="{00000000-0005-0000-0000-000081430000}"/>
    <cellStyle name="Normal 2 3 2 3 2 2 2 2 2 2 2 3" xfId="21411" xr:uid="{00000000-0005-0000-0000-000082430000}"/>
    <cellStyle name="Normal 2 3 2 3 2 2 2 2 2 2 3" xfId="7939" xr:uid="{00000000-0005-0000-0000-000083430000}"/>
    <cellStyle name="Normal 2 3 2 3 2 2 2 2 2 2 3 2" xfId="16085" xr:uid="{00000000-0005-0000-0000-000084430000}"/>
    <cellStyle name="Normal 2 3 2 3 2 2 2 2 2 2 3 2 2" xfId="32381" xr:uid="{00000000-0005-0000-0000-000085430000}"/>
    <cellStyle name="Normal 2 3 2 3 2 2 2 2 2 2 3 3" xfId="24235" xr:uid="{00000000-0005-0000-0000-000086430000}"/>
    <cellStyle name="Normal 2 3 2 3 2 2 2 2 2 2 4" xfId="10786" xr:uid="{00000000-0005-0000-0000-000087430000}"/>
    <cellStyle name="Normal 2 3 2 3 2 2 2 2 2 2 4 2" xfId="27082" xr:uid="{00000000-0005-0000-0000-000088430000}"/>
    <cellStyle name="Normal 2 3 2 3 2 2 2 2 2 2 5" xfId="18936" xr:uid="{00000000-0005-0000-0000-000089430000}"/>
    <cellStyle name="Normal 2 3 2 3 2 2 2 2 2 3" xfId="3897" xr:uid="{00000000-0005-0000-0000-00008A430000}"/>
    <cellStyle name="Normal 2 3 2 3 2 2 2 2 2 3 2" xfId="12043" xr:uid="{00000000-0005-0000-0000-00008B430000}"/>
    <cellStyle name="Normal 2 3 2 3 2 2 2 2 2 3 2 2" xfId="28339" xr:uid="{00000000-0005-0000-0000-00008C430000}"/>
    <cellStyle name="Normal 2 3 2 3 2 2 2 2 2 3 3" xfId="20193" xr:uid="{00000000-0005-0000-0000-00008D430000}"/>
    <cellStyle name="Normal 2 3 2 3 2 2 2 2 2 4" xfId="6529" xr:uid="{00000000-0005-0000-0000-00008E430000}"/>
    <cellStyle name="Normal 2 3 2 3 2 2 2 2 2 4 2" xfId="14675" xr:uid="{00000000-0005-0000-0000-00008F430000}"/>
    <cellStyle name="Normal 2 3 2 3 2 2 2 2 2 4 2 2" xfId="30971" xr:uid="{00000000-0005-0000-0000-000090430000}"/>
    <cellStyle name="Normal 2 3 2 3 2 2 2 2 2 4 3" xfId="22825" xr:uid="{00000000-0005-0000-0000-000091430000}"/>
    <cellStyle name="Normal 2 3 2 3 2 2 2 2 2 5" xfId="9376" xr:uid="{00000000-0005-0000-0000-000092430000}"/>
    <cellStyle name="Normal 2 3 2 3 2 2 2 2 2 5 2" xfId="25672" xr:uid="{00000000-0005-0000-0000-000093430000}"/>
    <cellStyle name="Normal 2 3 2 3 2 2 2 2 2 6" xfId="17526" xr:uid="{00000000-0005-0000-0000-000094430000}"/>
    <cellStyle name="Normal 2 3 2 3 2 2 2 2 3" xfId="1935" xr:uid="{00000000-0005-0000-0000-000095430000}"/>
    <cellStyle name="Normal 2 3 2 3 2 2 2 2 3 2" xfId="4506" xr:uid="{00000000-0005-0000-0000-000096430000}"/>
    <cellStyle name="Normal 2 3 2 3 2 2 2 2 3 2 2" xfId="12652" xr:uid="{00000000-0005-0000-0000-000097430000}"/>
    <cellStyle name="Normal 2 3 2 3 2 2 2 2 3 2 2 2" xfId="28948" xr:uid="{00000000-0005-0000-0000-000098430000}"/>
    <cellStyle name="Normal 2 3 2 3 2 2 2 2 3 2 3" xfId="20802" xr:uid="{00000000-0005-0000-0000-000099430000}"/>
    <cellStyle name="Normal 2 3 2 3 2 2 2 2 3 3" xfId="7234" xr:uid="{00000000-0005-0000-0000-00009A430000}"/>
    <cellStyle name="Normal 2 3 2 3 2 2 2 2 3 3 2" xfId="15380" xr:uid="{00000000-0005-0000-0000-00009B430000}"/>
    <cellStyle name="Normal 2 3 2 3 2 2 2 2 3 3 2 2" xfId="31676" xr:uid="{00000000-0005-0000-0000-00009C430000}"/>
    <cellStyle name="Normal 2 3 2 3 2 2 2 2 3 3 3" xfId="23530" xr:uid="{00000000-0005-0000-0000-00009D430000}"/>
    <cellStyle name="Normal 2 3 2 3 2 2 2 2 3 4" xfId="10081" xr:uid="{00000000-0005-0000-0000-00009E430000}"/>
    <cellStyle name="Normal 2 3 2 3 2 2 2 2 3 4 2" xfId="26377" xr:uid="{00000000-0005-0000-0000-00009F430000}"/>
    <cellStyle name="Normal 2 3 2 3 2 2 2 2 3 5" xfId="18231" xr:uid="{00000000-0005-0000-0000-0000A0430000}"/>
    <cellStyle name="Normal 2 3 2 3 2 2 2 2 4" xfId="3288" xr:uid="{00000000-0005-0000-0000-0000A1430000}"/>
    <cellStyle name="Normal 2 3 2 3 2 2 2 2 4 2" xfId="11434" xr:uid="{00000000-0005-0000-0000-0000A2430000}"/>
    <cellStyle name="Normal 2 3 2 3 2 2 2 2 4 2 2" xfId="27730" xr:uid="{00000000-0005-0000-0000-0000A3430000}"/>
    <cellStyle name="Normal 2 3 2 3 2 2 2 2 4 3" xfId="19584" xr:uid="{00000000-0005-0000-0000-0000A4430000}"/>
    <cellStyle name="Normal 2 3 2 3 2 2 2 2 5" xfId="5824" xr:uid="{00000000-0005-0000-0000-0000A5430000}"/>
    <cellStyle name="Normal 2 3 2 3 2 2 2 2 5 2" xfId="13970" xr:uid="{00000000-0005-0000-0000-0000A6430000}"/>
    <cellStyle name="Normal 2 3 2 3 2 2 2 2 5 2 2" xfId="30266" xr:uid="{00000000-0005-0000-0000-0000A7430000}"/>
    <cellStyle name="Normal 2 3 2 3 2 2 2 2 5 3" xfId="22120" xr:uid="{00000000-0005-0000-0000-0000A8430000}"/>
    <cellStyle name="Normal 2 3 2 3 2 2 2 2 6" xfId="8671" xr:uid="{00000000-0005-0000-0000-0000A9430000}"/>
    <cellStyle name="Normal 2 3 2 3 2 2 2 2 6 2" xfId="24967" xr:uid="{00000000-0005-0000-0000-0000AA430000}"/>
    <cellStyle name="Normal 2 3 2 3 2 2 2 2 7" xfId="16821" xr:uid="{00000000-0005-0000-0000-0000AB430000}"/>
    <cellStyle name="Normal 2 3 2 3 2 2 2 3" xfId="886" xr:uid="{00000000-0005-0000-0000-0000AC430000}"/>
    <cellStyle name="Normal 2 3 2 3 2 2 2 3 2" xfId="2296" xr:uid="{00000000-0005-0000-0000-0000AD430000}"/>
    <cellStyle name="Normal 2 3 2 3 2 2 2 3 2 2" xfId="4819" xr:uid="{00000000-0005-0000-0000-0000AE430000}"/>
    <cellStyle name="Normal 2 3 2 3 2 2 2 3 2 2 2" xfId="12965" xr:uid="{00000000-0005-0000-0000-0000AF430000}"/>
    <cellStyle name="Normal 2 3 2 3 2 2 2 3 2 2 2 2" xfId="29261" xr:uid="{00000000-0005-0000-0000-0000B0430000}"/>
    <cellStyle name="Normal 2 3 2 3 2 2 2 3 2 2 3" xfId="21115" xr:uid="{00000000-0005-0000-0000-0000B1430000}"/>
    <cellStyle name="Normal 2 3 2 3 2 2 2 3 2 3" xfId="7595" xr:uid="{00000000-0005-0000-0000-0000B2430000}"/>
    <cellStyle name="Normal 2 3 2 3 2 2 2 3 2 3 2" xfId="15741" xr:uid="{00000000-0005-0000-0000-0000B3430000}"/>
    <cellStyle name="Normal 2 3 2 3 2 2 2 3 2 3 2 2" xfId="32037" xr:uid="{00000000-0005-0000-0000-0000B4430000}"/>
    <cellStyle name="Normal 2 3 2 3 2 2 2 3 2 3 3" xfId="23891" xr:uid="{00000000-0005-0000-0000-0000B5430000}"/>
    <cellStyle name="Normal 2 3 2 3 2 2 2 3 2 4" xfId="10442" xr:uid="{00000000-0005-0000-0000-0000B6430000}"/>
    <cellStyle name="Normal 2 3 2 3 2 2 2 3 2 4 2" xfId="26738" xr:uid="{00000000-0005-0000-0000-0000B7430000}"/>
    <cellStyle name="Normal 2 3 2 3 2 2 2 3 2 5" xfId="18592" xr:uid="{00000000-0005-0000-0000-0000B8430000}"/>
    <cellStyle name="Normal 2 3 2 3 2 2 2 3 3" xfId="3601" xr:uid="{00000000-0005-0000-0000-0000B9430000}"/>
    <cellStyle name="Normal 2 3 2 3 2 2 2 3 3 2" xfId="11747" xr:uid="{00000000-0005-0000-0000-0000BA430000}"/>
    <cellStyle name="Normal 2 3 2 3 2 2 2 3 3 2 2" xfId="28043" xr:uid="{00000000-0005-0000-0000-0000BB430000}"/>
    <cellStyle name="Normal 2 3 2 3 2 2 2 3 3 3" xfId="19897" xr:uid="{00000000-0005-0000-0000-0000BC430000}"/>
    <cellStyle name="Normal 2 3 2 3 2 2 2 3 4" xfId="6185" xr:uid="{00000000-0005-0000-0000-0000BD430000}"/>
    <cellStyle name="Normal 2 3 2 3 2 2 2 3 4 2" xfId="14331" xr:uid="{00000000-0005-0000-0000-0000BE430000}"/>
    <cellStyle name="Normal 2 3 2 3 2 2 2 3 4 2 2" xfId="30627" xr:uid="{00000000-0005-0000-0000-0000BF430000}"/>
    <cellStyle name="Normal 2 3 2 3 2 2 2 3 4 3" xfId="22481" xr:uid="{00000000-0005-0000-0000-0000C0430000}"/>
    <cellStyle name="Normal 2 3 2 3 2 2 2 3 5" xfId="9032" xr:uid="{00000000-0005-0000-0000-0000C1430000}"/>
    <cellStyle name="Normal 2 3 2 3 2 2 2 3 5 2" xfId="25328" xr:uid="{00000000-0005-0000-0000-0000C2430000}"/>
    <cellStyle name="Normal 2 3 2 3 2 2 2 3 6" xfId="17182" xr:uid="{00000000-0005-0000-0000-0000C3430000}"/>
    <cellStyle name="Normal 2 3 2 3 2 2 2 4" xfId="1591" xr:uid="{00000000-0005-0000-0000-0000C4430000}"/>
    <cellStyle name="Normal 2 3 2 3 2 2 2 4 2" xfId="4210" xr:uid="{00000000-0005-0000-0000-0000C5430000}"/>
    <cellStyle name="Normal 2 3 2 3 2 2 2 4 2 2" xfId="12356" xr:uid="{00000000-0005-0000-0000-0000C6430000}"/>
    <cellStyle name="Normal 2 3 2 3 2 2 2 4 2 2 2" xfId="28652" xr:uid="{00000000-0005-0000-0000-0000C7430000}"/>
    <cellStyle name="Normal 2 3 2 3 2 2 2 4 2 3" xfId="20506" xr:uid="{00000000-0005-0000-0000-0000C8430000}"/>
    <cellStyle name="Normal 2 3 2 3 2 2 2 4 3" xfId="6890" xr:uid="{00000000-0005-0000-0000-0000C9430000}"/>
    <cellStyle name="Normal 2 3 2 3 2 2 2 4 3 2" xfId="15036" xr:uid="{00000000-0005-0000-0000-0000CA430000}"/>
    <cellStyle name="Normal 2 3 2 3 2 2 2 4 3 2 2" xfId="31332" xr:uid="{00000000-0005-0000-0000-0000CB430000}"/>
    <cellStyle name="Normal 2 3 2 3 2 2 2 4 3 3" xfId="23186" xr:uid="{00000000-0005-0000-0000-0000CC430000}"/>
    <cellStyle name="Normal 2 3 2 3 2 2 2 4 4" xfId="9737" xr:uid="{00000000-0005-0000-0000-0000CD430000}"/>
    <cellStyle name="Normal 2 3 2 3 2 2 2 4 4 2" xfId="26033" xr:uid="{00000000-0005-0000-0000-0000CE430000}"/>
    <cellStyle name="Normal 2 3 2 3 2 2 2 4 5" xfId="17887" xr:uid="{00000000-0005-0000-0000-0000CF430000}"/>
    <cellStyle name="Normal 2 3 2 3 2 2 2 5" xfId="2992" xr:uid="{00000000-0005-0000-0000-0000D0430000}"/>
    <cellStyle name="Normal 2 3 2 3 2 2 2 5 2" xfId="11138" xr:uid="{00000000-0005-0000-0000-0000D1430000}"/>
    <cellStyle name="Normal 2 3 2 3 2 2 2 5 2 2" xfId="27434" xr:uid="{00000000-0005-0000-0000-0000D2430000}"/>
    <cellStyle name="Normal 2 3 2 3 2 2 2 5 3" xfId="19288" xr:uid="{00000000-0005-0000-0000-0000D3430000}"/>
    <cellStyle name="Normal 2 3 2 3 2 2 2 6" xfId="5480" xr:uid="{00000000-0005-0000-0000-0000D4430000}"/>
    <cellStyle name="Normal 2 3 2 3 2 2 2 6 2" xfId="13626" xr:uid="{00000000-0005-0000-0000-0000D5430000}"/>
    <cellStyle name="Normal 2 3 2 3 2 2 2 6 2 2" xfId="29922" xr:uid="{00000000-0005-0000-0000-0000D6430000}"/>
    <cellStyle name="Normal 2 3 2 3 2 2 2 6 3" xfId="21776" xr:uid="{00000000-0005-0000-0000-0000D7430000}"/>
    <cellStyle name="Normal 2 3 2 3 2 2 2 7" xfId="8327" xr:uid="{00000000-0005-0000-0000-0000D8430000}"/>
    <cellStyle name="Normal 2 3 2 3 2 2 2 7 2" xfId="24623" xr:uid="{00000000-0005-0000-0000-0000D9430000}"/>
    <cellStyle name="Normal 2 3 2 3 2 2 2 8" xfId="16477" xr:uid="{00000000-0005-0000-0000-0000DA430000}"/>
    <cellStyle name="Normal 2 3 2 3 2 2 3" xfId="255" xr:uid="{00000000-0005-0000-0000-0000DB430000}"/>
    <cellStyle name="Normal 2 3 2 3 2 2 3 2" xfId="599" xr:uid="{00000000-0005-0000-0000-0000DC430000}"/>
    <cellStyle name="Normal 2 3 2 3 2 2 3 2 2" xfId="1305" xr:uid="{00000000-0005-0000-0000-0000DD430000}"/>
    <cellStyle name="Normal 2 3 2 3 2 2 3 2 2 2" xfId="2715" xr:uid="{00000000-0005-0000-0000-0000DE430000}"/>
    <cellStyle name="Normal 2 3 2 3 2 2 3 2 2 2 2" xfId="5189" xr:uid="{00000000-0005-0000-0000-0000DF430000}"/>
    <cellStyle name="Normal 2 3 2 3 2 2 3 2 2 2 2 2" xfId="13335" xr:uid="{00000000-0005-0000-0000-0000E0430000}"/>
    <cellStyle name="Normal 2 3 2 3 2 2 3 2 2 2 2 2 2" xfId="29631" xr:uid="{00000000-0005-0000-0000-0000E1430000}"/>
    <cellStyle name="Normal 2 3 2 3 2 2 3 2 2 2 2 3" xfId="21485" xr:uid="{00000000-0005-0000-0000-0000E2430000}"/>
    <cellStyle name="Normal 2 3 2 3 2 2 3 2 2 2 3" xfId="8014" xr:uid="{00000000-0005-0000-0000-0000E3430000}"/>
    <cellStyle name="Normal 2 3 2 3 2 2 3 2 2 2 3 2" xfId="16160" xr:uid="{00000000-0005-0000-0000-0000E4430000}"/>
    <cellStyle name="Normal 2 3 2 3 2 2 3 2 2 2 3 2 2" xfId="32456" xr:uid="{00000000-0005-0000-0000-0000E5430000}"/>
    <cellStyle name="Normal 2 3 2 3 2 2 3 2 2 2 3 3" xfId="24310" xr:uid="{00000000-0005-0000-0000-0000E6430000}"/>
    <cellStyle name="Normal 2 3 2 3 2 2 3 2 2 2 4" xfId="10861" xr:uid="{00000000-0005-0000-0000-0000E7430000}"/>
    <cellStyle name="Normal 2 3 2 3 2 2 3 2 2 2 4 2" xfId="27157" xr:uid="{00000000-0005-0000-0000-0000E8430000}"/>
    <cellStyle name="Normal 2 3 2 3 2 2 3 2 2 2 5" xfId="19011" xr:uid="{00000000-0005-0000-0000-0000E9430000}"/>
    <cellStyle name="Normal 2 3 2 3 2 2 3 2 2 3" xfId="3971" xr:uid="{00000000-0005-0000-0000-0000EA430000}"/>
    <cellStyle name="Normal 2 3 2 3 2 2 3 2 2 3 2" xfId="12117" xr:uid="{00000000-0005-0000-0000-0000EB430000}"/>
    <cellStyle name="Normal 2 3 2 3 2 2 3 2 2 3 2 2" xfId="28413" xr:uid="{00000000-0005-0000-0000-0000EC430000}"/>
    <cellStyle name="Normal 2 3 2 3 2 2 3 2 2 3 3" xfId="20267" xr:uid="{00000000-0005-0000-0000-0000ED430000}"/>
    <cellStyle name="Normal 2 3 2 3 2 2 3 2 2 4" xfId="6604" xr:uid="{00000000-0005-0000-0000-0000EE430000}"/>
    <cellStyle name="Normal 2 3 2 3 2 2 3 2 2 4 2" xfId="14750" xr:uid="{00000000-0005-0000-0000-0000EF430000}"/>
    <cellStyle name="Normal 2 3 2 3 2 2 3 2 2 4 2 2" xfId="31046" xr:uid="{00000000-0005-0000-0000-0000F0430000}"/>
    <cellStyle name="Normal 2 3 2 3 2 2 3 2 2 4 3" xfId="22900" xr:uid="{00000000-0005-0000-0000-0000F1430000}"/>
    <cellStyle name="Normal 2 3 2 3 2 2 3 2 2 5" xfId="9451" xr:uid="{00000000-0005-0000-0000-0000F2430000}"/>
    <cellStyle name="Normal 2 3 2 3 2 2 3 2 2 5 2" xfId="25747" xr:uid="{00000000-0005-0000-0000-0000F3430000}"/>
    <cellStyle name="Normal 2 3 2 3 2 2 3 2 2 6" xfId="17601" xr:uid="{00000000-0005-0000-0000-0000F4430000}"/>
    <cellStyle name="Normal 2 3 2 3 2 2 3 2 3" xfId="2010" xr:uid="{00000000-0005-0000-0000-0000F5430000}"/>
    <cellStyle name="Normal 2 3 2 3 2 2 3 2 3 2" xfId="4580" xr:uid="{00000000-0005-0000-0000-0000F6430000}"/>
    <cellStyle name="Normal 2 3 2 3 2 2 3 2 3 2 2" xfId="12726" xr:uid="{00000000-0005-0000-0000-0000F7430000}"/>
    <cellStyle name="Normal 2 3 2 3 2 2 3 2 3 2 2 2" xfId="29022" xr:uid="{00000000-0005-0000-0000-0000F8430000}"/>
    <cellStyle name="Normal 2 3 2 3 2 2 3 2 3 2 3" xfId="20876" xr:uid="{00000000-0005-0000-0000-0000F9430000}"/>
    <cellStyle name="Normal 2 3 2 3 2 2 3 2 3 3" xfId="7309" xr:uid="{00000000-0005-0000-0000-0000FA430000}"/>
    <cellStyle name="Normal 2 3 2 3 2 2 3 2 3 3 2" xfId="15455" xr:uid="{00000000-0005-0000-0000-0000FB430000}"/>
    <cellStyle name="Normal 2 3 2 3 2 2 3 2 3 3 2 2" xfId="31751" xr:uid="{00000000-0005-0000-0000-0000FC430000}"/>
    <cellStyle name="Normal 2 3 2 3 2 2 3 2 3 3 3" xfId="23605" xr:uid="{00000000-0005-0000-0000-0000FD430000}"/>
    <cellStyle name="Normal 2 3 2 3 2 2 3 2 3 4" xfId="10156" xr:uid="{00000000-0005-0000-0000-0000FE430000}"/>
    <cellStyle name="Normal 2 3 2 3 2 2 3 2 3 4 2" xfId="26452" xr:uid="{00000000-0005-0000-0000-0000FF430000}"/>
    <cellStyle name="Normal 2 3 2 3 2 2 3 2 3 5" xfId="18306" xr:uid="{00000000-0005-0000-0000-000000440000}"/>
    <cellStyle name="Normal 2 3 2 3 2 2 3 2 4" xfId="3362" xr:uid="{00000000-0005-0000-0000-000001440000}"/>
    <cellStyle name="Normal 2 3 2 3 2 2 3 2 4 2" xfId="11508" xr:uid="{00000000-0005-0000-0000-000002440000}"/>
    <cellStyle name="Normal 2 3 2 3 2 2 3 2 4 2 2" xfId="27804" xr:uid="{00000000-0005-0000-0000-000003440000}"/>
    <cellStyle name="Normal 2 3 2 3 2 2 3 2 4 3" xfId="19658" xr:uid="{00000000-0005-0000-0000-000004440000}"/>
    <cellStyle name="Normal 2 3 2 3 2 2 3 2 5" xfId="5899" xr:uid="{00000000-0005-0000-0000-000005440000}"/>
    <cellStyle name="Normal 2 3 2 3 2 2 3 2 5 2" xfId="14045" xr:uid="{00000000-0005-0000-0000-000006440000}"/>
    <cellStyle name="Normal 2 3 2 3 2 2 3 2 5 2 2" xfId="30341" xr:uid="{00000000-0005-0000-0000-000007440000}"/>
    <cellStyle name="Normal 2 3 2 3 2 2 3 2 5 3" xfId="22195" xr:uid="{00000000-0005-0000-0000-000008440000}"/>
    <cellStyle name="Normal 2 3 2 3 2 2 3 2 6" xfId="8746" xr:uid="{00000000-0005-0000-0000-000009440000}"/>
    <cellStyle name="Normal 2 3 2 3 2 2 3 2 6 2" xfId="25042" xr:uid="{00000000-0005-0000-0000-00000A440000}"/>
    <cellStyle name="Normal 2 3 2 3 2 2 3 2 7" xfId="16896" xr:uid="{00000000-0005-0000-0000-00000B440000}"/>
    <cellStyle name="Normal 2 3 2 3 2 2 3 3" xfId="961" xr:uid="{00000000-0005-0000-0000-00000C440000}"/>
    <cellStyle name="Normal 2 3 2 3 2 2 3 3 2" xfId="2371" xr:uid="{00000000-0005-0000-0000-00000D440000}"/>
    <cellStyle name="Normal 2 3 2 3 2 2 3 3 2 2" xfId="4893" xr:uid="{00000000-0005-0000-0000-00000E440000}"/>
    <cellStyle name="Normal 2 3 2 3 2 2 3 3 2 2 2" xfId="13039" xr:uid="{00000000-0005-0000-0000-00000F440000}"/>
    <cellStyle name="Normal 2 3 2 3 2 2 3 3 2 2 2 2" xfId="29335" xr:uid="{00000000-0005-0000-0000-000010440000}"/>
    <cellStyle name="Normal 2 3 2 3 2 2 3 3 2 2 3" xfId="21189" xr:uid="{00000000-0005-0000-0000-000011440000}"/>
    <cellStyle name="Normal 2 3 2 3 2 2 3 3 2 3" xfId="7670" xr:uid="{00000000-0005-0000-0000-000012440000}"/>
    <cellStyle name="Normal 2 3 2 3 2 2 3 3 2 3 2" xfId="15816" xr:uid="{00000000-0005-0000-0000-000013440000}"/>
    <cellStyle name="Normal 2 3 2 3 2 2 3 3 2 3 2 2" xfId="32112" xr:uid="{00000000-0005-0000-0000-000014440000}"/>
    <cellStyle name="Normal 2 3 2 3 2 2 3 3 2 3 3" xfId="23966" xr:uid="{00000000-0005-0000-0000-000015440000}"/>
    <cellStyle name="Normal 2 3 2 3 2 2 3 3 2 4" xfId="10517" xr:uid="{00000000-0005-0000-0000-000016440000}"/>
    <cellStyle name="Normal 2 3 2 3 2 2 3 3 2 4 2" xfId="26813" xr:uid="{00000000-0005-0000-0000-000017440000}"/>
    <cellStyle name="Normal 2 3 2 3 2 2 3 3 2 5" xfId="18667" xr:uid="{00000000-0005-0000-0000-000018440000}"/>
    <cellStyle name="Normal 2 3 2 3 2 2 3 3 3" xfId="3675" xr:uid="{00000000-0005-0000-0000-000019440000}"/>
    <cellStyle name="Normal 2 3 2 3 2 2 3 3 3 2" xfId="11821" xr:uid="{00000000-0005-0000-0000-00001A440000}"/>
    <cellStyle name="Normal 2 3 2 3 2 2 3 3 3 2 2" xfId="28117" xr:uid="{00000000-0005-0000-0000-00001B440000}"/>
    <cellStyle name="Normal 2 3 2 3 2 2 3 3 3 3" xfId="19971" xr:uid="{00000000-0005-0000-0000-00001C440000}"/>
    <cellStyle name="Normal 2 3 2 3 2 2 3 3 4" xfId="6260" xr:uid="{00000000-0005-0000-0000-00001D440000}"/>
    <cellStyle name="Normal 2 3 2 3 2 2 3 3 4 2" xfId="14406" xr:uid="{00000000-0005-0000-0000-00001E440000}"/>
    <cellStyle name="Normal 2 3 2 3 2 2 3 3 4 2 2" xfId="30702" xr:uid="{00000000-0005-0000-0000-00001F440000}"/>
    <cellStyle name="Normal 2 3 2 3 2 2 3 3 4 3" xfId="22556" xr:uid="{00000000-0005-0000-0000-000020440000}"/>
    <cellStyle name="Normal 2 3 2 3 2 2 3 3 5" xfId="9107" xr:uid="{00000000-0005-0000-0000-000021440000}"/>
    <cellStyle name="Normal 2 3 2 3 2 2 3 3 5 2" xfId="25403" xr:uid="{00000000-0005-0000-0000-000022440000}"/>
    <cellStyle name="Normal 2 3 2 3 2 2 3 3 6" xfId="17257" xr:uid="{00000000-0005-0000-0000-000023440000}"/>
    <cellStyle name="Normal 2 3 2 3 2 2 3 4" xfId="1666" xr:uid="{00000000-0005-0000-0000-000024440000}"/>
    <cellStyle name="Normal 2 3 2 3 2 2 3 4 2" xfId="4284" xr:uid="{00000000-0005-0000-0000-000025440000}"/>
    <cellStyle name="Normal 2 3 2 3 2 2 3 4 2 2" xfId="12430" xr:uid="{00000000-0005-0000-0000-000026440000}"/>
    <cellStyle name="Normal 2 3 2 3 2 2 3 4 2 2 2" xfId="28726" xr:uid="{00000000-0005-0000-0000-000027440000}"/>
    <cellStyle name="Normal 2 3 2 3 2 2 3 4 2 3" xfId="20580" xr:uid="{00000000-0005-0000-0000-000028440000}"/>
    <cellStyle name="Normal 2 3 2 3 2 2 3 4 3" xfId="6965" xr:uid="{00000000-0005-0000-0000-000029440000}"/>
    <cellStyle name="Normal 2 3 2 3 2 2 3 4 3 2" xfId="15111" xr:uid="{00000000-0005-0000-0000-00002A440000}"/>
    <cellStyle name="Normal 2 3 2 3 2 2 3 4 3 2 2" xfId="31407" xr:uid="{00000000-0005-0000-0000-00002B440000}"/>
    <cellStyle name="Normal 2 3 2 3 2 2 3 4 3 3" xfId="23261" xr:uid="{00000000-0005-0000-0000-00002C440000}"/>
    <cellStyle name="Normal 2 3 2 3 2 2 3 4 4" xfId="9812" xr:uid="{00000000-0005-0000-0000-00002D440000}"/>
    <cellStyle name="Normal 2 3 2 3 2 2 3 4 4 2" xfId="26108" xr:uid="{00000000-0005-0000-0000-00002E440000}"/>
    <cellStyle name="Normal 2 3 2 3 2 2 3 4 5" xfId="17962" xr:uid="{00000000-0005-0000-0000-00002F440000}"/>
    <cellStyle name="Normal 2 3 2 3 2 2 3 5" xfId="3066" xr:uid="{00000000-0005-0000-0000-000030440000}"/>
    <cellStyle name="Normal 2 3 2 3 2 2 3 5 2" xfId="11212" xr:uid="{00000000-0005-0000-0000-000031440000}"/>
    <cellStyle name="Normal 2 3 2 3 2 2 3 5 2 2" xfId="27508" xr:uid="{00000000-0005-0000-0000-000032440000}"/>
    <cellStyle name="Normal 2 3 2 3 2 2 3 5 3" xfId="19362" xr:uid="{00000000-0005-0000-0000-000033440000}"/>
    <cellStyle name="Normal 2 3 2 3 2 2 3 6" xfId="5555" xr:uid="{00000000-0005-0000-0000-000034440000}"/>
    <cellStyle name="Normal 2 3 2 3 2 2 3 6 2" xfId="13701" xr:uid="{00000000-0005-0000-0000-000035440000}"/>
    <cellStyle name="Normal 2 3 2 3 2 2 3 6 2 2" xfId="29997" xr:uid="{00000000-0005-0000-0000-000036440000}"/>
    <cellStyle name="Normal 2 3 2 3 2 2 3 6 3" xfId="21851" xr:uid="{00000000-0005-0000-0000-000037440000}"/>
    <cellStyle name="Normal 2 3 2 3 2 2 3 7" xfId="8402" xr:uid="{00000000-0005-0000-0000-000038440000}"/>
    <cellStyle name="Normal 2 3 2 3 2 2 3 7 2" xfId="24698" xr:uid="{00000000-0005-0000-0000-000039440000}"/>
    <cellStyle name="Normal 2 3 2 3 2 2 3 8" xfId="16552" xr:uid="{00000000-0005-0000-0000-00003A440000}"/>
    <cellStyle name="Normal 2 3 2 3 2 2 4" xfId="344" xr:uid="{00000000-0005-0000-0000-00003B440000}"/>
    <cellStyle name="Normal 2 3 2 3 2 2 4 2" xfId="688" xr:uid="{00000000-0005-0000-0000-00003C440000}"/>
    <cellStyle name="Normal 2 3 2 3 2 2 4 2 2" xfId="1394" xr:uid="{00000000-0005-0000-0000-00003D440000}"/>
    <cellStyle name="Normal 2 3 2 3 2 2 4 2 2 2" xfId="2804" xr:uid="{00000000-0005-0000-0000-00003E440000}"/>
    <cellStyle name="Normal 2 3 2 3 2 2 4 2 2 2 2" xfId="5263" xr:uid="{00000000-0005-0000-0000-00003F440000}"/>
    <cellStyle name="Normal 2 3 2 3 2 2 4 2 2 2 2 2" xfId="13409" xr:uid="{00000000-0005-0000-0000-000040440000}"/>
    <cellStyle name="Normal 2 3 2 3 2 2 4 2 2 2 2 2 2" xfId="29705" xr:uid="{00000000-0005-0000-0000-000041440000}"/>
    <cellStyle name="Normal 2 3 2 3 2 2 4 2 2 2 2 3" xfId="21559" xr:uid="{00000000-0005-0000-0000-000042440000}"/>
    <cellStyle name="Normal 2 3 2 3 2 2 4 2 2 2 3" xfId="8103" xr:uid="{00000000-0005-0000-0000-000043440000}"/>
    <cellStyle name="Normal 2 3 2 3 2 2 4 2 2 2 3 2" xfId="16249" xr:uid="{00000000-0005-0000-0000-000044440000}"/>
    <cellStyle name="Normal 2 3 2 3 2 2 4 2 2 2 3 2 2" xfId="32545" xr:uid="{00000000-0005-0000-0000-000045440000}"/>
    <cellStyle name="Normal 2 3 2 3 2 2 4 2 2 2 3 3" xfId="24399" xr:uid="{00000000-0005-0000-0000-000046440000}"/>
    <cellStyle name="Normal 2 3 2 3 2 2 4 2 2 2 4" xfId="10950" xr:uid="{00000000-0005-0000-0000-000047440000}"/>
    <cellStyle name="Normal 2 3 2 3 2 2 4 2 2 2 4 2" xfId="27246" xr:uid="{00000000-0005-0000-0000-000048440000}"/>
    <cellStyle name="Normal 2 3 2 3 2 2 4 2 2 2 5" xfId="19100" xr:uid="{00000000-0005-0000-0000-000049440000}"/>
    <cellStyle name="Normal 2 3 2 3 2 2 4 2 2 3" xfId="4045" xr:uid="{00000000-0005-0000-0000-00004A440000}"/>
    <cellStyle name="Normal 2 3 2 3 2 2 4 2 2 3 2" xfId="12191" xr:uid="{00000000-0005-0000-0000-00004B440000}"/>
    <cellStyle name="Normal 2 3 2 3 2 2 4 2 2 3 2 2" xfId="28487" xr:uid="{00000000-0005-0000-0000-00004C440000}"/>
    <cellStyle name="Normal 2 3 2 3 2 2 4 2 2 3 3" xfId="20341" xr:uid="{00000000-0005-0000-0000-00004D440000}"/>
    <cellStyle name="Normal 2 3 2 3 2 2 4 2 2 4" xfId="6693" xr:uid="{00000000-0005-0000-0000-00004E440000}"/>
    <cellStyle name="Normal 2 3 2 3 2 2 4 2 2 4 2" xfId="14839" xr:uid="{00000000-0005-0000-0000-00004F440000}"/>
    <cellStyle name="Normal 2 3 2 3 2 2 4 2 2 4 2 2" xfId="31135" xr:uid="{00000000-0005-0000-0000-000050440000}"/>
    <cellStyle name="Normal 2 3 2 3 2 2 4 2 2 4 3" xfId="22989" xr:uid="{00000000-0005-0000-0000-000051440000}"/>
    <cellStyle name="Normal 2 3 2 3 2 2 4 2 2 5" xfId="9540" xr:uid="{00000000-0005-0000-0000-000052440000}"/>
    <cellStyle name="Normal 2 3 2 3 2 2 4 2 2 5 2" xfId="25836" xr:uid="{00000000-0005-0000-0000-000053440000}"/>
    <cellStyle name="Normal 2 3 2 3 2 2 4 2 2 6" xfId="17690" xr:uid="{00000000-0005-0000-0000-000054440000}"/>
    <cellStyle name="Normal 2 3 2 3 2 2 4 2 3" xfId="2099" xr:uid="{00000000-0005-0000-0000-000055440000}"/>
    <cellStyle name="Normal 2 3 2 3 2 2 4 2 3 2" xfId="4654" xr:uid="{00000000-0005-0000-0000-000056440000}"/>
    <cellStyle name="Normal 2 3 2 3 2 2 4 2 3 2 2" xfId="12800" xr:uid="{00000000-0005-0000-0000-000057440000}"/>
    <cellStyle name="Normal 2 3 2 3 2 2 4 2 3 2 2 2" xfId="29096" xr:uid="{00000000-0005-0000-0000-000058440000}"/>
    <cellStyle name="Normal 2 3 2 3 2 2 4 2 3 2 3" xfId="20950" xr:uid="{00000000-0005-0000-0000-000059440000}"/>
    <cellStyle name="Normal 2 3 2 3 2 2 4 2 3 3" xfId="7398" xr:uid="{00000000-0005-0000-0000-00005A440000}"/>
    <cellStyle name="Normal 2 3 2 3 2 2 4 2 3 3 2" xfId="15544" xr:uid="{00000000-0005-0000-0000-00005B440000}"/>
    <cellStyle name="Normal 2 3 2 3 2 2 4 2 3 3 2 2" xfId="31840" xr:uid="{00000000-0005-0000-0000-00005C440000}"/>
    <cellStyle name="Normal 2 3 2 3 2 2 4 2 3 3 3" xfId="23694" xr:uid="{00000000-0005-0000-0000-00005D440000}"/>
    <cellStyle name="Normal 2 3 2 3 2 2 4 2 3 4" xfId="10245" xr:uid="{00000000-0005-0000-0000-00005E440000}"/>
    <cellStyle name="Normal 2 3 2 3 2 2 4 2 3 4 2" xfId="26541" xr:uid="{00000000-0005-0000-0000-00005F440000}"/>
    <cellStyle name="Normal 2 3 2 3 2 2 4 2 3 5" xfId="18395" xr:uid="{00000000-0005-0000-0000-000060440000}"/>
    <cellStyle name="Normal 2 3 2 3 2 2 4 2 4" xfId="3436" xr:uid="{00000000-0005-0000-0000-000061440000}"/>
    <cellStyle name="Normal 2 3 2 3 2 2 4 2 4 2" xfId="11582" xr:uid="{00000000-0005-0000-0000-000062440000}"/>
    <cellStyle name="Normal 2 3 2 3 2 2 4 2 4 2 2" xfId="27878" xr:uid="{00000000-0005-0000-0000-000063440000}"/>
    <cellStyle name="Normal 2 3 2 3 2 2 4 2 4 3" xfId="19732" xr:uid="{00000000-0005-0000-0000-000064440000}"/>
    <cellStyle name="Normal 2 3 2 3 2 2 4 2 5" xfId="5988" xr:uid="{00000000-0005-0000-0000-000065440000}"/>
    <cellStyle name="Normal 2 3 2 3 2 2 4 2 5 2" xfId="14134" xr:uid="{00000000-0005-0000-0000-000066440000}"/>
    <cellStyle name="Normal 2 3 2 3 2 2 4 2 5 2 2" xfId="30430" xr:uid="{00000000-0005-0000-0000-000067440000}"/>
    <cellStyle name="Normal 2 3 2 3 2 2 4 2 5 3" xfId="22284" xr:uid="{00000000-0005-0000-0000-000068440000}"/>
    <cellStyle name="Normal 2 3 2 3 2 2 4 2 6" xfId="8835" xr:uid="{00000000-0005-0000-0000-000069440000}"/>
    <cellStyle name="Normal 2 3 2 3 2 2 4 2 6 2" xfId="25131" xr:uid="{00000000-0005-0000-0000-00006A440000}"/>
    <cellStyle name="Normal 2 3 2 3 2 2 4 2 7" xfId="16985" xr:uid="{00000000-0005-0000-0000-00006B440000}"/>
    <cellStyle name="Normal 2 3 2 3 2 2 4 3" xfId="1050" xr:uid="{00000000-0005-0000-0000-00006C440000}"/>
    <cellStyle name="Normal 2 3 2 3 2 2 4 3 2" xfId="2460" xr:uid="{00000000-0005-0000-0000-00006D440000}"/>
    <cellStyle name="Normal 2 3 2 3 2 2 4 3 2 2" xfId="4967" xr:uid="{00000000-0005-0000-0000-00006E440000}"/>
    <cellStyle name="Normal 2 3 2 3 2 2 4 3 2 2 2" xfId="13113" xr:uid="{00000000-0005-0000-0000-00006F440000}"/>
    <cellStyle name="Normal 2 3 2 3 2 2 4 3 2 2 2 2" xfId="29409" xr:uid="{00000000-0005-0000-0000-000070440000}"/>
    <cellStyle name="Normal 2 3 2 3 2 2 4 3 2 2 3" xfId="21263" xr:uid="{00000000-0005-0000-0000-000071440000}"/>
    <cellStyle name="Normal 2 3 2 3 2 2 4 3 2 3" xfId="7759" xr:uid="{00000000-0005-0000-0000-000072440000}"/>
    <cellStyle name="Normal 2 3 2 3 2 2 4 3 2 3 2" xfId="15905" xr:uid="{00000000-0005-0000-0000-000073440000}"/>
    <cellStyle name="Normal 2 3 2 3 2 2 4 3 2 3 2 2" xfId="32201" xr:uid="{00000000-0005-0000-0000-000074440000}"/>
    <cellStyle name="Normal 2 3 2 3 2 2 4 3 2 3 3" xfId="24055" xr:uid="{00000000-0005-0000-0000-000075440000}"/>
    <cellStyle name="Normal 2 3 2 3 2 2 4 3 2 4" xfId="10606" xr:uid="{00000000-0005-0000-0000-000076440000}"/>
    <cellStyle name="Normal 2 3 2 3 2 2 4 3 2 4 2" xfId="26902" xr:uid="{00000000-0005-0000-0000-000077440000}"/>
    <cellStyle name="Normal 2 3 2 3 2 2 4 3 2 5" xfId="18756" xr:uid="{00000000-0005-0000-0000-000078440000}"/>
    <cellStyle name="Normal 2 3 2 3 2 2 4 3 3" xfId="3749" xr:uid="{00000000-0005-0000-0000-000079440000}"/>
    <cellStyle name="Normal 2 3 2 3 2 2 4 3 3 2" xfId="11895" xr:uid="{00000000-0005-0000-0000-00007A440000}"/>
    <cellStyle name="Normal 2 3 2 3 2 2 4 3 3 2 2" xfId="28191" xr:uid="{00000000-0005-0000-0000-00007B440000}"/>
    <cellStyle name="Normal 2 3 2 3 2 2 4 3 3 3" xfId="20045" xr:uid="{00000000-0005-0000-0000-00007C440000}"/>
    <cellStyle name="Normal 2 3 2 3 2 2 4 3 4" xfId="6349" xr:uid="{00000000-0005-0000-0000-00007D440000}"/>
    <cellStyle name="Normal 2 3 2 3 2 2 4 3 4 2" xfId="14495" xr:uid="{00000000-0005-0000-0000-00007E440000}"/>
    <cellStyle name="Normal 2 3 2 3 2 2 4 3 4 2 2" xfId="30791" xr:uid="{00000000-0005-0000-0000-00007F440000}"/>
    <cellStyle name="Normal 2 3 2 3 2 2 4 3 4 3" xfId="22645" xr:uid="{00000000-0005-0000-0000-000080440000}"/>
    <cellStyle name="Normal 2 3 2 3 2 2 4 3 5" xfId="9196" xr:uid="{00000000-0005-0000-0000-000081440000}"/>
    <cellStyle name="Normal 2 3 2 3 2 2 4 3 5 2" xfId="25492" xr:uid="{00000000-0005-0000-0000-000082440000}"/>
    <cellStyle name="Normal 2 3 2 3 2 2 4 3 6" xfId="17346" xr:uid="{00000000-0005-0000-0000-000083440000}"/>
    <cellStyle name="Normal 2 3 2 3 2 2 4 4" xfId="1755" xr:uid="{00000000-0005-0000-0000-000084440000}"/>
    <cellStyle name="Normal 2 3 2 3 2 2 4 4 2" xfId="4358" xr:uid="{00000000-0005-0000-0000-000085440000}"/>
    <cellStyle name="Normal 2 3 2 3 2 2 4 4 2 2" xfId="12504" xr:uid="{00000000-0005-0000-0000-000086440000}"/>
    <cellStyle name="Normal 2 3 2 3 2 2 4 4 2 2 2" xfId="28800" xr:uid="{00000000-0005-0000-0000-000087440000}"/>
    <cellStyle name="Normal 2 3 2 3 2 2 4 4 2 3" xfId="20654" xr:uid="{00000000-0005-0000-0000-000088440000}"/>
    <cellStyle name="Normal 2 3 2 3 2 2 4 4 3" xfId="7054" xr:uid="{00000000-0005-0000-0000-000089440000}"/>
    <cellStyle name="Normal 2 3 2 3 2 2 4 4 3 2" xfId="15200" xr:uid="{00000000-0005-0000-0000-00008A440000}"/>
    <cellStyle name="Normal 2 3 2 3 2 2 4 4 3 2 2" xfId="31496" xr:uid="{00000000-0005-0000-0000-00008B440000}"/>
    <cellStyle name="Normal 2 3 2 3 2 2 4 4 3 3" xfId="23350" xr:uid="{00000000-0005-0000-0000-00008C440000}"/>
    <cellStyle name="Normal 2 3 2 3 2 2 4 4 4" xfId="9901" xr:uid="{00000000-0005-0000-0000-00008D440000}"/>
    <cellStyle name="Normal 2 3 2 3 2 2 4 4 4 2" xfId="26197" xr:uid="{00000000-0005-0000-0000-00008E440000}"/>
    <cellStyle name="Normal 2 3 2 3 2 2 4 4 5" xfId="18051" xr:uid="{00000000-0005-0000-0000-00008F440000}"/>
    <cellStyle name="Normal 2 3 2 3 2 2 4 5" xfId="3140" xr:uid="{00000000-0005-0000-0000-000090440000}"/>
    <cellStyle name="Normal 2 3 2 3 2 2 4 5 2" xfId="11286" xr:uid="{00000000-0005-0000-0000-000091440000}"/>
    <cellStyle name="Normal 2 3 2 3 2 2 4 5 2 2" xfId="27582" xr:uid="{00000000-0005-0000-0000-000092440000}"/>
    <cellStyle name="Normal 2 3 2 3 2 2 4 5 3" xfId="19436" xr:uid="{00000000-0005-0000-0000-000093440000}"/>
    <cellStyle name="Normal 2 3 2 3 2 2 4 6" xfId="5644" xr:uid="{00000000-0005-0000-0000-000094440000}"/>
    <cellStyle name="Normal 2 3 2 3 2 2 4 6 2" xfId="13790" xr:uid="{00000000-0005-0000-0000-000095440000}"/>
    <cellStyle name="Normal 2 3 2 3 2 2 4 6 2 2" xfId="30086" xr:uid="{00000000-0005-0000-0000-000096440000}"/>
    <cellStyle name="Normal 2 3 2 3 2 2 4 6 3" xfId="21940" xr:uid="{00000000-0005-0000-0000-000097440000}"/>
    <cellStyle name="Normal 2 3 2 3 2 2 4 7" xfId="8491" xr:uid="{00000000-0005-0000-0000-000098440000}"/>
    <cellStyle name="Normal 2 3 2 3 2 2 4 7 2" xfId="24787" xr:uid="{00000000-0005-0000-0000-000099440000}"/>
    <cellStyle name="Normal 2 3 2 3 2 2 4 8" xfId="16641" xr:uid="{00000000-0005-0000-0000-00009A440000}"/>
    <cellStyle name="Normal 2 3 2 3 2 2 5" xfId="434" xr:uid="{00000000-0005-0000-0000-00009B440000}"/>
    <cellStyle name="Normal 2 3 2 3 2 2 5 2" xfId="1140" xr:uid="{00000000-0005-0000-0000-00009C440000}"/>
    <cellStyle name="Normal 2 3 2 3 2 2 5 2 2" xfId="2550" xr:uid="{00000000-0005-0000-0000-00009D440000}"/>
    <cellStyle name="Normal 2 3 2 3 2 2 5 2 2 2" xfId="5041" xr:uid="{00000000-0005-0000-0000-00009E440000}"/>
    <cellStyle name="Normal 2 3 2 3 2 2 5 2 2 2 2" xfId="13187" xr:uid="{00000000-0005-0000-0000-00009F440000}"/>
    <cellStyle name="Normal 2 3 2 3 2 2 5 2 2 2 2 2" xfId="29483" xr:uid="{00000000-0005-0000-0000-0000A0440000}"/>
    <cellStyle name="Normal 2 3 2 3 2 2 5 2 2 2 3" xfId="21337" xr:uid="{00000000-0005-0000-0000-0000A1440000}"/>
    <cellStyle name="Normal 2 3 2 3 2 2 5 2 2 3" xfId="7849" xr:uid="{00000000-0005-0000-0000-0000A2440000}"/>
    <cellStyle name="Normal 2 3 2 3 2 2 5 2 2 3 2" xfId="15995" xr:uid="{00000000-0005-0000-0000-0000A3440000}"/>
    <cellStyle name="Normal 2 3 2 3 2 2 5 2 2 3 2 2" xfId="32291" xr:uid="{00000000-0005-0000-0000-0000A4440000}"/>
    <cellStyle name="Normal 2 3 2 3 2 2 5 2 2 3 3" xfId="24145" xr:uid="{00000000-0005-0000-0000-0000A5440000}"/>
    <cellStyle name="Normal 2 3 2 3 2 2 5 2 2 4" xfId="10696" xr:uid="{00000000-0005-0000-0000-0000A6440000}"/>
    <cellStyle name="Normal 2 3 2 3 2 2 5 2 2 4 2" xfId="26992" xr:uid="{00000000-0005-0000-0000-0000A7440000}"/>
    <cellStyle name="Normal 2 3 2 3 2 2 5 2 2 5" xfId="18846" xr:uid="{00000000-0005-0000-0000-0000A8440000}"/>
    <cellStyle name="Normal 2 3 2 3 2 2 5 2 3" xfId="3823" xr:uid="{00000000-0005-0000-0000-0000A9440000}"/>
    <cellStyle name="Normal 2 3 2 3 2 2 5 2 3 2" xfId="11969" xr:uid="{00000000-0005-0000-0000-0000AA440000}"/>
    <cellStyle name="Normal 2 3 2 3 2 2 5 2 3 2 2" xfId="28265" xr:uid="{00000000-0005-0000-0000-0000AB440000}"/>
    <cellStyle name="Normal 2 3 2 3 2 2 5 2 3 3" xfId="20119" xr:uid="{00000000-0005-0000-0000-0000AC440000}"/>
    <cellStyle name="Normal 2 3 2 3 2 2 5 2 4" xfId="6439" xr:uid="{00000000-0005-0000-0000-0000AD440000}"/>
    <cellStyle name="Normal 2 3 2 3 2 2 5 2 4 2" xfId="14585" xr:uid="{00000000-0005-0000-0000-0000AE440000}"/>
    <cellStyle name="Normal 2 3 2 3 2 2 5 2 4 2 2" xfId="30881" xr:uid="{00000000-0005-0000-0000-0000AF440000}"/>
    <cellStyle name="Normal 2 3 2 3 2 2 5 2 4 3" xfId="22735" xr:uid="{00000000-0005-0000-0000-0000B0440000}"/>
    <cellStyle name="Normal 2 3 2 3 2 2 5 2 5" xfId="9286" xr:uid="{00000000-0005-0000-0000-0000B1440000}"/>
    <cellStyle name="Normal 2 3 2 3 2 2 5 2 5 2" xfId="25582" xr:uid="{00000000-0005-0000-0000-0000B2440000}"/>
    <cellStyle name="Normal 2 3 2 3 2 2 5 2 6" xfId="17436" xr:uid="{00000000-0005-0000-0000-0000B3440000}"/>
    <cellStyle name="Normal 2 3 2 3 2 2 5 3" xfId="1845" xr:uid="{00000000-0005-0000-0000-0000B4440000}"/>
    <cellStyle name="Normal 2 3 2 3 2 2 5 3 2" xfId="4432" xr:uid="{00000000-0005-0000-0000-0000B5440000}"/>
    <cellStyle name="Normal 2 3 2 3 2 2 5 3 2 2" xfId="12578" xr:uid="{00000000-0005-0000-0000-0000B6440000}"/>
    <cellStyle name="Normal 2 3 2 3 2 2 5 3 2 2 2" xfId="28874" xr:uid="{00000000-0005-0000-0000-0000B7440000}"/>
    <cellStyle name="Normal 2 3 2 3 2 2 5 3 2 3" xfId="20728" xr:uid="{00000000-0005-0000-0000-0000B8440000}"/>
    <cellStyle name="Normal 2 3 2 3 2 2 5 3 3" xfId="7144" xr:uid="{00000000-0005-0000-0000-0000B9440000}"/>
    <cellStyle name="Normal 2 3 2 3 2 2 5 3 3 2" xfId="15290" xr:uid="{00000000-0005-0000-0000-0000BA440000}"/>
    <cellStyle name="Normal 2 3 2 3 2 2 5 3 3 2 2" xfId="31586" xr:uid="{00000000-0005-0000-0000-0000BB440000}"/>
    <cellStyle name="Normal 2 3 2 3 2 2 5 3 3 3" xfId="23440" xr:uid="{00000000-0005-0000-0000-0000BC440000}"/>
    <cellStyle name="Normal 2 3 2 3 2 2 5 3 4" xfId="9991" xr:uid="{00000000-0005-0000-0000-0000BD440000}"/>
    <cellStyle name="Normal 2 3 2 3 2 2 5 3 4 2" xfId="26287" xr:uid="{00000000-0005-0000-0000-0000BE440000}"/>
    <cellStyle name="Normal 2 3 2 3 2 2 5 3 5" xfId="18141" xr:uid="{00000000-0005-0000-0000-0000BF440000}"/>
    <cellStyle name="Normal 2 3 2 3 2 2 5 4" xfId="3214" xr:uid="{00000000-0005-0000-0000-0000C0440000}"/>
    <cellStyle name="Normal 2 3 2 3 2 2 5 4 2" xfId="11360" xr:uid="{00000000-0005-0000-0000-0000C1440000}"/>
    <cellStyle name="Normal 2 3 2 3 2 2 5 4 2 2" xfId="27656" xr:uid="{00000000-0005-0000-0000-0000C2440000}"/>
    <cellStyle name="Normal 2 3 2 3 2 2 5 4 3" xfId="19510" xr:uid="{00000000-0005-0000-0000-0000C3440000}"/>
    <cellStyle name="Normal 2 3 2 3 2 2 5 5" xfId="5734" xr:uid="{00000000-0005-0000-0000-0000C4440000}"/>
    <cellStyle name="Normal 2 3 2 3 2 2 5 5 2" xfId="13880" xr:uid="{00000000-0005-0000-0000-0000C5440000}"/>
    <cellStyle name="Normal 2 3 2 3 2 2 5 5 2 2" xfId="30176" xr:uid="{00000000-0005-0000-0000-0000C6440000}"/>
    <cellStyle name="Normal 2 3 2 3 2 2 5 5 3" xfId="22030" xr:uid="{00000000-0005-0000-0000-0000C7440000}"/>
    <cellStyle name="Normal 2 3 2 3 2 2 5 6" xfId="8581" xr:uid="{00000000-0005-0000-0000-0000C8440000}"/>
    <cellStyle name="Normal 2 3 2 3 2 2 5 6 2" xfId="24877" xr:uid="{00000000-0005-0000-0000-0000C9440000}"/>
    <cellStyle name="Normal 2 3 2 3 2 2 5 7" xfId="16731" xr:uid="{00000000-0005-0000-0000-0000CA440000}"/>
    <cellStyle name="Normal 2 3 2 3 2 2 6" xfId="796" xr:uid="{00000000-0005-0000-0000-0000CB440000}"/>
    <cellStyle name="Normal 2 3 2 3 2 2 6 2" xfId="2206" xr:uid="{00000000-0005-0000-0000-0000CC440000}"/>
    <cellStyle name="Normal 2 3 2 3 2 2 6 2 2" xfId="4745" xr:uid="{00000000-0005-0000-0000-0000CD440000}"/>
    <cellStyle name="Normal 2 3 2 3 2 2 6 2 2 2" xfId="12891" xr:uid="{00000000-0005-0000-0000-0000CE440000}"/>
    <cellStyle name="Normal 2 3 2 3 2 2 6 2 2 2 2" xfId="29187" xr:uid="{00000000-0005-0000-0000-0000CF440000}"/>
    <cellStyle name="Normal 2 3 2 3 2 2 6 2 2 3" xfId="21041" xr:uid="{00000000-0005-0000-0000-0000D0440000}"/>
    <cellStyle name="Normal 2 3 2 3 2 2 6 2 3" xfId="7505" xr:uid="{00000000-0005-0000-0000-0000D1440000}"/>
    <cellStyle name="Normal 2 3 2 3 2 2 6 2 3 2" xfId="15651" xr:uid="{00000000-0005-0000-0000-0000D2440000}"/>
    <cellStyle name="Normal 2 3 2 3 2 2 6 2 3 2 2" xfId="31947" xr:uid="{00000000-0005-0000-0000-0000D3440000}"/>
    <cellStyle name="Normal 2 3 2 3 2 2 6 2 3 3" xfId="23801" xr:uid="{00000000-0005-0000-0000-0000D4440000}"/>
    <cellStyle name="Normal 2 3 2 3 2 2 6 2 4" xfId="10352" xr:uid="{00000000-0005-0000-0000-0000D5440000}"/>
    <cellStyle name="Normal 2 3 2 3 2 2 6 2 4 2" xfId="26648" xr:uid="{00000000-0005-0000-0000-0000D6440000}"/>
    <cellStyle name="Normal 2 3 2 3 2 2 6 2 5" xfId="18502" xr:uid="{00000000-0005-0000-0000-0000D7440000}"/>
    <cellStyle name="Normal 2 3 2 3 2 2 6 3" xfId="3527" xr:uid="{00000000-0005-0000-0000-0000D8440000}"/>
    <cellStyle name="Normal 2 3 2 3 2 2 6 3 2" xfId="11673" xr:uid="{00000000-0005-0000-0000-0000D9440000}"/>
    <cellStyle name="Normal 2 3 2 3 2 2 6 3 2 2" xfId="27969" xr:uid="{00000000-0005-0000-0000-0000DA440000}"/>
    <cellStyle name="Normal 2 3 2 3 2 2 6 3 3" xfId="19823" xr:uid="{00000000-0005-0000-0000-0000DB440000}"/>
    <cellStyle name="Normal 2 3 2 3 2 2 6 4" xfId="6095" xr:uid="{00000000-0005-0000-0000-0000DC440000}"/>
    <cellStyle name="Normal 2 3 2 3 2 2 6 4 2" xfId="14241" xr:uid="{00000000-0005-0000-0000-0000DD440000}"/>
    <cellStyle name="Normal 2 3 2 3 2 2 6 4 2 2" xfId="30537" xr:uid="{00000000-0005-0000-0000-0000DE440000}"/>
    <cellStyle name="Normal 2 3 2 3 2 2 6 4 3" xfId="22391" xr:uid="{00000000-0005-0000-0000-0000DF440000}"/>
    <cellStyle name="Normal 2 3 2 3 2 2 6 5" xfId="8942" xr:uid="{00000000-0005-0000-0000-0000E0440000}"/>
    <cellStyle name="Normal 2 3 2 3 2 2 6 5 2" xfId="25238" xr:uid="{00000000-0005-0000-0000-0000E1440000}"/>
    <cellStyle name="Normal 2 3 2 3 2 2 6 6" xfId="17092" xr:uid="{00000000-0005-0000-0000-0000E2440000}"/>
    <cellStyle name="Normal 2 3 2 3 2 2 7" xfId="1501" xr:uid="{00000000-0005-0000-0000-0000E3440000}"/>
    <cellStyle name="Normal 2 3 2 3 2 2 7 2" xfId="4136" xr:uid="{00000000-0005-0000-0000-0000E4440000}"/>
    <cellStyle name="Normal 2 3 2 3 2 2 7 2 2" xfId="12282" xr:uid="{00000000-0005-0000-0000-0000E5440000}"/>
    <cellStyle name="Normal 2 3 2 3 2 2 7 2 2 2" xfId="28578" xr:uid="{00000000-0005-0000-0000-0000E6440000}"/>
    <cellStyle name="Normal 2 3 2 3 2 2 7 2 3" xfId="20432" xr:uid="{00000000-0005-0000-0000-0000E7440000}"/>
    <cellStyle name="Normal 2 3 2 3 2 2 7 3" xfId="6800" xr:uid="{00000000-0005-0000-0000-0000E8440000}"/>
    <cellStyle name="Normal 2 3 2 3 2 2 7 3 2" xfId="14946" xr:uid="{00000000-0005-0000-0000-0000E9440000}"/>
    <cellStyle name="Normal 2 3 2 3 2 2 7 3 2 2" xfId="31242" xr:uid="{00000000-0005-0000-0000-0000EA440000}"/>
    <cellStyle name="Normal 2 3 2 3 2 2 7 3 3" xfId="23096" xr:uid="{00000000-0005-0000-0000-0000EB440000}"/>
    <cellStyle name="Normal 2 3 2 3 2 2 7 4" xfId="9647" xr:uid="{00000000-0005-0000-0000-0000EC440000}"/>
    <cellStyle name="Normal 2 3 2 3 2 2 7 4 2" xfId="25943" xr:uid="{00000000-0005-0000-0000-0000ED440000}"/>
    <cellStyle name="Normal 2 3 2 3 2 2 7 5" xfId="17797" xr:uid="{00000000-0005-0000-0000-0000EE440000}"/>
    <cellStyle name="Normal 2 3 2 3 2 2 8" xfId="2918" xr:uid="{00000000-0005-0000-0000-0000EF440000}"/>
    <cellStyle name="Normal 2 3 2 3 2 2 8 2" xfId="11064" xr:uid="{00000000-0005-0000-0000-0000F0440000}"/>
    <cellStyle name="Normal 2 3 2 3 2 2 8 2 2" xfId="27360" xr:uid="{00000000-0005-0000-0000-0000F1440000}"/>
    <cellStyle name="Normal 2 3 2 3 2 2 8 3" xfId="19214" xr:uid="{00000000-0005-0000-0000-0000F2440000}"/>
    <cellStyle name="Normal 2 3 2 3 2 2 9" xfId="5390" xr:uid="{00000000-0005-0000-0000-0000F3440000}"/>
    <cellStyle name="Normal 2 3 2 3 2 2 9 2" xfId="13536" xr:uid="{00000000-0005-0000-0000-0000F4440000}"/>
    <cellStyle name="Normal 2 3 2 3 2 2 9 2 2" xfId="29832" xr:uid="{00000000-0005-0000-0000-0000F5440000}"/>
    <cellStyle name="Normal 2 3 2 3 2 2 9 3" xfId="21686" xr:uid="{00000000-0005-0000-0000-0000F6440000}"/>
    <cellStyle name="Normal 2 3 2 3 2 3" xfId="136" xr:uid="{00000000-0005-0000-0000-0000F7440000}"/>
    <cellStyle name="Normal 2 3 2 3 2 3 2" xfId="480" xr:uid="{00000000-0005-0000-0000-0000F8440000}"/>
    <cellStyle name="Normal 2 3 2 3 2 3 2 2" xfId="1186" xr:uid="{00000000-0005-0000-0000-0000F9440000}"/>
    <cellStyle name="Normal 2 3 2 3 2 3 2 2 2" xfId="2596" xr:uid="{00000000-0005-0000-0000-0000FA440000}"/>
    <cellStyle name="Normal 2 3 2 3 2 3 2 2 2 2" xfId="5079" xr:uid="{00000000-0005-0000-0000-0000FB440000}"/>
    <cellStyle name="Normal 2 3 2 3 2 3 2 2 2 2 2" xfId="13225" xr:uid="{00000000-0005-0000-0000-0000FC440000}"/>
    <cellStyle name="Normal 2 3 2 3 2 3 2 2 2 2 2 2" xfId="29521" xr:uid="{00000000-0005-0000-0000-0000FD440000}"/>
    <cellStyle name="Normal 2 3 2 3 2 3 2 2 2 2 3" xfId="21375" xr:uid="{00000000-0005-0000-0000-0000FE440000}"/>
    <cellStyle name="Normal 2 3 2 3 2 3 2 2 2 3" xfId="7895" xr:uid="{00000000-0005-0000-0000-0000FF440000}"/>
    <cellStyle name="Normal 2 3 2 3 2 3 2 2 2 3 2" xfId="16041" xr:uid="{00000000-0005-0000-0000-000000450000}"/>
    <cellStyle name="Normal 2 3 2 3 2 3 2 2 2 3 2 2" xfId="32337" xr:uid="{00000000-0005-0000-0000-000001450000}"/>
    <cellStyle name="Normal 2 3 2 3 2 3 2 2 2 3 3" xfId="24191" xr:uid="{00000000-0005-0000-0000-000002450000}"/>
    <cellStyle name="Normal 2 3 2 3 2 3 2 2 2 4" xfId="10742" xr:uid="{00000000-0005-0000-0000-000003450000}"/>
    <cellStyle name="Normal 2 3 2 3 2 3 2 2 2 4 2" xfId="27038" xr:uid="{00000000-0005-0000-0000-000004450000}"/>
    <cellStyle name="Normal 2 3 2 3 2 3 2 2 2 5" xfId="18892" xr:uid="{00000000-0005-0000-0000-000005450000}"/>
    <cellStyle name="Normal 2 3 2 3 2 3 2 2 3" xfId="3861" xr:uid="{00000000-0005-0000-0000-000006450000}"/>
    <cellStyle name="Normal 2 3 2 3 2 3 2 2 3 2" xfId="12007" xr:uid="{00000000-0005-0000-0000-000007450000}"/>
    <cellStyle name="Normal 2 3 2 3 2 3 2 2 3 2 2" xfId="28303" xr:uid="{00000000-0005-0000-0000-000008450000}"/>
    <cellStyle name="Normal 2 3 2 3 2 3 2 2 3 3" xfId="20157" xr:uid="{00000000-0005-0000-0000-000009450000}"/>
    <cellStyle name="Normal 2 3 2 3 2 3 2 2 4" xfId="6485" xr:uid="{00000000-0005-0000-0000-00000A450000}"/>
    <cellStyle name="Normal 2 3 2 3 2 3 2 2 4 2" xfId="14631" xr:uid="{00000000-0005-0000-0000-00000B450000}"/>
    <cellStyle name="Normal 2 3 2 3 2 3 2 2 4 2 2" xfId="30927" xr:uid="{00000000-0005-0000-0000-00000C450000}"/>
    <cellStyle name="Normal 2 3 2 3 2 3 2 2 4 3" xfId="22781" xr:uid="{00000000-0005-0000-0000-00000D450000}"/>
    <cellStyle name="Normal 2 3 2 3 2 3 2 2 5" xfId="9332" xr:uid="{00000000-0005-0000-0000-00000E450000}"/>
    <cellStyle name="Normal 2 3 2 3 2 3 2 2 5 2" xfId="25628" xr:uid="{00000000-0005-0000-0000-00000F450000}"/>
    <cellStyle name="Normal 2 3 2 3 2 3 2 2 6" xfId="17482" xr:uid="{00000000-0005-0000-0000-000010450000}"/>
    <cellStyle name="Normal 2 3 2 3 2 3 2 3" xfId="1891" xr:uid="{00000000-0005-0000-0000-000011450000}"/>
    <cellStyle name="Normal 2 3 2 3 2 3 2 3 2" xfId="4470" xr:uid="{00000000-0005-0000-0000-000012450000}"/>
    <cellStyle name="Normal 2 3 2 3 2 3 2 3 2 2" xfId="12616" xr:uid="{00000000-0005-0000-0000-000013450000}"/>
    <cellStyle name="Normal 2 3 2 3 2 3 2 3 2 2 2" xfId="28912" xr:uid="{00000000-0005-0000-0000-000014450000}"/>
    <cellStyle name="Normal 2 3 2 3 2 3 2 3 2 3" xfId="20766" xr:uid="{00000000-0005-0000-0000-000015450000}"/>
    <cellStyle name="Normal 2 3 2 3 2 3 2 3 3" xfId="7190" xr:uid="{00000000-0005-0000-0000-000016450000}"/>
    <cellStyle name="Normal 2 3 2 3 2 3 2 3 3 2" xfId="15336" xr:uid="{00000000-0005-0000-0000-000017450000}"/>
    <cellStyle name="Normal 2 3 2 3 2 3 2 3 3 2 2" xfId="31632" xr:uid="{00000000-0005-0000-0000-000018450000}"/>
    <cellStyle name="Normal 2 3 2 3 2 3 2 3 3 3" xfId="23486" xr:uid="{00000000-0005-0000-0000-000019450000}"/>
    <cellStyle name="Normal 2 3 2 3 2 3 2 3 4" xfId="10037" xr:uid="{00000000-0005-0000-0000-00001A450000}"/>
    <cellStyle name="Normal 2 3 2 3 2 3 2 3 4 2" xfId="26333" xr:uid="{00000000-0005-0000-0000-00001B450000}"/>
    <cellStyle name="Normal 2 3 2 3 2 3 2 3 5" xfId="18187" xr:uid="{00000000-0005-0000-0000-00001C450000}"/>
    <cellStyle name="Normal 2 3 2 3 2 3 2 4" xfId="3252" xr:uid="{00000000-0005-0000-0000-00001D450000}"/>
    <cellStyle name="Normal 2 3 2 3 2 3 2 4 2" xfId="11398" xr:uid="{00000000-0005-0000-0000-00001E450000}"/>
    <cellStyle name="Normal 2 3 2 3 2 3 2 4 2 2" xfId="27694" xr:uid="{00000000-0005-0000-0000-00001F450000}"/>
    <cellStyle name="Normal 2 3 2 3 2 3 2 4 3" xfId="19548" xr:uid="{00000000-0005-0000-0000-000020450000}"/>
    <cellStyle name="Normal 2 3 2 3 2 3 2 5" xfId="5780" xr:uid="{00000000-0005-0000-0000-000021450000}"/>
    <cellStyle name="Normal 2 3 2 3 2 3 2 5 2" xfId="13926" xr:uid="{00000000-0005-0000-0000-000022450000}"/>
    <cellStyle name="Normal 2 3 2 3 2 3 2 5 2 2" xfId="30222" xr:uid="{00000000-0005-0000-0000-000023450000}"/>
    <cellStyle name="Normal 2 3 2 3 2 3 2 5 3" xfId="22076" xr:uid="{00000000-0005-0000-0000-000024450000}"/>
    <cellStyle name="Normal 2 3 2 3 2 3 2 6" xfId="8627" xr:uid="{00000000-0005-0000-0000-000025450000}"/>
    <cellStyle name="Normal 2 3 2 3 2 3 2 6 2" xfId="24923" xr:uid="{00000000-0005-0000-0000-000026450000}"/>
    <cellStyle name="Normal 2 3 2 3 2 3 2 7" xfId="16777" xr:uid="{00000000-0005-0000-0000-000027450000}"/>
    <cellStyle name="Normal 2 3 2 3 2 3 3" xfId="842" xr:uid="{00000000-0005-0000-0000-000028450000}"/>
    <cellStyle name="Normal 2 3 2 3 2 3 3 2" xfId="2252" xr:uid="{00000000-0005-0000-0000-000029450000}"/>
    <cellStyle name="Normal 2 3 2 3 2 3 3 2 2" xfId="4783" xr:uid="{00000000-0005-0000-0000-00002A450000}"/>
    <cellStyle name="Normal 2 3 2 3 2 3 3 2 2 2" xfId="12929" xr:uid="{00000000-0005-0000-0000-00002B450000}"/>
    <cellStyle name="Normal 2 3 2 3 2 3 3 2 2 2 2" xfId="29225" xr:uid="{00000000-0005-0000-0000-00002C450000}"/>
    <cellStyle name="Normal 2 3 2 3 2 3 3 2 2 3" xfId="21079" xr:uid="{00000000-0005-0000-0000-00002D450000}"/>
    <cellStyle name="Normal 2 3 2 3 2 3 3 2 3" xfId="7551" xr:uid="{00000000-0005-0000-0000-00002E450000}"/>
    <cellStyle name="Normal 2 3 2 3 2 3 3 2 3 2" xfId="15697" xr:uid="{00000000-0005-0000-0000-00002F450000}"/>
    <cellStyle name="Normal 2 3 2 3 2 3 3 2 3 2 2" xfId="31993" xr:uid="{00000000-0005-0000-0000-000030450000}"/>
    <cellStyle name="Normal 2 3 2 3 2 3 3 2 3 3" xfId="23847" xr:uid="{00000000-0005-0000-0000-000031450000}"/>
    <cellStyle name="Normal 2 3 2 3 2 3 3 2 4" xfId="10398" xr:uid="{00000000-0005-0000-0000-000032450000}"/>
    <cellStyle name="Normal 2 3 2 3 2 3 3 2 4 2" xfId="26694" xr:uid="{00000000-0005-0000-0000-000033450000}"/>
    <cellStyle name="Normal 2 3 2 3 2 3 3 2 5" xfId="18548" xr:uid="{00000000-0005-0000-0000-000034450000}"/>
    <cellStyle name="Normal 2 3 2 3 2 3 3 3" xfId="3565" xr:uid="{00000000-0005-0000-0000-000035450000}"/>
    <cellStyle name="Normal 2 3 2 3 2 3 3 3 2" xfId="11711" xr:uid="{00000000-0005-0000-0000-000036450000}"/>
    <cellStyle name="Normal 2 3 2 3 2 3 3 3 2 2" xfId="28007" xr:uid="{00000000-0005-0000-0000-000037450000}"/>
    <cellStyle name="Normal 2 3 2 3 2 3 3 3 3" xfId="19861" xr:uid="{00000000-0005-0000-0000-000038450000}"/>
    <cellStyle name="Normal 2 3 2 3 2 3 3 4" xfId="6141" xr:uid="{00000000-0005-0000-0000-000039450000}"/>
    <cellStyle name="Normal 2 3 2 3 2 3 3 4 2" xfId="14287" xr:uid="{00000000-0005-0000-0000-00003A450000}"/>
    <cellStyle name="Normal 2 3 2 3 2 3 3 4 2 2" xfId="30583" xr:uid="{00000000-0005-0000-0000-00003B450000}"/>
    <cellStyle name="Normal 2 3 2 3 2 3 3 4 3" xfId="22437" xr:uid="{00000000-0005-0000-0000-00003C450000}"/>
    <cellStyle name="Normal 2 3 2 3 2 3 3 5" xfId="8988" xr:uid="{00000000-0005-0000-0000-00003D450000}"/>
    <cellStyle name="Normal 2 3 2 3 2 3 3 5 2" xfId="25284" xr:uid="{00000000-0005-0000-0000-00003E450000}"/>
    <cellStyle name="Normal 2 3 2 3 2 3 3 6" xfId="17138" xr:uid="{00000000-0005-0000-0000-00003F450000}"/>
    <cellStyle name="Normal 2 3 2 3 2 3 4" xfId="1547" xr:uid="{00000000-0005-0000-0000-000040450000}"/>
    <cellStyle name="Normal 2 3 2 3 2 3 4 2" xfId="4174" xr:uid="{00000000-0005-0000-0000-000041450000}"/>
    <cellStyle name="Normal 2 3 2 3 2 3 4 2 2" xfId="12320" xr:uid="{00000000-0005-0000-0000-000042450000}"/>
    <cellStyle name="Normal 2 3 2 3 2 3 4 2 2 2" xfId="28616" xr:uid="{00000000-0005-0000-0000-000043450000}"/>
    <cellStyle name="Normal 2 3 2 3 2 3 4 2 3" xfId="20470" xr:uid="{00000000-0005-0000-0000-000044450000}"/>
    <cellStyle name="Normal 2 3 2 3 2 3 4 3" xfId="6846" xr:uid="{00000000-0005-0000-0000-000045450000}"/>
    <cellStyle name="Normal 2 3 2 3 2 3 4 3 2" xfId="14992" xr:uid="{00000000-0005-0000-0000-000046450000}"/>
    <cellStyle name="Normal 2 3 2 3 2 3 4 3 2 2" xfId="31288" xr:uid="{00000000-0005-0000-0000-000047450000}"/>
    <cellStyle name="Normal 2 3 2 3 2 3 4 3 3" xfId="23142" xr:uid="{00000000-0005-0000-0000-000048450000}"/>
    <cellStyle name="Normal 2 3 2 3 2 3 4 4" xfId="9693" xr:uid="{00000000-0005-0000-0000-000049450000}"/>
    <cellStyle name="Normal 2 3 2 3 2 3 4 4 2" xfId="25989" xr:uid="{00000000-0005-0000-0000-00004A450000}"/>
    <cellStyle name="Normal 2 3 2 3 2 3 4 5" xfId="17843" xr:uid="{00000000-0005-0000-0000-00004B450000}"/>
    <cellStyle name="Normal 2 3 2 3 2 3 5" xfId="2956" xr:uid="{00000000-0005-0000-0000-00004C450000}"/>
    <cellStyle name="Normal 2 3 2 3 2 3 5 2" xfId="11102" xr:uid="{00000000-0005-0000-0000-00004D450000}"/>
    <cellStyle name="Normal 2 3 2 3 2 3 5 2 2" xfId="27398" xr:uid="{00000000-0005-0000-0000-00004E450000}"/>
    <cellStyle name="Normal 2 3 2 3 2 3 5 3" xfId="19252" xr:uid="{00000000-0005-0000-0000-00004F450000}"/>
    <cellStyle name="Normal 2 3 2 3 2 3 6" xfId="5436" xr:uid="{00000000-0005-0000-0000-000050450000}"/>
    <cellStyle name="Normal 2 3 2 3 2 3 6 2" xfId="13582" xr:uid="{00000000-0005-0000-0000-000051450000}"/>
    <cellStyle name="Normal 2 3 2 3 2 3 6 2 2" xfId="29878" xr:uid="{00000000-0005-0000-0000-000052450000}"/>
    <cellStyle name="Normal 2 3 2 3 2 3 6 3" xfId="21732" xr:uid="{00000000-0005-0000-0000-000053450000}"/>
    <cellStyle name="Normal 2 3 2 3 2 3 7" xfId="8283" xr:uid="{00000000-0005-0000-0000-000054450000}"/>
    <cellStyle name="Normal 2 3 2 3 2 3 7 2" xfId="24579" xr:uid="{00000000-0005-0000-0000-000055450000}"/>
    <cellStyle name="Normal 2 3 2 3 2 3 8" xfId="16433" xr:uid="{00000000-0005-0000-0000-000056450000}"/>
    <cellStyle name="Normal 2 3 2 3 2 4" xfId="219" xr:uid="{00000000-0005-0000-0000-000057450000}"/>
    <cellStyle name="Normal 2 3 2 3 2 4 2" xfId="563" xr:uid="{00000000-0005-0000-0000-000058450000}"/>
    <cellStyle name="Normal 2 3 2 3 2 4 2 2" xfId="1269" xr:uid="{00000000-0005-0000-0000-000059450000}"/>
    <cellStyle name="Normal 2 3 2 3 2 4 2 2 2" xfId="2679" xr:uid="{00000000-0005-0000-0000-00005A450000}"/>
    <cellStyle name="Normal 2 3 2 3 2 4 2 2 2 2" xfId="5153" xr:uid="{00000000-0005-0000-0000-00005B450000}"/>
    <cellStyle name="Normal 2 3 2 3 2 4 2 2 2 2 2" xfId="13299" xr:uid="{00000000-0005-0000-0000-00005C450000}"/>
    <cellStyle name="Normal 2 3 2 3 2 4 2 2 2 2 2 2" xfId="29595" xr:uid="{00000000-0005-0000-0000-00005D450000}"/>
    <cellStyle name="Normal 2 3 2 3 2 4 2 2 2 2 3" xfId="21449" xr:uid="{00000000-0005-0000-0000-00005E450000}"/>
    <cellStyle name="Normal 2 3 2 3 2 4 2 2 2 3" xfId="7978" xr:uid="{00000000-0005-0000-0000-00005F450000}"/>
    <cellStyle name="Normal 2 3 2 3 2 4 2 2 2 3 2" xfId="16124" xr:uid="{00000000-0005-0000-0000-000060450000}"/>
    <cellStyle name="Normal 2 3 2 3 2 4 2 2 2 3 2 2" xfId="32420" xr:uid="{00000000-0005-0000-0000-000061450000}"/>
    <cellStyle name="Normal 2 3 2 3 2 4 2 2 2 3 3" xfId="24274" xr:uid="{00000000-0005-0000-0000-000062450000}"/>
    <cellStyle name="Normal 2 3 2 3 2 4 2 2 2 4" xfId="10825" xr:uid="{00000000-0005-0000-0000-000063450000}"/>
    <cellStyle name="Normal 2 3 2 3 2 4 2 2 2 4 2" xfId="27121" xr:uid="{00000000-0005-0000-0000-000064450000}"/>
    <cellStyle name="Normal 2 3 2 3 2 4 2 2 2 5" xfId="18975" xr:uid="{00000000-0005-0000-0000-000065450000}"/>
    <cellStyle name="Normal 2 3 2 3 2 4 2 2 3" xfId="3935" xr:uid="{00000000-0005-0000-0000-000066450000}"/>
    <cellStyle name="Normal 2 3 2 3 2 4 2 2 3 2" xfId="12081" xr:uid="{00000000-0005-0000-0000-000067450000}"/>
    <cellStyle name="Normal 2 3 2 3 2 4 2 2 3 2 2" xfId="28377" xr:uid="{00000000-0005-0000-0000-000068450000}"/>
    <cellStyle name="Normal 2 3 2 3 2 4 2 2 3 3" xfId="20231" xr:uid="{00000000-0005-0000-0000-000069450000}"/>
    <cellStyle name="Normal 2 3 2 3 2 4 2 2 4" xfId="6568" xr:uid="{00000000-0005-0000-0000-00006A450000}"/>
    <cellStyle name="Normal 2 3 2 3 2 4 2 2 4 2" xfId="14714" xr:uid="{00000000-0005-0000-0000-00006B450000}"/>
    <cellStyle name="Normal 2 3 2 3 2 4 2 2 4 2 2" xfId="31010" xr:uid="{00000000-0005-0000-0000-00006C450000}"/>
    <cellStyle name="Normal 2 3 2 3 2 4 2 2 4 3" xfId="22864" xr:uid="{00000000-0005-0000-0000-00006D450000}"/>
    <cellStyle name="Normal 2 3 2 3 2 4 2 2 5" xfId="9415" xr:uid="{00000000-0005-0000-0000-00006E450000}"/>
    <cellStyle name="Normal 2 3 2 3 2 4 2 2 5 2" xfId="25711" xr:uid="{00000000-0005-0000-0000-00006F450000}"/>
    <cellStyle name="Normal 2 3 2 3 2 4 2 2 6" xfId="17565" xr:uid="{00000000-0005-0000-0000-000070450000}"/>
    <cellStyle name="Normal 2 3 2 3 2 4 2 3" xfId="1974" xr:uid="{00000000-0005-0000-0000-000071450000}"/>
    <cellStyle name="Normal 2 3 2 3 2 4 2 3 2" xfId="4544" xr:uid="{00000000-0005-0000-0000-000072450000}"/>
    <cellStyle name="Normal 2 3 2 3 2 4 2 3 2 2" xfId="12690" xr:uid="{00000000-0005-0000-0000-000073450000}"/>
    <cellStyle name="Normal 2 3 2 3 2 4 2 3 2 2 2" xfId="28986" xr:uid="{00000000-0005-0000-0000-000074450000}"/>
    <cellStyle name="Normal 2 3 2 3 2 4 2 3 2 3" xfId="20840" xr:uid="{00000000-0005-0000-0000-000075450000}"/>
    <cellStyle name="Normal 2 3 2 3 2 4 2 3 3" xfId="7273" xr:uid="{00000000-0005-0000-0000-000076450000}"/>
    <cellStyle name="Normal 2 3 2 3 2 4 2 3 3 2" xfId="15419" xr:uid="{00000000-0005-0000-0000-000077450000}"/>
    <cellStyle name="Normal 2 3 2 3 2 4 2 3 3 2 2" xfId="31715" xr:uid="{00000000-0005-0000-0000-000078450000}"/>
    <cellStyle name="Normal 2 3 2 3 2 4 2 3 3 3" xfId="23569" xr:uid="{00000000-0005-0000-0000-000079450000}"/>
    <cellStyle name="Normal 2 3 2 3 2 4 2 3 4" xfId="10120" xr:uid="{00000000-0005-0000-0000-00007A450000}"/>
    <cellStyle name="Normal 2 3 2 3 2 4 2 3 4 2" xfId="26416" xr:uid="{00000000-0005-0000-0000-00007B450000}"/>
    <cellStyle name="Normal 2 3 2 3 2 4 2 3 5" xfId="18270" xr:uid="{00000000-0005-0000-0000-00007C450000}"/>
    <cellStyle name="Normal 2 3 2 3 2 4 2 4" xfId="3326" xr:uid="{00000000-0005-0000-0000-00007D450000}"/>
    <cellStyle name="Normal 2 3 2 3 2 4 2 4 2" xfId="11472" xr:uid="{00000000-0005-0000-0000-00007E450000}"/>
    <cellStyle name="Normal 2 3 2 3 2 4 2 4 2 2" xfId="27768" xr:uid="{00000000-0005-0000-0000-00007F450000}"/>
    <cellStyle name="Normal 2 3 2 3 2 4 2 4 3" xfId="19622" xr:uid="{00000000-0005-0000-0000-000080450000}"/>
    <cellStyle name="Normal 2 3 2 3 2 4 2 5" xfId="5863" xr:uid="{00000000-0005-0000-0000-000081450000}"/>
    <cellStyle name="Normal 2 3 2 3 2 4 2 5 2" xfId="14009" xr:uid="{00000000-0005-0000-0000-000082450000}"/>
    <cellStyle name="Normal 2 3 2 3 2 4 2 5 2 2" xfId="30305" xr:uid="{00000000-0005-0000-0000-000083450000}"/>
    <cellStyle name="Normal 2 3 2 3 2 4 2 5 3" xfId="22159" xr:uid="{00000000-0005-0000-0000-000084450000}"/>
    <cellStyle name="Normal 2 3 2 3 2 4 2 6" xfId="8710" xr:uid="{00000000-0005-0000-0000-000085450000}"/>
    <cellStyle name="Normal 2 3 2 3 2 4 2 6 2" xfId="25006" xr:uid="{00000000-0005-0000-0000-000086450000}"/>
    <cellStyle name="Normal 2 3 2 3 2 4 2 7" xfId="16860" xr:uid="{00000000-0005-0000-0000-000087450000}"/>
    <cellStyle name="Normal 2 3 2 3 2 4 3" xfId="925" xr:uid="{00000000-0005-0000-0000-000088450000}"/>
    <cellStyle name="Normal 2 3 2 3 2 4 3 2" xfId="2335" xr:uid="{00000000-0005-0000-0000-000089450000}"/>
    <cellStyle name="Normal 2 3 2 3 2 4 3 2 2" xfId="4857" xr:uid="{00000000-0005-0000-0000-00008A450000}"/>
    <cellStyle name="Normal 2 3 2 3 2 4 3 2 2 2" xfId="13003" xr:uid="{00000000-0005-0000-0000-00008B450000}"/>
    <cellStyle name="Normal 2 3 2 3 2 4 3 2 2 2 2" xfId="29299" xr:uid="{00000000-0005-0000-0000-00008C450000}"/>
    <cellStyle name="Normal 2 3 2 3 2 4 3 2 2 3" xfId="21153" xr:uid="{00000000-0005-0000-0000-00008D450000}"/>
    <cellStyle name="Normal 2 3 2 3 2 4 3 2 3" xfId="7634" xr:uid="{00000000-0005-0000-0000-00008E450000}"/>
    <cellStyle name="Normal 2 3 2 3 2 4 3 2 3 2" xfId="15780" xr:uid="{00000000-0005-0000-0000-00008F450000}"/>
    <cellStyle name="Normal 2 3 2 3 2 4 3 2 3 2 2" xfId="32076" xr:uid="{00000000-0005-0000-0000-000090450000}"/>
    <cellStyle name="Normal 2 3 2 3 2 4 3 2 3 3" xfId="23930" xr:uid="{00000000-0005-0000-0000-000091450000}"/>
    <cellStyle name="Normal 2 3 2 3 2 4 3 2 4" xfId="10481" xr:uid="{00000000-0005-0000-0000-000092450000}"/>
    <cellStyle name="Normal 2 3 2 3 2 4 3 2 4 2" xfId="26777" xr:uid="{00000000-0005-0000-0000-000093450000}"/>
    <cellStyle name="Normal 2 3 2 3 2 4 3 2 5" xfId="18631" xr:uid="{00000000-0005-0000-0000-000094450000}"/>
    <cellStyle name="Normal 2 3 2 3 2 4 3 3" xfId="3639" xr:uid="{00000000-0005-0000-0000-000095450000}"/>
    <cellStyle name="Normal 2 3 2 3 2 4 3 3 2" xfId="11785" xr:uid="{00000000-0005-0000-0000-000096450000}"/>
    <cellStyle name="Normal 2 3 2 3 2 4 3 3 2 2" xfId="28081" xr:uid="{00000000-0005-0000-0000-000097450000}"/>
    <cellStyle name="Normal 2 3 2 3 2 4 3 3 3" xfId="19935" xr:uid="{00000000-0005-0000-0000-000098450000}"/>
    <cellStyle name="Normal 2 3 2 3 2 4 3 4" xfId="6224" xr:uid="{00000000-0005-0000-0000-000099450000}"/>
    <cellStyle name="Normal 2 3 2 3 2 4 3 4 2" xfId="14370" xr:uid="{00000000-0005-0000-0000-00009A450000}"/>
    <cellStyle name="Normal 2 3 2 3 2 4 3 4 2 2" xfId="30666" xr:uid="{00000000-0005-0000-0000-00009B450000}"/>
    <cellStyle name="Normal 2 3 2 3 2 4 3 4 3" xfId="22520" xr:uid="{00000000-0005-0000-0000-00009C450000}"/>
    <cellStyle name="Normal 2 3 2 3 2 4 3 5" xfId="9071" xr:uid="{00000000-0005-0000-0000-00009D450000}"/>
    <cellStyle name="Normal 2 3 2 3 2 4 3 5 2" xfId="25367" xr:uid="{00000000-0005-0000-0000-00009E450000}"/>
    <cellStyle name="Normal 2 3 2 3 2 4 3 6" xfId="17221" xr:uid="{00000000-0005-0000-0000-00009F450000}"/>
    <cellStyle name="Normal 2 3 2 3 2 4 4" xfId="1630" xr:uid="{00000000-0005-0000-0000-0000A0450000}"/>
    <cellStyle name="Normal 2 3 2 3 2 4 4 2" xfId="4248" xr:uid="{00000000-0005-0000-0000-0000A1450000}"/>
    <cellStyle name="Normal 2 3 2 3 2 4 4 2 2" xfId="12394" xr:uid="{00000000-0005-0000-0000-0000A2450000}"/>
    <cellStyle name="Normal 2 3 2 3 2 4 4 2 2 2" xfId="28690" xr:uid="{00000000-0005-0000-0000-0000A3450000}"/>
    <cellStyle name="Normal 2 3 2 3 2 4 4 2 3" xfId="20544" xr:uid="{00000000-0005-0000-0000-0000A4450000}"/>
    <cellStyle name="Normal 2 3 2 3 2 4 4 3" xfId="6929" xr:uid="{00000000-0005-0000-0000-0000A5450000}"/>
    <cellStyle name="Normal 2 3 2 3 2 4 4 3 2" xfId="15075" xr:uid="{00000000-0005-0000-0000-0000A6450000}"/>
    <cellStyle name="Normal 2 3 2 3 2 4 4 3 2 2" xfId="31371" xr:uid="{00000000-0005-0000-0000-0000A7450000}"/>
    <cellStyle name="Normal 2 3 2 3 2 4 4 3 3" xfId="23225" xr:uid="{00000000-0005-0000-0000-0000A8450000}"/>
    <cellStyle name="Normal 2 3 2 3 2 4 4 4" xfId="9776" xr:uid="{00000000-0005-0000-0000-0000A9450000}"/>
    <cellStyle name="Normal 2 3 2 3 2 4 4 4 2" xfId="26072" xr:uid="{00000000-0005-0000-0000-0000AA450000}"/>
    <cellStyle name="Normal 2 3 2 3 2 4 4 5" xfId="17926" xr:uid="{00000000-0005-0000-0000-0000AB450000}"/>
    <cellStyle name="Normal 2 3 2 3 2 4 5" xfId="3030" xr:uid="{00000000-0005-0000-0000-0000AC450000}"/>
    <cellStyle name="Normal 2 3 2 3 2 4 5 2" xfId="11176" xr:uid="{00000000-0005-0000-0000-0000AD450000}"/>
    <cellStyle name="Normal 2 3 2 3 2 4 5 2 2" xfId="27472" xr:uid="{00000000-0005-0000-0000-0000AE450000}"/>
    <cellStyle name="Normal 2 3 2 3 2 4 5 3" xfId="19326" xr:uid="{00000000-0005-0000-0000-0000AF450000}"/>
    <cellStyle name="Normal 2 3 2 3 2 4 6" xfId="5519" xr:uid="{00000000-0005-0000-0000-0000B0450000}"/>
    <cellStyle name="Normal 2 3 2 3 2 4 6 2" xfId="13665" xr:uid="{00000000-0005-0000-0000-0000B1450000}"/>
    <cellStyle name="Normal 2 3 2 3 2 4 6 2 2" xfId="29961" xr:uid="{00000000-0005-0000-0000-0000B2450000}"/>
    <cellStyle name="Normal 2 3 2 3 2 4 6 3" xfId="21815" xr:uid="{00000000-0005-0000-0000-0000B3450000}"/>
    <cellStyle name="Normal 2 3 2 3 2 4 7" xfId="8366" xr:uid="{00000000-0005-0000-0000-0000B4450000}"/>
    <cellStyle name="Normal 2 3 2 3 2 4 7 2" xfId="24662" xr:uid="{00000000-0005-0000-0000-0000B5450000}"/>
    <cellStyle name="Normal 2 3 2 3 2 4 8" xfId="16516" xr:uid="{00000000-0005-0000-0000-0000B6450000}"/>
    <cellStyle name="Normal 2 3 2 3 2 5" xfId="300" xr:uid="{00000000-0005-0000-0000-0000B7450000}"/>
    <cellStyle name="Normal 2 3 2 3 2 5 2" xfId="644" xr:uid="{00000000-0005-0000-0000-0000B8450000}"/>
    <cellStyle name="Normal 2 3 2 3 2 5 2 2" xfId="1350" xr:uid="{00000000-0005-0000-0000-0000B9450000}"/>
    <cellStyle name="Normal 2 3 2 3 2 5 2 2 2" xfId="2760" xr:uid="{00000000-0005-0000-0000-0000BA450000}"/>
    <cellStyle name="Normal 2 3 2 3 2 5 2 2 2 2" xfId="5227" xr:uid="{00000000-0005-0000-0000-0000BB450000}"/>
    <cellStyle name="Normal 2 3 2 3 2 5 2 2 2 2 2" xfId="13373" xr:uid="{00000000-0005-0000-0000-0000BC450000}"/>
    <cellStyle name="Normal 2 3 2 3 2 5 2 2 2 2 2 2" xfId="29669" xr:uid="{00000000-0005-0000-0000-0000BD450000}"/>
    <cellStyle name="Normal 2 3 2 3 2 5 2 2 2 2 3" xfId="21523" xr:uid="{00000000-0005-0000-0000-0000BE450000}"/>
    <cellStyle name="Normal 2 3 2 3 2 5 2 2 2 3" xfId="8059" xr:uid="{00000000-0005-0000-0000-0000BF450000}"/>
    <cellStyle name="Normal 2 3 2 3 2 5 2 2 2 3 2" xfId="16205" xr:uid="{00000000-0005-0000-0000-0000C0450000}"/>
    <cellStyle name="Normal 2 3 2 3 2 5 2 2 2 3 2 2" xfId="32501" xr:uid="{00000000-0005-0000-0000-0000C1450000}"/>
    <cellStyle name="Normal 2 3 2 3 2 5 2 2 2 3 3" xfId="24355" xr:uid="{00000000-0005-0000-0000-0000C2450000}"/>
    <cellStyle name="Normal 2 3 2 3 2 5 2 2 2 4" xfId="10906" xr:uid="{00000000-0005-0000-0000-0000C3450000}"/>
    <cellStyle name="Normal 2 3 2 3 2 5 2 2 2 4 2" xfId="27202" xr:uid="{00000000-0005-0000-0000-0000C4450000}"/>
    <cellStyle name="Normal 2 3 2 3 2 5 2 2 2 5" xfId="19056" xr:uid="{00000000-0005-0000-0000-0000C5450000}"/>
    <cellStyle name="Normal 2 3 2 3 2 5 2 2 3" xfId="4009" xr:uid="{00000000-0005-0000-0000-0000C6450000}"/>
    <cellStyle name="Normal 2 3 2 3 2 5 2 2 3 2" xfId="12155" xr:uid="{00000000-0005-0000-0000-0000C7450000}"/>
    <cellStyle name="Normal 2 3 2 3 2 5 2 2 3 2 2" xfId="28451" xr:uid="{00000000-0005-0000-0000-0000C8450000}"/>
    <cellStyle name="Normal 2 3 2 3 2 5 2 2 3 3" xfId="20305" xr:uid="{00000000-0005-0000-0000-0000C9450000}"/>
    <cellStyle name="Normal 2 3 2 3 2 5 2 2 4" xfId="6649" xr:uid="{00000000-0005-0000-0000-0000CA450000}"/>
    <cellStyle name="Normal 2 3 2 3 2 5 2 2 4 2" xfId="14795" xr:uid="{00000000-0005-0000-0000-0000CB450000}"/>
    <cellStyle name="Normal 2 3 2 3 2 5 2 2 4 2 2" xfId="31091" xr:uid="{00000000-0005-0000-0000-0000CC450000}"/>
    <cellStyle name="Normal 2 3 2 3 2 5 2 2 4 3" xfId="22945" xr:uid="{00000000-0005-0000-0000-0000CD450000}"/>
    <cellStyle name="Normal 2 3 2 3 2 5 2 2 5" xfId="9496" xr:uid="{00000000-0005-0000-0000-0000CE450000}"/>
    <cellStyle name="Normal 2 3 2 3 2 5 2 2 5 2" xfId="25792" xr:uid="{00000000-0005-0000-0000-0000CF450000}"/>
    <cellStyle name="Normal 2 3 2 3 2 5 2 2 6" xfId="17646" xr:uid="{00000000-0005-0000-0000-0000D0450000}"/>
    <cellStyle name="Normal 2 3 2 3 2 5 2 3" xfId="2055" xr:uid="{00000000-0005-0000-0000-0000D1450000}"/>
    <cellStyle name="Normal 2 3 2 3 2 5 2 3 2" xfId="4618" xr:uid="{00000000-0005-0000-0000-0000D2450000}"/>
    <cellStyle name="Normal 2 3 2 3 2 5 2 3 2 2" xfId="12764" xr:uid="{00000000-0005-0000-0000-0000D3450000}"/>
    <cellStyle name="Normal 2 3 2 3 2 5 2 3 2 2 2" xfId="29060" xr:uid="{00000000-0005-0000-0000-0000D4450000}"/>
    <cellStyle name="Normal 2 3 2 3 2 5 2 3 2 3" xfId="20914" xr:uid="{00000000-0005-0000-0000-0000D5450000}"/>
    <cellStyle name="Normal 2 3 2 3 2 5 2 3 3" xfId="7354" xr:uid="{00000000-0005-0000-0000-0000D6450000}"/>
    <cellStyle name="Normal 2 3 2 3 2 5 2 3 3 2" xfId="15500" xr:uid="{00000000-0005-0000-0000-0000D7450000}"/>
    <cellStyle name="Normal 2 3 2 3 2 5 2 3 3 2 2" xfId="31796" xr:uid="{00000000-0005-0000-0000-0000D8450000}"/>
    <cellStyle name="Normal 2 3 2 3 2 5 2 3 3 3" xfId="23650" xr:uid="{00000000-0005-0000-0000-0000D9450000}"/>
    <cellStyle name="Normal 2 3 2 3 2 5 2 3 4" xfId="10201" xr:uid="{00000000-0005-0000-0000-0000DA450000}"/>
    <cellStyle name="Normal 2 3 2 3 2 5 2 3 4 2" xfId="26497" xr:uid="{00000000-0005-0000-0000-0000DB450000}"/>
    <cellStyle name="Normal 2 3 2 3 2 5 2 3 5" xfId="18351" xr:uid="{00000000-0005-0000-0000-0000DC450000}"/>
    <cellStyle name="Normal 2 3 2 3 2 5 2 4" xfId="3400" xr:uid="{00000000-0005-0000-0000-0000DD450000}"/>
    <cellStyle name="Normal 2 3 2 3 2 5 2 4 2" xfId="11546" xr:uid="{00000000-0005-0000-0000-0000DE450000}"/>
    <cellStyle name="Normal 2 3 2 3 2 5 2 4 2 2" xfId="27842" xr:uid="{00000000-0005-0000-0000-0000DF450000}"/>
    <cellStyle name="Normal 2 3 2 3 2 5 2 4 3" xfId="19696" xr:uid="{00000000-0005-0000-0000-0000E0450000}"/>
    <cellStyle name="Normal 2 3 2 3 2 5 2 5" xfId="5944" xr:uid="{00000000-0005-0000-0000-0000E1450000}"/>
    <cellStyle name="Normal 2 3 2 3 2 5 2 5 2" xfId="14090" xr:uid="{00000000-0005-0000-0000-0000E2450000}"/>
    <cellStyle name="Normal 2 3 2 3 2 5 2 5 2 2" xfId="30386" xr:uid="{00000000-0005-0000-0000-0000E3450000}"/>
    <cellStyle name="Normal 2 3 2 3 2 5 2 5 3" xfId="22240" xr:uid="{00000000-0005-0000-0000-0000E4450000}"/>
    <cellStyle name="Normal 2 3 2 3 2 5 2 6" xfId="8791" xr:uid="{00000000-0005-0000-0000-0000E5450000}"/>
    <cellStyle name="Normal 2 3 2 3 2 5 2 6 2" xfId="25087" xr:uid="{00000000-0005-0000-0000-0000E6450000}"/>
    <cellStyle name="Normal 2 3 2 3 2 5 2 7" xfId="16941" xr:uid="{00000000-0005-0000-0000-0000E7450000}"/>
    <cellStyle name="Normal 2 3 2 3 2 5 3" xfId="1006" xr:uid="{00000000-0005-0000-0000-0000E8450000}"/>
    <cellStyle name="Normal 2 3 2 3 2 5 3 2" xfId="2416" xr:uid="{00000000-0005-0000-0000-0000E9450000}"/>
    <cellStyle name="Normal 2 3 2 3 2 5 3 2 2" xfId="4931" xr:uid="{00000000-0005-0000-0000-0000EA450000}"/>
    <cellStyle name="Normal 2 3 2 3 2 5 3 2 2 2" xfId="13077" xr:uid="{00000000-0005-0000-0000-0000EB450000}"/>
    <cellStyle name="Normal 2 3 2 3 2 5 3 2 2 2 2" xfId="29373" xr:uid="{00000000-0005-0000-0000-0000EC450000}"/>
    <cellStyle name="Normal 2 3 2 3 2 5 3 2 2 3" xfId="21227" xr:uid="{00000000-0005-0000-0000-0000ED450000}"/>
    <cellStyle name="Normal 2 3 2 3 2 5 3 2 3" xfId="7715" xr:uid="{00000000-0005-0000-0000-0000EE450000}"/>
    <cellStyle name="Normal 2 3 2 3 2 5 3 2 3 2" xfId="15861" xr:uid="{00000000-0005-0000-0000-0000EF450000}"/>
    <cellStyle name="Normal 2 3 2 3 2 5 3 2 3 2 2" xfId="32157" xr:uid="{00000000-0005-0000-0000-0000F0450000}"/>
    <cellStyle name="Normal 2 3 2 3 2 5 3 2 3 3" xfId="24011" xr:uid="{00000000-0005-0000-0000-0000F1450000}"/>
    <cellStyle name="Normal 2 3 2 3 2 5 3 2 4" xfId="10562" xr:uid="{00000000-0005-0000-0000-0000F2450000}"/>
    <cellStyle name="Normal 2 3 2 3 2 5 3 2 4 2" xfId="26858" xr:uid="{00000000-0005-0000-0000-0000F3450000}"/>
    <cellStyle name="Normal 2 3 2 3 2 5 3 2 5" xfId="18712" xr:uid="{00000000-0005-0000-0000-0000F4450000}"/>
    <cellStyle name="Normal 2 3 2 3 2 5 3 3" xfId="3713" xr:uid="{00000000-0005-0000-0000-0000F5450000}"/>
    <cellStyle name="Normal 2 3 2 3 2 5 3 3 2" xfId="11859" xr:uid="{00000000-0005-0000-0000-0000F6450000}"/>
    <cellStyle name="Normal 2 3 2 3 2 5 3 3 2 2" xfId="28155" xr:uid="{00000000-0005-0000-0000-0000F7450000}"/>
    <cellStyle name="Normal 2 3 2 3 2 5 3 3 3" xfId="20009" xr:uid="{00000000-0005-0000-0000-0000F8450000}"/>
    <cellStyle name="Normal 2 3 2 3 2 5 3 4" xfId="6305" xr:uid="{00000000-0005-0000-0000-0000F9450000}"/>
    <cellStyle name="Normal 2 3 2 3 2 5 3 4 2" xfId="14451" xr:uid="{00000000-0005-0000-0000-0000FA450000}"/>
    <cellStyle name="Normal 2 3 2 3 2 5 3 4 2 2" xfId="30747" xr:uid="{00000000-0005-0000-0000-0000FB450000}"/>
    <cellStyle name="Normal 2 3 2 3 2 5 3 4 3" xfId="22601" xr:uid="{00000000-0005-0000-0000-0000FC450000}"/>
    <cellStyle name="Normal 2 3 2 3 2 5 3 5" xfId="9152" xr:uid="{00000000-0005-0000-0000-0000FD450000}"/>
    <cellStyle name="Normal 2 3 2 3 2 5 3 5 2" xfId="25448" xr:uid="{00000000-0005-0000-0000-0000FE450000}"/>
    <cellStyle name="Normal 2 3 2 3 2 5 3 6" xfId="17302" xr:uid="{00000000-0005-0000-0000-0000FF450000}"/>
    <cellStyle name="Normal 2 3 2 3 2 5 4" xfId="1711" xr:uid="{00000000-0005-0000-0000-000000460000}"/>
    <cellStyle name="Normal 2 3 2 3 2 5 4 2" xfId="4322" xr:uid="{00000000-0005-0000-0000-000001460000}"/>
    <cellStyle name="Normal 2 3 2 3 2 5 4 2 2" xfId="12468" xr:uid="{00000000-0005-0000-0000-000002460000}"/>
    <cellStyle name="Normal 2 3 2 3 2 5 4 2 2 2" xfId="28764" xr:uid="{00000000-0005-0000-0000-000003460000}"/>
    <cellStyle name="Normal 2 3 2 3 2 5 4 2 3" xfId="20618" xr:uid="{00000000-0005-0000-0000-000004460000}"/>
    <cellStyle name="Normal 2 3 2 3 2 5 4 3" xfId="7010" xr:uid="{00000000-0005-0000-0000-000005460000}"/>
    <cellStyle name="Normal 2 3 2 3 2 5 4 3 2" xfId="15156" xr:uid="{00000000-0005-0000-0000-000006460000}"/>
    <cellStyle name="Normal 2 3 2 3 2 5 4 3 2 2" xfId="31452" xr:uid="{00000000-0005-0000-0000-000007460000}"/>
    <cellStyle name="Normal 2 3 2 3 2 5 4 3 3" xfId="23306" xr:uid="{00000000-0005-0000-0000-000008460000}"/>
    <cellStyle name="Normal 2 3 2 3 2 5 4 4" xfId="9857" xr:uid="{00000000-0005-0000-0000-000009460000}"/>
    <cellStyle name="Normal 2 3 2 3 2 5 4 4 2" xfId="26153" xr:uid="{00000000-0005-0000-0000-00000A460000}"/>
    <cellStyle name="Normal 2 3 2 3 2 5 4 5" xfId="18007" xr:uid="{00000000-0005-0000-0000-00000B460000}"/>
    <cellStyle name="Normal 2 3 2 3 2 5 5" xfId="3104" xr:uid="{00000000-0005-0000-0000-00000C460000}"/>
    <cellStyle name="Normal 2 3 2 3 2 5 5 2" xfId="11250" xr:uid="{00000000-0005-0000-0000-00000D460000}"/>
    <cellStyle name="Normal 2 3 2 3 2 5 5 2 2" xfId="27546" xr:uid="{00000000-0005-0000-0000-00000E460000}"/>
    <cellStyle name="Normal 2 3 2 3 2 5 5 3" xfId="19400" xr:uid="{00000000-0005-0000-0000-00000F460000}"/>
    <cellStyle name="Normal 2 3 2 3 2 5 6" xfId="5600" xr:uid="{00000000-0005-0000-0000-000010460000}"/>
    <cellStyle name="Normal 2 3 2 3 2 5 6 2" xfId="13746" xr:uid="{00000000-0005-0000-0000-000011460000}"/>
    <cellStyle name="Normal 2 3 2 3 2 5 6 2 2" xfId="30042" xr:uid="{00000000-0005-0000-0000-000012460000}"/>
    <cellStyle name="Normal 2 3 2 3 2 5 6 3" xfId="21896" xr:uid="{00000000-0005-0000-0000-000013460000}"/>
    <cellStyle name="Normal 2 3 2 3 2 5 7" xfId="8447" xr:uid="{00000000-0005-0000-0000-000014460000}"/>
    <cellStyle name="Normal 2 3 2 3 2 5 7 2" xfId="24743" xr:uid="{00000000-0005-0000-0000-000015460000}"/>
    <cellStyle name="Normal 2 3 2 3 2 5 8" xfId="16597" xr:uid="{00000000-0005-0000-0000-000016460000}"/>
    <cellStyle name="Normal 2 3 2 3 2 6" xfId="390" xr:uid="{00000000-0005-0000-0000-000017460000}"/>
    <cellStyle name="Normal 2 3 2 3 2 6 2" xfId="1096" xr:uid="{00000000-0005-0000-0000-000018460000}"/>
    <cellStyle name="Normal 2 3 2 3 2 6 2 2" xfId="2506" xr:uid="{00000000-0005-0000-0000-000019460000}"/>
    <cellStyle name="Normal 2 3 2 3 2 6 2 2 2" xfId="5005" xr:uid="{00000000-0005-0000-0000-00001A460000}"/>
    <cellStyle name="Normal 2 3 2 3 2 6 2 2 2 2" xfId="13151" xr:uid="{00000000-0005-0000-0000-00001B460000}"/>
    <cellStyle name="Normal 2 3 2 3 2 6 2 2 2 2 2" xfId="29447" xr:uid="{00000000-0005-0000-0000-00001C460000}"/>
    <cellStyle name="Normal 2 3 2 3 2 6 2 2 2 3" xfId="21301" xr:uid="{00000000-0005-0000-0000-00001D460000}"/>
    <cellStyle name="Normal 2 3 2 3 2 6 2 2 3" xfId="7805" xr:uid="{00000000-0005-0000-0000-00001E460000}"/>
    <cellStyle name="Normal 2 3 2 3 2 6 2 2 3 2" xfId="15951" xr:uid="{00000000-0005-0000-0000-00001F460000}"/>
    <cellStyle name="Normal 2 3 2 3 2 6 2 2 3 2 2" xfId="32247" xr:uid="{00000000-0005-0000-0000-000020460000}"/>
    <cellStyle name="Normal 2 3 2 3 2 6 2 2 3 3" xfId="24101" xr:uid="{00000000-0005-0000-0000-000021460000}"/>
    <cellStyle name="Normal 2 3 2 3 2 6 2 2 4" xfId="10652" xr:uid="{00000000-0005-0000-0000-000022460000}"/>
    <cellStyle name="Normal 2 3 2 3 2 6 2 2 4 2" xfId="26948" xr:uid="{00000000-0005-0000-0000-000023460000}"/>
    <cellStyle name="Normal 2 3 2 3 2 6 2 2 5" xfId="18802" xr:uid="{00000000-0005-0000-0000-000024460000}"/>
    <cellStyle name="Normal 2 3 2 3 2 6 2 3" xfId="3787" xr:uid="{00000000-0005-0000-0000-000025460000}"/>
    <cellStyle name="Normal 2 3 2 3 2 6 2 3 2" xfId="11933" xr:uid="{00000000-0005-0000-0000-000026460000}"/>
    <cellStyle name="Normal 2 3 2 3 2 6 2 3 2 2" xfId="28229" xr:uid="{00000000-0005-0000-0000-000027460000}"/>
    <cellStyle name="Normal 2 3 2 3 2 6 2 3 3" xfId="20083" xr:uid="{00000000-0005-0000-0000-000028460000}"/>
    <cellStyle name="Normal 2 3 2 3 2 6 2 4" xfId="6395" xr:uid="{00000000-0005-0000-0000-000029460000}"/>
    <cellStyle name="Normal 2 3 2 3 2 6 2 4 2" xfId="14541" xr:uid="{00000000-0005-0000-0000-00002A460000}"/>
    <cellStyle name="Normal 2 3 2 3 2 6 2 4 2 2" xfId="30837" xr:uid="{00000000-0005-0000-0000-00002B460000}"/>
    <cellStyle name="Normal 2 3 2 3 2 6 2 4 3" xfId="22691" xr:uid="{00000000-0005-0000-0000-00002C460000}"/>
    <cellStyle name="Normal 2 3 2 3 2 6 2 5" xfId="9242" xr:uid="{00000000-0005-0000-0000-00002D460000}"/>
    <cellStyle name="Normal 2 3 2 3 2 6 2 5 2" xfId="25538" xr:uid="{00000000-0005-0000-0000-00002E460000}"/>
    <cellStyle name="Normal 2 3 2 3 2 6 2 6" xfId="17392" xr:uid="{00000000-0005-0000-0000-00002F460000}"/>
    <cellStyle name="Normal 2 3 2 3 2 6 3" xfId="1801" xr:uid="{00000000-0005-0000-0000-000030460000}"/>
    <cellStyle name="Normal 2 3 2 3 2 6 3 2" xfId="4396" xr:uid="{00000000-0005-0000-0000-000031460000}"/>
    <cellStyle name="Normal 2 3 2 3 2 6 3 2 2" xfId="12542" xr:uid="{00000000-0005-0000-0000-000032460000}"/>
    <cellStyle name="Normal 2 3 2 3 2 6 3 2 2 2" xfId="28838" xr:uid="{00000000-0005-0000-0000-000033460000}"/>
    <cellStyle name="Normal 2 3 2 3 2 6 3 2 3" xfId="20692" xr:uid="{00000000-0005-0000-0000-000034460000}"/>
    <cellStyle name="Normal 2 3 2 3 2 6 3 3" xfId="7100" xr:uid="{00000000-0005-0000-0000-000035460000}"/>
    <cellStyle name="Normal 2 3 2 3 2 6 3 3 2" xfId="15246" xr:uid="{00000000-0005-0000-0000-000036460000}"/>
    <cellStyle name="Normal 2 3 2 3 2 6 3 3 2 2" xfId="31542" xr:uid="{00000000-0005-0000-0000-000037460000}"/>
    <cellStyle name="Normal 2 3 2 3 2 6 3 3 3" xfId="23396" xr:uid="{00000000-0005-0000-0000-000038460000}"/>
    <cellStyle name="Normal 2 3 2 3 2 6 3 4" xfId="9947" xr:uid="{00000000-0005-0000-0000-000039460000}"/>
    <cellStyle name="Normal 2 3 2 3 2 6 3 4 2" xfId="26243" xr:uid="{00000000-0005-0000-0000-00003A460000}"/>
    <cellStyle name="Normal 2 3 2 3 2 6 3 5" xfId="18097" xr:uid="{00000000-0005-0000-0000-00003B460000}"/>
    <cellStyle name="Normal 2 3 2 3 2 6 4" xfId="3178" xr:uid="{00000000-0005-0000-0000-00003C460000}"/>
    <cellStyle name="Normal 2 3 2 3 2 6 4 2" xfId="11324" xr:uid="{00000000-0005-0000-0000-00003D460000}"/>
    <cellStyle name="Normal 2 3 2 3 2 6 4 2 2" xfId="27620" xr:uid="{00000000-0005-0000-0000-00003E460000}"/>
    <cellStyle name="Normal 2 3 2 3 2 6 4 3" xfId="19474" xr:uid="{00000000-0005-0000-0000-00003F460000}"/>
    <cellStyle name="Normal 2 3 2 3 2 6 5" xfId="5690" xr:uid="{00000000-0005-0000-0000-000040460000}"/>
    <cellStyle name="Normal 2 3 2 3 2 6 5 2" xfId="13836" xr:uid="{00000000-0005-0000-0000-000041460000}"/>
    <cellStyle name="Normal 2 3 2 3 2 6 5 2 2" xfId="30132" xr:uid="{00000000-0005-0000-0000-000042460000}"/>
    <cellStyle name="Normal 2 3 2 3 2 6 5 3" xfId="21986" xr:uid="{00000000-0005-0000-0000-000043460000}"/>
    <cellStyle name="Normal 2 3 2 3 2 6 6" xfId="8537" xr:uid="{00000000-0005-0000-0000-000044460000}"/>
    <cellStyle name="Normal 2 3 2 3 2 6 6 2" xfId="24833" xr:uid="{00000000-0005-0000-0000-000045460000}"/>
    <cellStyle name="Normal 2 3 2 3 2 6 7" xfId="16687" xr:uid="{00000000-0005-0000-0000-000046460000}"/>
    <cellStyle name="Normal 2 3 2 3 2 7" xfId="752" xr:uid="{00000000-0005-0000-0000-000047460000}"/>
    <cellStyle name="Normal 2 3 2 3 2 7 2" xfId="2162" xr:uid="{00000000-0005-0000-0000-000048460000}"/>
    <cellStyle name="Normal 2 3 2 3 2 7 2 2" xfId="4709" xr:uid="{00000000-0005-0000-0000-000049460000}"/>
    <cellStyle name="Normal 2 3 2 3 2 7 2 2 2" xfId="12855" xr:uid="{00000000-0005-0000-0000-00004A460000}"/>
    <cellStyle name="Normal 2 3 2 3 2 7 2 2 2 2" xfId="29151" xr:uid="{00000000-0005-0000-0000-00004B460000}"/>
    <cellStyle name="Normal 2 3 2 3 2 7 2 2 3" xfId="21005" xr:uid="{00000000-0005-0000-0000-00004C460000}"/>
    <cellStyle name="Normal 2 3 2 3 2 7 2 3" xfId="7461" xr:uid="{00000000-0005-0000-0000-00004D460000}"/>
    <cellStyle name="Normal 2 3 2 3 2 7 2 3 2" xfId="15607" xr:uid="{00000000-0005-0000-0000-00004E460000}"/>
    <cellStyle name="Normal 2 3 2 3 2 7 2 3 2 2" xfId="31903" xr:uid="{00000000-0005-0000-0000-00004F460000}"/>
    <cellStyle name="Normal 2 3 2 3 2 7 2 3 3" xfId="23757" xr:uid="{00000000-0005-0000-0000-000050460000}"/>
    <cellStyle name="Normal 2 3 2 3 2 7 2 4" xfId="10308" xr:uid="{00000000-0005-0000-0000-000051460000}"/>
    <cellStyle name="Normal 2 3 2 3 2 7 2 4 2" xfId="26604" xr:uid="{00000000-0005-0000-0000-000052460000}"/>
    <cellStyle name="Normal 2 3 2 3 2 7 2 5" xfId="18458" xr:uid="{00000000-0005-0000-0000-000053460000}"/>
    <cellStyle name="Normal 2 3 2 3 2 7 3" xfId="3491" xr:uid="{00000000-0005-0000-0000-000054460000}"/>
    <cellStyle name="Normal 2 3 2 3 2 7 3 2" xfId="11637" xr:uid="{00000000-0005-0000-0000-000055460000}"/>
    <cellStyle name="Normal 2 3 2 3 2 7 3 2 2" xfId="27933" xr:uid="{00000000-0005-0000-0000-000056460000}"/>
    <cellStyle name="Normal 2 3 2 3 2 7 3 3" xfId="19787" xr:uid="{00000000-0005-0000-0000-000057460000}"/>
    <cellStyle name="Normal 2 3 2 3 2 7 4" xfId="6051" xr:uid="{00000000-0005-0000-0000-000058460000}"/>
    <cellStyle name="Normal 2 3 2 3 2 7 4 2" xfId="14197" xr:uid="{00000000-0005-0000-0000-000059460000}"/>
    <cellStyle name="Normal 2 3 2 3 2 7 4 2 2" xfId="30493" xr:uid="{00000000-0005-0000-0000-00005A460000}"/>
    <cellStyle name="Normal 2 3 2 3 2 7 4 3" xfId="22347" xr:uid="{00000000-0005-0000-0000-00005B460000}"/>
    <cellStyle name="Normal 2 3 2 3 2 7 5" xfId="8898" xr:uid="{00000000-0005-0000-0000-00005C460000}"/>
    <cellStyle name="Normal 2 3 2 3 2 7 5 2" xfId="25194" xr:uid="{00000000-0005-0000-0000-00005D460000}"/>
    <cellStyle name="Normal 2 3 2 3 2 7 6" xfId="17048" xr:uid="{00000000-0005-0000-0000-00005E460000}"/>
    <cellStyle name="Normal 2 3 2 3 2 8" xfId="1457" xr:uid="{00000000-0005-0000-0000-00005F460000}"/>
    <cellStyle name="Normal 2 3 2 3 2 8 2" xfId="4100" xr:uid="{00000000-0005-0000-0000-000060460000}"/>
    <cellStyle name="Normal 2 3 2 3 2 8 2 2" xfId="12246" xr:uid="{00000000-0005-0000-0000-000061460000}"/>
    <cellStyle name="Normal 2 3 2 3 2 8 2 2 2" xfId="28542" xr:uid="{00000000-0005-0000-0000-000062460000}"/>
    <cellStyle name="Normal 2 3 2 3 2 8 2 3" xfId="20396" xr:uid="{00000000-0005-0000-0000-000063460000}"/>
    <cellStyle name="Normal 2 3 2 3 2 8 3" xfId="6756" xr:uid="{00000000-0005-0000-0000-000064460000}"/>
    <cellStyle name="Normal 2 3 2 3 2 8 3 2" xfId="14902" xr:uid="{00000000-0005-0000-0000-000065460000}"/>
    <cellStyle name="Normal 2 3 2 3 2 8 3 2 2" xfId="31198" xr:uid="{00000000-0005-0000-0000-000066460000}"/>
    <cellStyle name="Normal 2 3 2 3 2 8 3 3" xfId="23052" xr:uid="{00000000-0005-0000-0000-000067460000}"/>
    <cellStyle name="Normal 2 3 2 3 2 8 4" xfId="9603" xr:uid="{00000000-0005-0000-0000-000068460000}"/>
    <cellStyle name="Normal 2 3 2 3 2 8 4 2" xfId="25899" xr:uid="{00000000-0005-0000-0000-000069460000}"/>
    <cellStyle name="Normal 2 3 2 3 2 8 5" xfId="17753" xr:uid="{00000000-0005-0000-0000-00006A460000}"/>
    <cellStyle name="Normal 2 3 2 3 2 9" xfId="2882" xr:uid="{00000000-0005-0000-0000-00006B460000}"/>
    <cellStyle name="Normal 2 3 2 3 2 9 2" xfId="11028" xr:uid="{00000000-0005-0000-0000-00006C460000}"/>
    <cellStyle name="Normal 2 3 2 3 2 9 2 2" xfId="27324" xr:uid="{00000000-0005-0000-0000-00006D460000}"/>
    <cellStyle name="Normal 2 3 2 3 2 9 3" xfId="19178" xr:uid="{00000000-0005-0000-0000-00006E460000}"/>
    <cellStyle name="Normal 2 3 2 3 3" xfId="68" xr:uid="{00000000-0005-0000-0000-00006F460000}"/>
    <cellStyle name="Normal 2 3 2 3 3 10" xfId="8215" xr:uid="{00000000-0005-0000-0000-000070460000}"/>
    <cellStyle name="Normal 2 3 2 3 3 10 2" xfId="24511" xr:uid="{00000000-0005-0000-0000-000071460000}"/>
    <cellStyle name="Normal 2 3 2 3 3 11" xfId="16365" xr:uid="{00000000-0005-0000-0000-000072460000}"/>
    <cellStyle name="Normal 2 3 2 3 3 2" xfId="158" xr:uid="{00000000-0005-0000-0000-000073460000}"/>
    <cellStyle name="Normal 2 3 2 3 3 2 2" xfId="502" xr:uid="{00000000-0005-0000-0000-000074460000}"/>
    <cellStyle name="Normal 2 3 2 3 3 2 2 2" xfId="1208" xr:uid="{00000000-0005-0000-0000-000075460000}"/>
    <cellStyle name="Normal 2 3 2 3 3 2 2 2 2" xfId="2618" xr:uid="{00000000-0005-0000-0000-000076460000}"/>
    <cellStyle name="Normal 2 3 2 3 3 2 2 2 2 2" xfId="5097" xr:uid="{00000000-0005-0000-0000-000077460000}"/>
    <cellStyle name="Normal 2 3 2 3 3 2 2 2 2 2 2" xfId="13243" xr:uid="{00000000-0005-0000-0000-000078460000}"/>
    <cellStyle name="Normal 2 3 2 3 3 2 2 2 2 2 2 2" xfId="29539" xr:uid="{00000000-0005-0000-0000-000079460000}"/>
    <cellStyle name="Normal 2 3 2 3 3 2 2 2 2 2 3" xfId="21393" xr:uid="{00000000-0005-0000-0000-00007A460000}"/>
    <cellStyle name="Normal 2 3 2 3 3 2 2 2 2 3" xfId="7917" xr:uid="{00000000-0005-0000-0000-00007B460000}"/>
    <cellStyle name="Normal 2 3 2 3 3 2 2 2 2 3 2" xfId="16063" xr:uid="{00000000-0005-0000-0000-00007C460000}"/>
    <cellStyle name="Normal 2 3 2 3 3 2 2 2 2 3 2 2" xfId="32359" xr:uid="{00000000-0005-0000-0000-00007D460000}"/>
    <cellStyle name="Normal 2 3 2 3 3 2 2 2 2 3 3" xfId="24213" xr:uid="{00000000-0005-0000-0000-00007E460000}"/>
    <cellStyle name="Normal 2 3 2 3 3 2 2 2 2 4" xfId="10764" xr:uid="{00000000-0005-0000-0000-00007F460000}"/>
    <cellStyle name="Normal 2 3 2 3 3 2 2 2 2 4 2" xfId="27060" xr:uid="{00000000-0005-0000-0000-000080460000}"/>
    <cellStyle name="Normal 2 3 2 3 3 2 2 2 2 5" xfId="18914" xr:uid="{00000000-0005-0000-0000-000081460000}"/>
    <cellStyle name="Normal 2 3 2 3 3 2 2 2 3" xfId="3879" xr:uid="{00000000-0005-0000-0000-000082460000}"/>
    <cellStyle name="Normal 2 3 2 3 3 2 2 2 3 2" xfId="12025" xr:uid="{00000000-0005-0000-0000-000083460000}"/>
    <cellStyle name="Normal 2 3 2 3 3 2 2 2 3 2 2" xfId="28321" xr:uid="{00000000-0005-0000-0000-000084460000}"/>
    <cellStyle name="Normal 2 3 2 3 3 2 2 2 3 3" xfId="20175" xr:uid="{00000000-0005-0000-0000-000085460000}"/>
    <cellStyle name="Normal 2 3 2 3 3 2 2 2 4" xfId="6507" xr:uid="{00000000-0005-0000-0000-000086460000}"/>
    <cellStyle name="Normal 2 3 2 3 3 2 2 2 4 2" xfId="14653" xr:uid="{00000000-0005-0000-0000-000087460000}"/>
    <cellStyle name="Normal 2 3 2 3 3 2 2 2 4 2 2" xfId="30949" xr:uid="{00000000-0005-0000-0000-000088460000}"/>
    <cellStyle name="Normal 2 3 2 3 3 2 2 2 4 3" xfId="22803" xr:uid="{00000000-0005-0000-0000-000089460000}"/>
    <cellStyle name="Normal 2 3 2 3 3 2 2 2 5" xfId="9354" xr:uid="{00000000-0005-0000-0000-00008A460000}"/>
    <cellStyle name="Normal 2 3 2 3 3 2 2 2 5 2" xfId="25650" xr:uid="{00000000-0005-0000-0000-00008B460000}"/>
    <cellStyle name="Normal 2 3 2 3 3 2 2 2 6" xfId="17504" xr:uid="{00000000-0005-0000-0000-00008C460000}"/>
    <cellStyle name="Normal 2 3 2 3 3 2 2 3" xfId="1913" xr:uid="{00000000-0005-0000-0000-00008D460000}"/>
    <cellStyle name="Normal 2 3 2 3 3 2 2 3 2" xfId="4488" xr:uid="{00000000-0005-0000-0000-00008E460000}"/>
    <cellStyle name="Normal 2 3 2 3 3 2 2 3 2 2" xfId="12634" xr:uid="{00000000-0005-0000-0000-00008F460000}"/>
    <cellStyle name="Normal 2 3 2 3 3 2 2 3 2 2 2" xfId="28930" xr:uid="{00000000-0005-0000-0000-000090460000}"/>
    <cellStyle name="Normal 2 3 2 3 3 2 2 3 2 3" xfId="20784" xr:uid="{00000000-0005-0000-0000-000091460000}"/>
    <cellStyle name="Normal 2 3 2 3 3 2 2 3 3" xfId="7212" xr:uid="{00000000-0005-0000-0000-000092460000}"/>
    <cellStyle name="Normal 2 3 2 3 3 2 2 3 3 2" xfId="15358" xr:uid="{00000000-0005-0000-0000-000093460000}"/>
    <cellStyle name="Normal 2 3 2 3 3 2 2 3 3 2 2" xfId="31654" xr:uid="{00000000-0005-0000-0000-000094460000}"/>
    <cellStyle name="Normal 2 3 2 3 3 2 2 3 3 3" xfId="23508" xr:uid="{00000000-0005-0000-0000-000095460000}"/>
    <cellStyle name="Normal 2 3 2 3 3 2 2 3 4" xfId="10059" xr:uid="{00000000-0005-0000-0000-000096460000}"/>
    <cellStyle name="Normal 2 3 2 3 3 2 2 3 4 2" xfId="26355" xr:uid="{00000000-0005-0000-0000-000097460000}"/>
    <cellStyle name="Normal 2 3 2 3 3 2 2 3 5" xfId="18209" xr:uid="{00000000-0005-0000-0000-000098460000}"/>
    <cellStyle name="Normal 2 3 2 3 3 2 2 4" xfId="3270" xr:uid="{00000000-0005-0000-0000-000099460000}"/>
    <cellStyle name="Normal 2 3 2 3 3 2 2 4 2" xfId="11416" xr:uid="{00000000-0005-0000-0000-00009A460000}"/>
    <cellStyle name="Normal 2 3 2 3 3 2 2 4 2 2" xfId="27712" xr:uid="{00000000-0005-0000-0000-00009B460000}"/>
    <cellStyle name="Normal 2 3 2 3 3 2 2 4 3" xfId="19566" xr:uid="{00000000-0005-0000-0000-00009C460000}"/>
    <cellStyle name="Normal 2 3 2 3 3 2 2 5" xfId="5802" xr:uid="{00000000-0005-0000-0000-00009D460000}"/>
    <cellStyle name="Normal 2 3 2 3 3 2 2 5 2" xfId="13948" xr:uid="{00000000-0005-0000-0000-00009E460000}"/>
    <cellStyle name="Normal 2 3 2 3 3 2 2 5 2 2" xfId="30244" xr:uid="{00000000-0005-0000-0000-00009F460000}"/>
    <cellStyle name="Normal 2 3 2 3 3 2 2 5 3" xfId="22098" xr:uid="{00000000-0005-0000-0000-0000A0460000}"/>
    <cellStyle name="Normal 2 3 2 3 3 2 2 6" xfId="8649" xr:uid="{00000000-0005-0000-0000-0000A1460000}"/>
    <cellStyle name="Normal 2 3 2 3 3 2 2 6 2" xfId="24945" xr:uid="{00000000-0005-0000-0000-0000A2460000}"/>
    <cellStyle name="Normal 2 3 2 3 3 2 2 7" xfId="16799" xr:uid="{00000000-0005-0000-0000-0000A3460000}"/>
    <cellStyle name="Normal 2 3 2 3 3 2 3" xfId="864" xr:uid="{00000000-0005-0000-0000-0000A4460000}"/>
    <cellStyle name="Normal 2 3 2 3 3 2 3 2" xfId="2274" xr:uid="{00000000-0005-0000-0000-0000A5460000}"/>
    <cellStyle name="Normal 2 3 2 3 3 2 3 2 2" xfId="4801" xr:uid="{00000000-0005-0000-0000-0000A6460000}"/>
    <cellStyle name="Normal 2 3 2 3 3 2 3 2 2 2" xfId="12947" xr:uid="{00000000-0005-0000-0000-0000A7460000}"/>
    <cellStyle name="Normal 2 3 2 3 3 2 3 2 2 2 2" xfId="29243" xr:uid="{00000000-0005-0000-0000-0000A8460000}"/>
    <cellStyle name="Normal 2 3 2 3 3 2 3 2 2 3" xfId="21097" xr:uid="{00000000-0005-0000-0000-0000A9460000}"/>
    <cellStyle name="Normal 2 3 2 3 3 2 3 2 3" xfId="7573" xr:uid="{00000000-0005-0000-0000-0000AA460000}"/>
    <cellStyle name="Normal 2 3 2 3 3 2 3 2 3 2" xfId="15719" xr:uid="{00000000-0005-0000-0000-0000AB460000}"/>
    <cellStyle name="Normal 2 3 2 3 3 2 3 2 3 2 2" xfId="32015" xr:uid="{00000000-0005-0000-0000-0000AC460000}"/>
    <cellStyle name="Normal 2 3 2 3 3 2 3 2 3 3" xfId="23869" xr:uid="{00000000-0005-0000-0000-0000AD460000}"/>
    <cellStyle name="Normal 2 3 2 3 3 2 3 2 4" xfId="10420" xr:uid="{00000000-0005-0000-0000-0000AE460000}"/>
    <cellStyle name="Normal 2 3 2 3 3 2 3 2 4 2" xfId="26716" xr:uid="{00000000-0005-0000-0000-0000AF460000}"/>
    <cellStyle name="Normal 2 3 2 3 3 2 3 2 5" xfId="18570" xr:uid="{00000000-0005-0000-0000-0000B0460000}"/>
    <cellStyle name="Normal 2 3 2 3 3 2 3 3" xfId="3583" xr:uid="{00000000-0005-0000-0000-0000B1460000}"/>
    <cellStyle name="Normal 2 3 2 3 3 2 3 3 2" xfId="11729" xr:uid="{00000000-0005-0000-0000-0000B2460000}"/>
    <cellStyle name="Normal 2 3 2 3 3 2 3 3 2 2" xfId="28025" xr:uid="{00000000-0005-0000-0000-0000B3460000}"/>
    <cellStyle name="Normal 2 3 2 3 3 2 3 3 3" xfId="19879" xr:uid="{00000000-0005-0000-0000-0000B4460000}"/>
    <cellStyle name="Normal 2 3 2 3 3 2 3 4" xfId="6163" xr:uid="{00000000-0005-0000-0000-0000B5460000}"/>
    <cellStyle name="Normal 2 3 2 3 3 2 3 4 2" xfId="14309" xr:uid="{00000000-0005-0000-0000-0000B6460000}"/>
    <cellStyle name="Normal 2 3 2 3 3 2 3 4 2 2" xfId="30605" xr:uid="{00000000-0005-0000-0000-0000B7460000}"/>
    <cellStyle name="Normal 2 3 2 3 3 2 3 4 3" xfId="22459" xr:uid="{00000000-0005-0000-0000-0000B8460000}"/>
    <cellStyle name="Normal 2 3 2 3 3 2 3 5" xfId="9010" xr:uid="{00000000-0005-0000-0000-0000B9460000}"/>
    <cellStyle name="Normal 2 3 2 3 3 2 3 5 2" xfId="25306" xr:uid="{00000000-0005-0000-0000-0000BA460000}"/>
    <cellStyle name="Normal 2 3 2 3 3 2 3 6" xfId="17160" xr:uid="{00000000-0005-0000-0000-0000BB460000}"/>
    <cellStyle name="Normal 2 3 2 3 3 2 4" xfId="1569" xr:uid="{00000000-0005-0000-0000-0000BC460000}"/>
    <cellStyle name="Normal 2 3 2 3 3 2 4 2" xfId="4192" xr:uid="{00000000-0005-0000-0000-0000BD460000}"/>
    <cellStyle name="Normal 2 3 2 3 3 2 4 2 2" xfId="12338" xr:uid="{00000000-0005-0000-0000-0000BE460000}"/>
    <cellStyle name="Normal 2 3 2 3 3 2 4 2 2 2" xfId="28634" xr:uid="{00000000-0005-0000-0000-0000BF460000}"/>
    <cellStyle name="Normal 2 3 2 3 3 2 4 2 3" xfId="20488" xr:uid="{00000000-0005-0000-0000-0000C0460000}"/>
    <cellStyle name="Normal 2 3 2 3 3 2 4 3" xfId="6868" xr:uid="{00000000-0005-0000-0000-0000C1460000}"/>
    <cellStyle name="Normal 2 3 2 3 3 2 4 3 2" xfId="15014" xr:uid="{00000000-0005-0000-0000-0000C2460000}"/>
    <cellStyle name="Normal 2 3 2 3 3 2 4 3 2 2" xfId="31310" xr:uid="{00000000-0005-0000-0000-0000C3460000}"/>
    <cellStyle name="Normal 2 3 2 3 3 2 4 3 3" xfId="23164" xr:uid="{00000000-0005-0000-0000-0000C4460000}"/>
    <cellStyle name="Normal 2 3 2 3 3 2 4 4" xfId="9715" xr:uid="{00000000-0005-0000-0000-0000C5460000}"/>
    <cellStyle name="Normal 2 3 2 3 3 2 4 4 2" xfId="26011" xr:uid="{00000000-0005-0000-0000-0000C6460000}"/>
    <cellStyle name="Normal 2 3 2 3 3 2 4 5" xfId="17865" xr:uid="{00000000-0005-0000-0000-0000C7460000}"/>
    <cellStyle name="Normal 2 3 2 3 3 2 5" xfId="2974" xr:uid="{00000000-0005-0000-0000-0000C8460000}"/>
    <cellStyle name="Normal 2 3 2 3 3 2 5 2" xfId="11120" xr:uid="{00000000-0005-0000-0000-0000C9460000}"/>
    <cellStyle name="Normal 2 3 2 3 3 2 5 2 2" xfId="27416" xr:uid="{00000000-0005-0000-0000-0000CA460000}"/>
    <cellStyle name="Normal 2 3 2 3 3 2 5 3" xfId="19270" xr:uid="{00000000-0005-0000-0000-0000CB460000}"/>
    <cellStyle name="Normal 2 3 2 3 3 2 6" xfId="5458" xr:uid="{00000000-0005-0000-0000-0000CC460000}"/>
    <cellStyle name="Normal 2 3 2 3 3 2 6 2" xfId="13604" xr:uid="{00000000-0005-0000-0000-0000CD460000}"/>
    <cellStyle name="Normal 2 3 2 3 3 2 6 2 2" xfId="29900" xr:uid="{00000000-0005-0000-0000-0000CE460000}"/>
    <cellStyle name="Normal 2 3 2 3 3 2 6 3" xfId="21754" xr:uid="{00000000-0005-0000-0000-0000CF460000}"/>
    <cellStyle name="Normal 2 3 2 3 3 2 7" xfId="8305" xr:uid="{00000000-0005-0000-0000-0000D0460000}"/>
    <cellStyle name="Normal 2 3 2 3 3 2 7 2" xfId="24601" xr:uid="{00000000-0005-0000-0000-0000D1460000}"/>
    <cellStyle name="Normal 2 3 2 3 3 2 8" xfId="16455" xr:uid="{00000000-0005-0000-0000-0000D2460000}"/>
    <cellStyle name="Normal 2 3 2 3 3 3" xfId="237" xr:uid="{00000000-0005-0000-0000-0000D3460000}"/>
    <cellStyle name="Normal 2 3 2 3 3 3 2" xfId="581" xr:uid="{00000000-0005-0000-0000-0000D4460000}"/>
    <cellStyle name="Normal 2 3 2 3 3 3 2 2" xfId="1287" xr:uid="{00000000-0005-0000-0000-0000D5460000}"/>
    <cellStyle name="Normal 2 3 2 3 3 3 2 2 2" xfId="2697" xr:uid="{00000000-0005-0000-0000-0000D6460000}"/>
    <cellStyle name="Normal 2 3 2 3 3 3 2 2 2 2" xfId="5171" xr:uid="{00000000-0005-0000-0000-0000D7460000}"/>
    <cellStyle name="Normal 2 3 2 3 3 3 2 2 2 2 2" xfId="13317" xr:uid="{00000000-0005-0000-0000-0000D8460000}"/>
    <cellStyle name="Normal 2 3 2 3 3 3 2 2 2 2 2 2" xfId="29613" xr:uid="{00000000-0005-0000-0000-0000D9460000}"/>
    <cellStyle name="Normal 2 3 2 3 3 3 2 2 2 2 3" xfId="21467" xr:uid="{00000000-0005-0000-0000-0000DA460000}"/>
    <cellStyle name="Normal 2 3 2 3 3 3 2 2 2 3" xfId="7996" xr:uid="{00000000-0005-0000-0000-0000DB460000}"/>
    <cellStyle name="Normal 2 3 2 3 3 3 2 2 2 3 2" xfId="16142" xr:uid="{00000000-0005-0000-0000-0000DC460000}"/>
    <cellStyle name="Normal 2 3 2 3 3 3 2 2 2 3 2 2" xfId="32438" xr:uid="{00000000-0005-0000-0000-0000DD460000}"/>
    <cellStyle name="Normal 2 3 2 3 3 3 2 2 2 3 3" xfId="24292" xr:uid="{00000000-0005-0000-0000-0000DE460000}"/>
    <cellStyle name="Normal 2 3 2 3 3 3 2 2 2 4" xfId="10843" xr:uid="{00000000-0005-0000-0000-0000DF460000}"/>
    <cellStyle name="Normal 2 3 2 3 3 3 2 2 2 4 2" xfId="27139" xr:uid="{00000000-0005-0000-0000-0000E0460000}"/>
    <cellStyle name="Normal 2 3 2 3 3 3 2 2 2 5" xfId="18993" xr:uid="{00000000-0005-0000-0000-0000E1460000}"/>
    <cellStyle name="Normal 2 3 2 3 3 3 2 2 3" xfId="3953" xr:uid="{00000000-0005-0000-0000-0000E2460000}"/>
    <cellStyle name="Normal 2 3 2 3 3 3 2 2 3 2" xfId="12099" xr:uid="{00000000-0005-0000-0000-0000E3460000}"/>
    <cellStyle name="Normal 2 3 2 3 3 3 2 2 3 2 2" xfId="28395" xr:uid="{00000000-0005-0000-0000-0000E4460000}"/>
    <cellStyle name="Normal 2 3 2 3 3 3 2 2 3 3" xfId="20249" xr:uid="{00000000-0005-0000-0000-0000E5460000}"/>
    <cellStyle name="Normal 2 3 2 3 3 3 2 2 4" xfId="6586" xr:uid="{00000000-0005-0000-0000-0000E6460000}"/>
    <cellStyle name="Normal 2 3 2 3 3 3 2 2 4 2" xfId="14732" xr:uid="{00000000-0005-0000-0000-0000E7460000}"/>
    <cellStyle name="Normal 2 3 2 3 3 3 2 2 4 2 2" xfId="31028" xr:uid="{00000000-0005-0000-0000-0000E8460000}"/>
    <cellStyle name="Normal 2 3 2 3 3 3 2 2 4 3" xfId="22882" xr:uid="{00000000-0005-0000-0000-0000E9460000}"/>
    <cellStyle name="Normal 2 3 2 3 3 3 2 2 5" xfId="9433" xr:uid="{00000000-0005-0000-0000-0000EA460000}"/>
    <cellStyle name="Normal 2 3 2 3 3 3 2 2 5 2" xfId="25729" xr:uid="{00000000-0005-0000-0000-0000EB460000}"/>
    <cellStyle name="Normal 2 3 2 3 3 3 2 2 6" xfId="17583" xr:uid="{00000000-0005-0000-0000-0000EC460000}"/>
    <cellStyle name="Normal 2 3 2 3 3 3 2 3" xfId="1992" xr:uid="{00000000-0005-0000-0000-0000ED460000}"/>
    <cellStyle name="Normal 2 3 2 3 3 3 2 3 2" xfId="4562" xr:uid="{00000000-0005-0000-0000-0000EE460000}"/>
    <cellStyle name="Normal 2 3 2 3 3 3 2 3 2 2" xfId="12708" xr:uid="{00000000-0005-0000-0000-0000EF460000}"/>
    <cellStyle name="Normal 2 3 2 3 3 3 2 3 2 2 2" xfId="29004" xr:uid="{00000000-0005-0000-0000-0000F0460000}"/>
    <cellStyle name="Normal 2 3 2 3 3 3 2 3 2 3" xfId="20858" xr:uid="{00000000-0005-0000-0000-0000F1460000}"/>
    <cellStyle name="Normal 2 3 2 3 3 3 2 3 3" xfId="7291" xr:uid="{00000000-0005-0000-0000-0000F2460000}"/>
    <cellStyle name="Normal 2 3 2 3 3 3 2 3 3 2" xfId="15437" xr:uid="{00000000-0005-0000-0000-0000F3460000}"/>
    <cellStyle name="Normal 2 3 2 3 3 3 2 3 3 2 2" xfId="31733" xr:uid="{00000000-0005-0000-0000-0000F4460000}"/>
    <cellStyle name="Normal 2 3 2 3 3 3 2 3 3 3" xfId="23587" xr:uid="{00000000-0005-0000-0000-0000F5460000}"/>
    <cellStyle name="Normal 2 3 2 3 3 3 2 3 4" xfId="10138" xr:uid="{00000000-0005-0000-0000-0000F6460000}"/>
    <cellStyle name="Normal 2 3 2 3 3 3 2 3 4 2" xfId="26434" xr:uid="{00000000-0005-0000-0000-0000F7460000}"/>
    <cellStyle name="Normal 2 3 2 3 3 3 2 3 5" xfId="18288" xr:uid="{00000000-0005-0000-0000-0000F8460000}"/>
    <cellStyle name="Normal 2 3 2 3 3 3 2 4" xfId="3344" xr:uid="{00000000-0005-0000-0000-0000F9460000}"/>
    <cellStyle name="Normal 2 3 2 3 3 3 2 4 2" xfId="11490" xr:uid="{00000000-0005-0000-0000-0000FA460000}"/>
    <cellStyle name="Normal 2 3 2 3 3 3 2 4 2 2" xfId="27786" xr:uid="{00000000-0005-0000-0000-0000FB460000}"/>
    <cellStyle name="Normal 2 3 2 3 3 3 2 4 3" xfId="19640" xr:uid="{00000000-0005-0000-0000-0000FC460000}"/>
    <cellStyle name="Normal 2 3 2 3 3 3 2 5" xfId="5881" xr:uid="{00000000-0005-0000-0000-0000FD460000}"/>
    <cellStyle name="Normal 2 3 2 3 3 3 2 5 2" xfId="14027" xr:uid="{00000000-0005-0000-0000-0000FE460000}"/>
    <cellStyle name="Normal 2 3 2 3 3 3 2 5 2 2" xfId="30323" xr:uid="{00000000-0005-0000-0000-0000FF460000}"/>
    <cellStyle name="Normal 2 3 2 3 3 3 2 5 3" xfId="22177" xr:uid="{00000000-0005-0000-0000-000000470000}"/>
    <cellStyle name="Normal 2 3 2 3 3 3 2 6" xfId="8728" xr:uid="{00000000-0005-0000-0000-000001470000}"/>
    <cellStyle name="Normal 2 3 2 3 3 3 2 6 2" xfId="25024" xr:uid="{00000000-0005-0000-0000-000002470000}"/>
    <cellStyle name="Normal 2 3 2 3 3 3 2 7" xfId="16878" xr:uid="{00000000-0005-0000-0000-000003470000}"/>
    <cellStyle name="Normal 2 3 2 3 3 3 3" xfId="943" xr:uid="{00000000-0005-0000-0000-000004470000}"/>
    <cellStyle name="Normal 2 3 2 3 3 3 3 2" xfId="2353" xr:uid="{00000000-0005-0000-0000-000005470000}"/>
    <cellStyle name="Normal 2 3 2 3 3 3 3 2 2" xfId="4875" xr:uid="{00000000-0005-0000-0000-000006470000}"/>
    <cellStyle name="Normal 2 3 2 3 3 3 3 2 2 2" xfId="13021" xr:uid="{00000000-0005-0000-0000-000007470000}"/>
    <cellStyle name="Normal 2 3 2 3 3 3 3 2 2 2 2" xfId="29317" xr:uid="{00000000-0005-0000-0000-000008470000}"/>
    <cellStyle name="Normal 2 3 2 3 3 3 3 2 2 3" xfId="21171" xr:uid="{00000000-0005-0000-0000-000009470000}"/>
    <cellStyle name="Normal 2 3 2 3 3 3 3 2 3" xfId="7652" xr:uid="{00000000-0005-0000-0000-00000A470000}"/>
    <cellStyle name="Normal 2 3 2 3 3 3 3 2 3 2" xfId="15798" xr:uid="{00000000-0005-0000-0000-00000B470000}"/>
    <cellStyle name="Normal 2 3 2 3 3 3 3 2 3 2 2" xfId="32094" xr:uid="{00000000-0005-0000-0000-00000C470000}"/>
    <cellStyle name="Normal 2 3 2 3 3 3 3 2 3 3" xfId="23948" xr:uid="{00000000-0005-0000-0000-00000D470000}"/>
    <cellStyle name="Normal 2 3 2 3 3 3 3 2 4" xfId="10499" xr:uid="{00000000-0005-0000-0000-00000E470000}"/>
    <cellStyle name="Normal 2 3 2 3 3 3 3 2 4 2" xfId="26795" xr:uid="{00000000-0005-0000-0000-00000F470000}"/>
    <cellStyle name="Normal 2 3 2 3 3 3 3 2 5" xfId="18649" xr:uid="{00000000-0005-0000-0000-000010470000}"/>
    <cellStyle name="Normal 2 3 2 3 3 3 3 3" xfId="3657" xr:uid="{00000000-0005-0000-0000-000011470000}"/>
    <cellStyle name="Normal 2 3 2 3 3 3 3 3 2" xfId="11803" xr:uid="{00000000-0005-0000-0000-000012470000}"/>
    <cellStyle name="Normal 2 3 2 3 3 3 3 3 2 2" xfId="28099" xr:uid="{00000000-0005-0000-0000-000013470000}"/>
    <cellStyle name="Normal 2 3 2 3 3 3 3 3 3" xfId="19953" xr:uid="{00000000-0005-0000-0000-000014470000}"/>
    <cellStyle name="Normal 2 3 2 3 3 3 3 4" xfId="6242" xr:uid="{00000000-0005-0000-0000-000015470000}"/>
    <cellStyle name="Normal 2 3 2 3 3 3 3 4 2" xfId="14388" xr:uid="{00000000-0005-0000-0000-000016470000}"/>
    <cellStyle name="Normal 2 3 2 3 3 3 3 4 2 2" xfId="30684" xr:uid="{00000000-0005-0000-0000-000017470000}"/>
    <cellStyle name="Normal 2 3 2 3 3 3 3 4 3" xfId="22538" xr:uid="{00000000-0005-0000-0000-000018470000}"/>
    <cellStyle name="Normal 2 3 2 3 3 3 3 5" xfId="9089" xr:uid="{00000000-0005-0000-0000-000019470000}"/>
    <cellStyle name="Normal 2 3 2 3 3 3 3 5 2" xfId="25385" xr:uid="{00000000-0005-0000-0000-00001A470000}"/>
    <cellStyle name="Normal 2 3 2 3 3 3 3 6" xfId="17239" xr:uid="{00000000-0005-0000-0000-00001B470000}"/>
    <cellStyle name="Normal 2 3 2 3 3 3 4" xfId="1648" xr:uid="{00000000-0005-0000-0000-00001C470000}"/>
    <cellStyle name="Normal 2 3 2 3 3 3 4 2" xfId="4266" xr:uid="{00000000-0005-0000-0000-00001D470000}"/>
    <cellStyle name="Normal 2 3 2 3 3 3 4 2 2" xfId="12412" xr:uid="{00000000-0005-0000-0000-00001E470000}"/>
    <cellStyle name="Normal 2 3 2 3 3 3 4 2 2 2" xfId="28708" xr:uid="{00000000-0005-0000-0000-00001F470000}"/>
    <cellStyle name="Normal 2 3 2 3 3 3 4 2 3" xfId="20562" xr:uid="{00000000-0005-0000-0000-000020470000}"/>
    <cellStyle name="Normal 2 3 2 3 3 3 4 3" xfId="6947" xr:uid="{00000000-0005-0000-0000-000021470000}"/>
    <cellStyle name="Normal 2 3 2 3 3 3 4 3 2" xfId="15093" xr:uid="{00000000-0005-0000-0000-000022470000}"/>
    <cellStyle name="Normal 2 3 2 3 3 3 4 3 2 2" xfId="31389" xr:uid="{00000000-0005-0000-0000-000023470000}"/>
    <cellStyle name="Normal 2 3 2 3 3 3 4 3 3" xfId="23243" xr:uid="{00000000-0005-0000-0000-000024470000}"/>
    <cellStyle name="Normal 2 3 2 3 3 3 4 4" xfId="9794" xr:uid="{00000000-0005-0000-0000-000025470000}"/>
    <cellStyle name="Normal 2 3 2 3 3 3 4 4 2" xfId="26090" xr:uid="{00000000-0005-0000-0000-000026470000}"/>
    <cellStyle name="Normal 2 3 2 3 3 3 4 5" xfId="17944" xr:uid="{00000000-0005-0000-0000-000027470000}"/>
    <cellStyle name="Normal 2 3 2 3 3 3 5" xfId="3048" xr:uid="{00000000-0005-0000-0000-000028470000}"/>
    <cellStyle name="Normal 2 3 2 3 3 3 5 2" xfId="11194" xr:uid="{00000000-0005-0000-0000-000029470000}"/>
    <cellStyle name="Normal 2 3 2 3 3 3 5 2 2" xfId="27490" xr:uid="{00000000-0005-0000-0000-00002A470000}"/>
    <cellStyle name="Normal 2 3 2 3 3 3 5 3" xfId="19344" xr:uid="{00000000-0005-0000-0000-00002B470000}"/>
    <cellStyle name="Normal 2 3 2 3 3 3 6" xfId="5537" xr:uid="{00000000-0005-0000-0000-00002C470000}"/>
    <cellStyle name="Normal 2 3 2 3 3 3 6 2" xfId="13683" xr:uid="{00000000-0005-0000-0000-00002D470000}"/>
    <cellStyle name="Normal 2 3 2 3 3 3 6 2 2" xfId="29979" xr:uid="{00000000-0005-0000-0000-00002E470000}"/>
    <cellStyle name="Normal 2 3 2 3 3 3 6 3" xfId="21833" xr:uid="{00000000-0005-0000-0000-00002F470000}"/>
    <cellStyle name="Normal 2 3 2 3 3 3 7" xfId="8384" xr:uid="{00000000-0005-0000-0000-000030470000}"/>
    <cellStyle name="Normal 2 3 2 3 3 3 7 2" xfId="24680" xr:uid="{00000000-0005-0000-0000-000031470000}"/>
    <cellStyle name="Normal 2 3 2 3 3 3 8" xfId="16534" xr:uid="{00000000-0005-0000-0000-000032470000}"/>
    <cellStyle name="Normal 2 3 2 3 3 4" xfId="322" xr:uid="{00000000-0005-0000-0000-000033470000}"/>
    <cellStyle name="Normal 2 3 2 3 3 4 2" xfId="666" xr:uid="{00000000-0005-0000-0000-000034470000}"/>
    <cellStyle name="Normal 2 3 2 3 3 4 2 2" xfId="1372" xr:uid="{00000000-0005-0000-0000-000035470000}"/>
    <cellStyle name="Normal 2 3 2 3 3 4 2 2 2" xfId="2782" xr:uid="{00000000-0005-0000-0000-000036470000}"/>
    <cellStyle name="Normal 2 3 2 3 3 4 2 2 2 2" xfId="5245" xr:uid="{00000000-0005-0000-0000-000037470000}"/>
    <cellStyle name="Normal 2 3 2 3 3 4 2 2 2 2 2" xfId="13391" xr:uid="{00000000-0005-0000-0000-000038470000}"/>
    <cellStyle name="Normal 2 3 2 3 3 4 2 2 2 2 2 2" xfId="29687" xr:uid="{00000000-0005-0000-0000-000039470000}"/>
    <cellStyle name="Normal 2 3 2 3 3 4 2 2 2 2 3" xfId="21541" xr:uid="{00000000-0005-0000-0000-00003A470000}"/>
    <cellStyle name="Normal 2 3 2 3 3 4 2 2 2 3" xfId="8081" xr:uid="{00000000-0005-0000-0000-00003B470000}"/>
    <cellStyle name="Normal 2 3 2 3 3 4 2 2 2 3 2" xfId="16227" xr:uid="{00000000-0005-0000-0000-00003C470000}"/>
    <cellStyle name="Normal 2 3 2 3 3 4 2 2 2 3 2 2" xfId="32523" xr:uid="{00000000-0005-0000-0000-00003D470000}"/>
    <cellStyle name="Normal 2 3 2 3 3 4 2 2 2 3 3" xfId="24377" xr:uid="{00000000-0005-0000-0000-00003E470000}"/>
    <cellStyle name="Normal 2 3 2 3 3 4 2 2 2 4" xfId="10928" xr:uid="{00000000-0005-0000-0000-00003F470000}"/>
    <cellStyle name="Normal 2 3 2 3 3 4 2 2 2 4 2" xfId="27224" xr:uid="{00000000-0005-0000-0000-000040470000}"/>
    <cellStyle name="Normal 2 3 2 3 3 4 2 2 2 5" xfId="19078" xr:uid="{00000000-0005-0000-0000-000041470000}"/>
    <cellStyle name="Normal 2 3 2 3 3 4 2 2 3" xfId="4027" xr:uid="{00000000-0005-0000-0000-000042470000}"/>
    <cellStyle name="Normal 2 3 2 3 3 4 2 2 3 2" xfId="12173" xr:uid="{00000000-0005-0000-0000-000043470000}"/>
    <cellStyle name="Normal 2 3 2 3 3 4 2 2 3 2 2" xfId="28469" xr:uid="{00000000-0005-0000-0000-000044470000}"/>
    <cellStyle name="Normal 2 3 2 3 3 4 2 2 3 3" xfId="20323" xr:uid="{00000000-0005-0000-0000-000045470000}"/>
    <cellStyle name="Normal 2 3 2 3 3 4 2 2 4" xfId="6671" xr:uid="{00000000-0005-0000-0000-000046470000}"/>
    <cellStyle name="Normal 2 3 2 3 3 4 2 2 4 2" xfId="14817" xr:uid="{00000000-0005-0000-0000-000047470000}"/>
    <cellStyle name="Normal 2 3 2 3 3 4 2 2 4 2 2" xfId="31113" xr:uid="{00000000-0005-0000-0000-000048470000}"/>
    <cellStyle name="Normal 2 3 2 3 3 4 2 2 4 3" xfId="22967" xr:uid="{00000000-0005-0000-0000-000049470000}"/>
    <cellStyle name="Normal 2 3 2 3 3 4 2 2 5" xfId="9518" xr:uid="{00000000-0005-0000-0000-00004A470000}"/>
    <cellStyle name="Normal 2 3 2 3 3 4 2 2 5 2" xfId="25814" xr:uid="{00000000-0005-0000-0000-00004B470000}"/>
    <cellStyle name="Normal 2 3 2 3 3 4 2 2 6" xfId="17668" xr:uid="{00000000-0005-0000-0000-00004C470000}"/>
    <cellStyle name="Normal 2 3 2 3 3 4 2 3" xfId="2077" xr:uid="{00000000-0005-0000-0000-00004D470000}"/>
    <cellStyle name="Normal 2 3 2 3 3 4 2 3 2" xfId="4636" xr:uid="{00000000-0005-0000-0000-00004E470000}"/>
    <cellStyle name="Normal 2 3 2 3 3 4 2 3 2 2" xfId="12782" xr:uid="{00000000-0005-0000-0000-00004F470000}"/>
    <cellStyle name="Normal 2 3 2 3 3 4 2 3 2 2 2" xfId="29078" xr:uid="{00000000-0005-0000-0000-000050470000}"/>
    <cellStyle name="Normal 2 3 2 3 3 4 2 3 2 3" xfId="20932" xr:uid="{00000000-0005-0000-0000-000051470000}"/>
    <cellStyle name="Normal 2 3 2 3 3 4 2 3 3" xfId="7376" xr:uid="{00000000-0005-0000-0000-000052470000}"/>
    <cellStyle name="Normal 2 3 2 3 3 4 2 3 3 2" xfId="15522" xr:uid="{00000000-0005-0000-0000-000053470000}"/>
    <cellStyle name="Normal 2 3 2 3 3 4 2 3 3 2 2" xfId="31818" xr:uid="{00000000-0005-0000-0000-000054470000}"/>
    <cellStyle name="Normal 2 3 2 3 3 4 2 3 3 3" xfId="23672" xr:uid="{00000000-0005-0000-0000-000055470000}"/>
    <cellStyle name="Normal 2 3 2 3 3 4 2 3 4" xfId="10223" xr:uid="{00000000-0005-0000-0000-000056470000}"/>
    <cellStyle name="Normal 2 3 2 3 3 4 2 3 4 2" xfId="26519" xr:uid="{00000000-0005-0000-0000-000057470000}"/>
    <cellStyle name="Normal 2 3 2 3 3 4 2 3 5" xfId="18373" xr:uid="{00000000-0005-0000-0000-000058470000}"/>
    <cellStyle name="Normal 2 3 2 3 3 4 2 4" xfId="3418" xr:uid="{00000000-0005-0000-0000-000059470000}"/>
    <cellStyle name="Normal 2 3 2 3 3 4 2 4 2" xfId="11564" xr:uid="{00000000-0005-0000-0000-00005A470000}"/>
    <cellStyle name="Normal 2 3 2 3 3 4 2 4 2 2" xfId="27860" xr:uid="{00000000-0005-0000-0000-00005B470000}"/>
    <cellStyle name="Normal 2 3 2 3 3 4 2 4 3" xfId="19714" xr:uid="{00000000-0005-0000-0000-00005C470000}"/>
    <cellStyle name="Normal 2 3 2 3 3 4 2 5" xfId="5966" xr:uid="{00000000-0005-0000-0000-00005D470000}"/>
    <cellStyle name="Normal 2 3 2 3 3 4 2 5 2" xfId="14112" xr:uid="{00000000-0005-0000-0000-00005E470000}"/>
    <cellStyle name="Normal 2 3 2 3 3 4 2 5 2 2" xfId="30408" xr:uid="{00000000-0005-0000-0000-00005F470000}"/>
    <cellStyle name="Normal 2 3 2 3 3 4 2 5 3" xfId="22262" xr:uid="{00000000-0005-0000-0000-000060470000}"/>
    <cellStyle name="Normal 2 3 2 3 3 4 2 6" xfId="8813" xr:uid="{00000000-0005-0000-0000-000061470000}"/>
    <cellStyle name="Normal 2 3 2 3 3 4 2 6 2" xfId="25109" xr:uid="{00000000-0005-0000-0000-000062470000}"/>
    <cellStyle name="Normal 2 3 2 3 3 4 2 7" xfId="16963" xr:uid="{00000000-0005-0000-0000-000063470000}"/>
    <cellStyle name="Normal 2 3 2 3 3 4 3" xfId="1028" xr:uid="{00000000-0005-0000-0000-000064470000}"/>
    <cellStyle name="Normal 2 3 2 3 3 4 3 2" xfId="2438" xr:uid="{00000000-0005-0000-0000-000065470000}"/>
    <cellStyle name="Normal 2 3 2 3 3 4 3 2 2" xfId="4949" xr:uid="{00000000-0005-0000-0000-000066470000}"/>
    <cellStyle name="Normal 2 3 2 3 3 4 3 2 2 2" xfId="13095" xr:uid="{00000000-0005-0000-0000-000067470000}"/>
    <cellStyle name="Normal 2 3 2 3 3 4 3 2 2 2 2" xfId="29391" xr:uid="{00000000-0005-0000-0000-000068470000}"/>
    <cellStyle name="Normal 2 3 2 3 3 4 3 2 2 3" xfId="21245" xr:uid="{00000000-0005-0000-0000-000069470000}"/>
    <cellStyle name="Normal 2 3 2 3 3 4 3 2 3" xfId="7737" xr:uid="{00000000-0005-0000-0000-00006A470000}"/>
    <cellStyle name="Normal 2 3 2 3 3 4 3 2 3 2" xfId="15883" xr:uid="{00000000-0005-0000-0000-00006B470000}"/>
    <cellStyle name="Normal 2 3 2 3 3 4 3 2 3 2 2" xfId="32179" xr:uid="{00000000-0005-0000-0000-00006C470000}"/>
    <cellStyle name="Normal 2 3 2 3 3 4 3 2 3 3" xfId="24033" xr:uid="{00000000-0005-0000-0000-00006D470000}"/>
    <cellStyle name="Normal 2 3 2 3 3 4 3 2 4" xfId="10584" xr:uid="{00000000-0005-0000-0000-00006E470000}"/>
    <cellStyle name="Normal 2 3 2 3 3 4 3 2 4 2" xfId="26880" xr:uid="{00000000-0005-0000-0000-00006F470000}"/>
    <cellStyle name="Normal 2 3 2 3 3 4 3 2 5" xfId="18734" xr:uid="{00000000-0005-0000-0000-000070470000}"/>
    <cellStyle name="Normal 2 3 2 3 3 4 3 3" xfId="3731" xr:uid="{00000000-0005-0000-0000-000071470000}"/>
    <cellStyle name="Normal 2 3 2 3 3 4 3 3 2" xfId="11877" xr:uid="{00000000-0005-0000-0000-000072470000}"/>
    <cellStyle name="Normal 2 3 2 3 3 4 3 3 2 2" xfId="28173" xr:uid="{00000000-0005-0000-0000-000073470000}"/>
    <cellStyle name="Normal 2 3 2 3 3 4 3 3 3" xfId="20027" xr:uid="{00000000-0005-0000-0000-000074470000}"/>
    <cellStyle name="Normal 2 3 2 3 3 4 3 4" xfId="6327" xr:uid="{00000000-0005-0000-0000-000075470000}"/>
    <cellStyle name="Normal 2 3 2 3 3 4 3 4 2" xfId="14473" xr:uid="{00000000-0005-0000-0000-000076470000}"/>
    <cellStyle name="Normal 2 3 2 3 3 4 3 4 2 2" xfId="30769" xr:uid="{00000000-0005-0000-0000-000077470000}"/>
    <cellStyle name="Normal 2 3 2 3 3 4 3 4 3" xfId="22623" xr:uid="{00000000-0005-0000-0000-000078470000}"/>
    <cellStyle name="Normal 2 3 2 3 3 4 3 5" xfId="9174" xr:uid="{00000000-0005-0000-0000-000079470000}"/>
    <cellStyle name="Normal 2 3 2 3 3 4 3 5 2" xfId="25470" xr:uid="{00000000-0005-0000-0000-00007A470000}"/>
    <cellStyle name="Normal 2 3 2 3 3 4 3 6" xfId="17324" xr:uid="{00000000-0005-0000-0000-00007B470000}"/>
    <cellStyle name="Normal 2 3 2 3 3 4 4" xfId="1733" xr:uid="{00000000-0005-0000-0000-00007C470000}"/>
    <cellStyle name="Normal 2 3 2 3 3 4 4 2" xfId="4340" xr:uid="{00000000-0005-0000-0000-00007D470000}"/>
    <cellStyle name="Normal 2 3 2 3 3 4 4 2 2" xfId="12486" xr:uid="{00000000-0005-0000-0000-00007E470000}"/>
    <cellStyle name="Normal 2 3 2 3 3 4 4 2 2 2" xfId="28782" xr:uid="{00000000-0005-0000-0000-00007F470000}"/>
    <cellStyle name="Normal 2 3 2 3 3 4 4 2 3" xfId="20636" xr:uid="{00000000-0005-0000-0000-000080470000}"/>
    <cellStyle name="Normal 2 3 2 3 3 4 4 3" xfId="7032" xr:uid="{00000000-0005-0000-0000-000081470000}"/>
    <cellStyle name="Normal 2 3 2 3 3 4 4 3 2" xfId="15178" xr:uid="{00000000-0005-0000-0000-000082470000}"/>
    <cellStyle name="Normal 2 3 2 3 3 4 4 3 2 2" xfId="31474" xr:uid="{00000000-0005-0000-0000-000083470000}"/>
    <cellStyle name="Normal 2 3 2 3 3 4 4 3 3" xfId="23328" xr:uid="{00000000-0005-0000-0000-000084470000}"/>
    <cellStyle name="Normal 2 3 2 3 3 4 4 4" xfId="9879" xr:uid="{00000000-0005-0000-0000-000085470000}"/>
    <cellStyle name="Normal 2 3 2 3 3 4 4 4 2" xfId="26175" xr:uid="{00000000-0005-0000-0000-000086470000}"/>
    <cellStyle name="Normal 2 3 2 3 3 4 4 5" xfId="18029" xr:uid="{00000000-0005-0000-0000-000087470000}"/>
    <cellStyle name="Normal 2 3 2 3 3 4 5" xfId="3122" xr:uid="{00000000-0005-0000-0000-000088470000}"/>
    <cellStyle name="Normal 2 3 2 3 3 4 5 2" xfId="11268" xr:uid="{00000000-0005-0000-0000-000089470000}"/>
    <cellStyle name="Normal 2 3 2 3 3 4 5 2 2" xfId="27564" xr:uid="{00000000-0005-0000-0000-00008A470000}"/>
    <cellStyle name="Normal 2 3 2 3 3 4 5 3" xfId="19418" xr:uid="{00000000-0005-0000-0000-00008B470000}"/>
    <cellStyle name="Normal 2 3 2 3 3 4 6" xfId="5622" xr:uid="{00000000-0005-0000-0000-00008C470000}"/>
    <cellStyle name="Normal 2 3 2 3 3 4 6 2" xfId="13768" xr:uid="{00000000-0005-0000-0000-00008D470000}"/>
    <cellStyle name="Normal 2 3 2 3 3 4 6 2 2" xfId="30064" xr:uid="{00000000-0005-0000-0000-00008E470000}"/>
    <cellStyle name="Normal 2 3 2 3 3 4 6 3" xfId="21918" xr:uid="{00000000-0005-0000-0000-00008F470000}"/>
    <cellStyle name="Normal 2 3 2 3 3 4 7" xfId="8469" xr:uid="{00000000-0005-0000-0000-000090470000}"/>
    <cellStyle name="Normal 2 3 2 3 3 4 7 2" xfId="24765" xr:uid="{00000000-0005-0000-0000-000091470000}"/>
    <cellStyle name="Normal 2 3 2 3 3 4 8" xfId="16619" xr:uid="{00000000-0005-0000-0000-000092470000}"/>
    <cellStyle name="Normal 2 3 2 3 3 5" xfId="412" xr:uid="{00000000-0005-0000-0000-000093470000}"/>
    <cellStyle name="Normal 2 3 2 3 3 5 2" xfId="1118" xr:uid="{00000000-0005-0000-0000-000094470000}"/>
    <cellStyle name="Normal 2 3 2 3 3 5 2 2" xfId="2528" xr:uid="{00000000-0005-0000-0000-000095470000}"/>
    <cellStyle name="Normal 2 3 2 3 3 5 2 2 2" xfId="5023" xr:uid="{00000000-0005-0000-0000-000096470000}"/>
    <cellStyle name="Normal 2 3 2 3 3 5 2 2 2 2" xfId="13169" xr:uid="{00000000-0005-0000-0000-000097470000}"/>
    <cellStyle name="Normal 2 3 2 3 3 5 2 2 2 2 2" xfId="29465" xr:uid="{00000000-0005-0000-0000-000098470000}"/>
    <cellStyle name="Normal 2 3 2 3 3 5 2 2 2 3" xfId="21319" xr:uid="{00000000-0005-0000-0000-000099470000}"/>
    <cellStyle name="Normal 2 3 2 3 3 5 2 2 3" xfId="7827" xr:uid="{00000000-0005-0000-0000-00009A470000}"/>
    <cellStyle name="Normal 2 3 2 3 3 5 2 2 3 2" xfId="15973" xr:uid="{00000000-0005-0000-0000-00009B470000}"/>
    <cellStyle name="Normal 2 3 2 3 3 5 2 2 3 2 2" xfId="32269" xr:uid="{00000000-0005-0000-0000-00009C470000}"/>
    <cellStyle name="Normal 2 3 2 3 3 5 2 2 3 3" xfId="24123" xr:uid="{00000000-0005-0000-0000-00009D470000}"/>
    <cellStyle name="Normal 2 3 2 3 3 5 2 2 4" xfId="10674" xr:uid="{00000000-0005-0000-0000-00009E470000}"/>
    <cellStyle name="Normal 2 3 2 3 3 5 2 2 4 2" xfId="26970" xr:uid="{00000000-0005-0000-0000-00009F470000}"/>
    <cellStyle name="Normal 2 3 2 3 3 5 2 2 5" xfId="18824" xr:uid="{00000000-0005-0000-0000-0000A0470000}"/>
    <cellStyle name="Normal 2 3 2 3 3 5 2 3" xfId="3805" xr:uid="{00000000-0005-0000-0000-0000A1470000}"/>
    <cellStyle name="Normal 2 3 2 3 3 5 2 3 2" xfId="11951" xr:uid="{00000000-0005-0000-0000-0000A2470000}"/>
    <cellStyle name="Normal 2 3 2 3 3 5 2 3 2 2" xfId="28247" xr:uid="{00000000-0005-0000-0000-0000A3470000}"/>
    <cellStyle name="Normal 2 3 2 3 3 5 2 3 3" xfId="20101" xr:uid="{00000000-0005-0000-0000-0000A4470000}"/>
    <cellStyle name="Normal 2 3 2 3 3 5 2 4" xfId="6417" xr:uid="{00000000-0005-0000-0000-0000A5470000}"/>
    <cellStyle name="Normal 2 3 2 3 3 5 2 4 2" xfId="14563" xr:uid="{00000000-0005-0000-0000-0000A6470000}"/>
    <cellStyle name="Normal 2 3 2 3 3 5 2 4 2 2" xfId="30859" xr:uid="{00000000-0005-0000-0000-0000A7470000}"/>
    <cellStyle name="Normal 2 3 2 3 3 5 2 4 3" xfId="22713" xr:uid="{00000000-0005-0000-0000-0000A8470000}"/>
    <cellStyle name="Normal 2 3 2 3 3 5 2 5" xfId="9264" xr:uid="{00000000-0005-0000-0000-0000A9470000}"/>
    <cellStyle name="Normal 2 3 2 3 3 5 2 5 2" xfId="25560" xr:uid="{00000000-0005-0000-0000-0000AA470000}"/>
    <cellStyle name="Normal 2 3 2 3 3 5 2 6" xfId="17414" xr:uid="{00000000-0005-0000-0000-0000AB470000}"/>
    <cellStyle name="Normal 2 3 2 3 3 5 3" xfId="1823" xr:uid="{00000000-0005-0000-0000-0000AC470000}"/>
    <cellStyle name="Normal 2 3 2 3 3 5 3 2" xfId="4414" xr:uid="{00000000-0005-0000-0000-0000AD470000}"/>
    <cellStyle name="Normal 2 3 2 3 3 5 3 2 2" xfId="12560" xr:uid="{00000000-0005-0000-0000-0000AE470000}"/>
    <cellStyle name="Normal 2 3 2 3 3 5 3 2 2 2" xfId="28856" xr:uid="{00000000-0005-0000-0000-0000AF470000}"/>
    <cellStyle name="Normal 2 3 2 3 3 5 3 2 3" xfId="20710" xr:uid="{00000000-0005-0000-0000-0000B0470000}"/>
    <cellStyle name="Normal 2 3 2 3 3 5 3 3" xfId="7122" xr:uid="{00000000-0005-0000-0000-0000B1470000}"/>
    <cellStyle name="Normal 2 3 2 3 3 5 3 3 2" xfId="15268" xr:uid="{00000000-0005-0000-0000-0000B2470000}"/>
    <cellStyle name="Normal 2 3 2 3 3 5 3 3 2 2" xfId="31564" xr:uid="{00000000-0005-0000-0000-0000B3470000}"/>
    <cellStyle name="Normal 2 3 2 3 3 5 3 3 3" xfId="23418" xr:uid="{00000000-0005-0000-0000-0000B4470000}"/>
    <cellStyle name="Normal 2 3 2 3 3 5 3 4" xfId="9969" xr:uid="{00000000-0005-0000-0000-0000B5470000}"/>
    <cellStyle name="Normal 2 3 2 3 3 5 3 4 2" xfId="26265" xr:uid="{00000000-0005-0000-0000-0000B6470000}"/>
    <cellStyle name="Normal 2 3 2 3 3 5 3 5" xfId="18119" xr:uid="{00000000-0005-0000-0000-0000B7470000}"/>
    <cellStyle name="Normal 2 3 2 3 3 5 4" xfId="3196" xr:uid="{00000000-0005-0000-0000-0000B8470000}"/>
    <cellStyle name="Normal 2 3 2 3 3 5 4 2" xfId="11342" xr:uid="{00000000-0005-0000-0000-0000B9470000}"/>
    <cellStyle name="Normal 2 3 2 3 3 5 4 2 2" xfId="27638" xr:uid="{00000000-0005-0000-0000-0000BA470000}"/>
    <cellStyle name="Normal 2 3 2 3 3 5 4 3" xfId="19492" xr:uid="{00000000-0005-0000-0000-0000BB470000}"/>
    <cellStyle name="Normal 2 3 2 3 3 5 5" xfId="5712" xr:uid="{00000000-0005-0000-0000-0000BC470000}"/>
    <cellStyle name="Normal 2 3 2 3 3 5 5 2" xfId="13858" xr:uid="{00000000-0005-0000-0000-0000BD470000}"/>
    <cellStyle name="Normal 2 3 2 3 3 5 5 2 2" xfId="30154" xr:uid="{00000000-0005-0000-0000-0000BE470000}"/>
    <cellStyle name="Normal 2 3 2 3 3 5 5 3" xfId="22008" xr:uid="{00000000-0005-0000-0000-0000BF470000}"/>
    <cellStyle name="Normal 2 3 2 3 3 5 6" xfId="8559" xr:uid="{00000000-0005-0000-0000-0000C0470000}"/>
    <cellStyle name="Normal 2 3 2 3 3 5 6 2" xfId="24855" xr:uid="{00000000-0005-0000-0000-0000C1470000}"/>
    <cellStyle name="Normal 2 3 2 3 3 5 7" xfId="16709" xr:uid="{00000000-0005-0000-0000-0000C2470000}"/>
    <cellStyle name="Normal 2 3 2 3 3 6" xfId="774" xr:uid="{00000000-0005-0000-0000-0000C3470000}"/>
    <cellStyle name="Normal 2 3 2 3 3 6 2" xfId="2184" xr:uid="{00000000-0005-0000-0000-0000C4470000}"/>
    <cellStyle name="Normal 2 3 2 3 3 6 2 2" xfId="4727" xr:uid="{00000000-0005-0000-0000-0000C5470000}"/>
    <cellStyle name="Normal 2 3 2 3 3 6 2 2 2" xfId="12873" xr:uid="{00000000-0005-0000-0000-0000C6470000}"/>
    <cellStyle name="Normal 2 3 2 3 3 6 2 2 2 2" xfId="29169" xr:uid="{00000000-0005-0000-0000-0000C7470000}"/>
    <cellStyle name="Normal 2 3 2 3 3 6 2 2 3" xfId="21023" xr:uid="{00000000-0005-0000-0000-0000C8470000}"/>
    <cellStyle name="Normal 2 3 2 3 3 6 2 3" xfId="7483" xr:uid="{00000000-0005-0000-0000-0000C9470000}"/>
    <cellStyle name="Normal 2 3 2 3 3 6 2 3 2" xfId="15629" xr:uid="{00000000-0005-0000-0000-0000CA470000}"/>
    <cellStyle name="Normal 2 3 2 3 3 6 2 3 2 2" xfId="31925" xr:uid="{00000000-0005-0000-0000-0000CB470000}"/>
    <cellStyle name="Normal 2 3 2 3 3 6 2 3 3" xfId="23779" xr:uid="{00000000-0005-0000-0000-0000CC470000}"/>
    <cellStyle name="Normal 2 3 2 3 3 6 2 4" xfId="10330" xr:uid="{00000000-0005-0000-0000-0000CD470000}"/>
    <cellStyle name="Normal 2 3 2 3 3 6 2 4 2" xfId="26626" xr:uid="{00000000-0005-0000-0000-0000CE470000}"/>
    <cellStyle name="Normal 2 3 2 3 3 6 2 5" xfId="18480" xr:uid="{00000000-0005-0000-0000-0000CF470000}"/>
    <cellStyle name="Normal 2 3 2 3 3 6 3" xfId="3509" xr:uid="{00000000-0005-0000-0000-0000D0470000}"/>
    <cellStyle name="Normal 2 3 2 3 3 6 3 2" xfId="11655" xr:uid="{00000000-0005-0000-0000-0000D1470000}"/>
    <cellStyle name="Normal 2 3 2 3 3 6 3 2 2" xfId="27951" xr:uid="{00000000-0005-0000-0000-0000D2470000}"/>
    <cellStyle name="Normal 2 3 2 3 3 6 3 3" xfId="19805" xr:uid="{00000000-0005-0000-0000-0000D3470000}"/>
    <cellStyle name="Normal 2 3 2 3 3 6 4" xfId="6073" xr:uid="{00000000-0005-0000-0000-0000D4470000}"/>
    <cellStyle name="Normal 2 3 2 3 3 6 4 2" xfId="14219" xr:uid="{00000000-0005-0000-0000-0000D5470000}"/>
    <cellStyle name="Normal 2 3 2 3 3 6 4 2 2" xfId="30515" xr:uid="{00000000-0005-0000-0000-0000D6470000}"/>
    <cellStyle name="Normal 2 3 2 3 3 6 4 3" xfId="22369" xr:uid="{00000000-0005-0000-0000-0000D7470000}"/>
    <cellStyle name="Normal 2 3 2 3 3 6 5" xfId="8920" xr:uid="{00000000-0005-0000-0000-0000D8470000}"/>
    <cellStyle name="Normal 2 3 2 3 3 6 5 2" xfId="25216" xr:uid="{00000000-0005-0000-0000-0000D9470000}"/>
    <cellStyle name="Normal 2 3 2 3 3 6 6" xfId="17070" xr:uid="{00000000-0005-0000-0000-0000DA470000}"/>
    <cellStyle name="Normal 2 3 2 3 3 7" xfId="1479" xr:uid="{00000000-0005-0000-0000-0000DB470000}"/>
    <cellStyle name="Normal 2 3 2 3 3 7 2" xfId="4118" xr:uid="{00000000-0005-0000-0000-0000DC470000}"/>
    <cellStyle name="Normal 2 3 2 3 3 7 2 2" xfId="12264" xr:uid="{00000000-0005-0000-0000-0000DD470000}"/>
    <cellStyle name="Normal 2 3 2 3 3 7 2 2 2" xfId="28560" xr:uid="{00000000-0005-0000-0000-0000DE470000}"/>
    <cellStyle name="Normal 2 3 2 3 3 7 2 3" xfId="20414" xr:uid="{00000000-0005-0000-0000-0000DF470000}"/>
    <cellStyle name="Normal 2 3 2 3 3 7 3" xfId="6778" xr:uid="{00000000-0005-0000-0000-0000E0470000}"/>
    <cellStyle name="Normal 2 3 2 3 3 7 3 2" xfId="14924" xr:uid="{00000000-0005-0000-0000-0000E1470000}"/>
    <cellStyle name="Normal 2 3 2 3 3 7 3 2 2" xfId="31220" xr:uid="{00000000-0005-0000-0000-0000E2470000}"/>
    <cellStyle name="Normal 2 3 2 3 3 7 3 3" xfId="23074" xr:uid="{00000000-0005-0000-0000-0000E3470000}"/>
    <cellStyle name="Normal 2 3 2 3 3 7 4" xfId="9625" xr:uid="{00000000-0005-0000-0000-0000E4470000}"/>
    <cellStyle name="Normal 2 3 2 3 3 7 4 2" xfId="25921" xr:uid="{00000000-0005-0000-0000-0000E5470000}"/>
    <cellStyle name="Normal 2 3 2 3 3 7 5" xfId="17775" xr:uid="{00000000-0005-0000-0000-0000E6470000}"/>
    <cellStyle name="Normal 2 3 2 3 3 8" xfId="2900" xr:uid="{00000000-0005-0000-0000-0000E7470000}"/>
    <cellStyle name="Normal 2 3 2 3 3 8 2" xfId="11046" xr:uid="{00000000-0005-0000-0000-0000E8470000}"/>
    <cellStyle name="Normal 2 3 2 3 3 8 2 2" xfId="27342" xr:uid="{00000000-0005-0000-0000-0000E9470000}"/>
    <cellStyle name="Normal 2 3 2 3 3 8 3" xfId="19196" xr:uid="{00000000-0005-0000-0000-0000EA470000}"/>
    <cellStyle name="Normal 2 3 2 3 3 9" xfId="5368" xr:uid="{00000000-0005-0000-0000-0000EB470000}"/>
    <cellStyle name="Normal 2 3 2 3 3 9 2" xfId="13514" xr:uid="{00000000-0005-0000-0000-0000EC470000}"/>
    <cellStyle name="Normal 2 3 2 3 3 9 2 2" xfId="29810" xr:uid="{00000000-0005-0000-0000-0000ED470000}"/>
    <cellStyle name="Normal 2 3 2 3 3 9 3" xfId="21664" xr:uid="{00000000-0005-0000-0000-0000EE470000}"/>
    <cellStyle name="Normal 2 3 2 3 4" xfId="114" xr:uid="{00000000-0005-0000-0000-0000EF470000}"/>
    <cellStyle name="Normal 2 3 2 3 4 2" xfId="458" xr:uid="{00000000-0005-0000-0000-0000F0470000}"/>
    <cellStyle name="Normal 2 3 2 3 4 2 2" xfId="1164" xr:uid="{00000000-0005-0000-0000-0000F1470000}"/>
    <cellStyle name="Normal 2 3 2 3 4 2 2 2" xfId="2574" xr:uid="{00000000-0005-0000-0000-0000F2470000}"/>
    <cellStyle name="Normal 2 3 2 3 4 2 2 2 2" xfId="5061" xr:uid="{00000000-0005-0000-0000-0000F3470000}"/>
    <cellStyle name="Normal 2 3 2 3 4 2 2 2 2 2" xfId="13207" xr:uid="{00000000-0005-0000-0000-0000F4470000}"/>
    <cellStyle name="Normal 2 3 2 3 4 2 2 2 2 2 2" xfId="29503" xr:uid="{00000000-0005-0000-0000-0000F5470000}"/>
    <cellStyle name="Normal 2 3 2 3 4 2 2 2 2 3" xfId="21357" xr:uid="{00000000-0005-0000-0000-0000F6470000}"/>
    <cellStyle name="Normal 2 3 2 3 4 2 2 2 3" xfId="7873" xr:uid="{00000000-0005-0000-0000-0000F7470000}"/>
    <cellStyle name="Normal 2 3 2 3 4 2 2 2 3 2" xfId="16019" xr:uid="{00000000-0005-0000-0000-0000F8470000}"/>
    <cellStyle name="Normal 2 3 2 3 4 2 2 2 3 2 2" xfId="32315" xr:uid="{00000000-0005-0000-0000-0000F9470000}"/>
    <cellStyle name="Normal 2 3 2 3 4 2 2 2 3 3" xfId="24169" xr:uid="{00000000-0005-0000-0000-0000FA470000}"/>
    <cellStyle name="Normal 2 3 2 3 4 2 2 2 4" xfId="10720" xr:uid="{00000000-0005-0000-0000-0000FB470000}"/>
    <cellStyle name="Normal 2 3 2 3 4 2 2 2 4 2" xfId="27016" xr:uid="{00000000-0005-0000-0000-0000FC470000}"/>
    <cellStyle name="Normal 2 3 2 3 4 2 2 2 5" xfId="18870" xr:uid="{00000000-0005-0000-0000-0000FD470000}"/>
    <cellStyle name="Normal 2 3 2 3 4 2 2 3" xfId="3843" xr:uid="{00000000-0005-0000-0000-0000FE470000}"/>
    <cellStyle name="Normal 2 3 2 3 4 2 2 3 2" xfId="11989" xr:uid="{00000000-0005-0000-0000-0000FF470000}"/>
    <cellStyle name="Normal 2 3 2 3 4 2 2 3 2 2" xfId="28285" xr:uid="{00000000-0005-0000-0000-000000480000}"/>
    <cellStyle name="Normal 2 3 2 3 4 2 2 3 3" xfId="20139" xr:uid="{00000000-0005-0000-0000-000001480000}"/>
    <cellStyle name="Normal 2 3 2 3 4 2 2 4" xfId="6463" xr:uid="{00000000-0005-0000-0000-000002480000}"/>
    <cellStyle name="Normal 2 3 2 3 4 2 2 4 2" xfId="14609" xr:uid="{00000000-0005-0000-0000-000003480000}"/>
    <cellStyle name="Normal 2 3 2 3 4 2 2 4 2 2" xfId="30905" xr:uid="{00000000-0005-0000-0000-000004480000}"/>
    <cellStyle name="Normal 2 3 2 3 4 2 2 4 3" xfId="22759" xr:uid="{00000000-0005-0000-0000-000005480000}"/>
    <cellStyle name="Normal 2 3 2 3 4 2 2 5" xfId="9310" xr:uid="{00000000-0005-0000-0000-000006480000}"/>
    <cellStyle name="Normal 2 3 2 3 4 2 2 5 2" xfId="25606" xr:uid="{00000000-0005-0000-0000-000007480000}"/>
    <cellStyle name="Normal 2 3 2 3 4 2 2 6" xfId="17460" xr:uid="{00000000-0005-0000-0000-000008480000}"/>
    <cellStyle name="Normal 2 3 2 3 4 2 3" xfId="1869" xr:uid="{00000000-0005-0000-0000-000009480000}"/>
    <cellStyle name="Normal 2 3 2 3 4 2 3 2" xfId="4452" xr:uid="{00000000-0005-0000-0000-00000A480000}"/>
    <cellStyle name="Normal 2 3 2 3 4 2 3 2 2" xfId="12598" xr:uid="{00000000-0005-0000-0000-00000B480000}"/>
    <cellStyle name="Normal 2 3 2 3 4 2 3 2 2 2" xfId="28894" xr:uid="{00000000-0005-0000-0000-00000C480000}"/>
    <cellStyle name="Normal 2 3 2 3 4 2 3 2 3" xfId="20748" xr:uid="{00000000-0005-0000-0000-00000D480000}"/>
    <cellStyle name="Normal 2 3 2 3 4 2 3 3" xfId="7168" xr:uid="{00000000-0005-0000-0000-00000E480000}"/>
    <cellStyle name="Normal 2 3 2 3 4 2 3 3 2" xfId="15314" xr:uid="{00000000-0005-0000-0000-00000F480000}"/>
    <cellStyle name="Normal 2 3 2 3 4 2 3 3 2 2" xfId="31610" xr:uid="{00000000-0005-0000-0000-000010480000}"/>
    <cellStyle name="Normal 2 3 2 3 4 2 3 3 3" xfId="23464" xr:uid="{00000000-0005-0000-0000-000011480000}"/>
    <cellStyle name="Normal 2 3 2 3 4 2 3 4" xfId="10015" xr:uid="{00000000-0005-0000-0000-000012480000}"/>
    <cellStyle name="Normal 2 3 2 3 4 2 3 4 2" xfId="26311" xr:uid="{00000000-0005-0000-0000-000013480000}"/>
    <cellStyle name="Normal 2 3 2 3 4 2 3 5" xfId="18165" xr:uid="{00000000-0005-0000-0000-000014480000}"/>
    <cellStyle name="Normal 2 3 2 3 4 2 4" xfId="3234" xr:uid="{00000000-0005-0000-0000-000015480000}"/>
    <cellStyle name="Normal 2 3 2 3 4 2 4 2" xfId="11380" xr:uid="{00000000-0005-0000-0000-000016480000}"/>
    <cellStyle name="Normal 2 3 2 3 4 2 4 2 2" xfId="27676" xr:uid="{00000000-0005-0000-0000-000017480000}"/>
    <cellStyle name="Normal 2 3 2 3 4 2 4 3" xfId="19530" xr:uid="{00000000-0005-0000-0000-000018480000}"/>
    <cellStyle name="Normal 2 3 2 3 4 2 5" xfId="5758" xr:uid="{00000000-0005-0000-0000-000019480000}"/>
    <cellStyle name="Normal 2 3 2 3 4 2 5 2" xfId="13904" xr:uid="{00000000-0005-0000-0000-00001A480000}"/>
    <cellStyle name="Normal 2 3 2 3 4 2 5 2 2" xfId="30200" xr:uid="{00000000-0005-0000-0000-00001B480000}"/>
    <cellStyle name="Normal 2 3 2 3 4 2 5 3" xfId="22054" xr:uid="{00000000-0005-0000-0000-00001C480000}"/>
    <cellStyle name="Normal 2 3 2 3 4 2 6" xfId="8605" xr:uid="{00000000-0005-0000-0000-00001D480000}"/>
    <cellStyle name="Normal 2 3 2 3 4 2 6 2" xfId="24901" xr:uid="{00000000-0005-0000-0000-00001E480000}"/>
    <cellStyle name="Normal 2 3 2 3 4 2 7" xfId="16755" xr:uid="{00000000-0005-0000-0000-00001F480000}"/>
    <cellStyle name="Normal 2 3 2 3 4 3" xfId="820" xr:uid="{00000000-0005-0000-0000-000020480000}"/>
    <cellStyle name="Normal 2 3 2 3 4 3 2" xfId="2230" xr:uid="{00000000-0005-0000-0000-000021480000}"/>
    <cellStyle name="Normal 2 3 2 3 4 3 2 2" xfId="4765" xr:uid="{00000000-0005-0000-0000-000022480000}"/>
    <cellStyle name="Normal 2 3 2 3 4 3 2 2 2" xfId="12911" xr:uid="{00000000-0005-0000-0000-000023480000}"/>
    <cellStyle name="Normal 2 3 2 3 4 3 2 2 2 2" xfId="29207" xr:uid="{00000000-0005-0000-0000-000024480000}"/>
    <cellStyle name="Normal 2 3 2 3 4 3 2 2 3" xfId="21061" xr:uid="{00000000-0005-0000-0000-000025480000}"/>
    <cellStyle name="Normal 2 3 2 3 4 3 2 3" xfId="7529" xr:uid="{00000000-0005-0000-0000-000026480000}"/>
    <cellStyle name="Normal 2 3 2 3 4 3 2 3 2" xfId="15675" xr:uid="{00000000-0005-0000-0000-000027480000}"/>
    <cellStyle name="Normal 2 3 2 3 4 3 2 3 2 2" xfId="31971" xr:uid="{00000000-0005-0000-0000-000028480000}"/>
    <cellStyle name="Normal 2 3 2 3 4 3 2 3 3" xfId="23825" xr:uid="{00000000-0005-0000-0000-000029480000}"/>
    <cellStyle name="Normal 2 3 2 3 4 3 2 4" xfId="10376" xr:uid="{00000000-0005-0000-0000-00002A480000}"/>
    <cellStyle name="Normal 2 3 2 3 4 3 2 4 2" xfId="26672" xr:uid="{00000000-0005-0000-0000-00002B480000}"/>
    <cellStyle name="Normal 2 3 2 3 4 3 2 5" xfId="18526" xr:uid="{00000000-0005-0000-0000-00002C480000}"/>
    <cellStyle name="Normal 2 3 2 3 4 3 3" xfId="3547" xr:uid="{00000000-0005-0000-0000-00002D480000}"/>
    <cellStyle name="Normal 2 3 2 3 4 3 3 2" xfId="11693" xr:uid="{00000000-0005-0000-0000-00002E480000}"/>
    <cellStyle name="Normal 2 3 2 3 4 3 3 2 2" xfId="27989" xr:uid="{00000000-0005-0000-0000-00002F480000}"/>
    <cellStyle name="Normal 2 3 2 3 4 3 3 3" xfId="19843" xr:uid="{00000000-0005-0000-0000-000030480000}"/>
    <cellStyle name="Normal 2 3 2 3 4 3 4" xfId="6119" xr:uid="{00000000-0005-0000-0000-000031480000}"/>
    <cellStyle name="Normal 2 3 2 3 4 3 4 2" xfId="14265" xr:uid="{00000000-0005-0000-0000-000032480000}"/>
    <cellStyle name="Normal 2 3 2 3 4 3 4 2 2" xfId="30561" xr:uid="{00000000-0005-0000-0000-000033480000}"/>
    <cellStyle name="Normal 2 3 2 3 4 3 4 3" xfId="22415" xr:uid="{00000000-0005-0000-0000-000034480000}"/>
    <cellStyle name="Normal 2 3 2 3 4 3 5" xfId="8966" xr:uid="{00000000-0005-0000-0000-000035480000}"/>
    <cellStyle name="Normal 2 3 2 3 4 3 5 2" xfId="25262" xr:uid="{00000000-0005-0000-0000-000036480000}"/>
    <cellStyle name="Normal 2 3 2 3 4 3 6" xfId="17116" xr:uid="{00000000-0005-0000-0000-000037480000}"/>
    <cellStyle name="Normal 2 3 2 3 4 4" xfId="1525" xr:uid="{00000000-0005-0000-0000-000038480000}"/>
    <cellStyle name="Normal 2 3 2 3 4 4 2" xfId="4156" xr:uid="{00000000-0005-0000-0000-000039480000}"/>
    <cellStyle name="Normal 2 3 2 3 4 4 2 2" xfId="12302" xr:uid="{00000000-0005-0000-0000-00003A480000}"/>
    <cellStyle name="Normal 2 3 2 3 4 4 2 2 2" xfId="28598" xr:uid="{00000000-0005-0000-0000-00003B480000}"/>
    <cellStyle name="Normal 2 3 2 3 4 4 2 3" xfId="20452" xr:uid="{00000000-0005-0000-0000-00003C480000}"/>
    <cellStyle name="Normal 2 3 2 3 4 4 3" xfId="6824" xr:uid="{00000000-0005-0000-0000-00003D480000}"/>
    <cellStyle name="Normal 2 3 2 3 4 4 3 2" xfId="14970" xr:uid="{00000000-0005-0000-0000-00003E480000}"/>
    <cellStyle name="Normal 2 3 2 3 4 4 3 2 2" xfId="31266" xr:uid="{00000000-0005-0000-0000-00003F480000}"/>
    <cellStyle name="Normal 2 3 2 3 4 4 3 3" xfId="23120" xr:uid="{00000000-0005-0000-0000-000040480000}"/>
    <cellStyle name="Normal 2 3 2 3 4 4 4" xfId="9671" xr:uid="{00000000-0005-0000-0000-000041480000}"/>
    <cellStyle name="Normal 2 3 2 3 4 4 4 2" xfId="25967" xr:uid="{00000000-0005-0000-0000-000042480000}"/>
    <cellStyle name="Normal 2 3 2 3 4 4 5" xfId="17821" xr:uid="{00000000-0005-0000-0000-000043480000}"/>
    <cellStyle name="Normal 2 3 2 3 4 5" xfId="2938" xr:uid="{00000000-0005-0000-0000-000044480000}"/>
    <cellStyle name="Normal 2 3 2 3 4 5 2" xfId="11084" xr:uid="{00000000-0005-0000-0000-000045480000}"/>
    <cellStyle name="Normal 2 3 2 3 4 5 2 2" xfId="27380" xr:uid="{00000000-0005-0000-0000-000046480000}"/>
    <cellStyle name="Normal 2 3 2 3 4 5 3" xfId="19234" xr:uid="{00000000-0005-0000-0000-000047480000}"/>
    <cellStyle name="Normal 2 3 2 3 4 6" xfId="5414" xr:uid="{00000000-0005-0000-0000-000048480000}"/>
    <cellStyle name="Normal 2 3 2 3 4 6 2" xfId="13560" xr:uid="{00000000-0005-0000-0000-000049480000}"/>
    <cellStyle name="Normal 2 3 2 3 4 6 2 2" xfId="29856" xr:uid="{00000000-0005-0000-0000-00004A480000}"/>
    <cellStyle name="Normal 2 3 2 3 4 6 3" xfId="21710" xr:uid="{00000000-0005-0000-0000-00004B480000}"/>
    <cellStyle name="Normal 2 3 2 3 4 7" xfId="8261" xr:uid="{00000000-0005-0000-0000-00004C480000}"/>
    <cellStyle name="Normal 2 3 2 3 4 7 2" xfId="24557" xr:uid="{00000000-0005-0000-0000-00004D480000}"/>
    <cellStyle name="Normal 2 3 2 3 4 8" xfId="16411" xr:uid="{00000000-0005-0000-0000-00004E480000}"/>
    <cellStyle name="Normal 2 3 2 3 5" xfId="201" xr:uid="{00000000-0005-0000-0000-00004F480000}"/>
    <cellStyle name="Normal 2 3 2 3 5 2" xfId="545" xr:uid="{00000000-0005-0000-0000-000050480000}"/>
    <cellStyle name="Normal 2 3 2 3 5 2 2" xfId="1251" xr:uid="{00000000-0005-0000-0000-000051480000}"/>
    <cellStyle name="Normal 2 3 2 3 5 2 2 2" xfId="2661" xr:uid="{00000000-0005-0000-0000-000052480000}"/>
    <cellStyle name="Normal 2 3 2 3 5 2 2 2 2" xfId="5135" xr:uid="{00000000-0005-0000-0000-000053480000}"/>
    <cellStyle name="Normal 2 3 2 3 5 2 2 2 2 2" xfId="13281" xr:uid="{00000000-0005-0000-0000-000054480000}"/>
    <cellStyle name="Normal 2 3 2 3 5 2 2 2 2 2 2" xfId="29577" xr:uid="{00000000-0005-0000-0000-000055480000}"/>
    <cellStyle name="Normal 2 3 2 3 5 2 2 2 2 3" xfId="21431" xr:uid="{00000000-0005-0000-0000-000056480000}"/>
    <cellStyle name="Normal 2 3 2 3 5 2 2 2 3" xfId="7960" xr:uid="{00000000-0005-0000-0000-000057480000}"/>
    <cellStyle name="Normal 2 3 2 3 5 2 2 2 3 2" xfId="16106" xr:uid="{00000000-0005-0000-0000-000058480000}"/>
    <cellStyle name="Normal 2 3 2 3 5 2 2 2 3 2 2" xfId="32402" xr:uid="{00000000-0005-0000-0000-000059480000}"/>
    <cellStyle name="Normal 2 3 2 3 5 2 2 2 3 3" xfId="24256" xr:uid="{00000000-0005-0000-0000-00005A480000}"/>
    <cellStyle name="Normal 2 3 2 3 5 2 2 2 4" xfId="10807" xr:uid="{00000000-0005-0000-0000-00005B480000}"/>
    <cellStyle name="Normal 2 3 2 3 5 2 2 2 4 2" xfId="27103" xr:uid="{00000000-0005-0000-0000-00005C480000}"/>
    <cellStyle name="Normal 2 3 2 3 5 2 2 2 5" xfId="18957" xr:uid="{00000000-0005-0000-0000-00005D480000}"/>
    <cellStyle name="Normal 2 3 2 3 5 2 2 3" xfId="3917" xr:uid="{00000000-0005-0000-0000-00005E480000}"/>
    <cellStyle name="Normal 2 3 2 3 5 2 2 3 2" xfId="12063" xr:uid="{00000000-0005-0000-0000-00005F480000}"/>
    <cellStyle name="Normal 2 3 2 3 5 2 2 3 2 2" xfId="28359" xr:uid="{00000000-0005-0000-0000-000060480000}"/>
    <cellStyle name="Normal 2 3 2 3 5 2 2 3 3" xfId="20213" xr:uid="{00000000-0005-0000-0000-000061480000}"/>
    <cellStyle name="Normal 2 3 2 3 5 2 2 4" xfId="6550" xr:uid="{00000000-0005-0000-0000-000062480000}"/>
    <cellStyle name="Normal 2 3 2 3 5 2 2 4 2" xfId="14696" xr:uid="{00000000-0005-0000-0000-000063480000}"/>
    <cellStyle name="Normal 2 3 2 3 5 2 2 4 2 2" xfId="30992" xr:uid="{00000000-0005-0000-0000-000064480000}"/>
    <cellStyle name="Normal 2 3 2 3 5 2 2 4 3" xfId="22846" xr:uid="{00000000-0005-0000-0000-000065480000}"/>
    <cellStyle name="Normal 2 3 2 3 5 2 2 5" xfId="9397" xr:uid="{00000000-0005-0000-0000-000066480000}"/>
    <cellStyle name="Normal 2 3 2 3 5 2 2 5 2" xfId="25693" xr:uid="{00000000-0005-0000-0000-000067480000}"/>
    <cellStyle name="Normal 2 3 2 3 5 2 2 6" xfId="17547" xr:uid="{00000000-0005-0000-0000-000068480000}"/>
    <cellStyle name="Normal 2 3 2 3 5 2 3" xfId="1956" xr:uid="{00000000-0005-0000-0000-000069480000}"/>
    <cellStyle name="Normal 2 3 2 3 5 2 3 2" xfId="4526" xr:uid="{00000000-0005-0000-0000-00006A480000}"/>
    <cellStyle name="Normal 2 3 2 3 5 2 3 2 2" xfId="12672" xr:uid="{00000000-0005-0000-0000-00006B480000}"/>
    <cellStyle name="Normal 2 3 2 3 5 2 3 2 2 2" xfId="28968" xr:uid="{00000000-0005-0000-0000-00006C480000}"/>
    <cellStyle name="Normal 2 3 2 3 5 2 3 2 3" xfId="20822" xr:uid="{00000000-0005-0000-0000-00006D480000}"/>
    <cellStyle name="Normal 2 3 2 3 5 2 3 3" xfId="7255" xr:uid="{00000000-0005-0000-0000-00006E480000}"/>
    <cellStyle name="Normal 2 3 2 3 5 2 3 3 2" xfId="15401" xr:uid="{00000000-0005-0000-0000-00006F480000}"/>
    <cellStyle name="Normal 2 3 2 3 5 2 3 3 2 2" xfId="31697" xr:uid="{00000000-0005-0000-0000-000070480000}"/>
    <cellStyle name="Normal 2 3 2 3 5 2 3 3 3" xfId="23551" xr:uid="{00000000-0005-0000-0000-000071480000}"/>
    <cellStyle name="Normal 2 3 2 3 5 2 3 4" xfId="10102" xr:uid="{00000000-0005-0000-0000-000072480000}"/>
    <cellStyle name="Normal 2 3 2 3 5 2 3 4 2" xfId="26398" xr:uid="{00000000-0005-0000-0000-000073480000}"/>
    <cellStyle name="Normal 2 3 2 3 5 2 3 5" xfId="18252" xr:uid="{00000000-0005-0000-0000-000074480000}"/>
    <cellStyle name="Normal 2 3 2 3 5 2 4" xfId="3308" xr:uid="{00000000-0005-0000-0000-000075480000}"/>
    <cellStyle name="Normal 2 3 2 3 5 2 4 2" xfId="11454" xr:uid="{00000000-0005-0000-0000-000076480000}"/>
    <cellStyle name="Normal 2 3 2 3 5 2 4 2 2" xfId="27750" xr:uid="{00000000-0005-0000-0000-000077480000}"/>
    <cellStyle name="Normal 2 3 2 3 5 2 4 3" xfId="19604" xr:uid="{00000000-0005-0000-0000-000078480000}"/>
    <cellStyle name="Normal 2 3 2 3 5 2 5" xfId="5845" xr:uid="{00000000-0005-0000-0000-000079480000}"/>
    <cellStyle name="Normal 2 3 2 3 5 2 5 2" xfId="13991" xr:uid="{00000000-0005-0000-0000-00007A480000}"/>
    <cellStyle name="Normal 2 3 2 3 5 2 5 2 2" xfId="30287" xr:uid="{00000000-0005-0000-0000-00007B480000}"/>
    <cellStyle name="Normal 2 3 2 3 5 2 5 3" xfId="22141" xr:uid="{00000000-0005-0000-0000-00007C480000}"/>
    <cellStyle name="Normal 2 3 2 3 5 2 6" xfId="8692" xr:uid="{00000000-0005-0000-0000-00007D480000}"/>
    <cellStyle name="Normal 2 3 2 3 5 2 6 2" xfId="24988" xr:uid="{00000000-0005-0000-0000-00007E480000}"/>
    <cellStyle name="Normal 2 3 2 3 5 2 7" xfId="16842" xr:uid="{00000000-0005-0000-0000-00007F480000}"/>
    <cellStyle name="Normal 2 3 2 3 5 3" xfId="907" xr:uid="{00000000-0005-0000-0000-000080480000}"/>
    <cellStyle name="Normal 2 3 2 3 5 3 2" xfId="2317" xr:uid="{00000000-0005-0000-0000-000081480000}"/>
    <cellStyle name="Normal 2 3 2 3 5 3 2 2" xfId="4839" xr:uid="{00000000-0005-0000-0000-000082480000}"/>
    <cellStyle name="Normal 2 3 2 3 5 3 2 2 2" xfId="12985" xr:uid="{00000000-0005-0000-0000-000083480000}"/>
    <cellStyle name="Normal 2 3 2 3 5 3 2 2 2 2" xfId="29281" xr:uid="{00000000-0005-0000-0000-000084480000}"/>
    <cellStyle name="Normal 2 3 2 3 5 3 2 2 3" xfId="21135" xr:uid="{00000000-0005-0000-0000-000085480000}"/>
    <cellStyle name="Normal 2 3 2 3 5 3 2 3" xfId="7616" xr:uid="{00000000-0005-0000-0000-000086480000}"/>
    <cellStyle name="Normal 2 3 2 3 5 3 2 3 2" xfId="15762" xr:uid="{00000000-0005-0000-0000-000087480000}"/>
    <cellStyle name="Normal 2 3 2 3 5 3 2 3 2 2" xfId="32058" xr:uid="{00000000-0005-0000-0000-000088480000}"/>
    <cellStyle name="Normal 2 3 2 3 5 3 2 3 3" xfId="23912" xr:uid="{00000000-0005-0000-0000-000089480000}"/>
    <cellStyle name="Normal 2 3 2 3 5 3 2 4" xfId="10463" xr:uid="{00000000-0005-0000-0000-00008A480000}"/>
    <cellStyle name="Normal 2 3 2 3 5 3 2 4 2" xfId="26759" xr:uid="{00000000-0005-0000-0000-00008B480000}"/>
    <cellStyle name="Normal 2 3 2 3 5 3 2 5" xfId="18613" xr:uid="{00000000-0005-0000-0000-00008C480000}"/>
    <cellStyle name="Normal 2 3 2 3 5 3 3" xfId="3621" xr:uid="{00000000-0005-0000-0000-00008D480000}"/>
    <cellStyle name="Normal 2 3 2 3 5 3 3 2" xfId="11767" xr:uid="{00000000-0005-0000-0000-00008E480000}"/>
    <cellStyle name="Normal 2 3 2 3 5 3 3 2 2" xfId="28063" xr:uid="{00000000-0005-0000-0000-00008F480000}"/>
    <cellStyle name="Normal 2 3 2 3 5 3 3 3" xfId="19917" xr:uid="{00000000-0005-0000-0000-000090480000}"/>
    <cellStyle name="Normal 2 3 2 3 5 3 4" xfId="6206" xr:uid="{00000000-0005-0000-0000-000091480000}"/>
    <cellStyle name="Normal 2 3 2 3 5 3 4 2" xfId="14352" xr:uid="{00000000-0005-0000-0000-000092480000}"/>
    <cellStyle name="Normal 2 3 2 3 5 3 4 2 2" xfId="30648" xr:uid="{00000000-0005-0000-0000-000093480000}"/>
    <cellStyle name="Normal 2 3 2 3 5 3 4 3" xfId="22502" xr:uid="{00000000-0005-0000-0000-000094480000}"/>
    <cellStyle name="Normal 2 3 2 3 5 3 5" xfId="9053" xr:uid="{00000000-0005-0000-0000-000095480000}"/>
    <cellStyle name="Normal 2 3 2 3 5 3 5 2" xfId="25349" xr:uid="{00000000-0005-0000-0000-000096480000}"/>
    <cellStyle name="Normal 2 3 2 3 5 3 6" xfId="17203" xr:uid="{00000000-0005-0000-0000-000097480000}"/>
    <cellStyle name="Normal 2 3 2 3 5 4" xfId="1612" xr:uid="{00000000-0005-0000-0000-000098480000}"/>
    <cellStyle name="Normal 2 3 2 3 5 4 2" xfId="4230" xr:uid="{00000000-0005-0000-0000-000099480000}"/>
    <cellStyle name="Normal 2 3 2 3 5 4 2 2" xfId="12376" xr:uid="{00000000-0005-0000-0000-00009A480000}"/>
    <cellStyle name="Normal 2 3 2 3 5 4 2 2 2" xfId="28672" xr:uid="{00000000-0005-0000-0000-00009B480000}"/>
    <cellStyle name="Normal 2 3 2 3 5 4 2 3" xfId="20526" xr:uid="{00000000-0005-0000-0000-00009C480000}"/>
    <cellStyle name="Normal 2 3 2 3 5 4 3" xfId="6911" xr:uid="{00000000-0005-0000-0000-00009D480000}"/>
    <cellStyle name="Normal 2 3 2 3 5 4 3 2" xfId="15057" xr:uid="{00000000-0005-0000-0000-00009E480000}"/>
    <cellStyle name="Normal 2 3 2 3 5 4 3 2 2" xfId="31353" xr:uid="{00000000-0005-0000-0000-00009F480000}"/>
    <cellStyle name="Normal 2 3 2 3 5 4 3 3" xfId="23207" xr:uid="{00000000-0005-0000-0000-0000A0480000}"/>
    <cellStyle name="Normal 2 3 2 3 5 4 4" xfId="9758" xr:uid="{00000000-0005-0000-0000-0000A1480000}"/>
    <cellStyle name="Normal 2 3 2 3 5 4 4 2" xfId="26054" xr:uid="{00000000-0005-0000-0000-0000A2480000}"/>
    <cellStyle name="Normal 2 3 2 3 5 4 5" xfId="17908" xr:uid="{00000000-0005-0000-0000-0000A3480000}"/>
    <cellStyle name="Normal 2 3 2 3 5 5" xfId="3012" xr:uid="{00000000-0005-0000-0000-0000A4480000}"/>
    <cellStyle name="Normal 2 3 2 3 5 5 2" xfId="11158" xr:uid="{00000000-0005-0000-0000-0000A5480000}"/>
    <cellStyle name="Normal 2 3 2 3 5 5 2 2" xfId="27454" xr:uid="{00000000-0005-0000-0000-0000A6480000}"/>
    <cellStyle name="Normal 2 3 2 3 5 5 3" xfId="19308" xr:uid="{00000000-0005-0000-0000-0000A7480000}"/>
    <cellStyle name="Normal 2 3 2 3 5 6" xfId="5501" xr:uid="{00000000-0005-0000-0000-0000A8480000}"/>
    <cellStyle name="Normal 2 3 2 3 5 6 2" xfId="13647" xr:uid="{00000000-0005-0000-0000-0000A9480000}"/>
    <cellStyle name="Normal 2 3 2 3 5 6 2 2" xfId="29943" xr:uid="{00000000-0005-0000-0000-0000AA480000}"/>
    <cellStyle name="Normal 2 3 2 3 5 6 3" xfId="21797" xr:uid="{00000000-0005-0000-0000-0000AB480000}"/>
    <cellStyle name="Normal 2 3 2 3 5 7" xfId="8348" xr:uid="{00000000-0005-0000-0000-0000AC480000}"/>
    <cellStyle name="Normal 2 3 2 3 5 7 2" xfId="24644" xr:uid="{00000000-0005-0000-0000-0000AD480000}"/>
    <cellStyle name="Normal 2 3 2 3 5 8" xfId="16498" xr:uid="{00000000-0005-0000-0000-0000AE480000}"/>
    <cellStyle name="Normal 2 3 2 3 6" xfId="278" xr:uid="{00000000-0005-0000-0000-0000AF480000}"/>
    <cellStyle name="Normal 2 3 2 3 6 2" xfId="622" xr:uid="{00000000-0005-0000-0000-0000B0480000}"/>
    <cellStyle name="Normal 2 3 2 3 6 2 2" xfId="1328" xr:uid="{00000000-0005-0000-0000-0000B1480000}"/>
    <cellStyle name="Normal 2 3 2 3 6 2 2 2" xfId="2738" xr:uid="{00000000-0005-0000-0000-0000B2480000}"/>
    <cellStyle name="Normal 2 3 2 3 6 2 2 2 2" xfId="5209" xr:uid="{00000000-0005-0000-0000-0000B3480000}"/>
    <cellStyle name="Normal 2 3 2 3 6 2 2 2 2 2" xfId="13355" xr:uid="{00000000-0005-0000-0000-0000B4480000}"/>
    <cellStyle name="Normal 2 3 2 3 6 2 2 2 2 2 2" xfId="29651" xr:uid="{00000000-0005-0000-0000-0000B5480000}"/>
    <cellStyle name="Normal 2 3 2 3 6 2 2 2 2 3" xfId="21505" xr:uid="{00000000-0005-0000-0000-0000B6480000}"/>
    <cellStyle name="Normal 2 3 2 3 6 2 2 2 3" xfId="8037" xr:uid="{00000000-0005-0000-0000-0000B7480000}"/>
    <cellStyle name="Normal 2 3 2 3 6 2 2 2 3 2" xfId="16183" xr:uid="{00000000-0005-0000-0000-0000B8480000}"/>
    <cellStyle name="Normal 2 3 2 3 6 2 2 2 3 2 2" xfId="32479" xr:uid="{00000000-0005-0000-0000-0000B9480000}"/>
    <cellStyle name="Normal 2 3 2 3 6 2 2 2 3 3" xfId="24333" xr:uid="{00000000-0005-0000-0000-0000BA480000}"/>
    <cellStyle name="Normal 2 3 2 3 6 2 2 2 4" xfId="10884" xr:uid="{00000000-0005-0000-0000-0000BB480000}"/>
    <cellStyle name="Normal 2 3 2 3 6 2 2 2 4 2" xfId="27180" xr:uid="{00000000-0005-0000-0000-0000BC480000}"/>
    <cellStyle name="Normal 2 3 2 3 6 2 2 2 5" xfId="19034" xr:uid="{00000000-0005-0000-0000-0000BD480000}"/>
    <cellStyle name="Normal 2 3 2 3 6 2 2 3" xfId="3991" xr:uid="{00000000-0005-0000-0000-0000BE480000}"/>
    <cellStyle name="Normal 2 3 2 3 6 2 2 3 2" xfId="12137" xr:uid="{00000000-0005-0000-0000-0000BF480000}"/>
    <cellStyle name="Normal 2 3 2 3 6 2 2 3 2 2" xfId="28433" xr:uid="{00000000-0005-0000-0000-0000C0480000}"/>
    <cellStyle name="Normal 2 3 2 3 6 2 2 3 3" xfId="20287" xr:uid="{00000000-0005-0000-0000-0000C1480000}"/>
    <cellStyle name="Normal 2 3 2 3 6 2 2 4" xfId="6627" xr:uid="{00000000-0005-0000-0000-0000C2480000}"/>
    <cellStyle name="Normal 2 3 2 3 6 2 2 4 2" xfId="14773" xr:uid="{00000000-0005-0000-0000-0000C3480000}"/>
    <cellStyle name="Normal 2 3 2 3 6 2 2 4 2 2" xfId="31069" xr:uid="{00000000-0005-0000-0000-0000C4480000}"/>
    <cellStyle name="Normal 2 3 2 3 6 2 2 4 3" xfId="22923" xr:uid="{00000000-0005-0000-0000-0000C5480000}"/>
    <cellStyle name="Normal 2 3 2 3 6 2 2 5" xfId="9474" xr:uid="{00000000-0005-0000-0000-0000C6480000}"/>
    <cellStyle name="Normal 2 3 2 3 6 2 2 5 2" xfId="25770" xr:uid="{00000000-0005-0000-0000-0000C7480000}"/>
    <cellStyle name="Normal 2 3 2 3 6 2 2 6" xfId="17624" xr:uid="{00000000-0005-0000-0000-0000C8480000}"/>
    <cellStyle name="Normal 2 3 2 3 6 2 3" xfId="2033" xr:uid="{00000000-0005-0000-0000-0000C9480000}"/>
    <cellStyle name="Normal 2 3 2 3 6 2 3 2" xfId="4600" xr:uid="{00000000-0005-0000-0000-0000CA480000}"/>
    <cellStyle name="Normal 2 3 2 3 6 2 3 2 2" xfId="12746" xr:uid="{00000000-0005-0000-0000-0000CB480000}"/>
    <cellStyle name="Normal 2 3 2 3 6 2 3 2 2 2" xfId="29042" xr:uid="{00000000-0005-0000-0000-0000CC480000}"/>
    <cellStyle name="Normal 2 3 2 3 6 2 3 2 3" xfId="20896" xr:uid="{00000000-0005-0000-0000-0000CD480000}"/>
    <cellStyle name="Normal 2 3 2 3 6 2 3 3" xfId="7332" xr:uid="{00000000-0005-0000-0000-0000CE480000}"/>
    <cellStyle name="Normal 2 3 2 3 6 2 3 3 2" xfId="15478" xr:uid="{00000000-0005-0000-0000-0000CF480000}"/>
    <cellStyle name="Normal 2 3 2 3 6 2 3 3 2 2" xfId="31774" xr:uid="{00000000-0005-0000-0000-0000D0480000}"/>
    <cellStyle name="Normal 2 3 2 3 6 2 3 3 3" xfId="23628" xr:uid="{00000000-0005-0000-0000-0000D1480000}"/>
    <cellStyle name="Normal 2 3 2 3 6 2 3 4" xfId="10179" xr:uid="{00000000-0005-0000-0000-0000D2480000}"/>
    <cellStyle name="Normal 2 3 2 3 6 2 3 4 2" xfId="26475" xr:uid="{00000000-0005-0000-0000-0000D3480000}"/>
    <cellStyle name="Normal 2 3 2 3 6 2 3 5" xfId="18329" xr:uid="{00000000-0005-0000-0000-0000D4480000}"/>
    <cellStyle name="Normal 2 3 2 3 6 2 4" xfId="3382" xr:uid="{00000000-0005-0000-0000-0000D5480000}"/>
    <cellStyle name="Normal 2 3 2 3 6 2 4 2" xfId="11528" xr:uid="{00000000-0005-0000-0000-0000D6480000}"/>
    <cellStyle name="Normal 2 3 2 3 6 2 4 2 2" xfId="27824" xr:uid="{00000000-0005-0000-0000-0000D7480000}"/>
    <cellStyle name="Normal 2 3 2 3 6 2 4 3" xfId="19678" xr:uid="{00000000-0005-0000-0000-0000D8480000}"/>
    <cellStyle name="Normal 2 3 2 3 6 2 5" xfId="5922" xr:uid="{00000000-0005-0000-0000-0000D9480000}"/>
    <cellStyle name="Normal 2 3 2 3 6 2 5 2" xfId="14068" xr:uid="{00000000-0005-0000-0000-0000DA480000}"/>
    <cellStyle name="Normal 2 3 2 3 6 2 5 2 2" xfId="30364" xr:uid="{00000000-0005-0000-0000-0000DB480000}"/>
    <cellStyle name="Normal 2 3 2 3 6 2 5 3" xfId="22218" xr:uid="{00000000-0005-0000-0000-0000DC480000}"/>
    <cellStyle name="Normal 2 3 2 3 6 2 6" xfId="8769" xr:uid="{00000000-0005-0000-0000-0000DD480000}"/>
    <cellStyle name="Normal 2 3 2 3 6 2 6 2" xfId="25065" xr:uid="{00000000-0005-0000-0000-0000DE480000}"/>
    <cellStyle name="Normal 2 3 2 3 6 2 7" xfId="16919" xr:uid="{00000000-0005-0000-0000-0000DF480000}"/>
    <cellStyle name="Normal 2 3 2 3 6 3" xfId="984" xr:uid="{00000000-0005-0000-0000-0000E0480000}"/>
    <cellStyle name="Normal 2 3 2 3 6 3 2" xfId="2394" xr:uid="{00000000-0005-0000-0000-0000E1480000}"/>
    <cellStyle name="Normal 2 3 2 3 6 3 2 2" xfId="4913" xr:uid="{00000000-0005-0000-0000-0000E2480000}"/>
    <cellStyle name="Normal 2 3 2 3 6 3 2 2 2" xfId="13059" xr:uid="{00000000-0005-0000-0000-0000E3480000}"/>
    <cellStyle name="Normal 2 3 2 3 6 3 2 2 2 2" xfId="29355" xr:uid="{00000000-0005-0000-0000-0000E4480000}"/>
    <cellStyle name="Normal 2 3 2 3 6 3 2 2 3" xfId="21209" xr:uid="{00000000-0005-0000-0000-0000E5480000}"/>
    <cellStyle name="Normal 2 3 2 3 6 3 2 3" xfId="7693" xr:uid="{00000000-0005-0000-0000-0000E6480000}"/>
    <cellStyle name="Normal 2 3 2 3 6 3 2 3 2" xfId="15839" xr:uid="{00000000-0005-0000-0000-0000E7480000}"/>
    <cellStyle name="Normal 2 3 2 3 6 3 2 3 2 2" xfId="32135" xr:uid="{00000000-0005-0000-0000-0000E8480000}"/>
    <cellStyle name="Normal 2 3 2 3 6 3 2 3 3" xfId="23989" xr:uid="{00000000-0005-0000-0000-0000E9480000}"/>
    <cellStyle name="Normal 2 3 2 3 6 3 2 4" xfId="10540" xr:uid="{00000000-0005-0000-0000-0000EA480000}"/>
    <cellStyle name="Normal 2 3 2 3 6 3 2 4 2" xfId="26836" xr:uid="{00000000-0005-0000-0000-0000EB480000}"/>
    <cellStyle name="Normal 2 3 2 3 6 3 2 5" xfId="18690" xr:uid="{00000000-0005-0000-0000-0000EC480000}"/>
    <cellStyle name="Normal 2 3 2 3 6 3 3" xfId="3695" xr:uid="{00000000-0005-0000-0000-0000ED480000}"/>
    <cellStyle name="Normal 2 3 2 3 6 3 3 2" xfId="11841" xr:uid="{00000000-0005-0000-0000-0000EE480000}"/>
    <cellStyle name="Normal 2 3 2 3 6 3 3 2 2" xfId="28137" xr:uid="{00000000-0005-0000-0000-0000EF480000}"/>
    <cellStyle name="Normal 2 3 2 3 6 3 3 3" xfId="19991" xr:uid="{00000000-0005-0000-0000-0000F0480000}"/>
    <cellStyle name="Normal 2 3 2 3 6 3 4" xfId="6283" xr:uid="{00000000-0005-0000-0000-0000F1480000}"/>
    <cellStyle name="Normal 2 3 2 3 6 3 4 2" xfId="14429" xr:uid="{00000000-0005-0000-0000-0000F2480000}"/>
    <cellStyle name="Normal 2 3 2 3 6 3 4 2 2" xfId="30725" xr:uid="{00000000-0005-0000-0000-0000F3480000}"/>
    <cellStyle name="Normal 2 3 2 3 6 3 4 3" xfId="22579" xr:uid="{00000000-0005-0000-0000-0000F4480000}"/>
    <cellStyle name="Normal 2 3 2 3 6 3 5" xfId="9130" xr:uid="{00000000-0005-0000-0000-0000F5480000}"/>
    <cellStyle name="Normal 2 3 2 3 6 3 5 2" xfId="25426" xr:uid="{00000000-0005-0000-0000-0000F6480000}"/>
    <cellStyle name="Normal 2 3 2 3 6 3 6" xfId="17280" xr:uid="{00000000-0005-0000-0000-0000F7480000}"/>
    <cellStyle name="Normal 2 3 2 3 6 4" xfId="1689" xr:uid="{00000000-0005-0000-0000-0000F8480000}"/>
    <cellStyle name="Normal 2 3 2 3 6 4 2" xfId="4304" xr:uid="{00000000-0005-0000-0000-0000F9480000}"/>
    <cellStyle name="Normal 2 3 2 3 6 4 2 2" xfId="12450" xr:uid="{00000000-0005-0000-0000-0000FA480000}"/>
    <cellStyle name="Normal 2 3 2 3 6 4 2 2 2" xfId="28746" xr:uid="{00000000-0005-0000-0000-0000FB480000}"/>
    <cellStyle name="Normal 2 3 2 3 6 4 2 3" xfId="20600" xr:uid="{00000000-0005-0000-0000-0000FC480000}"/>
    <cellStyle name="Normal 2 3 2 3 6 4 3" xfId="6988" xr:uid="{00000000-0005-0000-0000-0000FD480000}"/>
    <cellStyle name="Normal 2 3 2 3 6 4 3 2" xfId="15134" xr:uid="{00000000-0005-0000-0000-0000FE480000}"/>
    <cellStyle name="Normal 2 3 2 3 6 4 3 2 2" xfId="31430" xr:uid="{00000000-0005-0000-0000-0000FF480000}"/>
    <cellStyle name="Normal 2 3 2 3 6 4 3 3" xfId="23284" xr:uid="{00000000-0005-0000-0000-000000490000}"/>
    <cellStyle name="Normal 2 3 2 3 6 4 4" xfId="9835" xr:uid="{00000000-0005-0000-0000-000001490000}"/>
    <cellStyle name="Normal 2 3 2 3 6 4 4 2" xfId="26131" xr:uid="{00000000-0005-0000-0000-000002490000}"/>
    <cellStyle name="Normal 2 3 2 3 6 4 5" xfId="17985" xr:uid="{00000000-0005-0000-0000-000003490000}"/>
    <cellStyle name="Normal 2 3 2 3 6 5" xfId="3086" xr:uid="{00000000-0005-0000-0000-000004490000}"/>
    <cellStyle name="Normal 2 3 2 3 6 5 2" xfId="11232" xr:uid="{00000000-0005-0000-0000-000005490000}"/>
    <cellStyle name="Normal 2 3 2 3 6 5 2 2" xfId="27528" xr:uid="{00000000-0005-0000-0000-000006490000}"/>
    <cellStyle name="Normal 2 3 2 3 6 5 3" xfId="19382" xr:uid="{00000000-0005-0000-0000-000007490000}"/>
    <cellStyle name="Normal 2 3 2 3 6 6" xfId="5578" xr:uid="{00000000-0005-0000-0000-000008490000}"/>
    <cellStyle name="Normal 2 3 2 3 6 6 2" xfId="13724" xr:uid="{00000000-0005-0000-0000-000009490000}"/>
    <cellStyle name="Normal 2 3 2 3 6 6 2 2" xfId="30020" xr:uid="{00000000-0005-0000-0000-00000A490000}"/>
    <cellStyle name="Normal 2 3 2 3 6 6 3" xfId="21874" xr:uid="{00000000-0005-0000-0000-00000B490000}"/>
    <cellStyle name="Normal 2 3 2 3 6 7" xfId="8425" xr:uid="{00000000-0005-0000-0000-00000C490000}"/>
    <cellStyle name="Normal 2 3 2 3 6 7 2" xfId="24721" xr:uid="{00000000-0005-0000-0000-00000D490000}"/>
    <cellStyle name="Normal 2 3 2 3 6 8" xfId="16575" xr:uid="{00000000-0005-0000-0000-00000E490000}"/>
    <cellStyle name="Normal 2 3 2 3 7" xfId="368" xr:uid="{00000000-0005-0000-0000-00000F490000}"/>
    <cellStyle name="Normal 2 3 2 3 7 2" xfId="1074" xr:uid="{00000000-0005-0000-0000-000010490000}"/>
    <cellStyle name="Normal 2 3 2 3 7 2 2" xfId="2484" xr:uid="{00000000-0005-0000-0000-000011490000}"/>
    <cellStyle name="Normal 2 3 2 3 7 2 2 2" xfId="4987" xr:uid="{00000000-0005-0000-0000-000012490000}"/>
    <cellStyle name="Normal 2 3 2 3 7 2 2 2 2" xfId="13133" xr:uid="{00000000-0005-0000-0000-000013490000}"/>
    <cellStyle name="Normal 2 3 2 3 7 2 2 2 2 2" xfId="29429" xr:uid="{00000000-0005-0000-0000-000014490000}"/>
    <cellStyle name="Normal 2 3 2 3 7 2 2 2 3" xfId="21283" xr:uid="{00000000-0005-0000-0000-000015490000}"/>
    <cellStyle name="Normal 2 3 2 3 7 2 2 3" xfId="7783" xr:uid="{00000000-0005-0000-0000-000016490000}"/>
    <cellStyle name="Normal 2 3 2 3 7 2 2 3 2" xfId="15929" xr:uid="{00000000-0005-0000-0000-000017490000}"/>
    <cellStyle name="Normal 2 3 2 3 7 2 2 3 2 2" xfId="32225" xr:uid="{00000000-0005-0000-0000-000018490000}"/>
    <cellStyle name="Normal 2 3 2 3 7 2 2 3 3" xfId="24079" xr:uid="{00000000-0005-0000-0000-000019490000}"/>
    <cellStyle name="Normal 2 3 2 3 7 2 2 4" xfId="10630" xr:uid="{00000000-0005-0000-0000-00001A490000}"/>
    <cellStyle name="Normal 2 3 2 3 7 2 2 4 2" xfId="26926" xr:uid="{00000000-0005-0000-0000-00001B490000}"/>
    <cellStyle name="Normal 2 3 2 3 7 2 2 5" xfId="18780" xr:uid="{00000000-0005-0000-0000-00001C490000}"/>
    <cellStyle name="Normal 2 3 2 3 7 2 3" xfId="3769" xr:uid="{00000000-0005-0000-0000-00001D490000}"/>
    <cellStyle name="Normal 2 3 2 3 7 2 3 2" xfId="11915" xr:uid="{00000000-0005-0000-0000-00001E490000}"/>
    <cellStyle name="Normal 2 3 2 3 7 2 3 2 2" xfId="28211" xr:uid="{00000000-0005-0000-0000-00001F490000}"/>
    <cellStyle name="Normal 2 3 2 3 7 2 3 3" xfId="20065" xr:uid="{00000000-0005-0000-0000-000020490000}"/>
    <cellStyle name="Normal 2 3 2 3 7 2 4" xfId="6373" xr:uid="{00000000-0005-0000-0000-000021490000}"/>
    <cellStyle name="Normal 2 3 2 3 7 2 4 2" xfId="14519" xr:uid="{00000000-0005-0000-0000-000022490000}"/>
    <cellStyle name="Normal 2 3 2 3 7 2 4 2 2" xfId="30815" xr:uid="{00000000-0005-0000-0000-000023490000}"/>
    <cellStyle name="Normal 2 3 2 3 7 2 4 3" xfId="22669" xr:uid="{00000000-0005-0000-0000-000024490000}"/>
    <cellStyle name="Normal 2 3 2 3 7 2 5" xfId="9220" xr:uid="{00000000-0005-0000-0000-000025490000}"/>
    <cellStyle name="Normal 2 3 2 3 7 2 5 2" xfId="25516" xr:uid="{00000000-0005-0000-0000-000026490000}"/>
    <cellStyle name="Normal 2 3 2 3 7 2 6" xfId="17370" xr:uid="{00000000-0005-0000-0000-000027490000}"/>
    <cellStyle name="Normal 2 3 2 3 7 3" xfId="1779" xr:uid="{00000000-0005-0000-0000-000028490000}"/>
    <cellStyle name="Normal 2 3 2 3 7 3 2" xfId="4378" xr:uid="{00000000-0005-0000-0000-000029490000}"/>
    <cellStyle name="Normal 2 3 2 3 7 3 2 2" xfId="12524" xr:uid="{00000000-0005-0000-0000-00002A490000}"/>
    <cellStyle name="Normal 2 3 2 3 7 3 2 2 2" xfId="28820" xr:uid="{00000000-0005-0000-0000-00002B490000}"/>
    <cellStyle name="Normal 2 3 2 3 7 3 2 3" xfId="20674" xr:uid="{00000000-0005-0000-0000-00002C490000}"/>
    <cellStyle name="Normal 2 3 2 3 7 3 3" xfId="7078" xr:uid="{00000000-0005-0000-0000-00002D490000}"/>
    <cellStyle name="Normal 2 3 2 3 7 3 3 2" xfId="15224" xr:uid="{00000000-0005-0000-0000-00002E490000}"/>
    <cellStyle name="Normal 2 3 2 3 7 3 3 2 2" xfId="31520" xr:uid="{00000000-0005-0000-0000-00002F490000}"/>
    <cellStyle name="Normal 2 3 2 3 7 3 3 3" xfId="23374" xr:uid="{00000000-0005-0000-0000-000030490000}"/>
    <cellStyle name="Normal 2 3 2 3 7 3 4" xfId="9925" xr:uid="{00000000-0005-0000-0000-000031490000}"/>
    <cellStyle name="Normal 2 3 2 3 7 3 4 2" xfId="26221" xr:uid="{00000000-0005-0000-0000-000032490000}"/>
    <cellStyle name="Normal 2 3 2 3 7 3 5" xfId="18075" xr:uid="{00000000-0005-0000-0000-000033490000}"/>
    <cellStyle name="Normal 2 3 2 3 7 4" xfId="3160" xr:uid="{00000000-0005-0000-0000-000034490000}"/>
    <cellStyle name="Normal 2 3 2 3 7 4 2" xfId="11306" xr:uid="{00000000-0005-0000-0000-000035490000}"/>
    <cellStyle name="Normal 2 3 2 3 7 4 2 2" xfId="27602" xr:uid="{00000000-0005-0000-0000-000036490000}"/>
    <cellStyle name="Normal 2 3 2 3 7 4 3" xfId="19456" xr:uid="{00000000-0005-0000-0000-000037490000}"/>
    <cellStyle name="Normal 2 3 2 3 7 5" xfId="5668" xr:uid="{00000000-0005-0000-0000-000038490000}"/>
    <cellStyle name="Normal 2 3 2 3 7 5 2" xfId="13814" xr:uid="{00000000-0005-0000-0000-000039490000}"/>
    <cellStyle name="Normal 2 3 2 3 7 5 2 2" xfId="30110" xr:uid="{00000000-0005-0000-0000-00003A490000}"/>
    <cellStyle name="Normal 2 3 2 3 7 5 3" xfId="21964" xr:uid="{00000000-0005-0000-0000-00003B490000}"/>
    <cellStyle name="Normal 2 3 2 3 7 6" xfId="8515" xr:uid="{00000000-0005-0000-0000-00003C490000}"/>
    <cellStyle name="Normal 2 3 2 3 7 6 2" xfId="24811" xr:uid="{00000000-0005-0000-0000-00003D490000}"/>
    <cellStyle name="Normal 2 3 2 3 7 7" xfId="16665" xr:uid="{00000000-0005-0000-0000-00003E490000}"/>
    <cellStyle name="Normal 2 3 2 3 8" xfId="730" xr:uid="{00000000-0005-0000-0000-00003F490000}"/>
    <cellStyle name="Normal 2 3 2 3 8 2" xfId="2140" xr:uid="{00000000-0005-0000-0000-000040490000}"/>
    <cellStyle name="Normal 2 3 2 3 8 2 2" xfId="4691" xr:uid="{00000000-0005-0000-0000-000041490000}"/>
    <cellStyle name="Normal 2 3 2 3 8 2 2 2" xfId="12837" xr:uid="{00000000-0005-0000-0000-000042490000}"/>
    <cellStyle name="Normal 2 3 2 3 8 2 2 2 2" xfId="29133" xr:uid="{00000000-0005-0000-0000-000043490000}"/>
    <cellStyle name="Normal 2 3 2 3 8 2 2 3" xfId="20987" xr:uid="{00000000-0005-0000-0000-000044490000}"/>
    <cellStyle name="Normal 2 3 2 3 8 2 3" xfId="7439" xr:uid="{00000000-0005-0000-0000-000045490000}"/>
    <cellStyle name="Normal 2 3 2 3 8 2 3 2" xfId="15585" xr:uid="{00000000-0005-0000-0000-000046490000}"/>
    <cellStyle name="Normal 2 3 2 3 8 2 3 2 2" xfId="31881" xr:uid="{00000000-0005-0000-0000-000047490000}"/>
    <cellStyle name="Normal 2 3 2 3 8 2 3 3" xfId="23735" xr:uid="{00000000-0005-0000-0000-000048490000}"/>
    <cellStyle name="Normal 2 3 2 3 8 2 4" xfId="10286" xr:uid="{00000000-0005-0000-0000-000049490000}"/>
    <cellStyle name="Normal 2 3 2 3 8 2 4 2" xfId="26582" xr:uid="{00000000-0005-0000-0000-00004A490000}"/>
    <cellStyle name="Normal 2 3 2 3 8 2 5" xfId="18436" xr:uid="{00000000-0005-0000-0000-00004B490000}"/>
    <cellStyle name="Normal 2 3 2 3 8 3" xfId="3473" xr:uid="{00000000-0005-0000-0000-00004C490000}"/>
    <cellStyle name="Normal 2 3 2 3 8 3 2" xfId="11619" xr:uid="{00000000-0005-0000-0000-00004D490000}"/>
    <cellStyle name="Normal 2 3 2 3 8 3 2 2" xfId="27915" xr:uid="{00000000-0005-0000-0000-00004E490000}"/>
    <cellStyle name="Normal 2 3 2 3 8 3 3" xfId="19769" xr:uid="{00000000-0005-0000-0000-00004F490000}"/>
    <cellStyle name="Normal 2 3 2 3 8 4" xfId="6029" xr:uid="{00000000-0005-0000-0000-000050490000}"/>
    <cellStyle name="Normal 2 3 2 3 8 4 2" xfId="14175" xr:uid="{00000000-0005-0000-0000-000051490000}"/>
    <cellStyle name="Normal 2 3 2 3 8 4 2 2" xfId="30471" xr:uid="{00000000-0005-0000-0000-000052490000}"/>
    <cellStyle name="Normal 2 3 2 3 8 4 3" xfId="22325" xr:uid="{00000000-0005-0000-0000-000053490000}"/>
    <cellStyle name="Normal 2 3 2 3 8 5" xfId="8876" xr:uid="{00000000-0005-0000-0000-000054490000}"/>
    <cellStyle name="Normal 2 3 2 3 8 5 2" xfId="25172" xr:uid="{00000000-0005-0000-0000-000055490000}"/>
    <cellStyle name="Normal 2 3 2 3 8 6" xfId="17026" xr:uid="{00000000-0005-0000-0000-000056490000}"/>
    <cellStyle name="Normal 2 3 2 3 9" xfId="1435" xr:uid="{00000000-0005-0000-0000-000057490000}"/>
    <cellStyle name="Normal 2 3 2 3 9 2" xfId="4082" xr:uid="{00000000-0005-0000-0000-000058490000}"/>
    <cellStyle name="Normal 2 3 2 3 9 2 2" xfId="12228" xr:uid="{00000000-0005-0000-0000-000059490000}"/>
    <cellStyle name="Normal 2 3 2 3 9 2 2 2" xfId="28524" xr:uid="{00000000-0005-0000-0000-00005A490000}"/>
    <cellStyle name="Normal 2 3 2 3 9 2 3" xfId="20378" xr:uid="{00000000-0005-0000-0000-00005B490000}"/>
    <cellStyle name="Normal 2 3 2 3 9 3" xfId="6734" xr:uid="{00000000-0005-0000-0000-00005C490000}"/>
    <cellStyle name="Normal 2 3 2 3 9 3 2" xfId="14880" xr:uid="{00000000-0005-0000-0000-00005D490000}"/>
    <cellStyle name="Normal 2 3 2 3 9 3 2 2" xfId="31176" xr:uid="{00000000-0005-0000-0000-00005E490000}"/>
    <cellStyle name="Normal 2 3 2 3 9 3 3" xfId="23030" xr:uid="{00000000-0005-0000-0000-00005F490000}"/>
    <cellStyle name="Normal 2 3 2 3 9 4" xfId="9581" xr:uid="{00000000-0005-0000-0000-000060490000}"/>
    <cellStyle name="Normal 2 3 2 3 9 4 2" xfId="25877" xr:uid="{00000000-0005-0000-0000-000061490000}"/>
    <cellStyle name="Normal 2 3 2 3 9 5" xfId="17731" xr:uid="{00000000-0005-0000-0000-000062490000}"/>
    <cellStyle name="Normal 2 3 2 4" xfId="35" xr:uid="{00000000-0005-0000-0000-000063490000}"/>
    <cellStyle name="Normal 2 3 2 4 10" xfId="5335" xr:uid="{00000000-0005-0000-0000-000064490000}"/>
    <cellStyle name="Normal 2 3 2 4 10 2" xfId="13481" xr:uid="{00000000-0005-0000-0000-000065490000}"/>
    <cellStyle name="Normal 2 3 2 4 10 2 2" xfId="29777" xr:uid="{00000000-0005-0000-0000-000066490000}"/>
    <cellStyle name="Normal 2 3 2 4 10 3" xfId="21631" xr:uid="{00000000-0005-0000-0000-000067490000}"/>
    <cellStyle name="Normal 2 3 2 4 11" xfId="8182" xr:uid="{00000000-0005-0000-0000-000068490000}"/>
    <cellStyle name="Normal 2 3 2 4 11 2" xfId="24478" xr:uid="{00000000-0005-0000-0000-000069490000}"/>
    <cellStyle name="Normal 2 3 2 4 12" xfId="16332" xr:uid="{00000000-0005-0000-0000-00006A490000}"/>
    <cellStyle name="Normal 2 3 2 4 2" xfId="79" xr:uid="{00000000-0005-0000-0000-00006B490000}"/>
    <cellStyle name="Normal 2 3 2 4 2 10" xfId="8226" xr:uid="{00000000-0005-0000-0000-00006C490000}"/>
    <cellStyle name="Normal 2 3 2 4 2 10 2" xfId="24522" xr:uid="{00000000-0005-0000-0000-00006D490000}"/>
    <cellStyle name="Normal 2 3 2 4 2 11" xfId="16376" xr:uid="{00000000-0005-0000-0000-00006E490000}"/>
    <cellStyle name="Normal 2 3 2 4 2 2" xfId="169" xr:uid="{00000000-0005-0000-0000-00006F490000}"/>
    <cellStyle name="Normal 2 3 2 4 2 2 2" xfId="513" xr:uid="{00000000-0005-0000-0000-000070490000}"/>
    <cellStyle name="Normal 2 3 2 4 2 2 2 2" xfId="1219" xr:uid="{00000000-0005-0000-0000-000071490000}"/>
    <cellStyle name="Normal 2 3 2 4 2 2 2 2 2" xfId="2629" xr:uid="{00000000-0005-0000-0000-000072490000}"/>
    <cellStyle name="Normal 2 3 2 4 2 2 2 2 2 2" xfId="5106" xr:uid="{00000000-0005-0000-0000-000073490000}"/>
    <cellStyle name="Normal 2 3 2 4 2 2 2 2 2 2 2" xfId="13252" xr:uid="{00000000-0005-0000-0000-000074490000}"/>
    <cellStyle name="Normal 2 3 2 4 2 2 2 2 2 2 2 2" xfId="29548" xr:uid="{00000000-0005-0000-0000-000075490000}"/>
    <cellStyle name="Normal 2 3 2 4 2 2 2 2 2 2 3" xfId="21402" xr:uid="{00000000-0005-0000-0000-000076490000}"/>
    <cellStyle name="Normal 2 3 2 4 2 2 2 2 2 3" xfId="7928" xr:uid="{00000000-0005-0000-0000-000077490000}"/>
    <cellStyle name="Normal 2 3 2 4 2 2 2 2 2 3 2" xfId="16074" xr:uid="{00000000-0005-0000-0000-000078490000}"/>
    <cellStyle name="Normal 2 3 2 4 2 2 2 2 2 3 2 2" xfId="32370" xr:uid="{00000000-0005-0000-0000-000079490000}"/>
    <cellStyle name="Normal 2 3 2 4 2 2 2 2 2 3 3" xfId="24224" xr:uid="{00000000-0005-0000-0000-00007A490000}"/>
    <cellStyle name="Normal 2 3 2 4 2 2 2 2 2 4" xfId="10775" xr:uid="{00000000-0005-0000-0000-00007B490000}"/>
    <cellStyle name="Normal 2 3 2 4 2 2 2 2 2 4 2" xfId="27071" xr:uid="{00000000-0005-0000-0000-00007C490000}"/>
    <cellStyle name="Normal 2 3 2 4 2 2 2 2 2 5" xfId="18925" xr:uid="{00000000-0005-0000-0000-00007D490000}"/>
    <cellStyle name="Normal 2 3 2 4 2 2 2 2 3" xfId="3888" xr:uid="{00000000-0005-0000-0000-00007E490000}"/>
    <cellStyle name="Normal 2 3 2 4 2 2 2 2 3 2" xfId="12034" xr:uid="{00000000-0005-0000-0000-00007F490000}"/>
    <cellStyle name="Normal 2 3 2 4 2 2 2 2 3 2 2" xfId="28330" xr:uid="{00000000-0005-0000-0000-000080490000}"/>
    <cellStyle name="Normal 2 3 2 4 2 2 2 2 3 3" xfId="20184" xr:uid="{00000000-0005-0000-0000-000081490000}"/>
    <cellStyle name="Normal 2 3 2 4 2 2 2 2 4" xfId="6518" xr:uid="{00000000-0005-0000-0000-000082490000}"/>
    <cellStyle name="Normal 2 3 2 4 2 2 2 2 4 2" xfId="14664" xr:uid="{00000000-0005-0000-0000-000083490000}"/>
    <cellStyle name="Normal 2 3 2 4 2 2 2 2 4 2 2" xfId="30960" xr:uid="{00000000-0005-0000-0000-000084490000}"/>
    <cellStyle name="Normal 2 3 2 4 2 2 2 2 4 3" xfId="22814" xr:uid="{00000000-0005-0000-0000-000085490000}"/>
    <cellStyle name="Normal 2 3 2 4 2 2 2 2 5" xfId="9365" xr:uid="{00000000-0005-0000-0000-000086490000}"/>
    <cellStyle name="Normal 2 3 2 4 2 2 2 2 5 2" xfId="25661" xr:uid="{00000000-0005-0000-0000-000087490000}"/>
    <cellStyle name="Normal 2 3 2 4 2 2 2 2 6" xfId="17515" xr:uid="{00000000-0005-0000-0000-000088490000}"/>
    <cellStyle name="Normal 2 3 2 4 2 2 2 3" xfId="1924" xr:uid="{00000000-0005-0000-0000-000089490000}"/>
    <cellStyle name="Normal 2 3 2 4 2 2 2 3 2" xfId="4497" xr:uid="{00000000-0005-0000-0000-00008A490000}"/>
    <cellStyle name="Normal 2 3 2 4 2 2 2 3 2 2" xfId="12643" xr:uid="{00000000-0005-0000-0000-00008B490000}"/>
    <cellStyle name="Normal 2 3 2 4 2 2 2 3 2 2 2" xfId="28939" xr:uid="{00000000-0005-0000-0000-00008C490000}"/>
    <cellStyle name="Normal 2 3 2 4 2 2 2 3 2 3" xfId="20793" xr:uid="{00000000-0005-0000-0000-00008D490000}"/>
    <cellStyle name="Normal 2 3 2 4 2 2 2 3 3" xfId="7223" xr:uid="{00000000-0005-0000-0000-00008E490000}"/>
    <cellStyle name="Normal 2 3 2 4 2 2 2 3 3 2" xfId="15369" xr:uid="{00000000-0005-0000-0000-00008F490000}"/>
    <cellStyle name="Normal 2 3 2 4 2 2 2 3 3 2 2" xfId="31665" xr:uid="{00000000-0005-0000-0000-000090490000}"/>
    <cellStyle name="Normal 2 3 2 4 2 2 2 3 3 3" xfId="23519" xr:uid="{00000000-0005-0000-0000-000091490000}"/>
    <cellStyle name="Normal 2 3 2 4 2 2 2 3 4" xfId="10070" xr:uid="{00000000-0005-0000-0000-000092490000}"/>
    <cellStyle name="Normal 2 3 2 4 2 2 2 3 4 2" xfId="26366" xr:uid="{00000000-0005-0000-0000-000093490000}"/>
    <cellStyle name="Normal 2 3 2 4 2 2 2 3 5" xfId="18220" xr:uid="{00000000-0005-0000-0000-000094490000}"/>
    <cellStyle name="Normal 2 3 2 4 2 2 2 4" xfId="3279" xr:uid="{00000000-0005-0000-0000-000095490000}"/>
    <cellStyle name="Normal 2 3 2 4 2 2 2 4 2" xfId="11425" xr:uid="{00000000-0005-0000-0000-000096490000}"/>
    <cellStyle name="Normal 2 3 2 4 2 2 2 4 2 2" xfId="27721" xr:uid="{00000000-0005-0000-0000-000097490000}"/>
    <cellStyle name="Normal 2 3 2 4 2 2 2 4 3" xfId="19575" xr:uid="{00000000-0005-0000-0000-000098490000}"/>
    <cellStyle name="Normal 2 3 2 4 2 2 2 5" xfId="5813" xr:uid="{00000000-0005-0000-0000-000099490000}"/>
    <cellStyle name="Normal 2 3 2 4 2 2 2 5 2" xfId="13959" xr:uid="{00000000-0005-0000-0000-00009A490000}"/>
    <cellStyle name="Normal 2 3 2 4 2 2 2 5 2 2" xfId="30255" xr:uid="{00000000-0005-0000-0000-00009B490000}"/>
    <cellStyle name="Normal 2 3 2 4 2 2 2 5 3" xfId="22109" xr:uid="{00000000-0005-0000-0000-00009C490000}"/>
    <cellStyle name="Normal 2 3 2 4 2 2 2 6" xfId="8660" xr:uid="{00000000-0005-0000-0000-00009D490000}"/>
    <cellStyle name="Normal 2 3 2 4 2 2 2 6 2" xfId="24956" xr:uid="{00000000-0005-0000-0000-00009E490000}"/>
    <cellStyle name="Normal 2 3 2 4 2 2 2 7" xfId="16810" xr:uid="{00000000-0005-0000-0000-00009F490000}"/>
    <cellStyle name="Normal 2 3 2 4 2 2 3" xfId="875" xr:uid="{00000000-0005-0000-0000-0000A0490000}"/>
    <cellStyle name="Normal 2 3 2 4 2 2 3 2" xfId="2285" xr:uid="{00000000-0005-0000-0000-0000A1490000}"/>
    <cellStyle name="Normal 2 3 2 4 2 2 3 2 2" xfId="4810" xr:uid="{00000000-0005-0000-0000-0000A2490000}"/>
    <cellStyle name="Normal 2 3 2 4 2 2 3 2 2 2" xfId="12956" xr:uid="{00000000-0005-0000-0000-0000A3490000}"/>
    <cellStyle name="Normal 2 3 2 4 2 2 3 2 2 2 2" xfId="29252" xr:uid="{00000000-0005-0000-0000-0000A4490000}"/>
    <cellStyle name="Normal 2 3 2 4 2 2 3 2 2 3" xfId="21106" xr:uid="{00000000-0005-0000-0000-0000A5490000}"/>
    <cellStyle name="Normal 2 3 2 4 2 2 3 2 3" xfId="7584" xr:uid="{00000000-0005-0000-0000-0000A6490000}"/>
    <cellStyle name="Normal 2 3 2 4 2 2 3 2 3 2" xfId="15730" xr:uid="{00000000-0005-0000-0000-0000A7490000}"/>
    <cellStyle name="Normal 2 3 2 4 2 2 3 2 3 2 2" xfId="32026" xr:uid="{00000000-0005-0000-0000-0000A8490000}"/>
    <cellStyle name="Normal 2 3 2 4 2 2 3 2 3 3" xfId="23880" xr:uid="{00000000-0005-0000-0000-0000A9490000}"/>
    <cellStyle name="Normal 2 3 2 4 2 2 3 2 4" xfId="10431" xr:uid="{00000000-0005-0000-0000-0000AA490000}"/>
    <cellStyle name="Normal 2 3 2 4 2 2 3 2 4 2" xfId="26727" xr:uid="{00000000-0005-0000-0000-0000AB490000}"/>
    <cellStyle name="Normal 2 3 2 4 2 2 3 2 5" xfId="18581" xr:uid="{00000000-0005-0000-0000-0000AC490000}"/>
    <cellStyle name="Normal 2 3 2 4 2 2 3 3" xfId="3592" xr:uid="{00000000-0005-0000-0000-0000AD490000}"/>
    <cellStyle name="Normal 2 3 2 4 2 2 3 3 2" xfId="11738" xr:uid="{00000000-0005-0000-0000-0000AE490000}"/>
    <cellStyle name="Normal 2 3 2 4 2 2 3 3 2 2" xfId="28034" xr:uid="{00000000-0005-0000-0000-0000AF490000}"/>
    <cellStyle name="Normal 2 3 2 4 2 2 3 3 3" xfId="19888" xr:uid="{00000000-0005-0000-0000-0000B0490000}"/>
    <cellStyle name="Normal 2 3 2 4 2 2 3 4" xfId="6174" xr:uid="{00000000-0005-0000-0000-0000B1490000}"/>
    <cellStyle name="Normal 2 3 2 4 2 2 3 4 2" xfId="14320" xr:uid="{00000000-0005-0000-0000-0000B2490000}"/>
    <cellStyle name="Normal 2 3 2 4 2 2 3 4 2 2" xfId="30616" xr:uid="{00000000-0005-0000-0000-0000B3490000}"/>
    <cellStyle name="Normal 2 3 2 4 2 2 3 4 3" xfId="22470" xr:uid="{00000000-0005-0000-0000-0000B4490000}"/>
    <cellStyle name="Normal 2 3 2 4 2 2 3 5" xfId="9021" xr:uid="{00000000-0005-0000-0000-0000B5490000}"/>
    <cellStyle name="Normal 2 3 2 4 2 2 3 5 2" xfId="25317" xr:uid="{00000000-0005-0000-0000-0000B6490000}"/>
    <cellStyle name="Normal 2 3 2 4 2 2 3 6" xfId="17171" xr:uid="{00000000-0005-0000-0000-0000B7490000}"/>
    <cellStyle name="Normal 2 3 2 4 2 2 4" xfId="1580" xr:uid="{00000000-0005-0000-0000-0000B8490000}"/>
    <cellStyle name="Normal 2 3 2 4 2 2 4 2" xfId="4201" xr:uid="{00000000-0005-0000-0000-0000B9490000}"/>
    <cellStyle name="Normal 2 3 2 4 2 2 4 2 2" xfId="12347" xr:uid="{00000000-0005-0000-0000-0000BA490000}"/>
    <cellStyle name="Normal 2 3 2 4 2 2 4 2 2 2" xfId="28643" xr:uid="{00000000-0005-0000-0000-0000BB490000}"/>
    <cellStyle name="Normal 2 3 2 4 2 2 4 2 3" xfId="20497" xr:uid="{00000000-0005-0000-0000-0000BC490000}"/>
    <cellStyle name="Normal 2 3 2 4 2 2 4 3" xfId="6879" xr:uid="{00000000-0005-0000-0000-0000BD490000}"/>
    <cellStyle name="Normal 2 3 2 4 2 2 4 3 2" xfId="15025" xr:uid="{00000000-0005-0000-0000-0000BE490000}"/>
    <cellStyle name="Normal 2 3 2 4 2 2 4 3 2 2" xfId="31321" xr:uid="{00000000-0005-0000-0000-0000BF490000}"/>
    <cellStyle name="Normal 2 3 2 4 2 2 4 3 3" xfId="23175" xr:uid="{00000000-0005-0000-0000-0000C0490000}"/>
    <cellStyle name="Normal 2 3 2 4 2 2 4 4" xfId="9726" xr:uid="{00000000-0005-0000-0000-0000C1490000}"/>
    <cellStyle name="Normal 2 3 2 4 2 2 4 4 2" xfId="26022" xr:uid="{00000000-0005-0000-0000-0000C2490000}"/>
    <cellStyle name="Normal 2 3 2 4 2 2 4 5" xfId="17876" xr:uid="{00000000-0005-0000-0000-0000C3490000}"/>
    <cellStyle name="Normal 2 3 2 4 2 2 5" xfId="2983" xr:uid="{00000000-0005-0000-0000-0000C4490000}"/>
    <cellStyle name="Normal 2 3 2 4 2 2 5 2" xfId="11129" xr:uid="{00000000-0005-0000-0000-0000C5490000}"/>
    <cellStyle name="Normal 2 3 2 4 2 2 5 2 2" xfId="27425" xr:uid="{00000000-0005-0000-0000-0000C6490000}"/>
    <cellStyle name="Normal 2 3 2 4 2 2 5 3" xfId="19279" xr:uid="{00000000-0005-0000-0000-0000C7490000}"/>
    <cellStyle name="Normal 2 3 2 4 2 2 6" xfId="5469" xr:uid="{00000000-0005-0000-0000-0000C8490000}"/>
    <cellStyle name="Normal 2 3 2 4 2 2 6 2" xfId="13615" xr:uid="{00000000-0005-0000-0000-0000C9490000}"/>
    <cellStyle name="Normal 2 3 2 4 2 2 6 2 2" xfId="29911" xr:uid="{00000000-0005-0000-0000-0000CA490000}"/>
    <cellStyle name="Normal 2 3 2 4 2 2 6 3" xfId="21765" xr:uid="{00000000-0005-0000-0000-0000CB490000}"/>
    <cellStyle name="Normal 2 3 2 4 2 2 7" xfId="8316" xr:uid="{00000000-0005-0000-0000-0000CC490000}"/>
    <cellStyle name="Normal 2 3 2 4 2 2 7 2" xfId="24612" xr:uid="{00000000-0005-0000-0000-0000CD490000}"/>
    <cellStyle name="Normal 2 3 2 4 2 2 8" xfId="16466" xr:uid="{00000000-0005-0000-0000-0000CE490000}"/>
    <cellStyle name="Normal 2 3 2 4 2 3" xfId="246" xr:uid="{00000000-0005-0000-0000-0000CF490000}"/>
    <cellStyle name="Normal 2 3 2 4 2 3 2" xfId="590" xr:uid="{00000000-0005-0000-0000-0000D0490000}"/>
    <cellStyle name="Normal 2 3 2 4 2 3 2 2" xfId="1296" xr:uid="{00000000-0005-0000-0000-0000D1490000}"/>
    <cellStyle name="Normal 2 3 2 4 2 3 2 2 2" xfId="2706" xr:uid="{00000000-0005-0000-0000-0000D2490000}"/>
    <cellStyle name="Normal 2 3 2 4 2 3 2 2 2 2" xfId="5180" xr:uid="{00000000-0005-0000-0000-0000D3490000}"/>
    <cellStyle name="Normal 2 3 2 4 2 3 2 2 2 2 2" xfId="13326" xr:uid="{00000000-0005-0000-0000-0000D4490000}"/>
    <cellStyle name="Normal 2 3 2 4 2 3 2 2 2 2 2 2" xfId="29622" xr:uid="{00000000-0005-0000-0000-0000D5490000}"/>
    <cellStyle name="Normal 2 3 2 4 2 3 2 2 2 2 3" xfId="21476" xr:uid="{00000000-0005-0000-0000-0000D6490000}"/>
    <cellStyle name="Normal 2 3 2 4 2 3 2 2 2 3" xfId="8005" xr:uid="{00000000-0005-0000-0000-0000D7490000}"/>
    <cellStyle name="Normal 2 3 2 4 2 3 2 2 2 3 2" xfId="16151" xr:uid="{00000000-0005-0000-0000-0000D8490000}"/>
    <cellStyle name="Normal 2 3 2 4 2 3 2 2 2 3 2 2" xfId="32447" xr:uid="{00000000-0005-0000-0000-0000D9490000}"/>
    <cellStyle name="Normal 2 3 2 4 2 3 2 2 2 3 3" xfId="24301" xr:uid="{00000000-0005-0000-0000-0000DA490000}"/>
    <cellStyle name="Normal 2 3 2 4 2 3 2 2 2 4" xfId="10852" xr:uid="{00000000-0005-0000-0000-0000DB490000}"/>
    <cellStyle name="Normal 2 3 2 4 2 3 2 2 2 4 2" xfId="27148" xr:uid="{00000000-0005-0000-0000-0000DC490000}"/>
    <cellStyle name="Normal 2 3 2 4 2 3 2 2 2 5" xfId="19002" xr:uid="{00000000-0005-0000-0000-0000DD490000}"/>
    <cellStyle name="Normal 2 3 2 4 2 3 2 2 3" xfId="3962" xr:uid="{00000000-0005-0000-0000-0000DE490000}"/>
    <cellStyle name="Normal 2 3 2 4 2 3 2 2 3 2" xfId="12108" xr:uid="{00000000-0005-0000-0000-0000DF490000}"/>
    <cellStyle name="Normal 2 3 2 4 2 3 2 2 3 2 2" xfId="28404" xr:uid="{00000000-0005-0000-0000-0000E0490000}"/>
    <cellStyle name="Normal 2 3 2 4 2 3 2 2 3 3" xfId="20258" xr:uid="{00000000-0005-0000-0000-0000E1490000}"/>
    <cellStyle name="Normal 2 3 2 4 2 3 2 2 4" xfId="6595" xr:uid="{00000000-0005-0000-0000-0000E2490000}"/>
    <cellStyle name="Normal 2 3 2 4 2 3 2 2 4 2" xfId="14741" xr:uid="{00000000-0005-0000-0000-0000E3490000}"/>
    <cellStyle name="Normal 2 3 2 4 2 3 2 2 4 2 2" xfId="31037" xr:uid="{00000000-0005-0000-0000-0000E4490000}"/>
    <cellStyle name="Normal 2 3 2 4 2 3 2 2 4 3" xfId="22891" xr:uid="{00000000-0005-0000-0000-0000E5490000}"/>
    <cellStyle name="Normal 2 3 2 4 2 3 2 2 5" xfId="9442" xr:uid="{00000000-0005-0000-0000-0000E6490000}"/>
    <cellStyle name="Normal 2 3 2 4 2 3 2 2 5 2" xfId="25738" xr:uid="{00000000-0005-0000-0000-0000E7490000}"/>
    <cellStyle name="Normal 2 3 2 4 2 3 2 2 6" xfId="17592" xr:uid="{00000000-0005-0000-0000-0000E8490000}"/>
    <cellStyle name="Normal 2 3 2 4 2 3 2 3" xfId="2001" xr:uid="{00000000-0005-0000-0000-0000E9490000}"/>
    <cellStyle name="Normal 2 3 2 4 2 3 2 3 2" xfId="4571" xr:uid="{00000000-0005-0000-0000-0000EA490000}"/>
    <cellStyle name="Normal 2 3 2 4 2 3 2 3 2 2" xfId="12717" xr:uid="{00000000-0005-0000-0000-0000EB490000}"/>
    <cellStyle name="Normal 2 3 2 4 2 3 2 3 2 2 2" xfId="29013" xr:uid="{00000000-0005-0000-0000-0000EC490000}"/>
    <cellStyle name="Normal 2 3 2 4 2 3 2 3 2 3" xfId="20867" xr:uid="{00000000-0005-0000-0000-0000ED490000}"/>
    <cellStyle name="Normal 2 3 2 4 2 3 2 3 3" xfId="7300" xr:uid="{00000000-0005-0000-0000-0000EE490000}"/>
    <cellStyle name="Normal 2 3 2 4 2 3 2 3 3 2" xfId="15446" xr:uid="{00000000-0005-0000-0000-0000EF490000}"/>
    <cellStyle name="Normal 2 3 2 4 2 3 2 3 3 2 2" xfId="31742" xr:uid="{00000000-0005-0000-0000-0000F0490000}"/>
    <cellStyle name="Normal 2 3 2 4 2 3 2 3 3 3" xfId="23596" xr:uid="{00000000-0005-0000-0000-0000F1490000}"/>
    <cellStyle name="Normal 2 3 2 4 2 3 2 3 4" xfId="10147" xr:uid="{00000000-0005-0000-0000-0000F2490000}"/>
    <cellStyle name="Normal 2 3 2 4 2 3 2 3 4 2" xfId="26443" xr:uid="{00000000-0005-0000-0000-0000F3490000}"/>
    <cellStyle name="Normal 2 3 2 4 2 3 2 3 5" xfId="18297" xr:uid="{00000000-0005-0000-0000-0000F4490000}"/>
    <cellStyle name="Normal 2 3 2 4 2 3 2 4" xfId="3353" xr:uid="{00000000-0005-0000-0000-0000F5490000}"/>
    <cellStyle name="Normal 2 3 2 4 2 3 2 4 2" xfId="11499" xr:uid="{00000000-0005-0000-0000-0000F6490000}"/>
    <cellStyle name="Normal 2 3 2 4 2 3 2 4 2 2" xfId="27795" xr:uid="{00000000-0005-0000-0000-0000F7490000}"/>
    <cellStyle name="Normal 2 3 2 4 2 3 2 4 3" xfId="19649" xr:uid="{00000000-0005-0000-0000-0000F8490000}"/>
    <cellStyle name="Normal 2 3 2 4 2 3 2 5" xfId="5890" xr:uid="{00000000-0005-0000-0000-0000F9490000}"/>
    <cellStyle name="Normal 2 3 2 4 2 3 2 5 2" xfId="14036" xr:uid="{00000000-0005-0000-0000-0000FA490000}"/>
    <cellStyle name="Normal 2 3 2 4 2 3 2 5 2 2" xfId="30332" xr:uid="{00000000-0005-0000-0000-0000FB490000}"/>
    <cellStyle name="Normal 2 3 2 4 2 3 2 5 3" xfId="22186" xr:uid="{00000000-0005-0000-0000-0000FC490000}"/>
    <cellStyle name="Normal 2 3 2 4 2 3 2 6" xfId="8737" xr:uid="{00000000-0005-0000-0000-0000FD490000}"/>
    <cellStyle name="Normal 2 3 2 4 2 3 2 6 2" xfId="25033" xr:uid="{00000000-0005-0000-0000-0000FE490000}"/>
    <cellStyle name="Normal 2 3 2 4 2 3 2 7" xfId="16887" xr:uid="{00000000-0005-0000-0000-0000FF490000}"/>
    <cellStyle name="Normal 2 3 2 4 2 3 3" xfId="952" xr:uid="{00000000-0005-0000-0000-0000004A0000}"/>
    <cellStyle name="Normal 2 3 2 4 2 3 3 2" xfId="2362" xr:uid="{00000000-0005-0000-0000-0000014A0000}"/>
    <cellStyle name="Normal 2 3 2 4 2 3 3 2 2" xfId="4884" xr:uid="{00000000-0005-0000-0000-0000024A0000}"/>
    <cellStyle name="Normal 2 3 2 4 2 3 3 2 2 2" xfId="13030" xr:uid="{00000000-0005-0000-0000-0000034A0000}"/>
    <cellStyle name="Normal 2 3 2 4 2 3 3 2 2 2 2" xfId="29326" xr:uid="{00000000-0005-0000-0000-0000044A0000}"/>
    <cellStyle name="Normal 2 3 2 4 2 3 3 2 2 3" xfId="21180" xr:uid="{00000000-0005-0000-0000-0000054A0000}"/>
    <cellStyle name="Normal 2 3 2 4 2 3 3 2 3" xfId="7661" xr:uid="{00000000-0005-0000-0000-0000064A0000}"/>
    <cellStyle name="Normal 2 3 2 4 2 3 3 2 3 2" xfId="15807" xr:uid="{00000000-0005-0000-0000-0000074A0000}"/>
    <cellStyle name="Normal 2 3 2 4 2 3 3 2 3 2 2" xfId="32103" xr:uid="{00000000-0005-0000-0000-0000084A0000}"/>
    <cellStyle name="Normal 2 3 2 4 2 3 3 2 3 3" xfId="23957" xr:uid="{00000000-0005-0000-0000-0000094A0000}"/>
    <cellStyle name="Normal 2 3 2 4 2 3 3 2 4" xfId="10508" xr:uid="{00000000-0005-0000-0000-00000A4A0000}"/>
    <cellStyle name="Normal 2 3 2 4 2 3 3 2 4 2" xfId="26804" xr:uid="{00000000-0005-0000-0000-00000B4A0000}"/>
    <cellStyle name="Normal 2 3 2 4 2 3 3 2 5" xfId="18658" xr:uid="{00000000-0005-0000-0000-00000C4A0000}"/>
    <cellStyle name="Normal 2 3 2 4 2 3 3 3" xfId="3666" xr:uid="{00000000-0005-0000-0000-00000D4A0000}"/>
    <cellStyle name="Normal 2 3 2 4 2 3 3 3 2" xfId="11812" xr:uid="{00000000-0005-0000-0000-00000E4A0000}"/>
    <cellStyle name="Normal 2 3 2 4 2 3 3 3 2 2" xfId="28108" xr:uid="{00000000-0005-0000-0000-00000F4A0000}"/>
    <cellStyle name="Normal 2 3 2 4 2 3 3 3 3" xfId="19962" xr:uid="{00000000-0005-0000-0000-0000104A0000}"/>
    <cellStyle name="Normal 2 3 2 4 2 3 3 4" xfId="6251" xr:uid="{00000000-0005-0000-0000-0000114A0000}"/>
    <cellStyle name="Normal 2 3 2 4 2 3 3 4 2" xfId="14397" xr:uid="{00000000-0005-0000-0000-0000124A0000}"/>
    <cellStyle name="Normal 2 3 2 4 2 3 3 4 2 2" xfId="30693" xr:uid="{00000000-0005-0000-0000-0000134A0000}"/>
    <cellStyle name="Normal 2 3 2 4 2 3 3 4 3" xfId="22547" xr:uid="{00000000-0005-0000-0000-0000144A0000}"/>
    <cellStyle name="Normal 2 3 2 4 2 3 3 5" xfId="9098" xr:uid="{00000000-0005-0000-0000-0000154A0000}"/>
    <cellStyle name="Normal 2 3 2 4 2 3 3 5 2" xfId="25394" xr:uid="{00000000-0005-0000-0000-0000164A0000}"/>
    <cellStyle name="Normal 2 3 2 4 2 3 3 6" xfId="17248" xr:uid="{00000000-0005-0000-0000-0000174A0000}"/>
    <cellStyle name="Normal 2 3 2 4 2 3 4" xfId="1657" xr:uid="{00000000-0005-0000-0000-0000184A0000}"/>
    <cellStyle name="Normal 2 3 2 4 2 3 4 2" xfId="4275" xr:uid="{00000000-0005-0000-0000-0000194A0000}"/>
    <cellStyle name="Normal 2 3 2 4 2 3 4 2 2" xfId="12421" xr:uid="{00000000-0005-0000-0000-00001A4A0000}"/>
    <cellStyle name="Normal 2 3 2 4 2 3 4 2 2 2" xfId="28717" xr:uid="{00000000-0005-0000-0000-00001B4A0000}"/>
    <cellStyle name="Normal 2 3 2 4 2 3 4 2 3" xfId="20571" xr:uid="{00000000-0005-0000-0000-00001C4A0000}"/>
    <cellStyle name="Normal 2 3 2 4 2 3 4 3" xfId="6956" xr:uid="{00000000-0005-0000-0000-00001D4A0000}"/>
    <cellStyle name="Normal 2 3 2 4 2 3 4 3 2" xfId="15102" xr:uid="{00000000-0005-0000-0000-00001E4A0000}"/>
    <cellStyle name="Normal 2 3 2 4 2 3 4 3 2 2" xfId="31398" xr:uid="{00000000-0005-0000-0000-00001F4A0000}"/>
    <cellStyle name="Normal 2 3 2 4 2 3 4 3 3" xfId="23252" xr:uid="{00000000-0005-0000-0000-0000204A0000}"/>
    <cellStyle name="Normal 2 3 2 4 2 3 4 4" xfId="9803" xr:uid="{00000000-0005-0000-0000-0000214A0000}"/>
    <cellStyle name="Normal 2 3 2 4 2 3 4 4 2" xfId="26099" xr:uid="{00000000-0005-0000-0000-0000224A0000}"/>
    <cellStyle name="Normal 2 3 2 4 2 3 4 5" xfId="17953" xr:uid="{00000000-0005-0000-0000-0000234A0000}"/>
    <cellStyle name="Normal 2 3 2 4 2 3 5" xfId="3057" xr:uid="{00000000-0005-0000-0000-0000244A0000}"/>
    <cellStyle name="Normal 2 3 2 4 2 3 5 2" xfId="11203" xr:uid="{00000000-0005-0000-0000-0000254A0000}"/>
    <cellStyle name="Normal 2 3 2 4 2 3 5 2 2" xfId="27499" xr:uid="{00000000-0005-0000-0000-0000264A0000}"/>
    <cellStyle name="Normal 2 3 2 4 2 3 5 3" xfId="19353" xr:uid="{00000000-0005-0000-0000-0000274A0000}"/>
    <cellStyle name="Normal 2 3 2 4 2 3 6" xfId="5546" xr:uid="{00000000-0005-0000-0000-0000284A0000}"/>
    <cellStyle name="Normal 2 3 2 4 2 3 6 2" xfId="13692" xr:uid="{00000000-0005-0000-0000-0000294A0000}"/>
    <cellStyle name="Normal 2 3 2 4 2 3 6 2 2" xfId="29988" xr:uid="{00000000-0005-0000-0000-00002A4A0000}"/>
    <cellStyle name="Normal 2 3 2 4 2 3 6 3" xfId="21842" xr:uid="{00000000-0005-0000-0000-00002B4A0000}"/>
    <cellStyle name="Normal 2 3 2 4 2 3 7" xfId="8393" xr:uid="{00000000-0005-0000-0000-00002C4A0000}"/>
    <cellStyle name="Normal 2 3 2 4 2 3 7 2" xfId="24689" xr:uid="{00000000-0005-0000-0000-00002D4A0000}"/>
    <cellStyle name="Normal 2 3 2 4 2 3 8" xfId="16543" xr:uid="{00000000-0005-0000-0000-00002E4A0000}"/>
    <cellStyle name="Normal 2 3 2 4 2 4" xfId="333" xr:uid="{00000000-0005-0000-0000-00002F4A0000}"/>
    <cellStyle name="Normal 2 3 2 4 2 4 2" xfId="677" xr:uid="{00000000-0005-0000-0000-0000304A0000}"/>
    <cellStyle name="Normal 2 3 2 4 2 4 2 2" xfId="1383" xr:uid="{00000000-0005-0000-0000-0000314A0000}"/>
    <cellStyle name="Normal 2 3 2 4 2 4 2 2 2" xfId="2793" xr:uid="{00000000-0005-0000-0000-0000324A0000}"/>
    <cellStyle name="Normal 2 3 2 4 2 4 2 2 2 2" xfId="5254" xr:uid="{00000000-0005-0000-0000-0000334A0000}"/>
    <cellStyle name="Normal 2 3 2 4 2 4 2 2 2 2 2" xfId="13400" xr:uid="{00000000-0005-0000-0000-0000344A0000}"/>
    <cellStyle name="Normal 2 3 2 4 2 4 2 2 2 2 2 2" xfId="29696" xr:uid="{00000000-0005-0000-0000-0000354A0000}"/>
    <cellStyle name="Normal 2 3 2 4 2 4 2 2 2 2 3" xfId="21550" xr:uid="{00000000-0005-0000-0000-0000364A0000}"/>
    <cellStyle name="Normal 2 3 2 4 2 4 2 2 2 3" xfId="8092" xr:uid="{00000000-0005-0000-0000-0000374A0000}"/>
    <cellStyle name="Normal 2 3 2 4 2 4 2 2 2 3 2" xfId="16238" xr:uid="{00000000-0005-0000-0000-0000384A0000}"/>
    <cellStyle name="Normal 2 3 2 4 2 4 2 2 2 3 2 2" xfId="32534" xr:uid="{00000000-0005-0000-0000-0000394A0000}"/>
    <cellStyle name="Normal 2 3 2 4 2 4 2 2 2 3 3" xfId="24388" xr:uid="{00000000-0005-0000-0000-00003A4A0000}"/>
    <cellStyle name="Normal 2 3 2 4 2 4 2 2 2 4" xfId="10939" xr:uid="{00000000-0005-0000-0000-00003B4A0000}"/>
    <cellStyle name="Normal 2 3 2 4 2 4 2 2 2 4 2" xfId="27235" xr:uid="{00000000-0005-0000-0000-00003C4A0000}"/>
    <cellStyle name="Normal 2 3 2 4 2 4 2 2 2 5" xfId="19089" xr:uid="{00000000-0005-0000-0000-00003D4A0000}"/>
    <cellStyle name="Normal 2 3 2 4 2 4 2 2 3" xfId="4036" xr:uid="{00000000-0005-0000-0000-00003E4A0000}"/>
    <cellStyle name="Normal 2 3 2 4 2 4 2 2 3 2" xfId="12182" xr:uid="{00000000-0005-0000-0000-00003F4A0000}"/>
    <cellStyle name="Normal 2 3 2 4 2 4 2 2 3 2 2" xfId="28478" xr:uid="{00000000-0005-0000-0000-0000404A0000}"/>
    <cellStyle name="Normal 2 3 2 4 2 4 2 2 3 3" xfId="20332" xr:uid="{00000000-0005-0000-0000-0000414A0000}"/>
    <cellStyle name="Normal 2 3 2 4 2 4 2 2 4" xfId="6682" xr:uid="{00000000-0005-0000-0000-0000424A0000}"/>
    <cellStyle name="Normal 2 3 2 4 2 4 2 2 4 2" xfId="14828" xr:uid="{00000000-0005-0000-0000-0000434A0000}"/>
    <cellStyle name="Normal 2 3 2 4 2 4 2 2 4 2 2" xfId="31124" xr:uid="{00000000-0005-0000-0000-0000444A0000}"/>
    <cellStyle name="Normal 2 3 2 4 2 4 2 2 4 3" xfId="22978" xr:uid="{00000000-0005-0000-0000-0000454A0000}"/>
    <cellStyle name="Normal 2 3 2 4 2 4 2 2 5" xfId="9529" xr:uid="{00000000-0005-0000-0000-0000464A0000}"/>
    <cellStyle name="Normal 2 3 2 4 2 4 2 2 5 2" xfId="25825" xr:uid="{00000000-0005-0000-0000-0000474A0000}"/>
    <cellStyle name="Normal 2 3 2 4 2 4 2 2 6" xfId="17679" xr:uid="{00000000-0005-0000-0000-0000484A0000}"/>
    <cellStyle name="Normal 2 3 2 4 2 4 2 3" xfId="2088" xr:uid="{00000000-0005-0000-0000-0000494A0000}"/>
    <cellStyle name="Normal 2 3 2 4 2 4 2 3 2" xfId="4645" xr:uid="{00000000-0005-0000-0000-00004A4A0000}"/>
    <cellStyle name="Normal 2 3 2 4 2 4 2 3 2 2" xfId="12791" xr:uid="{00000000-0005-0000-0000-00004B4A0000}"/>
    <cellStyle name="Normal 2 3 2 4 2 4 2 3 2 2 2" xfId="29087" xr:uid="{00000000-0005-0000-0000-00004C4A0000}"/>
    <cellStyle name="Normal 2 3 2 4 2 4 2 3 2 3" xfId="20941" xr:uid="{00000000-0005-0000-0000-00004D4A0000}"/>
    <cellStyle name="Normal 2 3 2 4 2 4 2 3 3" xfId="7387" xr:uid="{00000000-0005-0000-0000-00004E4A0000}"/>
    <cellStyle name="Normal 2 3 2 4 2 4 2 3 3 2" xfId="15533" xr:uid="{00000000-0005-0000-0000-00004F4A0000}"/>
    <cellStyle name="Normal 2 3 2 4 2 4 2 3 3 2 2" xfId="31829" xr:uid="{00000000-0005-0000-0000-0000504A0000}"/>
    <cellStyle name="Normal 2 3 2 4 2 4 2 3 3 3" xfId="23683" xr:uid="{00000000-0005-0000-0000-0000514A0000}"/>
    <cellStyle name="Normal 2 3 2 4 2 4 2 3 4" xfId="10234" xr:uid="{00000000-0005-0000-0000-0000524A0000}"/>
    <cellStyle name="Normal 2 3 2 4 2 4 2 3 4 2" xfId="26530" xr:uid="{00000000-0005-0000-0000-0000534A0000}"/>
    <cellStyle name="Normal 2 3 2 4 2 4 2 3 5" xfId="18384" xr:uid="{00000000-0005-0000-0000-0000544A0000}"/>
    <cellStyle name="Normal 2 3 2 4 2 4 2 4" xfId="3427" xr:uid="{00000000-0005-0000-0000-0000554A0000}"/>
    <cellStyle name="Normal 2 3 2 4 2 4 2 4 2" xfId="11573" xr:uid="{00000000-0005-0000-0000-0000564A0000}"/>
    <cellStyle name="Normal 2 3 2 4 2 4 2 4 2 2" xfId="27869" xr:uid="{00000000-0005-0000-0000-0000574A0000}"/>
    <cellStyle name="Normal 2 3 2 4 2 4 2 4 3" xfId="19723" xr:uid="{00000000-0005-0000-0000-0000584A0000}"/>
    <cellStyle name="Normal 2 3 2 4 2 4 2 5" xfId="5977" xr:uid="{00000000-0005-0000-0000-0000594A0000}"/>
    <cellStyle name="Normal 2 3 2 4 2 4 2 5 2" xfId="14123" xr:uid="{00000000-0005-0000-0000-00005A4A0000}"/>
    <cellStyle name="Normal 2 3 2 4 2 4 2 5 2 2" xfId="30419" xr:uid="{00000000-0005-0000-0000-00005B4A0000}"/>
    <cellStyle name="Normal 2 3 2 4 2 4 2 5 3" xfId="22273" xr:uid="{00000000-0005-0000-0000-00005C4A0000}"/>
    <cellStyle name="Normal 2 3 2 4 2 4 2 6" xfId="8824" xr:uid="{00000000-0005-0000-0000-00005D4A0000}"/>
    <cellStyle name="Normal 2 3 2 4 2 4 2 6 2" xfId="25120" xr:uid="{00000000-0005-0000-0000-00005E4A0000}"/>
    <cellStyle name="Normal 2 3 2 4 2 4 2 7" xfId="16974" xr:uid="{00000000-0005-0000-0000-00005F4A0000}"/>
    <cellStyle name="Normal 2 3 2 4 2 4 3" xfId="1039" xr:uid="{00000000-0005-0000-0000-0000604A0000}"/>
    <cellStyle name="Normal 2 3 2 4 2 4 3 2" xfId="2449" xr:uid="{00000000-0005-0000-0000-0000614A0000}"/>
    <cellStyle name="Normal 2 3 2 4 2 4 3 2 2" xfId="4958" xr:uid="{00000000-0005-0000-0000-0000624A0000}"/>
    <cellStyle name="Normal 2 3 2 4 2 4 3 2 2 2" xfId="13104" xr:uid="{00000000-0005-0000-0000-0000634A0000}"/>
    <cellStyle name="Normal 2 3 2 4 2 4 3 2 2 2 2" xfId="29400" xr:uid="{00000000-0005-0000-0000-0000644A0000}"/>
    <cellStyle name="Normal 2 3 2 4 2 4 3 2 2 3" xfId="21254" xr:uid="{00000000-0005-0000-0000-0000654A0000}"/>
    <cellStyle name="Normal 2 3 2 4 2 4 3 2 3" xfId="7748" xr:uid="{00000000-0005-0000-0000-0000664A0000}"/>
    <cellStyle name="Normal 2 3 2 4 2 4 3 2 3 2" xfId="15894" xr:uid="{00000000-0005-0000-0000-0000674A0000}"/>
    <cellStyle name="Normal 2 3 2 4 2 4 3 2 3 2 2" xfId="32190" xr:uid="{00000000-0005-0000-0000-0000684A0000}"/>
    <cellStyle name="Normal 2 3 2 4 2 4 3 2 3 3" xfId="24044" xr:uid="{00000000-0005-0000-0000-0000694A0000}"/>
    <cellStyle name="Normal 2 3 2 4 2 4 3 2 4" xfId="10595" xr:uid="{00000000-0005-0000-0000-00006A4A0000}"/>
    <cellStyle name="Normal 2 3 2 4 2 4 3 2 4 2" xfId="26891" xr:uid="{00000000-0005-0000-0000-00006B4A0000}"/>
    <cellStyle name="Normal 2 3 2 4 2 4 3 2 5" xfId="18745" xr:uid="{00000000-0005-0000-0000-00006C4A0000}"/>
    <cellStyle name="Normal 2 3 2 4 2 4 3 3" xfId="3740" xr:uid="{00000000-0005-0000-0000-00006D4A0000}"/>
    <cellStyle name="Normal 2 3 2 4 2 4 3 3 2" xfId="11886" xr:uid="{00000000-0005-0000-0000-00006E4A0000}"/>
    <cellStyle name="Normal 2 3 2 4 2 4 3 3 2 2" xfId="28182" xr:uid="{00000000-0005-0000-0000-00006F4A0000}"/>
    <cellStyle name="Normal 2 3 2 4 2 4 3 3 3" xfId="20036" xr:uid="{00000000-0005-0000-0000-0000704A0000}"/>
    <cellStyle name="Normal 2 3 2 4 2 4 3 4" xfId="6338" xr:uid="{00000000-0005-0000-0000-0000714A0000}"/>
    <cellStyle name="Normal 2 3 2 4 2 4 3 4 2" xfId="14484" xr:uid="{00000000-0005-0000-0000-0000724A0000}"/>
    <cellStyle name="Normal 2 3 2 4 2 4 3 4 2 2" xfId="30780" xr:uid="{00000000-0005-0000-0000-0000734A0000}"/>
    <cellStyle name="Normal 2 3 2 4 2 4 3 4 3" xfId="22634" xr:uid="{00000000-0005-0000-0000-0000744A0000}"/>
    <cellStyle name="Normal 2 3 2 4 2 4 3 5" xfId="9185" xr:uid="{00000000-0005-0000-0000-0000754A0000}"/>
    <cellStyle name="Normal 2 3 2 4 2 4 3 5 2" xfId="25481" xr:uid="{00000000-0005-0000-0000-0000764A0000}"/>
    <cellStyle name="Normal 2 3 2 4 2 4 3 6" xfId="17335" xr:uid="{00000000-0005-0000-0000-0000774A0000}"/>
    <cellStyle name="Normal 2 3 2 4 2 4 4" xfId="1744" xr:uid="{00000000-0005-0000-0000-0000784A0000}"/>
    <cellStyle name="Normal 2 3 2 4 2 4 4 2" xfId="4349" xr:uid="{00000000-0005-0000-0000-0000794A0000}"/>
    <cellStyle name="Normal 2 3 2 4 2 4 4 2 2" xfId="12495" xr:uid="{00000000-0005-0000-0000-00007A4A0000}"/>
    <cellStyle name="Normal 2 3 2 4 2 4 4 2 2 2" xfId="28791" xr:uid="{00000000-0005-0000-0000-00007B4A0000}"/>
    <cellStyle name="Normal 2 3 2 4 2 4 4 2 3" xfId="20645" xr:uid="{00000000-0005-0000-0000-00007C4A0000}"/>
    <cellStyle name="Normal 2 3 2 4 2 4 4 3" xfId="7043" xr:uid="{00000000-0005-0000-0000-00007D4A0000}"/>
    <cellStyle name="Normal 2 3 2 4 2 4 4 3 2" xfId="15189" xr:uid="{00000000-0005-0000-0000-00007E4A0000}"/>
    <cellStyle name="Normal 2 3 2 4 2 4 4 3 2 2" xfId="31485" xr:uid="{00000000-0005-0000-0000-00007F4A0000}"/>
    <cellStyle name="Normal 2 3 2 4 2 4 4 3 3" xfId="23339" xr:uid="{00000000-0005-0000-0000-0000804A0000}"/>
    <cellStyle name="Normal 2 3 2 4 2 4 4 4" xfId="9890" xr:uid="{00000000-0005-0000-0000-0000814A0000}"/>
    <cellStyle name="Normal 2 3 2 4 2 4 4 4 2" xfId="26186" xr:uid="{00000000-0005-0000-0000-0000824A0000}"/>
    <cellStyle name="Normal 2 3 2 4 2 4 4 5" xfId="18040" xr:uid="{00000000-0005-0000-0000-0000834A0000}"/>
    <cellStyle name="Normal 2 3 2 4 2 4 5" xfId="3131" xr:uid="{00000000-0005-0000-0000-0000844A0000}"/>
    <cellStyle name="Normal 2 3 2 4 2 4 5 2" xfId="11277" xr:uid="{00000000-0005-0000-0000-0000854A0000}"/>
    <cellStyle name="Normal 2 3 2 4 2 4 5 2 2" xfId="27573" xr:uid="{00000000-0005-0000-0000-0000864A0000}"/>
    <cellStyle name="Normal 2 3 2 4 2 4 5 3" xfId="19427" xr:uid="{00000000-0005-0000-0000-0000874A0000}"/>
    <cellStyle name="Normal 2 3 2 4 2 4 6" xfId="5633" xr:uid="{00000000-0005-0000-0000-0000884A0000}"/>
    <cellStyle name="Normal 2 3 2 4 2 4 6 2" xfId="13779" xr:uid="{00000000-0005-0000-0000-0000894A0000}"/>
    <cellStyle name="Normal 2 3 2 4 2 4 6 2 2" xfId="30075" xr:uid="{00000000-0005-0000-0000-00008A4A0000}"/>
    <cellStyle name="Normal 2 3 2 4 2 4 6 3" xfId="21929" xr:uid="{00000000-0005-0000-0000-00008B4A0000}"/>
    <cellStyle name="Normal 2 3 2 4 2 4 7" xfId="8480" xr:uid="{00000000-0005-0000-0000-00008C4A0000}"/>
    <cellStyle name="Normal 2 3 2 4 2 4 7 2" xfId="24776" xr:uid="{00000000-0005-0000-0000-00008D4A0000}"/>
    <cellStyle name="Normal 2 3 2 4 2 4 8" xfId="16630" xr:uid="{00000000-0005-0000-0000-00008E4A0000}"/>
    <cellStyle name="Normal 2 3 2 4 2 5" xfId="423" xr:uid="{00000000-0005-0000-0000-00008F4A0000}"/>
    <cellStyle name="Normal 2 3 2 4 2 5 2" xfId="1129" xr:uid="{00000000-0005-0000-0000-0000904A0000}"/>
    <cellStyle name="Normal 2 3 2 4 2 5 2 2" xfId="2539" xr:uid="{00000000-0005-0000-0000-0000914A0000}"/>
    <cellStyle name="Normal 2 3 2 4 2 5 2 2 2" xfId="5032" xr:uid="{00000000-0005-0000-0000-0000924A0000}"/>
    <cellStyle name="Normal 2 3 2 4 2 5 2 2 2 2" xfId="13178" xr:uid="{00000000-0005-0000-0000-0000934A0000}"/>
    <cellStyle name="Normal 2 3 2 4 2 5 2 2 2 2 2" xfId="29474" xr:uid="{00000000-0005-0000-0000-0000944A0000}"/>
    <cellStyle name="Normal 2 3 2 4 2 5 2 2 2 3" xfId="21328" xr:uid="{00000000-0005-0000-0000-0000954A0000}"/>
    <cellStyle name="Normal 2 3 2 4 2 5 2 2 3" xfId="7838" xr:uid="{00000000-0005-0000-0000-0000964A0000}"/>
    <cellStyle name="Normal 2 3 2 4 2 5 2 2 3 2" xfId="15984" xr:uid="{00000000-0005-0000-0000-0000974A0000}"/>
    <cellStyle name="Normal 2 3 2 4 2 5 2 2 3 2 2" xfId="32280" xr:uid="{00000000-0005-0000-0000-0000984A0000}"/>
    <cellStyle name="Normal 2 3 2 4 2 5 2 2 3 3" xfId="24134" xr:uid="{00000000-0005-0000-0000-0000994A0000}"/>
    <cellStyle name="Normal 2 3 2 4 2 5 2 2 4" xfId="10685" xr:uid="{00000000-0005-0000-0000-00009A4A0000}"/>
    <cellStyle name="Normal 2 3 2 4 2 5 2 2 4 2" xfId="26981" xr:uid="{00000000-0005-0000-0000-00009B4A0000}"/>
    <cellStyle name="Normal 2 3 2 4 2 5 2 2 5" xfId="18835" xr:uid="{00000000-0005-0000-0000-00009C4A0000}"/>
    <cellStyle name="Normal 2 3 2 4 2 5 2 3" xfId="3814" xr:uid="{00000000-0005-0000-0000-00009D4A0000}"/>
    <cellStyle name="Normal 2 3 2 4 2 5 2 3 2" xfId="11960" xr:uid="{00000000-0005-0000-0000-00009E4A0000}"/>
    <cellStyle name="Normal 2 3 2 4 2 5 2 3 2 2" xfId="28256" xr:uid="{00000000-0005-0000-0000-00009F4A0000}"/>
    <cellStyle name="Normal 2 3 2 4 2 5 2 3 3" xfId="20110" xr:uid="{00000000-0005-0000-0000-0000A04A0000}"/>
    <cellStyle name="Normal 2 3 2 4 2 5 2 4" xfId="6428" xr:uid="{00000000-0005-0000-0000-0000A14A0000}"/>
    <cellStyle name="Normal 2 3 2 4 2 5 2 4 2" xfId="14574" xr:uid="{00000000-0005-0000-0000-0000A24A0000}"/>
    <cellStyle name="Normal 2 3 2 4 2 5 2 4 2 2" xfId="30870" xr:uid="{00000000-0005-0000-0000-0000A34A0000}"/>
    <cellStyle name="Normal 2 3 2 4 2 5 2 4 3" xfId="22724" xr:uid="{00000000-0005-0000-0000-0000A44A0000}"/>
    <cellStyle name="Normal 2 3 2 4 2 5 2 5" xfId="9275" xr:uid="{00000000-0005-0000-0000-0000A54A0000}"/>
    <cellStyle name="Normal 2 3 2 4 2 5 2 5 2" xfId="25571" xr:uid="{00000000-0005-0000-0000-0000A64A0000}"/>
    <cellStyle name="Normal 2 3 2 4 2 5 2 6" xfId="17425" xr:uid="{00000000-0005-0000-0000-0000A74A0000}"/>
    <cellStyle name="Normal 2 3 2 4 2 5 3" xfId="1834" xr:uid="{00000000-0005-0000-0000-0000A84A0000}"/>
    <cellStyle name="Normal 2 3 2 4 2 5 3 2" xfId="4423" xr:uid="{00000000-0005-0000-0000-0000A94A0000}"/>
    <cellStyle name="Normal 2 3 2 4 2 5 3 2 2" xfId="12569" xr:uid="{00000000-0005-0000-0000-0000AA4A0000}"/>
    <cellStyle name="Normal 2 3 2 4 2 5 3 2 2 2" xfId="28865" xr:uid="{00000000-0005-0000-0000-0000AB4A0000}"/>
    <cellStyle name="Normal 2 3 2 4 2 5 3 2 3" xfId="20719" xr:uid="{00000000-0005-0000-0000-0000AC4A0000}"/>
    <cellStyle name="Normal 2 3 2 4 2 5 3 3" xfId="7133" xr:uid="{00000000-0005-0000-0000-0000AD4A0000}"/>
    <cellStyle name="Normal 2 3 2 4 2 5 3 3 2" xfId="15279" xr:uid="{00000000-0005-0000-0000-0000AE4A0000}"/>
    <cellStyle name="Normal 2 3 2 4 2 5 3 3 2 2" xfId="31575" xr:uid="{00000000-0005-0000-0000-0000AF4A0000}"/>
    <cellStyle name="Normal 2 3 2 4 2 5 3 3 3" xfId="23429" xr:uid="{00000000-0005-0000-0000-0000B04A0000}"/>
    <cellStyle name="Normal 2 3 2 4 2 5 3 4" xfId="9980" xr:uid="{00000000-0005-0000-0000-0000B14A0000}"/>
    <cellStyle name="Normal 2 3 2 4 2 5 3 4 2" xfId="26276" xr:uid="{00000000-0005-0000-0000-0000B24A0000}"/>
    <cellStyle name="Normal 2 3 2 4 2 5 3 5" xfId="18130" xr:uid="{00000000-0005-0000-0000-0000B34A0000}"/>
    <cellStyle name="Normal 2 3 2 4 2 5 4" xfId="3205" xr:uid="{00000000-0005-0000-0000-0000B44A0000}"/>
    <cellStyle name="Normal 2 3 2 4 2 5 4 2" xfId="11351" xr:uid="{00000000-0005-0000-0000-0000B54A0000}"/>
    <cellStyle name="Normal 2 3 2 4 2 5 4 2 2" xfId="27647" xr:uid="{00000000-0005-0000-0000-0000B64A0000}"/>
    <cellStyle name="Normal 2 3 2 4 2 5 4 3" xfId="19501" xr:uid="{00000000-0005-0000-0000-0000B74A0000}"/>
    <cellStyle name="Normal 2 3 2 4 2 5 5" xfId="5723" xr:uid="{00000000-0005-0000-0000-0000B84A0000}"/>
    <cellStyle name="Normal 2 3 2 4 2 5 5 2" xfId="13869" xr:uid="{00000000-0005-0000-0000-0000B94A0000}"/>
    <cellStyle name="Normal 2 3 2 4 2 5 5 2 2" xfId="30165" xr:uid="{00000000-0005-0000-0000-0000BA4A0000}"/>
    <cellStyle name="Normal 2 3 2 4 2 5 5 3" xfId="22019" xr:uid="{00000000-0005-0000-0000-0000BB4A0000}"/>
    <cellStyle name="Normal 2 3 2 4 2 5 6" xfId="8570" xr:uid="{00000000-0005-0000-0000-0000BC4A0000}"/>
    <cellStyle name="Normal 2 3 2 4 2 5 6 2" xfId="24866" xr:uid="{00000000-0005-0000-0000-0000BD4A0000}"/>
    <cellStyle name="Normal 2 3 2 4 2 5 7" xfId="16720" xr:uid="{00000000-0005-0000-0000-0000BE4A0000}"/>
    <cellStyle name="Normal 2 3 2 4 2 6" xfId="785" xr:uid="{00000000-0005-0000-0000-0000BF4A0000}"/>
    <cellStyle name="Normal 2 3 2 4 2 6 2" xfId="2195" xr:uid="{00000000-0005-0000-0000-0000C04A0000}"/>
    <cellStyle name="Normal 2 3 2 4 2 6 2 2" xfId="4736" xr:uid="{00000000-0005-0000-0000-0000C14A0000}"/>
    <cellStyle name="Normal 2 3 2 4 2 6 2 2 2" xfId="12882" xr:uid="{00000000-0005-0000-0000-0000C24A0000}"/>
    <cellStyle name="Normal 2 3 2 4 2 6 2 2 2 2" xfId="29178" xr:uid="{00000000-0005-0000-0000-0000C34A0000}"/>
    <cellStyle name="Normal 2 3 2 4 2 6 2 2 3" xfId="21032" xr:uid="{00000000-0005-0000-0000-0000C44A0000}"/>
    <cellStyle name="Normal 2 3 2 4 2 6 2 3" xfId="7494" xr:uid="{00000000-0005-0000-0000-0000C54A0000}"/>
    <cellStyle name="Normal 2 3 2 4 2 6 2 3 2" xfId="15640" xr:uid="{00000000-0005-0000-0000-0000C64A0000}"/>
    <cellStyle name="Normal 2 3 2 4 2 6 2 3 2 2" xfId="31936" xr:uid="{00000000-0005-0000-0000-0000C74A0000}"/>
    <cellStyle name="Normal 2 3 2 4 2 6 2 3 3" xfId="23790" xr:uid="{00000000-0005-0000-0000-0000C84A0000}"/>
    <cellStyle name="Normal 2 3 2 4 2 6 2 4" xfId="10341" xr:uid="{00000000-0005-0000-0000-0000C94A0000}"/>
    <cellStyle name="Normal 2 3 2 4 2 6 2 4 2" xfId="26637" xr:uid="{00000000-0005-0000-0000-0000CA4A0000}"/>
    <cellStyle name="Normal 2 3 2 4 2 6 2 5" xfId="18491" xr:uid="{00000000-0005-0000-0000-0000CB4A0000}"/>
    <cellStyle name="Normal 2 3 2 4 2 6 3" xfId="3518" xr:uid="{00000000-0005-0000-0000-0000CC4A0000}"/>
    <cellStyle name="Normal 2 3 2 4 2 6 3 2" xfId="11664" xr:uid="{00000000-0005-0000-0000-0000CD4A0000}"/>
    <cellStyle name="Normal 2 3 2 4 2 6 3 2 2" xfId="27960" xr:uid="{00000000-0005-0000-0000-0000CE4A0000}"/>
    <cellStyle name="Normal 2 3 2 4 2 6 3 3" xfId="19814" xr:uid="{00000000-0005-0000-0000-0000CF4A0000}"/>
    <cellStyle name="Normal 2 3 2 4 2 6 4" xfId="6084" xr:uid="{00000000-0005-0000-0000-0000D04A0000}"/>
    <cellStyle name="Normal 2 3 2 4 2 6 4 2" xfId="14230" xr:uid="{00000000-0005-0000-0000-0000D14A0000}"/>
    <cellStyle name="Normal 2 3 2 4 2 6 4 2 2" xfId="30526" xr:uid="{00000000-0005-0000-0000-0000D24A0000}"/>
    <cellStyle name="Normal 2 3 2 4 2 6 4 3" xfId="22380" xr:uid="{00000000-0005-0000-0000-0000D34A0000}"/>
    <cellStyle name="Normal 2 3 2 4 2 6 5" xfId="8931" xr:uid="{00000000-0005-0000-0000-0000D44A0000}"/>
    <cellStyle name="Normal 2 3 2 4 2 6 5 2" xfId="25227" xr:uid="{00000000-0005-0000-0000-0000D54A0000}"/>
    <cellStyle name="Normal 2 3 2 4 2 6 6" xfId="17081" xr:uid="{00000000-0005-0000-0000-0000D64A0000}"/>
    <cellStyle name="Normal 2 3 2 4 2 7" xfId="1490" xr:uid="{00000000-0005-0000-0000-0000D74A0000}"/>
    <cellStyle name="Normal 2 3 2 4 2 7 2" xfId="4127" xr:uid="{00000000-0005-0000-0000-0000D84A0000}"/>
    <cellStyle name="Normal 2 3 2 4 2 7 2 2" xfId="12273" xr:uid="{00000000-0005-0000-0000-0000D94A0000}"/>
    <cellStyle name="Normal 2 3 2 4 2 7 2 2 2" xfId="28569" xr:uid="{00000000-0005-0000-0000-0000DA4A0000}"/>
    <cellStyle name="Normal 2 3 2 4 2 7 2 3" xfId="20423" xr:uid="{00000000-0005-0000-0000-0000DB4A0000}"/>
    <cellStyle name="Normal 2 3 2 4 2 7 3" xfId="6789" xr:uid="{00000000-0005-0000-0000-0000DC4A0000}"/>
    <cellStyle name="Normal 2 3 2 4 2 7 3 2" xfId="14935" xr:uid="{00000000-0005-0000-0000-0000DD4A0000}"/>
    <cellStyle name="Normal 2 3 2 4 2 7 3 2 2" xfId="31231" xr:uid="{00000000-0005-0000-0000-0000DE4A0000}"/>
    <cellStyle name="Normal 2 3 2 4 2 7 3 3" xfId="23085" xr:uid="{00000000-0005-0000-0000-0000DF4A0000}"/>
    <cellStyle name="Normal 2 3 2 4 2 7 4" xfId="9636" xr:uid="{00000000-0005-0000-0000-0000E04A0000}"/>
    <cellStyle name="Normal 2 3 2 4 2 7 4 2" xfId="25932" xr:uid="{00000000-0005-0000-0000-0000E14A0000}"/>
    <cellStyle name="Normal 2 3 2 4 2 7 5" xfId="17786" xr:uid="{00000000-0005-0000-0000-0000E24A0000}"/>
    <cellStyle name="Normal 2 3 2 4 2 8" xfId="2909" xr:uid="{00000000-0005-0000-0000-0000E34A0000}"/>
    <cellStyle name="Normal 2 3 2 4 2 8 2" xfId="11055" xr:uid="{00000000-0005-0000-0000-0000E44A0000}"/>
    <cellStyle name="Normal 2 3 2 4 2 8 2 2" xfId="27351" xr:uid="{00000000-0005-0000-0000-0000E54A0000}"/>
    <cellStyle name="Normal 2 3 2 4 2 8 3" xfId="19205" xr:uid="{00000000-0005-0000-0000-0000E64A0000}"/>
    <cellStyle name="Normal 2 3 2 4 2 9" xfId="5379" xr:uid="{00000000-0005-0000-0000-0000E74A0000}"/>
    <cellStyle name="Normal 2 3 2 4 2 9 2" xfId="13525" xr:uid="{00000000-0005-0000-0000-0000E84A0000}"/>
    <cellStyle name="Normal 2 3 2 4 2 9 2 2" xfId="29821" xr:uid="{00000000-0005-0000-0000-0000E94A0000}"/>
    <cellStyle name="Normal 2 3 2 4 2 9 3" xfId="21675" xr:uid="{00000000-0005-0000-0000-0000EA4A0000}"/>
    <cellStyle name="Normal 2 3 2 4 3" xfId="125" xr:uid="{00000000-0005-0000-0000-0000EB4A0000}"/>
    <cellStyle name="Normal 2 3 2 4 3 2" xfId="469" xr:uid="{00000000-0005-0000-0000-0000EC4A0000}"/>
    <cellStyle name="Normal 2 3 2 4 3 2 2" xfId="1175" xr:uid="{00000000-0005-0000-0000-0000ED4A0000}"/>
    <cellStyle name="Normal 2 3 2 4 3 2 2 2" xfId="2585" xr:uid="{00000000-0005-0000-0000-0000EE4A0000}"/>
    <cellStyle name="Normal 2 3 2 4 3 2 2 2 2" xfId="5070" xr:uid="{00000000-0005-0000-0000-0000EF4A0000}"/>
    <cellStyle name="Normal 2 3 2 4 3 2 2 2 2 2" xfId="13216" xr:uid="{00000000-0005-0000-0000-0000F04A0000}"/>
    <cellStyle name="Normal 2 3 2 4 3 2 2 2 2 2 2" xfId="29512" xr:uid="{00000000-0005-0000-0000-0000F14A0000}"/>
    <cellStyle name="Normal 2 3 2 4 3 2 2 2 2 3" xfId="21366" xr:uid="{00000000-0005-0000-0000-0000F24A0000}"/>
    <cellStyle name="Normal 2 3 2 4 3 2 2 2 3" xfId="7884" xr:uid="{00000000-0005-0000-0000-0000F34A0000}"/>
    <cellStyle name="Normal 2 3 2 4 3 2 2 2 3 2" xfId="16030" xr:uid="{00000000-0005-0000-0000-0000F44A0000}"/>
    <cellStyle name="Normal 2 3 2 4 3 2 2 2 3 2 2" xfId="32326" xr:uid="{00000000-0005-0000-0000-0000F54A0000}"/>
    <cellStyle name="Normal 2 3 2 4 3 2 2 2 3 3" xfId="24180" xr:uid="{00000000-0005-0000-0000-0000F64A0000}"/>
    <cellStyle name="Normal 2 3 2 4 3 2 2 2 4" xfId="10731" xr:uid="{00000000-0005-0000-0000-0000F74A0000}"/>
    <cellStyle name="Normal 2 3 2 4 3 2 2 2 4 2" xfId="27027" xr:uid="{00000000-0005-0000-0000-0000F84A0000}"/>
    <cellStyle name="Normal 2 3 2 4 3 2 2 2 5" xfId="18881" xr:uid="{00000000-0005-0000-0000-0000F94A0000}"/>
    <cellStyle name="Normal 2 3 2 4 3 2 2 3" xfId="3852" xr:uid="{00000000-0005-0000-0000-0000FA4A0000}"/>
    <cellStyle name="Normal 2 3 2 4 3 2 2 3 2" xfId="11998" xr:uid="{00000000-0005-0000-0000-0000FB4A0000}"/>
    <cellStyle name="Normal 2 3 2 4 3 2 2 3 2 2" xfId="28294" xr:uid="{00000000-0005-0000-0000-0000FC4A0000}"/>
    <cellStyle name="Normal 2 3 2 4 3 2 2 3 3" xfId="20148" xr:uid="{00000000-0005-0000-0000-0000FD4A0000}"/>
    <cellStyle name="Normal 2 3 2 4 3 2 2 4" xfId="6474" xr:uid="{00000000-0005-0000-0000-0000FE4A0000}"/>
    <cellStyle name="Normal 2 3 2 4 3 2 2 4 2" xfId="14620" xr:uid="{00000000-0005-0000-0000-0000FF4A0000}"/>
    <cellStyle name="Normal 2 3 2 4 3 2 2 4 2 2" xfId="30916" xr:uid="{00000000-0005-0000-0000-0000004B0000}"/>
    <cellStyle name="Normal 2 3 2 4 3 2 2 4 3" xfId="22770" xr:uid="{00000000-0005-0000-0000-0000014B0000}"/>
    <cellStyle name="Normal 2 3 2 4 3 2 2 5" xfId="9321" xr:uid="{00000000-0005-0000-0000-0000024B0000}"/>
    <cellStyle name="Normal 2 3 2 4 3 2 2 5 2" xfId="25617" xr:uid="{00000000-0005-0000-0000-0000034B0000}"/>
    <cellStyle name="Normal 2 3 2 4 3 2 2 6" xfId="17471" xr:uid="{00000000-0005-0000-0000-0000044B0000}"/>
    <cellStyle name="Normal 2 3 2 4 3 2 3" xfId="1880" xr:uid="{00000000-0005-0000-0000-0000054B0000}"/>
    <cellStyle name="Normal 2 3 2 4 3 2 3 2" xfId="4461" xr:uid="{00000000-0005-0000-0000-0000064B0000}"/>
    <cellStyle name="Normal 2 3 2 4 3 2 3 2 2" xfId="12607" xr:uid="{00000000-0005-0000-0000-0000074B0000}"/>
    <cellStyle name="Normal 2 3 2 4 3 2 3 2 2 2" xfId="28903" xr:uid="{00000000-0005-0000-0000-0000084B0000}"/>
    <cellStyle name="Normal 2 3 2 4 3 2 3 2 3" xfId="20757" xr:uid="{00000000-0005-0000-0000-0000094B0000}"/>
    <cellStyle name="Normal 2 3 2 4 3 2 3 3" xfId="7179" xr:uid="{00000000-0005-0000-0000-00000A4B0000}"/>
    <cellStyle name="Normal 2 3 2 4 3 2 3 3 2" xfId="15325" xr:uid="{00000000-0005-0000-0000-00000B4B0000}"/>
    <cellStyle name="Normal 2 3 2 4 3 2 3 3 2 2" xfId="31621" xr:uid="{00000000-0005-0000-0000-00000C4B0000}"/>
    <cellStyle name="Normal 2 3 2 4 3 2 3 3 3" xfId="23475" xr:uid="{00000000-0005-0000-0000-00000D4B0000}"/>
    <cellStyle name="Normal 2 3 2 4 3 2 3 4" xfId="10026" xr:uid="{00000000-0005-0000-0000-00000E4B0000}"/>
    <cellStyle name="Normal 2 3 2 4 3 2 3 4 2" xfId="26322" xr:uid="{00000000-0005-0000-0000-00000F4B0000}"/>
    <cellStyle name="Normal 2 3 2 4 3 2 3 5" xfId="18176" xr:uid="{00000000-0005-0000-0000-0000104B0000}"/>
    <cellStyle name="Normal 2 3 2 4 3 2 4" xfId="3243" xr:uid="{00000000-0005-0000-0000-0000114B0000}"/>
    <cellStyle name="Normal 2 3 2 4 3 2 4 2" xfId="11389" xr:uid="{00000000-0005-0000-0000-0000124B0000}"/>
    <cellStyle name="Normal 2 3 2 4 3 2 4 2 2" xfId="27685" xr:uid="{00000000-0005-0000-0000-0000134B0000}"/>
    <cellStyle name="Normal 2 3 2 4 3 2 4 3" xfId="19539" xr:uid="{00000000-0005-0000-0000-0000144B0000}"/>
    <cellStyle name="Normal 2 3 2 4 3 2 5" xfId="5769" xr:uid="{00000000-0005-0000-0000-0000154B0000}"/>
    <cellStyle name="Normal 2 3 2 4 3 2 5 2" xfId="13915" xr:uid="{00000000-0005-0000-0000-0000164B0000}"/>
    <cellStyle name="Normal 2 3 2 4 3 2 5 2 2" xfId="30211" xr:uid="{00000000-0005-0000-0000-0000174B0000}"/>
    <cellStyle name="Normal 2 3 2 4 3 2 5 3" xfId="22065" xr:uid="{00000000-0005-0000-0000-0000184B0000}"/>
    <cellStyle name="Normal 2 3 2 4 3 2 6" xfId="8616" xr:uid="{00000000-0005-0000-0000-0000194B0000}"/>
    <cellStyle name="Normal 2 3 2 4 3 2 6 2" xfId="24912" xr:uid="{00000000-0005-0000-0000-00001A4B0000}"/>
    <cellStyle name="Normal 2 3 2 4 3 2 7" xfId="16766" xr:uid="{00000000-0005-0000-0000-00001B4B0000}"/>
    <cellStyle name="Normal 2 3 2 4 3 3" xfId="831" xr:uid="{00000000-0005-0000-0000-00001C4B0000}"/>
    <cellStyle name="Normal 2 3 2 4 3 3 2" xfId="2241" xr:uid="{00000000-0005-0000-0000-00001D4B0000}"/>
    <cellStyle name="Normal 2 3 2 4 3 3 2 2" xfId="4774" xr:uid="{00000000-0005-0000-0000-00001E4B0000}"/>
    <cellStyle name="Normal 2 3 2 4 3 3 2 2 2" xfId="12920" xr:uid="{00000000-0005-0000-0000-00001F4B0000}"/>
    <cellStyle name="Normal 2 3 2 4 3 3 2 2 2 2" xfId="29216" xr:uid="{00000000-0005-0000-0000-0000204B0000}"/>
    <cellStyle name="Normal 2 3 2 4 3 3 2 2 3" xfId="21070" xr:uid="{00000000-0005-0000-0000-0000214B0000}"/>
    <cellStyle name="Normal 2 3 2 4 3 3 2 3" xfId="7540" xr:uid="{00000000-0005-0000-0000-0000224B0000}"/>
    <cellStyle name="Normal 2 3 2 4 3 3 2 3 2" xfId="15686" xr:uid="{00000000-0005-0000-0000-0000234B0000}"/>
    <cellStyle name="Normal 2 3 2 4 3 3 2 3 2 2" xfId="31982" xr:uid="{00000000-0005-0000-0000-0000244B0000}"/>
    <cellStyle name="Normal 2 3 2 4 3 3 2 3 3" xfId="23836" xr:uid="{00000000-0005-0000-0000-0000254B0000}"/>
    <cellStyle name="Normal 2 3 2 4 3 3 2 4" xfId="10387" xr:uid="{00000000-0005-0000-0000-0000264B0000}"/>
    <cellStyle name="Normal 2 3 2 4 3 3 2 4 2" xfId="26683" xr:uid="{00000000-0005-0000-0000-0000274B0000}"/>
    <cellStyle name="Normal 2 3 2 4 3 3 2 5" xfId="18537" xr:uid="{00000000-0005-0000-0000-0000284B0000}"/>
    <cellStyle name="Normal 2 3 2 4 3 3 3" xfId="3556" xr:uid="{00000000-0005-0000-0000-0000294B0000}"/>
    <cellStyle name="Normal 2 3 2 4 3 3 3 2" xfId="11702" xr:uid="{00000000-0005-0000-0000-00002A4B0000}"/>
    <cellStyle name="Normal 2 3 2 4 3 3 3 2 2" xfId="27998" xr:uid="{00000000-0005-0000-0000-00002B4B0000}"/>
    <cellStyle name="Normal 2 3 2 4 3 3 3 3" xfId="19852" xr:uid="{00000000-0005-0000-0000-00002C4B0000}"/>
    <cellStyle name="Normal 2 3 2 4 3 3 4" xfId="6130" xr:uid="{00000000-0005-0000-0000-00002D4B0000}"/>
    <cellStyle name="Normal 2 3 2 4 3 3 4 2" xfId="14276" xr:uid="{00000000-0005-0000-0000-00002E4B0000}"/>
    <cellStyle name="Normal 2 3 2 4 3 3 4 2 2" xfId="30572" xr:uid="{00000000-0005-0000-0000-00002F4B0000}"/>
    <cellStyle name="Normal 2 3 2 4 3 3 4 3" xfId="22426" xr:uid="{00000000-0005-0000-0000-0000304B0000}"/>
    <cellStyle name="Normal 2 3 2 4 3 3 5" xfId="8977" xr:uid="{00000000-0005-0000-0000-0000314B0000}"/>
    <cellStyle name="Normal 2 3 2 4 3 3 5 2" xfId="25273" xr:uid="{00000000-0005-0000-0000-0000324B0000}"/>
    <cellStyle name="Normal 2 3 2 4 3 3 6" xfId="17127" xr:uid="{00000000-0005-0000-0000-0000334B0000}"/>
    <cellStyle name="Normal 2 3 2 4 3 4" xfId="1536" xr:uid="{00000000-0005-0000-0000-0000344B0000}"/>
    <cellStyle name="Normal 2 3 2 4 3 4 2" xfId="4165" xr:uid="{00000000-0005-0000-0000-0000354B0000}"/>
    <cellStyle name="Normal 2 3 2 4 3 4 2 2" xfId="12311" xr:uid="{00000000-0005-0000-0000-0000364B0000}"/>
    <cellStyle name="Normal 2 3 2 4 3 4 2 2 2" xfId="28607" xr:uid="{00000000-0005-0000-0000-0000374B0000}"/>
    <cellStyle name="Normal 2 3 2 4 3 4 2 3" xfId="20461" xr:uid="{00000000-0005-0000-0000-0000384B0000}"/>
    <cellStyle name="Normal 2 3 2 4 3 4 3" xfId="6835" xr:uid="{00000000-0005-0000-0000-0000394B0000}"/>
    <cellStyle name="Normal 2 3 2 4 3 4 3 2" xfId="14981" xr:uid="{00000000-0005-0000-0000-00003A4B0000}"/>
    <cellStyle name="Normal 2 3 2 4 3 4 3 2 2" xfId="31277" xr:uid="{00000000-0005-0000-0000-00003B4B0000}"/>
    <cellStyle name="Normal 2 3 2 4 3 4 3 3" xfId="23131" xr:uid="{00000000-0005-0000-0000-00003C4B0000}"/>
    <cellStyle name="Normal 2 3 2 4 3 4 4" xfId="9682" xr:uid="{00000000-0005-0000-0000-00003D4B0000}"/>
    <cellStyle name="Normal 2 3 2 4 3 4 4 2" xfId="25978" xr:uid="{00000000-0005-0000-0000-00003E4B0000}"/>
    <cellStyle name="Normal 2 3 2 4 3 4 5" xfId="17832" xr:uid="{00000000-0005-0000-0000-00003F4B0000}"/>
    <cellStyle name="Normal 2 3 2 4 3 5" xfId="2947" xr:uid="{00000000-0005-0000-0000-0000404B0000}"/>
    <cellStyle name="Normal 2 3 2 4 3 5 2" xfId="11093" xr:uid="{00000000-0005-0000-0000-0000414B0000}"/>
    <cellStyle name="Normal 2 3 2 4 3 5 2 2" xfId="27389" xr:uid="{00000000-0005-0000-0000-0000424B0000}"/>
    <cellStyle name="Normal 2 3 2 4 3 5 3" xfId="19243" xr:uid="{00000000-0005-0000-0000-0000434B0000}"/>
    <cellStyle name="Normal 2 3 2 4 3 6" xfId="5425" xr:uid="{00000000-0005-0000-0000-0000444B0000}"/>
    <cellStyle name="Normal 2 3 2 4 3 6 2" xfId="13571" xr:uid="{00000000-0005-0000-0000-0000454B0000}"/>
    <cellStyle name="Normal 2 3 2 4 3 6 2 2" xfId="29867" xr:uid="{00000000-0005-0000-0000-0000464B0000}"/>
    <cellStyle name="Normal 2 3 2 4 3 6 3" xfId="21721" xr:uid="{00000000-0005-0000-0000-0000474B0000}"/>
    <cellStyle name="Normal 2 3 2 4 3 7" xfId="8272" xr:uid="{00000000-0005-0000-0000-0000484B0000}"/>
    <cellStyle name="Normal 2 3 2 4 3 7 2" xfId="24568" xr:uid="{00000000-0005-0000-0000-0000494B0000}"/>
    <cellStyle name="Normal 2 3 2 4 3 8" xfId="16422" xr:uid="{00000000-0005-0000-0000-00004A4B0000}"/>
    <cellStyle name="Normal 2 3 2 4 4" xfId="210" xr:uid="{00000000-0005-0000-0000-00004B4B0000}"/>
    <cellStyle name="Normal 2 3 2 4 4 2" xfId="554" xr:uid="{00000000-0005-0000-0000-00004C4B0000}"/>
    <cellStyle name="Normal 2 3 2 4 4 2 2" xfId="1260" xr:uid="{00000000-0005-0000-0000-00004D4B0000}"/>
    <cellStyle name="Normal 2 3 2 4 4 2 2 2" xfId="2670" xr:uid="{00000000-0005-0000-0000-00004E4B0000}"/>
    <cellStyle name="Normal 2 3 2 4 4 2 2 2 2" xfId="5144" xr:uid="{00000000-0005-0000-0000-00004F4B0000}"/>
    <cellStyle name="Normal 2 3 2 4 4 2 2 2 2 2" xfId="13290" xr:uid="{00000000-0005-0000-0000-0000504B0000}"/>
    <cellStyle name="Normal 2 3 2 4 4 2 2 2 2 2 2" xfId="29586" xr:uid="{00000000-0005-0000-0000-0000514B0000}"/>
    <cellStyle name="Normal 2 3 2 4 4 2 2 2 2 3" xfId="21440" xr:uid="{00000000-0005-0000-0000-0000524B0000}"/>
    <cellStyle name="Normal 2 3 2 4 4 2 2 2 3" xfId="7969" xr:uid="{00000000-0005-0000-0000-0000534B0000}"/>
    <cellStyle name="Normal 2 3 2 4 4 2 2 2 3 2" xfId="16115" xr:uid="{00000000-0005-0000-0000-0000544B0000}"/>
    <cellStyle name="Normal 2 3 2 4 4 2 2 2 3 2 2" xfId="32411" xr:uid="{00000000-0005-0000-0000-0000554B0000}"/>
    <cellStyle name="Normal 2 3 2 4 4 2 2 2 3 3" xfId="24265" xr:uid="{00000000-0005-0000-0000-0000564B0000}"/>
    <cellStyle name="Normal 2 3 2 4 4 2 2 2 4" xfId="10816" xr:uid="{00000000-0005-0000-0000-0000574B0000}"/>
    <cellStyle name="Normal 2 3 2 4 4 2 2 2 4 2" xfId="27112" xr:uid="{00000000-0005-0000-0000-0000584B0000}"/>
    <cellStyle name="Normal 2 3 2 4 4 2 2 2 5" xfId="18966" xr:uid="{00000000-0005-0000-0000-0000594B0000}"/>
    <cellStyle name="Normal 2 3 2 4 4 2 2 3" xfId="3926" xr:uid="{00000000-0005-0000-0000-00005A4B0000}"/>
    <cellStyle name="Normal 2 3 2 4 4 2 2 3 2" xfId="12072" xr:uid="{00000000-0005-0000-0000-00005B4B0000}"/>
    <cellStyle name="Normal 2 3 2 4 4 2 2 3 2 2" xfId="28368" xr:uid="{00000000-0005-0000-0000-00005C4B0000}"/>
    <cellStyle name="Normal 2 3 2 4 4 2 2 3 3" xfId="20222" xr:uid="{00000000-0005-0000-0000-00005D4B0000}"/>
    <cellStyle name="Normal 2 3 2 4 4 2 2 4" xfId="6559" xr:uid="{00000000-0005-0000-0000-00005E4B0000}"/>
    <cellStyle name="Normal 2 3 2 4 4 2 2 4 2" xfId="14705" xr:uid="{00000000-0005-0000-0000-00005F4B0000}"/>
    <cellStyle name="Normal 2 3 2 4 4 2 2 4 2 2" xfId="31001" xr:uid="{00000000-0005-0000-0000-0000604B0000}"/>
    <cellStyle name="Normal 2 3 2 4 4 2 2 4 3" xfId="22855" xr:uid="{00000000-0005-0000-0000-0000614B0000}"/>
    <cellStyle name="Normal 2 3 2 4 4 2 2 5" xfId="9406" xr:uid="{00000000-0005-0000-0000-0000624B0000}"/>
    <cellStyle name="Normal 2 3 2 4 4 2 2 5 2" xfId="25702" xr:uid="{00000000-0005-0000-0000-0000634B0000}"/>
    <cellStyle name="Normal 2 3 2 4 4 2 2 6" xfId="17556" xr:uid="{00000000-0005-0000-0000-0000644B0000}"/>
    <cellStyle name="Normal 2 3 2 4 4 2 3" xfId="1965" xr:uid="{00000000-0005-0000-0000-0000654B0000}"/>
    <cellStyle name="Normal 2 3 2 4 4 2 3 2" xfId="4535" xr:uid="{00000000-0005-0000-0000-0000664B0000}"/>
    <cellStyle name="Normal 2 3 2 4 4 2 3 2 2" xfId="12681" xr:uid="{00000000-0005-0000-0000-0000674B0000}"/>
    <cellStyle name="Normal 2 3 2 4 4 2 3 2 2 2" xfId="28977" xr:uid="{00000000-0005-0000-0000-0000684B0000}"/>
    <cellStyle name="Normal 2 3 2 4 4 2 3 2 3" xfId="20831" xr:uid="{00000000-0005-0000-0000-0000694B0000}"/>
    <cellStyle name="Normal 2 3 2 4 4 2 3 3" xfId="7264" xr:uid="{00000000-0005-0000-0000-00006A4B0000}"/>
    <cellStyle name="Normal 2 3 2 4 4 2 3 3 2" xfId="15410" xr:uid="{00000000-0005-0000-0000-00006B4B0000}"/>
    <cellStyle name="Normal 2 3 2 4 4 2 3 3 2 2" xfId="31706" xr:uid="{00000000-0005-0000-0000-00006C4B0000}"/>
    <cellStyle name="Normal 2 3 2 4 4 2 3 3 3" xfId="23560" xr:uid="{00000000-0005-0000-0000-00006D4B0000}"/>
    <cellStyle name="Normal 2 3 2 4 4 2 3 4" xfId="10111" xr:uid="{00000000-0005-0000-0000-00006E4B0000}"/>
    <cellStyle name="Normal 2 3 2 4 4 2 3 4 2" xfId="26407" xr:uid="{00000000-0005-0000-0000-00006F4B0000}"/>
    <cellStyle name="Normal 2 3 2 4 4 2 3 5" xfId="18261" xr:uid="{00000000-0005-0000-0000-0000704B0000}"/>
    <cellStyle name="Normal 2 3 2 4 4 2 4" xfId="3317" xr:uid="{00000000-0005-0000-0000-0000714B0000}"/>
    <cellStyle name="Normal 2 3 2 4 4 2 4 2" xfId="11463" xr:uid="{00000000-0005-0000-0000-0000724B0000}"/>
    <cellStyle name="Normal 2 3 2 4 4 2 4 2 2" xfId="27759" xr:uid="{00000000-0005-0000-0000-0000734B0000}"/>
    <cellStyle name="Normal 2 3 2 4 4 2 4 3" xfId="19613" xr:uid="{00000000-0005-0000-0000-0000744B0000}"/>
    <cellStyle name="Normal 2 3 2 4 4 2 5" xfId="5854" xr:uid="{00000000-0005-0000-0000-0000754B0000}"/>
    <cellStyle name="Normal 2 3 2 4 4 2 5 2" xfId="14000" xr:uid="{00000000-0005-0000-0000-0000764B0000}"/>
    <cellStyle name="Normal 2 3 2 4 4 2 5 2 2" xfId="30296" xr:uid="{00000000-0005-0000-0000-0000774B0000}"/>
    <cellStyle name="Normal 2 3 2 4 4 2 5 3" xfId="22150" xr:uid="{00000000-0005-0000-0000-0000784B0000}"/>
    <cellStyle name="Normal 2 3 2 4 4 2 6" xfId="8701" xr:uid="{00000000-0005-0000-0000-0000794B0000}"/>
    <cellStyle name="Normal 2 3 2 4 4 2 6 2" xfId="24997" xr:uid="{00000000-0005-0000-0000-00007A4B0000}"/>
    <cellStyle name="Normal 2 3 2 4 4 2 7" xfId="16851" xr:uid="{00000000-0005-0000-0000-00007B4B0000}"/>
    <cellStyle name="Normal 2 3 2 4 4 3" xfId="916" xr:uid="{00000000-0005-0000-0000-00007C4B0000}"/>
    <cellStyle name="Normal 2 3 2 4 4 3 2" xfId="2326" xr:uid="{00000000-0005-0000-0000-00007D4B0000}"/>
    <cellStyle name="Normal 2 3 2 4 4 3 2 2" xfId="4848" xr:uid="{00000000-0005-0000-0000-00007E4B0000}"/>
    <cellStyle name="Normal 2 3 2 4 4 3 2 2 2" xfId="12994" xr:uid="{00000000-0005-0000-0000-00007F4B0000}"/>
    <cellStyle name="Normal 2 3 2 4 4 3 2 2 2 2" xfId="29290" xr:uid="{00000000-0005-0000-0000-0000804B0000}"/>
    <cellStyle name="Normal 2 3 2 4 4 3 2 2 3" xfId="21144" xr:uid="{00000000-0005-0000-0000-0000814B0000}"/>
    <cellStyle name="Normal 2 3 2 4 4 3 2 3" xfId="7625" xr:uid="{00000000-0005-0000-0000-0000824B0000}"/>
    <cellStyle name="Normal 2 3 2 4 4 3 2 3 2" xfId="15771" xr:uid="{00000000-0005-0000-0000-0000834B0000}"/>
    <cellStyle name="Normal 2 3 2 4 4 3 2 3 2 2" xfId="32067" xr:uid="{00000000-0005-0000-0000-0000844B0000}"/>
    <cellStyle name="Normal 2 3 2 4 4 3 2 3 3" xfId="23921" xr:uid="{00000000-0005-0000-0000-0000854B0000}"/>
    <cellStyle name="Normal 2 3 2 4 4 3 2 4" xfId="10472" xr:uid="{00000000-0005-0000-0000-0000864B0000}"/>
    <cellStyle name="Normal 2 3 2 4 4 3 2 4 2" xfId="26768" xr:uid="{00000000-0005-0000-0000-0000874B0000}"/>
    <cellStyle name="Normal 2 3 2 4 4 3 2 5" xfId="18622" xr:uid="{00000000-0005-0000-0000-0000884B0000}"/>
    <cellStyle name="Normal 2 3 2 4 4 3 3" xfId="3630" xr:uid="{00000000-0005-0000-0000-0000894B0000}"/>
    <cellStyle name="Normal 2 3 2 4 4 3 3 2" xfId="11776" xr:uid="{00000000-0005-0000-0000-00008A4B0000}"/>
    <cellStyle name="Normal 2 3 2 4 4 3 3 2 2" xfId="28072" xr:uid="{00000000-0005-0000-0000-00008B4B0000}"/>
    <cellStyle name="Normal 2 3 2 4 4 3 3 3" xfId="19926" xr:uid="{00000000-0005-0000-0000-00008C4B0000}"/>
    <cellStyle name="Normal 2 3 2 4 4 3 4" xfId="6215" xr:uid="{00000000-0005-0000-0000-00008D4B0000}"/>
    <cellStyle name="Normal 2 3 2 4 4 3 4 2" xfId="14361" xr:uid="{00000000-0005-0000-0000-00008E4B0000}"/>
    <cellStyle name="Normal 2 3 2 4 4 3 4 2 2" xfId="30657" xr:uid="{00000000-0005-0000-0000-00008F4B0000}"/>
    <cellStyle name="Normal 2 3 2 4 4 3 4 3" xfId="22511" xr:uid="{00000000-0005-0000-0000-0000904B0000}"/>
    <cellStyle name="Normal 2 3 2 4 4 3 5" xfId="9062" xr:uid="{00000000-0005-0000-0000-0000914B0000}"/>
    <cellStyle name="Normal 2 3 2 4 4 3 5 2" xfId="25358" xr:uid="{00000000-0005-0000-0000-0000924B0000}"/>
    <cellStyle name="Normal 2 3 2 4 4 3 6" xfId="17212" xr:uid="{00000000-0005-0000-0000-0000934B0000}"/>
    <cellStyle name="Normal 2 3 2 4 4 4" xfId="1621" xr:uid="{00000000-0005-0000-0000-0000944B0000}"/>
    <cellStyle name="Normal 2 3 2 4 4 4 2" xfId="4239" xr:uid="{00000000-0005-0000-0000-0000954B0000}"/>
    <cellStyle name="Normal 2 3 2 4 4 4 2 2" xfId="12385" xr:uid="{00000000-0005-0000-0000-0000964B0000}"/>
    <cellStyle name="Normal 2 3 2 4 4 4 2 2 2" xfId="28681" xr:uid="{00000000-0005-0000-0000-0000974B0000}"/>
    <cellStyle name="Normal 2 3 2 4 4 4 2 3" xfId="20535" xr:uid="{00000000-0005-0000-0000-0000984B0000}"/>
    <cellStyle name="Normal 2 3 2 4 4 4 3" xfId="6920" xr:uid="{00000000-0005-0000-0000-0000994B0000}"/>
    <cellStyle name="Normal 2 3 2 4 4 4 3 2" xfId="15066" xr:uid="{00000000-0005-0000-0000-00009A4B0000}"/>
    <cellStyle name="Normal 2 3 2 4 4 4 3 2 2" xfId="31362" xr:uid="{00000000-0005-0000-0000-00009B4B0000}"/>
    <cellStyle name="Normal 2 3 2 4 4 4 3 3" xfId="23216" xr:uid="{00000000-0005-0000-0000-00009C4B0000}"/>
    <cellStyle name="Normal 2 3 2 4 4 4 4" xfId="9767" xr:uid="{00000000-0005-0000-0000-00009D4B0000}"/>
    <cellStyle name="Normal 2 3 2 4 4 4 4 2" xfId="26063" xr:uid="{00000000-0005-0000-0000-00009E4B0000}"/>
    <cellStyle name="Normal 2 3 2 4 4 4 5" xfId="17917" xr:uid="{00000000-0005-0000-0000-00009F4B0000}"/>
    <cellStyle name="Normal 2 3 2 4 4 5" xfId="3021" xr:uid="{00000000-0005-0000-0000-0000A04B0000}"/>
    <cellStyle name="Normal 2 3 2 4 4 5 2" xfId="11167" xr:uid="{00000000-0005-0000-0000-0000A14B0000}"/>
    <cellStyle name="Normal 2 3 2 4 4 5 2 2" xfId="27463" xr:uid="{00000000-0005-0000-0000-0000A24B0000}"/>
    <cellStyle name="Normal 2 3 2 4 4 5 3" xfId="19317" xr:uid="{00000000-0005-0000-0000-0000A34B0000}"/>
    <cellStyle name="Normal 2 3 2 4 4 6" xfId="5510" xr:uid="{00000000-0005-0000-0000-0000A44B0000}"/>
    <cellStyle name="Normal 2 3 2 4 4 6 2" xfId="13656" xr:uid="{00000000-0005-0000-0000-0000A54B0000}"/>
    <cellStyle name="Normal 2 3 2 4 4 6 2 2" xfId="29952" xr:uid="{00000000-0005-0000-0000-0000A64B0000}"/>
    <cellStyle name="Normal 2 3 2 4 4 6 3" xfId="21806" xr:uid="{00000000-0005-0000-0000-0000A74B0000}"/>
    <cellStyle name="Normal 2 3 2 4 4 7" xfId="8357" xr:uid="{00000000-0005-0000-0000-0000A84B0000}"/>
    <cellStyle name="Normal 2 3 2 4 4 7 2" xfId="24653" xr:uid="{00000000-0005-0000-0000-0000A94B0000}"/>
    <cellStyle name="Normal 2 3 2 4 4 8" xfId="16507" xr:uid="{00000000-0005-0000-0000-0000AA4B0000}"/>
    <cellStyle name="Normal 2 3 2 4 5" xfId="289" xr:uid="{00000000-0005-0000-0000-0000AB4B0000}"/>
    <cellStyle name="Normal 2 3 2 4 5 2" xfId="633" xr:uid="{00000000-0005-0000-0000-0000AC4B0000}"/>
    <cellStyle name="Normal 2 3 2 4 5 2 2" xfId="1339" xr:uid="{00000000-0005-0000-0000-0000AD4B0000}"/>
    <cellStyle name="Normal 2 3 2 4 5 2 2 2" xfId="2749" xr:uid="{00000000-0005-0000-0000-0000AE4B0000}"/>
    <cellStyle name="Normal 2 3 2 4 5 2 2 2 2" xfId="5218" xr:uid="{00000000-0005-0000-0000-0000AF4B0000}"/>
    <cellStyle name="Normal 2 3 2 4 5 2 2 2 2 2" xfId="13364" xr:uid="{00000000-0005-0000-0000-0000B04B0000}"/>
    <cellStyle name="Normal 2 3 2 4 5 2 2 2 2 2 2" xfId="29660" xr:uid="{00000000-0005-0000-0000-0000B14B0000}"/>
    <cellStyle name="Normal 2 3 2 4 5 2 2 2 2 3" xfId="21514" xr:uid="{00000000-0005-0000-0000-0000B24B0000}"/>
    <cellStyle name="Normal 2 3 2 4 5 2 2 2 3" xfId="8048" xr:uid="{00000000-0005-0000-0000-0000B34B0000}"/>
    <cellStyle name="Normal 2 3 2 4 5 2 2 2 3 2" xfId="16194" xr:uid="{00000000-0005-0000-0000-0000B44B0000}"/>
    <cellStyle name="Normal 2 3 2 4 5 2 2 2 3 2 2" xfId="32490" xr:uid="{00000000-0005-0000-0000-0000B54B0000}"/>
    <cellStyle name="Normal 2 3 2 4 5 2 2 2 3 3" xfId="24344" xr:uid="{00000000-0005-0000-0000-0000B64B0000}"/>
    <cellStyle name="Normal 2 3 2 4 5 2 2 2 4" xfId="10895" xr:uid="{00000000-0005-0000-0000-0000B74B0000}"/>
    <cellStyle name="Normal 2 3 2 4 5 2 2 2 4 2" xfId="27191" xr:uid="{00000000-0005-0000-0000-0000B84B0000}"/>
    <cellStyle name="Normal 2 3 2 4 5 2 2 2 5" xfId="19045" xr:uid="{00000000-0005-0000-0000-0000B94B0000}"/>
    <cellStyle name="Normal 2 3 2 4 5 2 2 3" xfId="4000" xr:uid="{00000000-0005-0000-0000-0000BA4B0000}"/>
    <cellStyle name="Normal 2 3 2 4 5 2 2 3 2" xfId="12146" xr:uid="{00000000-0005-0000-0000-0000BB4B0000}"/>
    <cellStyle name="Normal 2 3 2 4 5 2 2 3 2 2" xfId="28442" xr:uid="{00000000-0005-0000-0000-0000BC4B0000}"/>
    <cellStyle name="Normal 2 3 2 4 5 2 2 3 3" xfId="20296" xr:uid="{00000000-0005-0000-0000-0000BD4B0000}"/>
    <cellStyle name="Normal 2 3 2 4 5 2 2 4" xfId="6638" xr:uid="{00000000-0005-0000-0000-0000BE4B0000}"/>
    <cellStyle name="Normal 2 3 2 4 5 2 2 4 2" xfId="14784" xr:uid="{00000000-0005-0000-0000-0000BF4B0000}"/>
    <cellStyle name="Normal 2 3 2 4 5 2 2 4 2 2" xfId="31080" xr:uid="{00000000-0005-0000-0000-0000C04B0000}"/>
    <cellStyle name="Normal 2 3 2 4 5 2 2 4 3" xfId="22934" xr:uid="{00000000-0005-0000-0000-0000C14B0000}"/>
    <cellStyle name="Normal 2 3 2 4 5 2 2 5" xfId="9485" xr:uid="{00000000-0005-0000-0000-0000C24B0000}"/>
    <cellStyle name="Normal 2 3 2 4 5 2 2 5 2" xfId="25781" xr:uid="{00000000-0005-0000-0000-0000C34B0000}"/>
    <cellStyle name="Normal 2 3 2 4 5 2 2 6" xfId="17635" xr:uid="{00000000-0005-0000-0000-0000C44B0000}"/>
    <cellStyle name="Normal 2 3 2 4 5 2 3" xfId="2044" xr:uid="{00000000-0005-0000-0000-0000C54B0000}"/>
    <cellStyle name="Normal 2 3 2 4 5 2 3 2" xfId="4609" xr:uid="{00000000-0005-0000-0000-0000C64B0000}"/>
    <cellStyle name="Normal 2 3 2 4 5 2 3 2 2" xfId="12755" xr:uid="{00000000-0005-0000-0000-0000C74B0000}"/>
    <cellStyle name="Normal 2 3 2 4 5 2 3 2 2 2" xfId="29051" xr:uid="{00000000-0005-0000-0000-0000C84B0000}"/>
    <cellStyle name="Normal 2 3 2 4 5 2 3 2 3" xfId="20905" xr:uid="{00000000-0005-0000-0000-0000C94B0000}"/>
    <cellStyle name="Normal 2 3 2 4 5 2 3 3" xfId="7343" xr:uid="{00000000-0005-0000-0000-0000CA4B0000}"/>
    <cellStyle name="Normal 2 3 2 4 5 2 3 3 2" xfId="15489" xr:uid="{00000000-0005-0000-0000-0000CB4B0000}"/>
    <cellStyle name="Normal 2 3 2 4 5 2 3 3 2 2" xfId="31785" xr:uid="{00000000-0005-0000-0000-0000CC4B0000}"/>
    <cellStyle name="Normal 2 3 2 4 5 2 3 3 3" xfId="23639" xr:uid="{00000000-0005-0000-0000-0000CD4B0000}"/>
    <cellStyle name="Normal 2 3 2 4 5 2 3 4" xfId="10190" xr:uid="{00000000-0005-0000-0000-0000CE4B0000}"/>
    <cellStyle name="Normal 2 3 2 4 5 2 3 4 2" xfId="26486" xr:uid="{00000000-0005-0000-0000-0000CF4B0000}"/>
    <cellStyle name="Normal 2 3 2 4 5 2 3 5" xfId="18340" xr:uid="{00000000-0005-0000-0000-0000D04B0000}"/>
    <cellStyle name="Normal 2 3 2 4 5 2 4" xfId="3391" xr:uid="{00000000-0005-0000-0000-0000D14B0000}"/>
    <cellStyle name="Normal 2 3 2 4 5 2 4 2" xfId="11537" xr:uid="{00000000-0005-0000-0000-0000D24B0000}"/>
    <cellStyle name="Normal 2 3 2 4 5 2 4 2 2" xfId="27833" xr:uid="{00000000-0005-0000-0000-0000D34B0000}"/>
    <cellStyle name="Normal 2 3 2 4 5 2 4 3" xfId="19687" xr:uid="{00000000-0005-0000-0000-0000D44B0000}"/>
    <cellStyle name="Normal 2 3 2 4 5 2 5" xfId="5933" xr:uid="{00000000-0005-0000-0000-0000D54B0000}"/>
    <cellStyle name="Normal 2 3 2 4 5 2 5 2" xfId="14079" xr:uid="{00000000-0005-0000-0000-0000D64B0000}"/>
    <cellStyle name="Normal 2 3 2 4 5 2 5 2 2" xfId="30375" xr:uid="{00000000-0005-0000-0000-0000D74B0000}"/>
    <cellStyle name="Normal 2 3 2 4 5 2 5 3" xfId="22229" xr:uid="{00000000-0005-0000-0000-0000D84B0000}"/>
    <cellStyle name="Normal 2 3 2 4 5 2 6" xfId="8780" xr:uid="{00000000-0005-0000-0000-0000D94B0000}"/>
    <cellStyle name="Normal 2 3 2 4 5 2 6 2" xfId="25076" xr:uid="{00000000-0005-0000-0000-0000DA4B0000}"/>
    <cellStyle name="Normal 2 3 2 4 5 2 7" xfId="16930" xr:uid="{00000000-0005-0000-0000-0000DB4B0000}"/>
    <cellStyle name="Normal 2 3 2 4 5 3" xfId="995" xr:uid="{00000000-0005-0000-0000-0000DC4B0000}"/>
    <cellStyle name="Normal 2 3 2 4 5 3 2" xfId="2405" xr:uid="{00000000-0005-0000-0000-0000DD4B0000}"/>
    <cellStyle name="Normal 2 3 2 4 5 3 2 2" xfId="4922" xr:uid="{00000000-0005-0000-0000-0000DE4B0000}"/>
    <cellStyle name="Normal 2 3 2 4 5 3 2 2 2" xfId="13068" xr:uid="{00000000-0005-0000-0000-0000DF4B0000}"/>
    <cellStyle name="Normal 2 3 2 4 5 3 2 2 2 2" xfId="29364" xr:uid="{00000000-0005-0000-0000-0000E04B0000}"/>
    <cellStyle name="Normal 2 3 2 4 5 3 2 2 3" xfId="21218" xr:uid="{00000000-0005-0000-0000-0000E14B0000}"/>
    <cellStyle name="Normal 2 3 2 4 5 3 2 3" xfId="7704" xr:uid="{00000000-0005-0000-0000-0000E24B0000}"/>
    <cellStyle name="Normal 2 3 2 4 5 3 2 3 2" xfId="15850" xr:uid="{00000000-0005-0000-0000-0000E34B0000}"/>
    <cellStyle name="Normal 2 3 2 4 5 3 2 3 2 2" xfId="32146" xr:uid="{00000000-0005-0000-0000-0000E44B0000}"/>
    <cellStyle name="Normal 2 3 2 4 5 3 2 3 3" xfId="24000" xr:uid="{00000000-0005-0000-0000-0000E54B0000}"/>
    <cellStyle name="Normal 2 3 2 4 5 3 2 4" xfId="10551" xr:uid="{00000000-0005-0000-0000-0000E64B0000}"/>
    <cellStyle name="Normal 2 3 2 4 5 3 2 4 2" xfId="26847" xr:uid="{00000000-0005-0000-0000-0000E74B0000}"/>
    <cellStyle name="Normal 2 3 2 4 5 3 2 5" xfId="18701" xr:uid="{00000000-0005-0000-0000-0000E84B0000}"/>
    <cellStyle name="Normal 2 3 2 4 5 3 3" xfId="3704" xr:uid="{00000000-0005-0000-0000-0000E94B0000}"/>
    <cellStyle name="Normal 2 3 2 4 5 3 3 2" xfId="11850" xr:uid="{00000000-0005-0000-0000-0000EA4B0000}"/>
    <cellStyle name="Normal 2 3 2 4 5 3 3 2 2" xfId="28146" xr:uid="{00000000-0005-0000-0000-0000EB4B0000}"/>
    <cellStyle name="Normal 2 3 2 4 5 3 3 3" xfId="20000" xr:uid="{00000000-0005-0000-0000-0000EC4B0000}"/>
    <cellStyle name="Normal 2 3 2 4 5 3 4" xfId="6294" xr:uid="{00000000-0005-0000-0000-0000ED4B0000}"/>
    <cellStyle name="Normal 2 3 2 4 5 3 4 2" xfId="14440" xr:uid="{00000000-0005-0000-0000-0000EE4B0000}"/>
    <cellStyle name="Normal 2 3 2 4 5 3 4 2 2" xfId="30736" xr:uid="{00000000-0005-0000-0000-0000EF4B0000}"/>
    <cellStyle name="Normal 2 3 2 4 5 3 4 3" xfId="22590" xr:uid="{00000000-0005-0000-0000-0000F04B0000}"/>
    <cellStyle name="Normal 2 3 2 4 5 3 5" xfId="9141" xr:uid="{00000000-0005-0000-0000-0000F14B0000}"/>
    <cellStyle name="Normal 2 3 2 4 5 3 5 2" xfId="25437" xr:uid="{00000000-0005-0000-0000-0000F24B0000}"/>
    <cellStyle name="Normal 2 3 2 4 5 3 6" xfId="17291" xr:uid="{00000000-0005-0000-0000-0000F34B0000}"/>
    <cellStyle name="Normal 2 3 2 4 5 4" xfId="1700" xr:uid="{00000000-0005-0000-0000-0000F44B0000}"/>
    <cellStyle name="Normal 2 3 2 4 5 4 2" xfId="4313" xr:uid="{00000000-0005-0000-0000-0000F54B0000}"/>
    <cellStyle name="Normal 2 3 2 4 5 4 2 2" xfId="12459" xr:uid="{00000000-0005-0000-0000-0000F64B0000}"/>
    <cellStyle name="Normal 2 3 2 4 5 4 2 2 2" xfId="28755" xr:uid="{00000000-0005-0000-0000-0000F74B0000}"/>
    <cellStyle name="Normal 2 3 2 4 5 4 2 3" xfId="20609" xr:uid="{00000000-0005-0000-0000-0000F84B0000}"/>
    <cellStyle name="Normal 2 3 2 4 5 4 3" xfId="6999" xr:uid="{00000000-0005-0000-0000-0000F94B0000}"/>
    <cellStyle name="Normal 2 3 2 4 5 4 3 2" xfId="15145" xr:uid="{00000000-0005-0000-0000-0000FA4B0000}"/>
    <cellStyle name="Normal 2 3 2 4 5 4 3 2 2" xfId="31441" xr:uid="{00000000-0005-0000-0000-0000FB4B0000}"/>
    <cellStyle name="Normal 2 3 2 4 5 4 3 3" xfId="23295" xr:uid="{00000000-0005-0000-0000-0000FC4B0000}"/>
    <cellStyle name="Normal 2 3 2 4 5 4 4" xfId="9846" xr:uid="{00000000-0005-0000-0000-0000FD4B0000}"/>
    <cellStyle name="Normal 2 3 2 4 5 4 4 2" xfId="26142" xr:uid="{00000000-0005-0000-0000-0000FE4B0000}"/>
    <cellStyle name="Normal 2 3 2 4 5 4 5" xfId="17996" xr:uid="{00000000-0005-0000-0000-0000FF4B0000}"/>
    <cellStyle name="Normal 2 3 2 4 5 5" xfId="3095" xr:uid="{00000000-0005-0000-0000-0000004C0000}"/>
    <cellStyle name="Normal 2 3 2 4 5 5 2" xfId="11241" xr:uid="{00000000-0005-0000-0000-0000014C0000}"/>
    <cellStyle name="Normal 2 3 2 4 5 5 2 2" xfId="27537" xr:uid="{00000000-0005-0000-0000-0000024C0000}"/>
    <cellStyle name="Normal 2 3 2 4 5 5 3" xfId="19391" xr:uid="{00000000-0005-0000-0000-0000034C0000}"/>
    <cellStyle name="Normal 2 3 2 4 5 6" xfId="5589" xr:uid="{00000000-0005-0000-0000-0000044C0000}"/>
    <cellStyle name="Normal 2 3 2 4 5 6 2" xfId="13735" xr:uid="{00000000-0005-0000-0000-0000054C0000}"/>
    <cellStyle name="Normal 2 3 2 4 5 6 2 2" xfId="30031" xr:uid="{00000000-0005-0000-0000-0000064C0000}"/>
    <cellStyle name="Normal 2 3 2 4 5 6 3" xfId="21885" xr:uid="{00000000-0005-0000-0000-0000074C0000}"/>
    <cellStyle name="Normal 2 3 2 4 5 7" xfId="8436" xr:uid="{00000000-0005-0000-0000-0000084C0000}"/>
    <cellStyle name="Normal 2 3 2 4 5 7 2" xfId="24732" xr:uid="{00000000-0005-0000-0000-0000094C0000}"/>
    <cellStyle name="Normal 2 3 2 4 5 8" xfId="16586" xr:uid="{00000000-0005-0000-0000-00000A4C0000}"/>
    <cellStyle name="Normal 2 3 2 4 6" xfId="379" xr:uid="{00000000-0005-0000-0000-00000B4C0000}"/>
    <cellStyle name="Normal 2 3 2 4 6 2" xfId="1085" xr:uid="{00000000-0005-0000-0000-00000C4C0000}"/>
    <cellStyle name="Normal 2 3 2 4 6 2 2" xfId="2495" xr:uid="{00000000-0005-0000-0000-00000D4C0000}"/>
    <cellStyle name="Normal 2 3 2 4 6 2 2 2" xfId="4996" xr:uid="{00000000-0005-0000-0000-00000E4C0000}"/>
    <cellStyle name="Normal 2 3 2 4 6 2 2 2 2" xfId="13142" xr:uid="{00000000-0005-0000-0000-00000F4C0000}"/>
    <cellStyle name="Normal 2 3 2 4 6 2 2 2 2 2" xfId="29438" xr:uid="{00000000-0005-0000-0000-0000104C0000}"/>
    <cellStyle name="Normal 2 3 2 4 6 2 2 2 3" xfId="21292" xr:uid="{00000000-0005-0000-0000-0000114C0000}"/>
    <cellStyle name="Normal 2 3 2 4 6 2 2 3" xfId="7794" xr:uid="{00000000-0005-0000-0000-0000124C0000}"/>
    <cellStyle name="Normal 2 3 2 4 6 2 2 3 2" xfId="15940" xr:uid="{00000000-0005-0000-0000-0000134C0000}"/>
    <cellStyle name="Normal 2 3 2 4 6 2 2 3 2 2" xfId="32236" xr:uid="{00000000-0005-0000-0000-0000144C0000}"/>
    <cellStyle name="Normal 2 3 2 4 6 2 2 3 3" xfId="24090" xr:uid="{00000000-0005-0000-0000-0000154C0000}"/>
    <cellStyle name="Normal 2 3 2 4 6 2 2 4" xfId="10641" xr:uid="{00000000-0005-0000-0000-0000164C0000}"/>
    <cellStyle name="Normal 2 3 2 4 6 2 2 4 2" xfId="26937" xr:uid="{00000000-0005-0000-0000-0000174C0000}"/>
    <cellStyle name="Normal 2 3 2 4 6 2 2 5" xfId="18791" xr:uid="{00000000-0005-0000-0000-0000184C0000}"/>
    <cellStyle name="Normal 2 3 2 4 6 2 3" xfId="3778" xr:uid="{00000000-0005-0000-0000-0000194C0000}"/>
    <cellStyle name="Normal 2 3 2 4 6 2 3 2" xfId="11924" xr:uid="{00000000-0005-0000-0000-00001A4C0000}"/>
    <cellStyle name="Normal 2 3 2 4 6 2 3 2 2" xfId="28220" xr:uid="{00000000-0005-0000-0000-00001B4C0000}"/>
    <cellStyle name="Normal 2 3 2 4 6 2 3 3" xfId="20074" xr:uid="{00000000-0005-0000-0000-00001C4C0000}"/>
    <cellStyle name="Normal 2 3 2 4 6 2 4" xfId="6384" xr:uid="{00000000-0005-0000-0000-00001D4C0000}"/>
    <cellStyle name="Normal 2 3 2 4 6 2 4 2" xfId="14530" xr:uid="{00000000-0005-0000-0000-00001E4C0000}"/>
    <cellStyle name="Normal 2 3 2 4 6 2 4 2 2" xfId="30826" xr:uid="{00000000-0005-0000-0000-00001F4C0000}"/>
    <cellStyle name="Normal 2 3 2 4 6 2 4 3" xfId="22680" xr:uid="{00000000-0005-0000-0000-0000204C0000}"/>
    <cellStyle name="Normal 2 3 2 4 6 2 5" xfId="9231" xr:uid="{00000000-0005-0000-0000-0000214C0000}"/>
    <cellStyle name="Normal 2 3 2 4 6 2 5 2" xfId="25527" xr:uid="{00000000-0005-0000-0000-0000224C0000}"/>
    <cellStyle name="Normal 2 3 2 4 6 2 6" xfId="17381" xr:uid="{00000000-0005-0000-0000-0000234C0000}"/>
    <cellStyle name="Normal 2 3 2 4 6 3" xfId="1790" xr:uid="{00000000-0005-0000-0000-0000244C0000}"/>
    <cellStyle name="Normal 2 3 2 4 6 3 2" xfId="4387" xr:uid="{00000000-0005-0000-0000-0000254C0000}"/>
    <cellStyle name="Normal 2 3 2 4 6 3 2 2" xfId="12533" xr:uid="{00000000-0005-0000-0000-0000264C0000}"/>
    <cellStyle name="Normal 2 3 2 4 6 3 2 2 2" xfId="28829" xr:uid="{00000000-0005-0000-0000-0000274C0000}"/>
    <cellStyle name="Normal 2 3 2 4 6 3 2 3" xfId="20683" xr:uid="{00000000-0005-0000-0000-0000284C0000}"/>
    <cellStyle name="Normal 2 3 2 4 6 3 3" xfId="7089" xr:uid="{00000000-0005-0000-0000-0000294C0000}"/>
    <cellStyle name="Normal 2 3 2 4 6 3 3 2" xfId="15235" xr:uid="{00000000-0005-0000-0000-00002A4C0000}"/>
    <cellStyle name="Normal 2 3 2 4 6 3 3 2 2" xfId="31531" xr:uid="{00000000-0005-0000-0000-00002B4C0000}"/>
    <cellStyle name="Normal 2 3 2 4 6 3 3 3" xfId="23385" xr:uid="{00000000-0005-0000-0000-00002C4C0000}"/>
    <cellStyle name="Normal 2 3 2 4 6 3 4" xfId="9936" xr:uid="{00000000-0005-0000-0000-00002D4C0000}"/>
    <cellStyle name="Normal 2 3 2 4 6 3 4 2" xfId="26232" xr:uid="{00000000-0005-0000-0000-00002E4C0000}"/>
    <cellStyle name="Normal 2 3 2 4 6 3 5" xfId="18086" xr:uid="{00000000-0005-0000-0000-00002F4C0000}"/>
    <cellStyle name="Normal 2 3 2 4 6 4" xfId="3169" xr:uid="{00000000-0005-0000-0000-0000304C0000}"/>
    <cellStyle name="Normal 2 3 2 4 6 4 2" xfId="11315" xr:uid="{00000000-0005-0000-0000-0000314C0000}"/>
    <cellStyle name="Normal 2 3 2 4 6 4 2 2" xfId="27611" xr:uid="{00000000-0005-0000-0000-0000324C0000}"/>
    <cellStyle name="Normal 2 3 2 4 6 4 3" xfId="19465" xr:uid="{00000000-0005-0000-0000-0000334C0000}"/>
    <cellStyle name="Normal 2 3 2 4 6 5" xfId="5679" xr:uid="{00000000-0005-0000-0000-0000344C0000}"/>
    <cellStyle name="Normal 2 3 2 4 6 5 2" xfId="13825" xr:uid="{00000000-0005-0000-0000-0000354C0000}"/>
    <cellStyle name="Normal 2 3 2 4 6 5 2 2" xfId="30121" xr:uid="{00000000-0005-0000-0000-0000364C0000}"/>
    <cellStyle name="Normal 2 3 2 4 6 5 3" xfId="21975" xr:uid="{00000000-0005-0000-0000-0000374C0000}"/>
    <cellStyle name="Normal 2 3 2 4 6 6" xfId="8526" xr:uid="{00000000-0005-0000-0000-0000384C0000}"/>
    <cellStyle name="Normal 2 3 2 4 6 6 2" xfId="24822" xr:uid="{00000000-0005-0000-0000-0000394C0000}"/>
    <cellStyle name="Normal 2 3 2 4 6 7" xfId="16676" xr:uid="{00000000-0005-0000-0000-00003A4C0000}"/>
    <cellStyle name="Normal 2 3 2 4 7" xfId="741" xr:uid="{00000000-0005-0000-0000-00003B4C0000}"/>
    <cellStyle name="Normal 2 3 2 4 7 2" xfId="2151" xr:uid="{00000000-0005-0000-0000-00003C4C0000}"/>
    <cellStyle name="Normal 2 3 2 4 7 2 2" xfId="4700" xr:uid="{00000000-0005-0000-0000-00003D4C0000}"/>
    <cellStyle name="Normal 2 3 2 4 7 2 2 2" xfId="12846" xr:uid="{00000000-0005-0000-0000-00003E4C0000}"/>
    <cellStyle name="Normal 2 3 2 4 7 2 2 2 2" xfId="29142" xr:uid="{00000000-0005-0000-0000-00003F4C0000}"/>
    <cellStyle name="Normal 2 3 2 4 7 2 2 3" xfId="20996" xr:uid="{00000000-0005-0000-0000-0000404C0000}"/>
    <cellStyle name="Normal 2 3 2 4 7 2 3" xfId="7450" xr:uid="{00000000-0005-0000-0000-0000414C0000}"/>
    <cellStyle name="Normal 2 3 2 4 7 2 3 2" xfId="15596" xr:uid="{00000000-0005-0000-0000-0000424C0000}"/>
    <cellStyle name="Normal 2 3 2 4 7 2 3 2 2" xfId="31892" xr:uid="{00000000-0005-0000-0000-0000434C0000}"/>
    <cellStyle name="Normal 2 3 2 4 7 2 3 3" xfId="23746" xr:uid="{00000000-0005-0000-0000-0000444C0000}"/>
    <cellStyle name="Normal 2 3 2 4 7 2 4" xfId="10297" xr:uid="{00000000-0005-0000-0000-0000454C0000}"/>
    <cellStyle name="Normal 2 3 2 4 7 2 4 2" xfId="26593" xr:uid="{00000000-0005-0000-0000-0000464C0000}"/>
    <cellStyle name="Normal 2 3 2 4 7 2 5" xfId="18447" xr:uid="{00000000-0005-0000-0000-0000474C0000}"/>
    <cellStyle name="Normal 2 3 2 4 7 3" xfId="3482" xr:uid="{00000000-0005-0000-0000-0000484C0000}"/>
    <cellStyle name="Normal 2 3 2 4 7 3 2" xfId="11628" xr:uid="{00000000-0005-0000-0000-0000494C0000}"/>
    <cellStyle name="Normal 2 3 2 4 7 3 2 2" xfId="27924" xr:uid="{00000000-0005-0000-0000-00004A4C0000}"/>
    <cellStyle name="Normal 2 3 2 4 7 3 3" xfId="19778" xr:uid="{00000000-0005-0000-0000-00004B4C0000}"/>
    <cellStyle name="Normal 2 3 2 4 7 4" xfId="6040" xr:uid="{00000000-0005-0000-0000-00004C4C0000}"/>
    <cellStyle name="Normal 2 3 2 4 7 4 2" xfId="14186" xr:uid="{00000000-0005-0000-0000-00004D4C0000}"/>
    <cellStyle name="Normal 2 3 2 4 7 4 2 2" xfId="30482" xr:uid="{00000000-0005-0000-0000-00004E4C0000}"/>
    <cellStyle name="Normal 2 3 2 4 7 4 3" xfId="22336" xr:uid="{00000000-0005-0000-0000-00004F4C0000}"/>
    <cellStyle name="Normal 2 3 2 4 7 5" xfId="8887" xr:uid="{00000000-0005-0000-0000-0000504C0000}"/>
    <cellStyle name="Normal 2 3 2 4 7 5 2" xfId="25183" xr:uid="{00000000-0005-0000-0000-0000514C0000}"/>
    <cellStyle name="Normal 2 3 2 4 7 6" xfId="17037" xr:uid="{00000000-0005-0000-0000-0000524C0000}"/>
    <cellStyle name="Normal 2 3 2 4 8" xfId="1446" xr:uid="{00000000-0005-0000-0000-0000534C0000}"/>
    <cellStyle name="Normal 2 3 2 4 8 2" xfId="4091" xr:uid="{00000000-0005-0000-0000-0000544C0000}"/>
    <cellStyle name="Normal 2 3 2 4 8 2 2" xfId="12237" xr:uid="{00000000-0005-0000-0000-0000554C0000}"/>
    <cellStyle name="Normal 2 3 2 4 8 2 2 2" xfId="28533" xr:uid="{00000000-0005-0000-0000-0000564C0000}"/>
    <cellStyle name="Normal 2 3 2 4 8 2 3" xfId="20387" xr:uid="{00000000-0005-0000-0000-0000574C0000}"/>
    <cellStyle name="Normal 2 3 2 4 8 3" xfId="6745" xr:uid="{00000000-0005-0000-0000-0000584C0000}"/>
    <cellStyle name="Normal 2 3 2 4 8 3 2" xfId="14891" xr:uid="{00000000-0005-0000-0000-0000594C0000}"/>
    <cellStyle name="Normal 2 3 2 4 8 3 2 2" xfId="31187" xr:uid="{00000000-0005-0000-0000-00005A4C0000}"/>
    <cellStyle name="Normal 2 3 2 4 8 3 3" xfId="23041" xr:uid="{00000000-0005-0000-0000-00005B4C0000}"/>
    <cellStyle name="Normal 2 3 2 4 8 4" xfId="9592" xr:uid="{00000000-0005-0000-0000-00005C4C0000}"/>
    <cellStyle name="Normal 2 3 2 4 8 4 2" xfId="25888" xr:uid="{00000000-0005-0000-0000-00005D4C0000}"/>
    <cellStyle name="Normal 2 3 2 4 8 5" xfId="17742" xr:uid="{00000000-0005-0000-0000-00005E4C0000}"/>
    <cellStyle name="Normal 2 3 2 4 9" xfId="2873" xr:uid="{00000000-0005-0000-0000-00005F4C0000}"/>
    <cellStyle name="Normal 2 3 2 4 9 2" xfId="11019" xr:uid="{00000000-0005-0000-0000-0000604C0000}"/>
    <cellStyle name="Normal 2 3 2 4 9 2 2" xfId="27315" xr:uid="{00000000-0005-0000-0000-0000614C0000}"/>
    <cellStyle name="Normal 2 3 2 4 9 3" xfId="19169" xr:uid="{00000000-0005-0000-0000-0000624C0000}"/>
    <cellStyle name="Normal 2 3 2 5" xfId="57" xr:uid="{00000000-0005-0000-0000-0000634C0000}"/>
    <cellStyle name="Normal 2 3 2 5 10" xfId="8204" xr:uid="{00000000-0005-0000-0000-0000644C0000}"/>
    <cellStyle name="Normal 2 3 2 5 10 2" xfId="24500" xr:uid="{00000000-0005-0000-0000-0000654C0000}"/>
    <cellStyle name="Normal 2 3 2 5 11" xfId="16354" xr:uid="{00000000-0005-0000-0000-0000664C0000}"/>
    <cellStyle name="Normal 2 3 2 5 2" xfId="147" xr:uid="{00000000-0005-0000-0000-0000674C0000}"/>
    <cellStyle name="Normal 2 3 2 5 2 2" xfId="491" xr:uid="{00000000-0005-0000-0000-0000684C0000}"/>
    <cellStyle name="Normal 2 3 2 5 2 2 2" xfId="1197" xr:uid="{00000000-0005-0000-0000-0000694C0000}"/>
    <cellStyle name="Normal 2 3 2 5 2 2 2 2" xfId="2607" xr:uid="{00000000-0005-0000-0000-00006A4C0000}"/>
    <cellStyle name="Normal 2 3 2 5 2 2 2 2 2" xfId="5088" xr:uid="{00000000-0005-0000-0000-00006B4C0000}"/>
    <cellStyle name="Normal 2 3 2 5 2 2 2 2 2 2" xfId="13234" xr:uid="{00000000-0005-0000-0000-00006C4C0000}"/>
    <cellStyle name="Normal 2 3 2 5 2 2 2 2 2 2 2" xfId="29530" xr:uid="{00000000-0005-0000-0000-00006D4C0000}"/>
    <cellStyle name="Normal 2 3 2 5 2 2 2 2 2 3" xfId="21384" xr:uid="{00000000-0005-0000-0000-00006E4C0000}"/>
    <cellStyle name="Normal 2 3 2 5 2 2 2 2 3" xfId="7906" xr:uid="{00000000-0005-0000-0000-00006F4C0000}"/>
    <cellStyle name="Normal 2 3 2 5 2 2 2 2 3 2" xfId="16052" xr:uid="{00000000-0005-0000-0000-0000704C0000}"/>
    <cellStyle name="Normal 2 3 2 5 2 2 2 2 3 2 2" xfId="32348" xr:uid="{00000000-0005-0000-0000-0000714C0000}"/>
    <cellStyle name="Normal 2 3 2 5 2 2 2 2 3 3" xfId="24202" xr:uid="{00000000-0005-0000-0000-0000724C0000}"/>
    <cellStyle name="Normal 2 3 2 5 2 2 2 2 4" xfId="10753" xr:uid="{00000000-0005-0000-0000-0000734C0000}"/>
    <cellStyle name="Normal 2 3 2 5 2 2 2 2 4 2" xfId="27049" xr:uid="{00000000-0005-0000-0000-0000744C0000}"/>
    <cellStyle name="Normal 2 3 2 5 2 2 2 2 5" xfId="18903" xr:uid="{00000000-0005-0000-0000-0000754C0000}"/>
    <cellStyle name="Normal 2 3 2 5 2 2 2 3" xfId="3870" xr:uid="{00000000-0005-0000-0000-0000764C0000}"/>
    <cellStyle name="Normal 2 3 2 5 2 2 2 3 2" xfId="12016" xr:uid="{00000000-0005-0000-0000-0000774C0000}"/>
    <cellStyle name="Normal 2 3 2 5 2 2 2 3 2 2" xfId="28312" xr:uid="{00000000-0005-0000-0000-0000784C0000}"/>
    <cellStyle name="Normal 2 3 2 5 2 2 2 3 3" xfId="20166" xr:uid="{00000000-0005-0000-0000-0000794C0000}"/>
    <cellStyle name="Normal 2 3 2 5 2 2 2 4" xfId="6496" xr:uid="{00000000-0005-0000-0000-00007A4C0000}"/>
    <cellStyle name="Normal 2 3 2 5 2 2 2 4 2" xfId="14642" xr:uid="{00000000-0005-0000-0000-00007B4C0000}"/>
    <cellStyle name="Normal 2 3 2 5 2 2 2 4 2 2" xfId="30938" xr:uid="{00000000-0005-0000-0000-00007C4C0000}"/>
    <cellStyle name="Normal 2 3 2 5 2 2 2 4 3" xfId="22792" xr:uid="{00000000-0005-0000-0000-00007D4C0000}"/>
    <cellStyle name="Normal 2 3 2 5 2 2 2 5" xfId="9343" xr:uid="{00000000-0005-0000-0000-00007E4C0000}"/>
    <cellStyle name="Normal 2 3 2 5 2 2 2 5 2" xfId="25639" xr:uid="{00000000-0005-0000-0000-00007F4C0000}"/>
    <cellStyle name="Normal 2 3 2 5 2 2 2 6" xfId="17493" xr:uid="{00000000-0005-0000-0000-0000804C0000}"/>
    <cellStyle name="Normal 2 3 2 5 2 2 3" xfId="1902" xr:uid="{00000000-0005-0000-0000-0000814C0000}"/>
    <cellStyle name="Normal 2 3 2 5 2 2 3 2" xfId="4479" xr:uid="{00000000-0005-0000-0000-0000824C0000}"/>
    <cellStyle name="Normal 2 3 2 5 2 2 3 2 2" xfId="12625" xr:uid="{00000000-0005-0000-0000-0000834C0000}"/>
    <cellStyle name="Normal 2 3 2 5 2 2 3 2 2 2" xfId="28921" xr:uid="{00000000-0005-0000-0000-0000844C0000}"/>
    <cellStyle name="Normal 2 3 2 5 2 2 3 2 3" xfId="20775" xr:uid="{00000000-0005-0000-0000-0000854C0000}"/>
    <cellStyle name="Normal 2 3 2 5 2 2 3 3" xfId="7201" xr:uid="{00000000-0005-0000-0000-0000864C0000}"/>
    <cellStyle name="Normal 2 3 2 5 2 2 3 3 2" xfId="15347" xr:uid="{00000000-0005-0000-0000-0000874C0000}"/>
    <cellStyle name="Normal 2 3 2 5 2 2 3 3 2 2" xfId="31643" xr:uid="{00000000-0005-0000-0000-0000884C0000}"/>
    <cellStyle name="Normal 2 3 2 5 2 2 3 3 3" xfId="23497" xr:uid="{00000000-0005-0000-0000-0000894C0000}"/>
    <cellStyle name="Normal 2 3 2 5 2 2 3 4" xfId="10048" xr:uid="{00000000-0005-0000-0000-00008A4C0000}"/>
    <cellStyle name="Normal 2 3 2 5 2 2 3 4 2" xfId="26344" xr:uid="{00000000-0005-0000-0000-00008B4C0000}"/>
    <cellStyle name="Normal 2 3 2 5 2 2 3 5" xfId="18198" xr:uid="{00000000-0005-0000-0000-00008C4C0000}"/>
    <cellStyle name="Normal 2 3 2 5 2 2 4" xfId="3261" xr:uid="{00000000-0005-0000-0000-00008D4C0000}"/>
    <cellStyle name="Normal 2 3 2 5 2 2 4 2" xfId="11407" xr:uid="{00000000-0005-0000-0000-00008E4C0000}"/>
    <cellStyle name="Normal 2 3 2 5 2 2 4 2 2" xfId="27703" xr:uid="{00000000-0005-0000-0000-00008F4C0000}"/>
    <cellStyle name="Normal 2 3 2 5 2 2 4 3" xfId="19557" xr:uid="{00000000-0005-0000-0000-0000904C0000}"/>
    <cellStyle name="Normal 2 3 2 5 2 2 5" xfId="5791" xr:uid="{00000000-0005-0000-0000-0000914C0000}"/>
    <cellStyle name="Normal 2 3 2 5 2 2 5 2" xfId="13937" xr:uid="{00000000-0005-0000-0000-0000924C0000}"/>
    <cellStyle name="Normal 2 3 2 5 2 2 5 2 2" xfId="30233" xr:uid="{00000000-0005-0000-0000-0000934C0000}"/>
    <cellStyle name="Normal 2 3 2 5 2 2 5 3" xfId="22087" xr:uid="{00000000-0005-0000-0000-0000944C0000}"/>
    <cellStyle name="Normal 2 3 2 5 2 2 6" xfId="8638" xr:uid="{00000000-0005-0000-0000-0000954C0000}"/>
    <cellStyle name="Normal 2 3 2 5 2 2 6 2" xfId="24934" xr:uid="{00000000-0005-0000-0000-0000964C0000}"/>
    <cellStyle name="Normal 2 3 2 5 2 2 7" xfId="16788" xr:uid="{00000000-0005-0000-0000-0000974C0000}"/>
    <cellStyle name="Normal 2 3 2 5 2 3" xfId="853" xr:uid="{00000000-0005-0000-0000-0000984C0000}"/>
    <cellStyle name="Normal 2 3 2 5 2 3 2" xfId="2263" xr:uid="{00000000-0005-0000-0000-0000994C0000}"/>
    <cellStyle name="Normal 2 3 2 5 2 3 2 2" xfId="4792" xr:uid="{00000000-0005-0000-0000-00009A4C0000}"/>
    <cellStyle name="Normal 2 3 2 5 2 3 2 2 2" xfId="12938" xr:uid="{00000000-0005-0000-0000-00009B4C0000}"/>
    <cellStyle name="Normal 2 3 2 5 2 3 2 2 2 2" xfId="29234" xr:uid="{00000000-0005-0000-0000-00009C4C0000}"/>
    <cellStyle name="Normal 2 3 2 5 2 3 2 2 3" xfId="21088" xr:uid="{00000000-0005-0000-0000-00009D4C0000}"/>
    <cellStyle name="Normal 2 3 2 5 2 3 2 3" xfId="7562" xr:uid="{00000000-0005-0000-0000-00009E4C0000}"/>
    <cellStyle name="Normal 2 3 2 5 2 3 2 3 2" xfId="15708" xr:uid="{00000000-0005-0000-0000-00009F4C0000}"/>
    <cellStyle name="Normal 2 3 2 5 2 3 2 3 2 2" xfId="32004" xr:uid="{00000000-0005-0000-0000-0000A04C0000}"/>
    <cellStyle name="Normal 2 3 2 5 2 3 2 3 3" xfId="23858" xr:uid="{00000000-0005-0000-0000-0000A14C0000}"/>
    <cellStyle name="Normal 2 3 2 5 2 3 2 4" xfId="10409" xr:uid="{00000000-0005-0000-0000-0000A24C0000}"/>
    <cellStyle name="Normal 2 3 2 5 2 3 2 4 2" xfId="26705" xr:uid="{00000000-0005-0000-0000-0000A34C0000}"/>
    <cellStyle name="Normal 2 3 2 5 2 3 2 5" xfId="18559" xr:uid="{00000000-0005-0000-0000-0000A44C0000}"/>
    <cellStyle name="Normal 2 3 2 5 2 3 3" xfId="3574" xr:uid="{00000000-0005-0000-0000-0000A54C0000}"/>
    <cellStyle name="Normal 2 3 2 5 2 3 3 2" xfId="11720" xr:uid="{00000000-0005-0000-0000-0000A64C0000}"/>
    <cellStyle name="Normal 2 3 2 5 2 3 3 2 2" xfId="28016" xr:uid="{00000000-0005-0000-0000-0000A74C0000}"/>
    <cellStyle name="Normal 2 3 2 5 2 3 3 3" xfId="19870" xr:uid="{00000000-0005-0000-0000-0000A84C0000}"/>
    <cellStyle name="Normal 2 3 2 5 2 3 4" xfId="6152" xr:uid="{00000000-0005-0000-0000-0000A94C0000}"/>
    <cellStyle name="Normal 2 3 2 5 2 3 4 2" xfId="14298" xr:uid="{00000000-0005-0000-0000-0000AA4C0000}"/>
    <cellStyle name="Normal 2 3 2 5 2 3 4 2 2" xfId="30594" xr:uid="{00000000-0005-0000-0000-0000AB4C0000}"/>
    <cellStyle name="Normal 2 3 2 5 2 3 4 3" xfId="22448" xr:uid="{00000000-0005-0000-0000-0000AC4C0000}"/>
    <cellStyle name="Normal 2 3 2 5 2 3 5" xfId="8999" xr:uid="{00000000-0005-0000-0000-0000AD4C0000}"/>
    <cellStyle name="Normal 2 3 2 5 2 3 5 2" xfId="25295" xr:uid="{00000000-0005-0000-0000-0000AE4C0000}"/>
    <cellStyle name="Normal 2 3 2 5 2 3 6" xfId="17149" xr:uid="{00000000-0005-0000-0000-0000AF4C0000}"/>
    <cellStyle name="Normal 2 3 2 5 2 4" xfId="1558" xr:uid="{00000000-0005-0000-0000-0000B04C0000}"/>
    <cellStyle name="Normal 2 3 2 5 2 4 2" xfId="4183" xr:uid="{00000000-0005-0000-0000-0000B14C0000}"/>
    <cellStyle name="Normal 2 3 2 5 2 4 2 2" xfId="12329" xr:uid="{00000000-0005-0000-0000-0000B24C0000}"/>
    <cellStyle name="Normal 2 3 2 5 2 4 2 2 2" xfId="28625" xr:uid="{00000000-0005-0000-0000-0000B34C0000}"/>
    <cellStyle name="Normal 2 3 2 5 2 4 2 3" xfId="20479" xr:uid="{00000000-0005-0000-0000-0000B44C0000}"/>
    <cellStyle name="Normal 2 3 2 5 2 4 3" xfId="6857" xr:uid="{00000000-0005-0000-0000-0000B54C0000}"/>
    <cellStyle name="Normal 2 3 2 5 2 4 3 2" xfId="15003" xr:uid="{00000000-0005-0000-0000-0000B64C0000}"/>
    <cellStyle name="Normal 2 3 2 5 2 4 3 2 2" xfId="31299" xr:uid="{00000000-0005-0000-0000-0000B74C0000}"/>
    <cellStyle name="Normal 2 3 2 5 2 4 3 3" xfId="23153" xr:uid="{00000000-0005-0000-0000-0000B84C0000}"/>
    <cellStyle name="Normal 2 3 2 5 2 4 4" xfId="9704" xr:uid="{00000000-0005-0000-0000-0000B94C0000}"/>
    <cellStyle name="Normal 2 3 2 5 2 4 4 2" xfId="26000" xr:uid="{00000000-0005-0000-0000-0000BA4C0000}"/>
    <cellStyle name="Normal 2 3 2 5 2 4 5" xfId="17854" xr:uid="{00000000-0005-0000-0000-0000BB4C0000}"/>
    <cellStyle name="Normal 2 3 2 5 2 5" xfId="2965" xr:uid="{00000000-0005-0000-0000-0000BC4C0000}"/>
    <cellStyle name="Normal 2 3 2 5 2 5 2" xfId="11111" xr:uid="{00000000-0005-0000-0000-0000BD4C0000}"/>
    <cellStyle name="Normal 2 3 2 5 2 5 2 2" xfId="27407" xr:uid="{00000000-0005-0000-0000-0000BE4C0000}"/>
    <cellStyle name="Normal 2 3 2 5 2 5 3" xfId="19261" xr:uid="{00000000-0005-0000-0000-0000BF4C0000}"/>
    <cellStyle name="Normal 2 3 2 5 2 6" xfId="5447" xr:uid="{00000000-0005-0000-0000-0000C04C0000}"/>
    <cellStyle name="Normal 2 3 2 5 2 6 2" xfId="13593" xr:uid="{00000000-0005-0000-0000-0000C14C0000}"/>
    <cellStyle name="Normal 2 3 2 5 2 6 2 2" xfId="29889" xr:uid="{00000000-0005-0000-0000-0000C24C0000}"/>
    <cellStyle name="Normal 2 3 2 5 2 6 3" xfId="21743" xr:uid="{00000000-0005-0000-0000-0000C34C0000}"/>
    <cellStyle name="Normal 2 3 2 5 2 7" xfId="8294" xr:uid="{00000000-0005-0000-0000-0000C44C0000}"/>
    <cellStyle name="Normal 2 3 2 5 2 7 2" xfId="24590" xr:uid="{00000000-0005-0000-0000-0000C54C0000}"/>
    <cellStyle name="Normal 2 3 2 5 2 8" xfId="16444" xr:uid="{00000000-0005-0000-0000-0000C64C0000}"/>
    <cellStyle name="Normal 2 3 2 5 3" xfId="228" xr:uid="{00000000-0005-0000-0000-0000C74C0000}"/>
    <cellStyle name="Normal 2 3 2 5 3 2" xfId="572" xr:uid="{00000000-0005-0000-0000-0000C84C0000}"/>
    <cellStyle name="Normal 2 3 2 5 3 2 2" xfId="1278" xr:uid="{00000000-0005-0000-0000-0000C94C0000}"/>
    <cellStyle name="Normal 2 3 2 5 3 2 2 2" xfId="2688" xr:uid="{00000000-0005-0000-0000-0000CA4C0000}"/>
    <cellStyle name="Normal 2 3 2 5 3 2 2 2 2" xfId="5162" xr:uid="{00000000-0005-0000-0000-0000CB4C0000}"/>
    <cellStyle name="Normal 2 3 2 5 3 2 2 2 2 2" xfId="13308" xr:uid="{00000000-0005-0000-0000-0000CC4C0000}"/>
    <cellStyle name="Normal 2 3 2 5 3 2 2 2 2 2 2" xfId="29604" xr:uid="{00000000-0005-0000-0000-0000CD4C0000}"/>
    <cellStyle name="Normal 2 3 2 5 3 2 2 2 2 3" xfId="21458" xr:uid="{00000000-0005-0000-0000-0000CE4C0000}"/>
    <cellStyle name="Normal 2 3 2 5 3 2 2 2 3" xfId="7987" xr:uid="{00000000-0005-0000-0000-0000CF4C0000}"/>
    <cellStyle name="Normal 2 3 2 5 3 2 2 2 3 2" xfId="16133" xr:uid="{00000000-0005-0000-0000-0000D04C0000}"/>
    <cellStyle name="Normal 2 3 2 5 3 2 2 2 3 2 2" xfId="32429" xr:uid="{00000000-0005-0000-0000-0000D14C0000}"/>
    <cellStyle name="Normal 2 3 2 5 3 2 2 2 3 3" xfId="24283" xr:uid="{00000000-0005-0000-0000-0000D24C0000}"/>
    <cellStyle name="Normal 2 3 2 5 3 2 2 2 4" xfId="10834" xr:uid="{00000000-0005-0000-0000-0000D34C0000}"/>
    <cellStyle name="Normal 2 3 2 5 3 2 2 2 4 2" xfId="27130" xr:uid="{00000000-0005-0000-0000-0000D44C0000}"/>
    <cellStyle name="Normal 2 3 2 5 3 2 2 2 5" xfId="18984" xr:uid="{00000000-0005-0000-0000-0000D54C0000}"/>
    <cellStyle name="Normal 2 3 2 5 3 2 2 3" xfId="3944" xr:uid="{00000000-0005-0000-0000-0000D64C0000}"/>
    <cellStyle name="Normal 2 3 2 5 3 2 2 3 2" xfId="12090" xr:uid="{00000000-0005-0000-0000-0000D74C0000}"/>
    <cellStyle name="Normal 2 3 2 5 3 2 2 3 2 2" xfId="28386" xr:uid="{00000000-0005-0000-0000-0000D84C0000}"/>
    <cellStyle name="Normal 2 3 2 5 3 2 2 3 3" xfId="20240" xr:uid="{00000000-0005-0000-0000-0000D94C0000}"/>
    <cellStyle name="Normal 2 3 2 5 3 2 2 4" xfId="6577" xr:uid="{00000000-0005-0000-0000-0000DA4C0000}"/>
    <cellStyle name="Normal 2 3 2 5 3 2 2 4 2" xfId="14723" xr:uid="{00000000-0005-0000-0000-0000DB4C0000}"/>
    <cellStyle name="Normal 2 3 2 5 3 2 2 4 2 2" xfId="31019" xr:uid="{00000000-0005-0000-0000-0000DC4C0000}"/>
    <cellStyle name="Normal 2 3 2 5 3 2 2 4 3" xfId="22873" xr:uid="{00000000-0005-0000-0000-0000DD4C0000}"/>
    <cellStyle name="Normal 2 3 2 5 3 2 2 5" xfId="9424" xr:uid="{00000000-0005-0000-0000-0000DE4C0000}"/>
    <cellStyle name="Normal 2 3 2 5 3 2 2 5 2" xfId="25720" xr:uid="{00000000-0005-0000-0000-0000DF4C0000}"/>
    <cellStyle name="Normal 2 3 2 5 3 2 2 6" xfId="17574" xr:uid="{00000000-0005-0000-0000-0000E04C0000}"/>
    <cellStyle name="Normal 2 3 2 5 3 2 3" xfId="1983" xr:uid="{00000000-0005-0000-0000-0000E14C0000}"/>
    <cellStyle name="Normal 2 3 2 5 3 2 3 2" xfId="4553" xr:uid="{00000000-0005-0000-0000-0000E24C0000}"/>
    <cellStyle name="Normal 2 3 2 5 3 2 3 2 2" xfId="12699" xr:uid="{00000000-0005-0000-0000-0000E34C0000}"/>
    <cellStyle name="Normal 2 3 2 5 3 2 3 2 2 2" xfId="28995" xr:uid="{00000000-0005-0000-0000-0000E44C0000}"/>
    <cellStyle name="Normal 2 3 2 5 3 2 3 2 3" xfId="20849" xr:uid="{00000000-0005-0000-0000-0000E54C0000}"/>
    <cellStyle name="Normal 2 3 2 5 3 2 3 3" xfId="7282" xr:uid="{00000000-0005-0000-0000-0000E64C0000}"/>
    <cellStyle name="Normal 2 3 2 5 3 2 3 3 2" xfId="15428" xr:uid="{00000000-0005-0000-0000-0000E74C0000}"/>
    <cellStyle name="Normal 2 3 2 5 3 2 3 3 2 2" xfId="31724" xr:uid="{00000000-0005-0000-0000-0000E84C0000}"/>
    <cellStyle name="Normal 2 3 2 5 3 2 3 3 3" xfId="23578" xr:uid="{00000000-0005-0000-0000-0000E94C0000}"/>
    <cellStyle name="Normal 2 3 2 5 3 2 3 4" xfId="10129" xr:uid="{00000000-0005-0000-0000-0000EA4C0000}"/>
    <cellStyle name="Normal 2 3 2 5 3 2 3 4 2" xfId="26425" xr:uid="{00000000-0005-0000-0000-0000EB4C0000}"/>
    <cellStyle name="Normal 2 3 2 5 3 2 3 5" xfId="18279" xr:uid="{00000000-0005-0000-0000-0000EC4C0000}"/>
    <cellStyle name="Normal 2 3 2 5 3 2 4" xfId="3335" xr:uid="{00000000-0005-0000-0000-0000ED4C0000}"/>
    <cellStyle name="Normal 2 3 2 5 3 2 4 2" xfId="11481" xr:uid="{00000000-0005-0000-0000-0000EE4C0000}"/>
    <cellStyle name="Normal 2 3 2 5 3 2 4 2 2" xfId="27777" xr:uid="{00000000-0005-0000-0000-0000EF4C0000}"/>
    <cellStyle name="Normal 2 3 2 5 3 2 4 3" xfId="19631" xr:uid="{00000000-0005-0000-0000-0000F04C0000}"/>
    <cellStyle name="Normal 2 3 2 5 3 2 5" xfId="5872" xr:uid="{00000000-0005-0000-0000-0000F14C0000}"/>
    <cellStyle name="Normal 2 3 2 5 3 2 5 2" xfId="14018" xr:uid="{00000000-0005-0000-0000-0000F24C0000}"/>
    <cellStyle name="Normal 2 3 2 5 3 2 5 2 2" xfId="30314" xr:uid="{00000000-0005-0000-0000-0000F34C0000}"/>
    <cellStyle name="Normal 2 3 2 5 3 2 5 3" xfId="22168" xr:uid="{00000000-0005-0000-0000-0000F44C0000}"/>
    <cellStyle name="Normal 2 3 2 5 3 2 6" xfId="8719" xr:uid="{00000000-0005-0000-0000-0000F54C0000}"/>
    <cellStyle name="Normal 2 3 2 5 3 2 6 2" xfId="25015" xr:uid="{00000000-0005-0000-0000-0000F64C0000}"/>
    <cellStyle name="Normal 2 3 2 5 3 2 7" xfId="16869" xr:uid="{00000000-0005-0000-0000-0000F74C0000}"/>
    <cellStyle name="Normal 2 3 2 5 3 3" xfId="934" xr:uid="{00000000-0005-0000-0000-0000F84C0000}"/>
    <cellStyle name="Normal 2 3 2 5 3 3 2" xfId="2344" xr:uid="{00000000-0005-0000-0000-0000F94C0000}"/>
    <cellStyle name="Normal 2 3 2 5 3 3 2 2" xfId="4866" xr:uid="{00000000-0005-0000-0000-0000FA4C0000}"/>
    <cellStyle name="Normal 2 3 2 5 3 3 2 2 2" xfId="13012" xr:uid="{00000000-0005-0000-0000-0000FB4C0000}"/>
    <cellStyle name="Normal 2 3 2 5 3 3 2 2 2 2" xfId="29308" xr:uid="{00000000-0005-0000-0000-0000FC4C0000}"/>
    <cellStyle name="Normal 2 3 2 5 3 3 2 2 3" xfId="21162" xr:uid="{00000000-0005-0000-0000-0000FD4C0000}"/>
    <cellStyle name="Normal 2 3 2 5 3 3 2 3" xfId="7643" xr:uid="{00000000-0005-0000-0000-0000FE4C0000}"/>
    <cellStyle name="Normal 2 3 2 5 3 3 2 3 2" xfId="15789" xr:uid="{00000000-0005-0000-0000-0000FF4C0000}"/>
    <cellStyle name="Normal 2 3 2 5 3 3 2 3 2 2" xfId="32085" xr:uid="{00000000-0005-0000-0000-0000004D0000}"/>
    <cellStyle name="Normal 2 3 2 5 3 3 2 3 3" xfId="23939" xr:uid="{00000000-0005-0000-0000-0000014D0000}"/>
    <cellStyle name="Normal 2 3 2 5 3 3 2 4" xfId="10490" xr:uid="{00000000-0005-0000-0000-0000024D0000}"/>
    <cellStyle name="Normal 2 3 2 5 3 3 2 4 2" xfId="26786" xr:uid="{00000000-0005-0000-0000-0000034D0000}"/>
    <cellStyle name="Normal 2 3 2 5 3 3 2 5" xfId="18640" xr:uid="{00000000-0005-0000-0000-0000044D0000}"/>
    <cellStyle name="Normal 2 3 2 5 3 3 3" xfId="3648" xr:uid="{00000000-0005-0000-0000-0000054D0000}"/>
    <cellStyle name="Normal 2 3 2 5 3 3 3 2" xfId="11794" xr:uid="{00000000-0005-0000-0000-0000064D0000}"/>
    <cellStyle name="Normal 2 3 2 5 3 3 3 2 2" xfId="28090" xr:uid="{00000000-0005-0000-0000-0000074D0000}"/>
    <cellStyle name="Normal 2 3 2 5 3 3 3 3" xfId="19944" xr:uid="{00000000-0005-0000-0000-0000084D0000}"/>
    <cellStyle name="Normal 2 3 2 5 3 3 4" xfId="6233" xr:uid="{00000000-0005-0000-0000-0000094D0000}"/>
    <cellStyle name="Normal 2 3 2 5 3 3 4 2" xfId="14379" xr:uid="{00000000-0005-0000-0000-00000A4D0000}"/>
    <cellStyle name="Normal 2 3 2 5 3 3 4 2 2" xfId="30675" xr:uid="{00000000-0005-0000-0000-00000B4D0000}"/>
    <cellStyle name="Normal 2 3 2 5 3 3 4 3" xfId="22529" xr:uid="{00000000-0005-0000-0000-00000C4D0000}"/>
    <cellStyle name="Normal 2 3 2 5 3 3 5" xfId="9080" xr:uid="{00000000-0005-0000-0000-00000D4D0000}"/>
    <cellStyle name="Normal 2 3 2 5 3 3 5 2" xfId="25376" xr:uid="{00000000-0005-0000-0000-00000E4D0000}"/>
    <cellStyle name="Normal 2 3 2 5 3 3 6" xfId="17230" xr:uid="{00000000-0005-0000-0000-00000F4D0000}"/>
    <cellStyle name="Normal 2 3 2 5 3 4" xfId="1639" xr:uid="{00000000-0005-0000-0000-0000104D0000}"/>
    <cellStyle name="Normal 2 3 2 5 3 4 2" xfId="4257" xr:uid="{00000000-0005-0000-0000-0000114D0000}"/>
    <cellStyle name="Normal 2 3 2 5 3 4 2 2" xfId="12403" xr:uid="{00000000-0005-0000-0000-0000124D0000}"/>
    <cellStyle name="Normal 2 3 2 5 3 4 2 2 2" xfId="28699" xr:uid="{00000000-0005-0000-0000-0000134D0000}"/>
    <cellStyle name="Normal 2 3 2 5 3 4 2 3" xfId="20553" xr:uid="{00000000-0005-0000-0000-0000144D0000}"/>
    <cellStyle name="Normal 2 3 2 5 3 4 3" xfId="6938" xr:uid="{00000000-0005-0000-0000-0000154D0000}"/>
    <cellStyle name="Normal 2 3 2 5 3 4 3 2" xfId="15084" xr:uid="{00000000-0005-0000-0000-0000164D0000}"/>
    <cellStyle name="Normal 2 3 2 5 3 4 3 2 2" xfId="31380" xr:uid="{00000000-0005-0000-0000-0000174D0000}"/>
    <cellStyle name="Normal 2 3 2 5 3 4 3 3" xfId="23234" xr:uid="{00000000-0005-0000-0000-0000184D0000}"/>
    <cellStyle name="Normal 2 3 2 5 3 4 4" xfId="9785" xr:uid="{00000000-0005-0000-0000-0000194D0000}"/>
    <cellStyle name="Normal 2 3 2 5 3 4 4 2" xfId="26081" xr:uid="{00000000-0005-0000-0000-00001A4D0000}"/>
    <cellStyle name="Normal 2 3 2 5 3 4 5" xfId="17935" xr:uid="{00000000-0005-0000-0000-00001B4D0000}"/>
    <cellStyle name="Normal 2 3 2 5 3 5" xfId="3039" xr:uid="{00000000-0005-0000-0000-00001C4D0000}"/>
    <cellStyle name="Normal 2 3 2 5 3 5 2" xfId="11185" xr:uid="{00000000-0005-0000-0000-00001D4D0000}"/>
    <cellStyle name="Normal 2 3 2 5 3 5 2 2" xfId="27481" xr:uid="{00000000-0005-0000-0000-00001E4D0000}"/>
    <cellStyle name="Normal 2 3 2 5 3 5 3" xfId="19335" xr:uid="{00000000-0005-0000-0000-00001F4D0000}"/>
    <cellStyle name="Normal 2 3 2 5 3 6" xfId="5528" xr:uid="{00000000-0005-0000-0000-0000204D0000}"/>
    <cellStyle name="Normal 2 3 2 5 3 6 2" xfId="13674" xr:uid="{00000000-0005-0000-0000-0000214D0000}"/>
    <cellStyle name="Normal 2 3 2 5 3 6 2 2" xfId="29970" xr:uid="{00000000-0005-0000-0000-0000224D0000}"/>
    <cellStyle name="Normal 2 3 2 5 3 6 3" xfId="21824" xr:uid="{00000000-0005-0000-0000-0000234D0000}"/>
    <cellStyle name="Normal 2 3 2 5 3 7" xfId="8375" xr:uid="{00000000-0005-0000-0000-0000244D0000}"/>
    <cellStyle name="Normal 2 3 2 5 3 7 2" xfId="24671" xr:uid="{00000000-0005-0000-0000-0000254D0000}"/>
    <cellStyle name="Normal 2 3 2 5 3 8" xfId="16525" xr:uid="{00000000-0005-0000-0000-0000264D0000}"/>
    <cellStyle name="Normal 2 3 2 5 4" xfId="311" xr:uid="{00000000-0005-0000-0000-0000274D0000}"/>
    <cellStyle name="Normal 2 3 2 5 4 2" xfId="655" xr:uid="{00000000-0005-0000-0000-0000284D0000}"/>
    <cellStyle name="Normal 2 3 2 5 4 2 2" xfId="1361" xr:uid="{00000000-0005-0000-0000-0000294D0000}"/>
    <cellStyle name="Normal 2 3 2 5 4 2 2 2" xfId="2771" xr:uid="{00000000-0005-0000-0000-00002A4D0000}"/>
    <cellStyle name="Normal 2 3 2 5 4 2 2 2 2" xfId="5236" xr:uid="{00000000-0005-0000-0000-00002B4D0000}"/>
    <cellStyle name="Normal 2 3 2 5 4 2 2 2 2 2" xfId="13382" xr:uid="{00000000-0005-0000-0000-00002C4D0000}"/>
    <cellStyle name="Normal 2 3 2 5 4 2 2 2 2 2 2" xfId="29678" xr:uid="{00000000-0005-0000-0000-00002D4D0000}"/>
    <cellStyle name="Normal 2 3 2 5 4 2 2 2 2 3" xfId="21532" xr:uid="{00000000-0005-0000-0000-00002E4D0000}"/>
    <cellStyle name="Normal 2 3 2 5 4 2 2 2 3" xfId="8070" xr:uid="{00000000-0005-0000-0000-00002F4D0000}"/>
    <cellStyle name="Normal 2 3 2 5 4 2 2 2 3 2" xfId="16216" xr:uid="{00000000-0005-0000-0000-0000304D0000}"/>
    <cellStyle name="Normal 2 3 2 5 4 2 2 2 3 2 2" xfId="32512" xr:uid="{00000000-0005-0000-0000-0000314D0000}"/>
    <cellStyle name="Normal 2 3 2 5 4 2 2 2 3 3" xfId="24366" xr:uid="{00000000-0005-0000-0000-0000324D0000}"/>
    <cellStyle name="Normal 2 3 2 5 4 2 2 2 4" xfId="10917" xr:uid="{00000000-0005-0000-0000-0000334D0000}"/>
    <cellStyle name="Normal 2 3 2 5 4 2 2 2 4 2" xfId="27213" xr:uid="{00000000-0005-0000-0000-0000344D0000}"/>
    <cellStyle name="Normal 2 3 2 5 4 2 2 2 5" xfId="19067" xr:uid="{00000000-0005-0000-0000-0000354D0000}"/>
    <cellStyle name="Normal 2 3 2 5 4 2 2 3" xfId="4018" xr:uid="{00000000-0005-0000-0000-0000364D0000}"/>
    <cellStyle name="Normal 2 3 2 5 4 2 2 3 2" xfId="12164" xr:uid="{00000000-0005-0000-0000-0000374D0000}"/>
    <cellStyle name="Normal 2 3 2 5 4 2 2 3 2 2" xfId="28460" xr:uid="{00000000-0005-0000-0000-0000384D0000}"/>
    <cellStyle name="Normal 2 3 2 5 4 2 2 3 3" xfId="20314" xr:uid="{00000000-0005-0000-0000-0000394D0000}"/>
    <cellStyle name="Normal 2 3 2 5 4 2 2 4" xfId="6660" xr:uid="{00000000-0005-0000-0000-00003A4D0000}"/>
    <cellStyle name="Normal 2 3 2 5 4 2 2 4 2" xfId="14806" xr:uid="{00000000-0005-0000-0000-00003B4D0000}"/>
    <cellStyle name="Normal 2 3 2 5 4 2 2 4 2 2" xfId="31102" xr:uid="{00000000-0005-0000-0000-00003C4D0000}"/>
    <cellStyle name="Normal 2 3 2 5 4 2 2 4 3" xfId="22956" xr:uid="{00000000-0005-0000-0000-00003D4D0000}"/>
    <cellStyle name="Normal 2 3 2 5 4 2 2 5" xfId="9507" xr:uid="{00000000-0005-0000-0000-00003E4D0000}"/>
    <cellStyle name="Normal 2 3 2 5 4 2 2 5 2" xfId="25803" xr:uid="{00000000-0005-0000-0000-00003F4D0000}"/>
    <cellStyle name="Normal 2 3 2 5 4 2 2 6" xfId="17657" xr:uid="{00000000-0005-0000-0000-0000404D0000}"/>
    <cellStyle name="Normal 2 3 2 5 4 2 3" xfId="2066" xr:uid="{00000000-0005-0000-0000-0000414D0000}"/>
    <cellStyle name="Normal 2 3 2 5 4 2 3 2" xfId="4627" xr:uid="{00000000-0005-0000-0000-0000424D0000}"/>
    <cellStyle name="Normal 2 3 2 5 4 2 3 2 2" xfId="12773" xr:uid="{00000000-0005-0000-0000-0000434D0000}"/>
    <cellStyle name="Normal 2 3 2 5 4 2 3 2 2 2" xfId="29069" xr:uid="{00000000-0005-0000-0000-0000444D0000}"/>
    <cellStyle name="Normal 2 3 2 5 4 2 3 2 3" xfId="20923" xr:uid="{00000000-0005-0000-0000-0000454D0000}"/>
    <cellStyle name="Normal 2 3 2 5 4 2 3 3" xfId="7365" xr:uid="{00000000-0005-0000-0000-0000464D0000}"/>
    <cellStyle name="Normal 2 3 2 5 4 2 3 3 2" xfId="15511" xr:uid="{00000000-0005-0000-0000-0000474D0000}"/>
    <cellStyle name="Normal 2 3 2 5 4 2 3 3 2 2" xfId="31807" xr:uid="{00000000-0005-0000-0000-0000484D0000}"/>
    <cellStyle name="Normal 2 3 2 5 4 2 3 3 3" xfId="23661" xr:uid="{00000000-0005-0000-0000-0000494D0000}"/>
    <cellStyle name="Normal 2 3 2 5 4 2 3 4" xfId="10212" xr:uid="{00000000-0005-0000-0000-00004A4D0000}"/>
    <cellStyle name="Normal 2 3 2 5 4 2 3 4 2" xfId="26508" xr:uid="{00000000-0005-0000-0000-00004B4D0000}"/>
    <cellStyle name="Normal 2 3 2 5 4 2 3 5" xfId="18362" xr:uid="{00000000-0005-0000-0000-00004C4D0000}"/>
    <cellStyle name="Normal 2 3 2 5 4 2 4" xfId="3409" xr:uid="{00000000-0005-0000-0000-00004D4D0000}"/>
    <cellStyle name="Normal 2 3 2 5 4 2 4 2" xfId="11555" xr:uid="{00000000-0005-0000-0000-00004E4D0000}"/>
    <cellStyle name="Normal 2 3 2 5 4 2 4 2 2" xfId="27851" xr:uid="{00000000-0005-0000-0000-00004F4D0000}"/>
    <cellStyle name="Normal 2 3 2 5 4 2 4 3" xfId="19705" xr:uid="{00000000-0005-0000-0000-0000504D0000}"/>
    <cellStyle name="Normal 2 3 2 5 4 2 5" xfId="5955" xr:uid="{00000000-0005-0000-0000-0000514D0000}"/>
    <cellStyle name="Normal 2 3 2 5 4 2 5 2" xfId="14101" xr:uid="{00000000-0005-0000-0000-0000524D0000}"/>
    <cellStyle name="Normal 2 3 2 5 4 2 5 2 2" xfId="30397" xr:uid="{00000000-0005-0000-0000-0000534D0000}"/>
    <cellStyle name="Normal 2 3 2 5 4 2 5 3" xfId="22251" xr:uid="{00000000-0005-0000-0000-0000544D0000}"/>
    <cellStyle name="Normal 2 3 2 5 4 2 6" xfId="8802" xr:uid="{00000000-0005-0000-0000-0000554D0000}"/>
    <cellStyle name="Normal 2 3 2 5 4 2 6 2" xfId="25098" xr:uid="{00000000-0005-0000-0000-0000564D0000}"/>
    <cellStyle name="Normal 2 3 2 5 4 2 7" xfId="16952" xr:uid="{00000000-0005-0000-0000-0000574D0000}"/>
    <cellStyle name="Normal 2 3 2 5 4 3" xfId="1017" xr:uid="{00000000-0005-0000-0000-0000584D0000}"/>
    <cellStyle name="Normal 2 3 2 5 4 3 2" xfId="2427" xr:uid="{00000000-0005-0000-0000-0000594D0000}"/>
    <cellStyle name="Normal 2 3 2 5 4 3 2 2" xfId="4940" xr:uid="{00000000-0005-0000-0000-00005A4D0000}"/>
    <cellStyle name="Normal 2 3 2 5 4 3 2 2 2" xfId="13086" xr:uid="{00000000-0005-0000-0000-00005B4D0000}"/>
    <cellStyle name="Normal 2 3 2 5 4 3 2 2 2 2" xfId="29382" xr:uid="{00000000-0005-0000-0000-00005C4D0000}"/>
    <cellStyle name="Normal 2 3 2 5 4 3 2 2 3" xfId="21236" xr:uid="{00000000-0005-0000-0000-00005D4D0000}"/>
    <cellStyle name="Normal 2 3 2 5 4 3 2 3" xfId="7726" xr:uid="{00000000-0005-0000-0000-00005E4D0000}"/>
    <cellStyle name="Normal 2 3 2 5 4 3 2 3 2" xfId="15872" xr:uid="{00000000-0005-0000-0000-00005F4D0000}"/>
    <cellStyle name="Normal 2 3 2 5 4 3 2 3 2 2" xfId="32168" xr:uid="{00000000-0005-0000-0000-0000604D0000}"/>
    <cellStyle name="Normal 2 3 2 5 4 3 2 3 3" xfId="24022" xr:uid="{00000000-0005-0000-0000-0000614D0000}"/>
    <cellStyle name="Normal 2 3 2 5 4 3 2 4" xfId="10573" xr:uid="{00000000-0005-0000-0000-0000624D0000}"/>
    <cellStyle name="Normal 2 3 2 5 4 3 2 4 2" xfId="26869" xr:uid="{00000000-0005-0000-0000-0000634D0000}"/>
    <cellStyle name="Normal 2 3 2 5 4 3 2 5" xfId="18723" xr:uid="{00000000-0005-0000-0000-0000644D0000}"/>
    <cellStyle name="Normal 2 3 2 5 4 3 3" xfId="3722" xr:uid="{00000000-0005-0000-0000-0000654D0000}"/>
    <cellStyle name="Normal 2 3 2 5 4 3 3 2" xfId="11868" xr:uid="{00000000-0005-0000-0000-0000664D0000}"/>
    <cellStyle name="Normal 2 3 2 5 4 3 3 2 2" xfId="28164" xr:uid="{00000000-0005-0000-0000-0000674D0000}"/>
    <cellStyle name="Normal 2 3 2 5 4 3 3 3" xfId="20018" xr:uid="{00000000-0005-0000-0000-0000684D0000}"/>
    <cellStyle name="Normal 2 3 2 5 4 3 4" xfId="6316" xr:uid="{00000000-0005-0000-0000-0000694D0000}"/>
    <cellStyle name="Normal 2 3 2 5 4 3 4 2" xfId="14462" xr:uid="{00000000-0005-0000-0000-00006A4D0000}"/>
    <cellStyle name="Normal 2 3 2 5 4 3 4 2 2" xfId="30758" xr:uid="{00000000-0005-0000-0000-00006B4D0000}"/>
    <cellStyle name="Normal 2 3 2 5 4 3 4 3" xfId="22612" xr:uid="{00000000-0005-0000-0000-00006C4D0000}"/>
    <cellStyle name="Normal 2 3 2 5 4 3 5" xfId="9163" xr:uid="{00000000-0005-0000-0000-00006D4D0000}"/>
    <cellStyle name="Normal 2 3 2 5 4 3 5 2" xfId="25459" xr:uid="{00000000-0005-0000-0000-00006E4D0000}"/>
    <cellStyle name="Normal 2 3 2 5 4 3 6" xfId="17313" xr:uid="{00000000-0005-0000-0000-00006F4D0000}"/>
    <cellStyle name="Normal 2 3 2 5 4 4" xfId="1722" xr:uid="{00000000-0005-0000-0000-0000704D0000}"/>
    <cellStyle name="Normal 2 3 2 5 4 4 2" xfId="4331" xr:uid="{00000000-0005-0000-0000-0000714D0000}"/>
    <cellStyle name="Normal 2 3 2 5 4 4 2 2" xfId="12477" xr:uid="{00000000-0005-0000-0000-0000724D0000}"/>
    <cellStyle name="Normal 2 3 2 5 4 4 2 2 2" xfId="28773" xr:uid="{00000000-0005-0000-0000-0000734D0000}"/>
    <cellStyle name="Normal 2 3 2 5 4 4 2 3" xfId="20627" xr:uid="{00000000-0005-0000-0000-0000744D0000}"/>
    <cellStyle name="Normal 2 3 2 5 4 4 3" xfId="7021" xr:uid="{00000000-0005-0000-0000-0000754D0000}"/>
    <cellStyle name="Normal 2 3 2 5 4 4 3 2" xfId="15167" xr:uid="{00000000-0005-0000-0000-0000764D0000}"/>
    <cellStyle name="Normal 2 3 2 5 4 4 3 2 2" xfId="31463" xr:uid="{00000000-0005-0000-0000-0000774D0000}"/>
    <cellStyle name="Normal 2 3 2 5 4 4 3 3" xfId="23317" xr:uid="{00000000-0005-0000-0000-0000784D0000}"/>
    <cellStyle name="Normal 2 3 2 5 4 4 4" xfId="9868" xr:uid="{00000000-0005-0000-0000-0000794D0000}"/>
    <cellStyle name="Normal 2 3 2 5 4 4 4 2" xfId="26164" xr:uid="{00000000-0005-0000-0000-00007A4D0000}"/>
    <cellStyle name="Normal 2 3 2 5 4 4 5" xfId="18018" xr:uid="{00000000-0005-0000-0000-00007B4D0000}"/>
    <cellStyle name="Normal 2 3 2 5 4 5" xfId="3113" xr:uid="{00000000-0005-0000-0000-00007C4D0000}"/>
    <cellStyle name="Normal 2 3 2 5 4 5 2" xfId="11259" xr:uid="{00000000-0005-0000-0000-00007D4D0000}"/>
    <cellStyle name="Normal 2 3 2 5 4 5 2 2" xfId="27555" xr:uid="{00000000-0005-0000-0000-00007E4D0000}"/>
    <cellStyle name="Normal 2 3 2 5 4 5 3" xfId="19409" xr:uid="{00000000-0005-0000-0000-00007F4D0000}"/>
    <cellStyle name="Normal 2 3 2 5 4 6" xfId="5611" xr:uid="{00000000-0005-0000-0000-0000804D0000}"/>
    <cellStyle name="Normal 2 3 2 5 4 6 2" xfId="13757" xr:uid="{00000000-0005-0000-0000-0000814D0000}"/>
    <cellStyle name="Normal 2 3 2 5 4 6 2 2" xfId="30053" xr:uid="{00000000-0005-0000-0000-0000824D0000}"/>
    <cellStyle name="Normal 2 3 2 5 4 6 3" xfId="21907" xr:uid="{00000000-0005-0000-0000-0000834D0000}"/>
    <cellStyle name="Normal 2 3 2 5 4 7" xfId="8458" xr:uid="{00000000-0005-0000-0000-0000844D0000}"/>
    <cellStyle name="Normal 2 3 2 5 4 7 2" xfId="24754" xr:uid="{00000000-0005-0000-0000-0000854D0000}"/>
    <cellStyle name="Normal 2 3 2 5 4 8" xfId="16608" xr:uid="{00000000-0005-0000-0000-0000864D0000}"/>
    <cellStyle name="Normal 2 3 2 5 5" xfId="401" xr:uid="{00000000-0005-0000-0000-0000874D0000}"/>
    <cellStyle name="Normal 2 3 2 5 5 2" xfId="1107" xr:uid="{00000000-0005-0000-0000-0000884D0000}"/>
    <cellStyle name="Normal 2 3 2 5 5 2 2" xfId="2517" xr:uid="{00000000-0005-0000-0000-0000894D0000}"/>
    <cellStyle name="Normal 2 3 2 5 5 2 2 2" xfId="5014" xr:uid="{00000000-0005-0000-0000-00008A4D0000}"/>
    <cellStyle name="Normal 2 3 2 5 5 2 2 2 2" xfId="13160" xr:uid="{00000000-0005-0000-0000-00008B4D0000}"/>
    <cellStyle name="Normal 2 3 2 5 5 2 2 2 2 2" xfId="29456" xr:uid="{00000000-0005-0000-0000-00008C4D0000}"/>
    <cellStyle name="Normal 2 3 2 5 5 2 2 2 3" xfId="21310" xr:uid="{00000000-0005-0000-0000-00008D4D0000}"/>
    <cellStyle name="Normal 2 3 2 5 5 2 2 3" xfId="7816" xr:uid="{00000000-0005-0000-0000-00008E4D0000}"/>
    <cellStyle name="Normal 2 3 2 5 5 2 2 3 2" xfId="15962" xr:uid="{00000000-0005-0000-0000-00008F4D0000}"/>
    <cellStyle name="Normal 2 3 2 5 5 2 2 3 2 2" xfId="32258" xr:uid="{00000000-0005-0000-0000-0000904D0000}"/>
    <cellStyle name="Normal 2 3 2 5 5 2 2 3 3" xfId="24112" xr:uid="{00000000-0005-0000-0000-0000914D0000}"/>
    <cellStyle name="Normal 2 3 2 5 5 2 2 4" xfId="10663" xr:uid="{00000000-0005-0000-0000-0000924D0000}"/>
    <cellStyle name="Normal 2 3 2 5 5 2 2 4 2" xfId="26959" xr:uid="{00000000-0005-0000-0000-0000934D0000}"/>
    <cellStyle name="Normal 2 3 2 5 5 2 2 5" xfId="18813" xr:uid="{00000000-0005-0000-0000-0000944D0000}"/>
    <cellStyle name="Normal 2 3 2 5 5 2 3" xfId="3796" xr:uid="{00000000-0005-0000-0000-0000954D0000}"/>
    <cellStyle name="Normal 2 3 2 5 5 2 3 2" xfId="11942" xr:uid="{00000000-0005-0000-0000-0000964D0000}"/>
    <cellStyle name="Normal 2 3 2 5 5 2 3 2 2" xfId="28238" xr:uid="{00000000-0005-0000-0000-0000974D0000}"/>
    <cellStyle name="Normal 2 3 2 5 5 2 3 3" xfId="20092" xr:uid="{00000000-0005-0000-0000-0000984D0000}"/>
    <cellStyle name="Normal 2 3 2 5 5 2 4" xfId="6406" xr:uid="{00000000-0005-0000-0000-0000994D0000}"/>
    <cellStyle name="Normal 2 3 2 5 5 2 4 2" xfId="14552" xr:uid="{00000000-0005-0000-0000-00009A4D0000}"/>
    <cellStyle name="Normal 2 3 2 5 5 2 4 2 2" xfId="30848" xr:uid="{00000000-0005-0000-0000-00009B4D0000}"/>
    <cellStyle name="Normal 2 3 2 5 5 2 4 3" xfId="22702" xr:uid="{00000000-0005-0000-0000-00009C4D0000}"/>
    <cellStyle name="Normal 2 3 2 5 5 2 5" xfId="9253" xr:uid="{00000000-0005-0000-0000-00009D4D0000}"/>
    <cellStyle name="Normal 2 3 2 5 5 2 5 2" xfId="25549" xr:uid="{00000000-0005-0000-0000-00009E4D0000}"/>
    <cellStyle name="Normal 2 3 2 5 5 2 6" xfId="17403" xr:uid="{00000000-0005-0000-0000-00009F4D0000}"/>
    <cellStyle name="Normal 2 3 2 5 5 3" xfId="1812" xr:uid="{00000000-0005-0000-0000-0000A04D0000}"/>
    <cellStyle name="Normal 2 3 2 5 5 3 2" xfId="4405" xr:uid="{00000000-0005-0000-0000-0000A14D0000}"/>
    <cellStyle name="Normal 2 3 2 5 5 3 2 2" xfId="12551" xr:uid="{00000000-0005-0000-0000-0000A24D0000}"/>
    <cellStyle name="Normal 2 3 2 5 5 3 2 2 2" xfId="28847" xr:uid="{00000000-0005-0000-0000-0000A34D0000}"/>
    <cellStyle name="Normal 2 3 2 5 5 3 2 3" xfId="20701" xr:uid="{00000000-0005-0000-0000-0000A44D0000}"/>
    <cellStyle name="Normal 2 3 2 5 5 3 3" xfId="7111" xr:uid="{00000000-0005-0000-0000-0000A54D0000}"/>
    <cellStyle name="Normal 2 3 2 5 5 3 3 2" xfId="15257" xr:uid="{00000000-0005-0000-0000-0000A64D0000}"/>
    <cellStyle name="Normal 2 3 2 5 5 3 3 2 2" xfId="31553" xr:uid="{00000000-0005-0000-0000-0000A74D0000}"/>
    <cellStyle name="Normal 2 3 2 5 5 3 3 3" xfId="23407" xr:uid="{00000000-0005-0000-0000-0000A84D0000}"/>
    <cellStyle name="Normal 2 3 2 5 5 3 4" xfId="9958" xr:uid="{00000000-0005-0000-0000-0000A94D0000}"/>
    <cellStyle name="Normal 2 3 2 5 5 3 4 2" xfId="26254" xr:uid="{00000000-0005-0000-0000-0000AA4D0000}"/>
    <cellStyle name="Normal 2 3 2 5 5 3 5" xfId="18108" xr:uid="{00000000-0005-0000-0000-0000AB4D0000}"/>
    <cellStyle name="Normal 2 3 2 5 5 4" xfId="3187" xr:uid="{00000000-0005-0000-0000-0000AC4D0000}"/>
    <cellStyle name="Normal 2 3 2 5 5 4 2" xfId="11333" xr:uid="{00000000-0005-0000-0000-0000AD4D0000}"/>
    <cellStyle name="Normal 2 3 2 5 5 4 2 2" xfId="27629" xr:uid="{00000000-0005-0000-0000-0000AE4D0000}"/>
    <cellStyle name="Normal 2 3 2 5 5 4 3" xfId="19483" xr:uid="{00000000-0005-0000-0000-0000AF4D0000}"/>
    <cellStyle name="Normal 2 3 2 5 5 5" xfId="5701" xr:uid="{00000000-0005-0000-0000-0000B04D0000}"/>
    <cellStyle name="Normal 2 3 2 5 5 5 2" xfId="13847" xr:uid="{00000000-0005-0000-0000-0000B14D0000}"/>
    <cellStyle name="Normal 2 3 2 5 5 5 2 2" xfId="30143" xr:uid="{00000000-0005-0000-0000-0000B24D0000}"/>
    <cellStyle name="Normal 2 3 2 5 5 5 3" xfId="21997" xr:uid="{00000000-0005-0000-0000-0000B34D0000}"/>
    <cellStyle name="Normal 2 3 2 5 5 6" xfId="8548" xr:uid="{00000000-0005-0000-0000-0000B44D0000}"/>
    <cellStyle name="Normal 2 3 2 5 5 6 2" xfId="24844" xr:uid="{00000000-0005-0000-0000-0000B54D0000}"/>
    <cellStyle name="Normal 2 3 2 5 5 7" xfId="16698" xr:uid="{00000000-0005-0000-0000-0000B64D0000}"/>
    <cellStyle name="Normal 2 3 2 5 6" xfId="763" xr:uid="{00000000-0005-0000-0000-0000B74D0000}"/>
    <cellStyle name="Normal 2 3 2 5 6 2" xfId="2173" xr:uid="{00000000-0005-0000-0000-0000B84D0000}"/>
    <cellStyle name="Normal 2 3 2 5 6 2 2" xfId="4718" xr:uid="{00000000-0005-0000-0000-0000B94D0000}"/>
    <cellStyle name="Normal 2 3 2 5 6 2 2 2" xfId="12864" xr:uid="{00000000-0005-0000-0000-0000BA4D0000}"/>
    <cellStyle name="Normal 2 3 2 5 6 2 2 2 2" xfId="29160" xr:uid="{00000000-0005-0000-0000-0000BB4D0000}"/>
    <cellStyle name="Normal 2 3 2 5 6 2 2 3" xfId="21014" xr:uid="{00000000-0005-0000-0000-0000BC4D0000}"/>
    <cellStyle name="Normal 2 3 2 5 6 2 3" xfId="7472" xr:uid="{00000000-0005-0000-0000-0000BD4D0000}"/>
    <cellStyle name="Normal 2 3 2 5 6 2 3 2" xfId="15618" xr:uid="{00000000-0005-0000-0000-0000BE4D0000}"/>
    <cellStyle name="Normal 2 3 2 5 6 2 3 2 2" xfId="31914" xr:uid="{00000000-0005-0000-0000-0000BF4D0000}"/>
    <cellStyle name="Normal 2 3 2 5 6 2 3 3" xfId="23768" xr:uid="{00000000-0005-0000-0000-0000C04D0000}"/>
    <cellStyle name="Normal 2 3 2 5 6 2 4" xfId="10319" xr:uid="{00000000-0005-0000-0000-0000C14D0000}"/>
    <cellStyle name="Normal 2 3 2 5 6 2 4 2" xfId="26615" xr:uid="{00000000-0005-0000-0000-0000C24D0000}"/>
    <cellStyle name="Normal 2 3 2 5 6 2 5" xfId="18469" xr:uid="{00000000-0005-0000-0000-0000C34D0000}"/>
    <cellStyle name="Normal 2 3 2 5 6 3" xfId="3500" xr:uid="{00000000-0005-0000-0000-0000C44D0000}"/>
    <cellStyle name="Normal 2 3 2 5 6 3 2" xfId="11646" xr:uid="{00000000-0005-0000-0000-0000C54D0000}"/>
    <cellStyle name="Normal 2 3 2 5 6 3 2 2" xfId="27942" xr:uid="{00000000-0005-0000-0000-0000C64D0000}"/>
    <cellStyle name="Normal 2 3 2 5 6 3 3" xfId="19796" xr:uid="{00000000-0005-0000-0000-0000C74D0000}"/>
    <cellStyle name="Normal 2 3 2 5 6 4" xfId="6062" xr:uid="{00000000-0005-0000-0000-0000C84D0000}"/>
    <cellStyle name="Normal 2 3 2 5 6 4 2" xfId="14208" xr:uid="{00000000-0005-0000-0000-0000C94D0000}"/>
    <cellStyle name="Normal 2 3 2 5 6 4 2 2" xfId="30504" xr:uid="{00000000-0005-0000-0000-0000CA4D0000}"/>
    <cellStyle name="Normal 2 3 2 5 6 4 3" xfId="22358" xr:uid="{00000000-0005-0000-0000-0000CB4D0000}"/>
    <cellStyle name="Normal 2 3 2 5 6 5" xfId="8909" xr:uid="{00000000-0005-0000-0000-0000CC4D0000}"/>
    <cellStyle name="Normal 2 3 2 5 6 5 2" xfId="25205" xr:uid="{00000000-0005-0000-0000-0000CD4D0000}"/>
    <cellStyle name="Normal 2 3 2 5 6 6" xfId="17059" xr:uid="{00000000-0005-0000-0000-0000CE4D0000}"/>
    <cellStyle name="Normal 2 3 2 5 7" xfId="1468" xr:uid="{00000000-0005-0000-0000-0000CF4D0000}"/>
    <cellStyle name="Normal 2 3 2 5 7 2" xfId="4109" xr:uid="{00000000-0005-0000-0000-0000D04D0000}"/>
    <cellStyle name="Normal 2 3 2 5 7 2 2" xfId="12255" xr:uid="{00000000-0005-0000-0000-0000D14D0000}"/>
    <cellStyle name="Normal 2 3 2 5 7 2 2 2" xfId="28551" xr:uid="{00000000-0005-0000-0000-0000D24D0000}"/>
    <cellStyle name="Normal 2 3 2 5 7 2 3" xfId="20405" xr:uid="{00000000-0005-0000-0000-0000D34D0000}"/>
    <cellStyle name="Normal 2 3 2 5 7 3" xfId="6767" xr:uid="{00000000-0005-0000-0000-0000D44D0000}"/>
    <cellStyle name="Normal 2 3 2 5 7 3 2" xfId="14913" xr:uid="{00000000-0005-0000-0000-0000D54D0000}"/>
    <cellStyle name="Normal 2 3 2 5 7 3 2 2" xfId="31209" xr:uid="{00000000-0005-0000-0000-0000D64D0000}"/>
    <cellStyle name="Normal 2 3 2 5 7 3 3" xfId="23063" xr:uid="{00000000-0005-0000-0000-0000D74D0000}"/>
    <cellStyle name="Normal 2 3 2 5 7 4" xfId="9614" xr:uid="{00000000-0005-0000-0000-0000D84D0000}"/>
    <cellStyle name="Normal 2 3 2 5 7 4 2" xfId="25910" xr:uid="{00000000-0005-0000-0000-0000D94D0000}"/>
    <cellStyle name="Normal 2 3 2 5 7 5" xfId="17764" xr:uid="{00000000-0005-0000-0000-0000DA4D0000}"/>
    <cellStyle name="Normal 2 3 2 5 8" xfId="2891" xr:uid="{00000000-0005-0000-0000-0000DB4D0000}"/>
    <cellStyle name="Normal 2 3 2 5 8 2" xfId="11037" xr:uid="{00000000-0005-0000-0000-0000DC4D0000}"/>
    <cellStyle name="Normal 2 3 2 5 8 2 2" xfId="27333" xr:uid="{00000000-0005-0000-0000-0000DD4D0000}"/>
    <cellStyle name="Normal 2 3 2 5 8 3" xfId="19187" xr:uid="{00000000-0005-0000-0000-0000DE4D0000}"/>
    <cellStyle name="Normal 2 3 2 5 9" xfId="5357" xr:uid="{00000000-0005-0000-0000-0000DF4D0000}"/>
    <cellStyle name="Normal 2 3 2 5 9 2" xfId="13503" xr:uid="{00000000-0005-0000-0000-0000E04D0000}"/>
    <cellStyle name="Normal 2 3 2 5 9 2 2" xfId="29799" xr:uid="{00000000-0005-0000-0000-0000E14D0000}"/>
    <cellStyle name="Normal 2 3 2 5 9 3" xfId="21653" xr:uid="{00000000-0005-0000-0000-0000E24D0000}"/>
    <cellStyle name="Normal 2 3 2 6" xfId="96" xr:uid="{00000000-0005-0000-0000-0000E34D0000}"/>
    <cellStyle name="Normal 2 3 2 6 10" xfId="5396" xr:uid="{00000000-0005-0000-0000-0000E44D0000}"/>
    <cellStyle name="Normal 2 3 2 6 10 2" xfId="13542" xr:uid="{00000000-0005-0000-0000-0000E54D0000}"/>
    <cellStyle name="Normal 2 3 2 6 10 2 2" xfId="29838" xr:uid="{00000000-0005-0000-0000-0000E64D0000}"/>
    <cellStyle name="Normal 2 3 2 6 10 3" xfId="21692" xr:uid="{00000000-0005-0000-0000-0000E74D0000}"/>
    <cellStyle name="Normal 2 3 2 6 11" xfId="8243" xr:uid="{00000000-0005-0000-0000-0000E84D0000}"/>
    <cellStyle name="Normal 2 3 2 6 11 2" xfId="24539" xr:uid="{00000000-0005-0000-0000-0000E94D0000}"/>
    <cellStyle name="Normal 2 3 2 6 12" xfId="16393" xr:uid="{00000000-0005-0000-0000-0000EA4D0000}"/>
    <cellStyle name="Normal 2 3 2 6 2" xfId="186" xr:uid="{00000000-0005-0000-0000-0000EB4D0000}"/>
    <cellStyle name="Normal 2 3 2 6 2 2" xfId="530" xr:uid="{00000000-0005-0000-0000-0000EC4D0000}"/>
    <cellStyle name="Normal 2 3 2 6 2 2 2" xfId="1236" xr:uid="{00000000-0005-0000-0000-0000ED4D0000}"/>
    <cellStyle name="Normal 2 3 2 6 2 2 2 2" xfId="2646" xr:uid="{00000000-0005-0000-0000-0000EE4D0000}"/>
    <cellStyle name="Normal 2 3 2 6 2 2 2 2 2" xfId="5120" xr:uid="{00000000-0005-0000-0000-0000EF4D0000}"/>
    <cellStyle name="Normal 2 3 2 6 2 2 2 2 2 2" xfId="13266" xr:uid="{00000000-0005-0000-0000-0000F04D0000}"/>
    <cellStyle name="Normal 2 3 2 6 2 2 2 2 2 2 2" xfId="29562" xr:uid="{00000000-0005-0000-0000-0000F14D0000}"/>
    <cellStyle name="Normal 2 3 2 6 2 2 2 2 2 3" xfId="21416" xr:uid="{00000000-0005-0000-0000-0000F24D0000}"/>
    <cellStyle name="Normal 2 3 2 6 2 2 2 2 3" xfId="7945" xr:uid="{00000000-0005-0000-0000-0000F34D0000}"/>
    <cellStyle name="Normal 2 3 2 6 2 2 2 2 3 2" xfId="16091" xr:uid="{00000000-0005-0000-0000-0000F44D0000}"/>
    <cellStyle name="Normal 2 3 2 6 2 2 2 2 3 2 2" xfId="32387" xr:uid="{00000000-0005-0000-0000-0000F54D0000}"/>
    <cellStyle name="Normal 2 3 2 6 2 2 2 2 3 3" xfId="24241" xr:uid="{00000000-0005-0000-0000-0000F64D0000}"/>
    <cellStyle name="Normal 2 3 2 6 2 2 2 2 4" xfId="10792" xr:uid="{00000000-0005-0000-0000-0000F74D0000}"/>
    <cellStyle name="Normal 2 3 2 6 2 2 2 2 4 2" xfId="27088" xr:uid="{00000000-0005-0000-0000-0000F84D0000}"/>
    <cellStyle name="Normal 2 3 2 6 2 2 2 2 5" xfId="18942" xr:uid="{00000000-0005-0000-0000-0000F94D0000}"/>
    <cellStyle name="Normal 2 3 2 6 2 2 2 3" xfId="3902" xr:uid="{00000000-0005-0000-0000-0000FA4D0000}"/>
    <cellStyle name="Normal 2 3 2 6 2 2 2 3 2" xfId="12048" xr:uid="{00000000-0005-0000-0000-0000FB4D0000}"/>
    <cellStyle name="Normal 2 3 2 6 2 2 2 3 2 2" xfId="28344" xr:uid="{00000000-0005-0000-0000-0000FC4D0000}"/>
    <cellStyle name="Normal 2 3 2 6 2 2 2 3 3" xfId="20198" xr:uid="{00000000-0005-0000-0000-0000FD4D0000}"/>
    <cellStyle name="Normal 2 3 2 6 2 2 2 4" xfId="6535" xr:uid="{00000000-0005-0000-0000-0000FE4D0000}"/>
    <cellStyle name="Normal 2 3 2 6 2 2 2 4 2" xfId="14681" xr:uid="{00000000-0005-0000-0000-0000FF4D0000}"/>
    <cellStyle name="Normal 2 3 2 6 2 2 2 4 2 2" xfId="30977" xr:uid="{00000000-0005-0000-0000-0000004E0000}"/>
    <cellStyle name="Normal 2 3 2 6 2 2 2 4 3" xfId="22831" xr:uid="{00000000-0005-0000-0000-0000014E0000}"/>
    <cellStyle name="Normal 2 3 2 6 2 2 2 5" xfId="9382" xr:uid="{00000000-0005-0000-0000-0000024E0000}"/>
    <cellStyle name="Normal 2 3 2 6 2 2 2 5 2" xfId="25678" xr:uid="{00000000-0005-0000-0000-0000034E0000}"/>
    <cellStyle name="Normal 2 3 2 6 2 2 2 6" xfId="17532" xr:uid="{00000000-0005-0000-0000-0000044E0000}"/>
    <cellStyle name="Normal 2 3 2 6 2 2 3" xfId="1941" xr:uid="{00000000-0005-0000-0000-0000054E0000}"/>
    <cellStyle name="Normal 2 3 2 6 2 2 3 2" xfId="4511" xr:uid="{00000000-0005-0000-0000-0000064E0000}"/>
    <cellStyle name="Normal 2 3 2 6 2 2 3 2 2" xfId="12657" xr:uid="{00000000-0005-0000-0000-0000074E0000}"/>
    <cellStyle name="Normal 2 3 2 6 2 2 3 2 2 2" xfId="28953" xr:uid="{00000000-0005-0000-0000-0000084E0000}"/>
    <cellStyle name="Normal 2 3 2 6 2 2 3 2 3" xfId="20807" xr:uid="{00000000-0005-0000-0000-0000094E0000}"/>
    <cellStyle name="Normal 2 3 2 6 2 2 3 3" xfId="7240" xr:uid="{00000000-0005-0000-0000-00000A4E0000}"/>
    <cellStyle name="Normal 2 3 2 6 2 2 3 3 2" xfId="15386" xr:uid="{00000000-0005-0000-0000-00000B4E0000}"/>
    <cellStyle name="Normal 2 3 2 6 2 2 3 3 2 2" xfId="31682" xr:uid="{00000000-0005-0000-0000-00000C4E0000}"/>
    <cellStyle name="Normal 2 3 2 6 2 2 3 3 3" xfId="23536" xr:uid="{00000000-0005-0000-0000-00000D4E0000}"/>
    <cellStyle name="Normal 2 3 2 6 2 2 3 4" xfId="10087" xr:uid="{00000000-0005-0000-0000-00000E4E0000}"/>
    <cellStyle name="Normal 2 3 2 6 2 2 3 4 2" xfId="26383" xr:uid="{00000000-0005-0000-0000-00000F4E0000}"/>
    <cellStyle name="Normal 2 3 2 6 2 2 3 5" xfId="18237" xr:uid="{00000000-0005-0000-0000-0000104E0000}"/>
    <cellStyle name="Normal 2 3 2 6 2 2 4" xfId="3293" xr:uid="{00000000-0005-0000-0000-0000114E0000}"/>
    <cellStyle name="Normal 2 3 2 6 2 2 4 2" xfId="11439" xr:uid="{00000000-0005-0000-0000-0000124E0000}"/>
    <cellStyle name="Normal 2 3 2 6 2 2 4 2 2" xfId="27735" xr:uid="{00000000-0005-0000-0000-0000134E0000}"/>
    <cellStyle name="Normal 2 3 2 6 2 2 4 3" xfId="19589" xr:uid="{00000000-0005-0000-0000-0000144E0000}"/>
    <cellStyle name="Normal 2 3 2 6 2 2 5" xfId="5830" xr:uid="{00000000-0005-0000-0000-0000154E0000}"/>
    <cellStyle name="Normal 2 3 2 6 2 2 5 2" xfId="13976" xr:uid="{00000000-0005-0000-0000-0000164E0000}"/>
    <cellStyle name="Normal 2 3 2 6 2 2 5 2 2" xfId="30272" xr:uid="{00000000-0005-0000-0000-0000174E0000}"/>
    <cellStyle name="Normal 2 3 2 6 2 2 5 3" xfId="22126" xr:uid="{00000000-0005-0000-0000-0000184E0000}"/>
    <cellStyle name="Normal 2 3 2 6 2 2 6" xfId="8677" xr:uid="{00000000-0005-0000-0000-0000194E0000}"/>
    <cellStyle name="Normal 2 3 2 6 2 2 6 2" xfId="24973" xr:uid="{00000000-0005-0000-0000-00001A4E0000}"/>
    <cellStyle name="Normal 2 3 2 6 2 2 7" xfId="16827" xr:uid="{00000000-0005-0000-0000-00001B4E0000}"/>
    <cellStyle name="Normal 2 3 2 6 2 3" xfId="892" xr:uid="{00000000-0005-0000-0000-00001C4E0000}"/>
    <cellStyle name="Normal 2 3 2 6 2 3 2" xfId="2302" xr:uid="{00000000-0005-0000-0000-00001D4E0000}"/>
    <cellStyle name="Normal 2 3 2 6 2 3 2 2" xfId="4824" xr:uid="{00000000-0005-0000-0000-00001E4E0000}"/>
    <cellStyle name="Normal 2 3 2 6 2 3 2 2 2" xfId="12970" xr:uid="{00000000-0005-0000-0000-00001F4E0000}"/>
    <cellStyle name="Normal 2 3 2 6 2 3 2 2 2 2" xfId="29266" xr:uid="{00000000-0005-0000-0000-0000204E0000}"/>
    <cellStyle name="Normal 2 3 2 6 2 3 2 2 3" xfId="21120" xr:uid="{00000000-0005-0000-0000-0000214E0000}"/>
    <cellStyle name="Normal 2 3 2 6 2 3 2 3" xfId="7601" xr:uid="{00000000-0005-0000-0000-0000224E0000}"/>
    <cellStyle name="Normal 2 3 2 6 2 3 2 3 2" xfId="15747" xr:uid="{00000000-0005-0000-0000-0000234E0000}"/>
    <cellStyle name="Normal 2 3 2 6 2 3 2 3 2 2" xfId="32043" xr:uid="{00000000-0005-0000-0000-0000244E0000}"/>
    <cellStyle name="Normal 2 3 2 6 2 3 2 3 3" xfId="23897" xr:uid="{00000000-0005-0000-0000-0000254E0000}"/>
    <cellStyle name="Normal 2 3 2 6 2 3 2 4" xfId="10448" xr:uid="{00000000-0005-0000-0000-0000264E0000}"/>
    <cellStyle name="Normal 2 3 2 6 2 3 2 4 2" xfId="26744" xr:uid="{00000000-0005-0000-0000-0000274E0000}"/>
    <cellStyle name="Normal 2 3 2 6 2 3 2 5" xfId="18598" xr:uid="{00000000-0005-0000-0000-0000284E0000}"/>
    <cellStyle name="Normal 2 3 2 6 2 3 3" xfId="3606" xr:uid="{00000000-0005-0000-0000-0000294E0000}"/>
    <cellStyle name="Normal 2 3 2 6 2 3 3 2" xfId="11752" xr:uid="{00000000-0005-0000-0000-00002A4E0000}"/>
    <cellStyle name="Normal 2 3 2 6 2 3 3 2 2" xfId="28048" xr:uid="{00000000-0005-0000-0000-00002B4E0000}"/>
    <cellStyle name="Normal 2 3 2 6 2 3 3 3" xfId="19902" xr:uid="{00000000-0005-0000-0000-00002C4E0000}"/>
    <cellStyle name="Normal 2 3 2 6 2 3 4" xfId="6191" xr:uid="{00000000-0005-0000-0000-00002D4E0000}"/>
    <cellStyle name="Normal 2 3 2 6 2 3 4 2" xfId="14337" xr:uid="{00000000-0005-0000-0000-00002E4E0000}"/>
    <cellStyle name="Normal 2 3 2 6 2 3 4 2 2" xfId="30633" xr:uid="{00000000-0005-0000-0000-00002F4E0000}"/>
    <cellStyle name="Normal 2 3 2 6 2 3 4 3" xfId="22487" xr:uid="{00000000-0005-0000-0000-0000304E0000}"/>
    <cellStyle name="Normal 2 3 2 6 2 3 5" xfId="9038" xr:uid="{00000000-0005-0000-0000-0000314E0000}"/>
    <cellStyle name="Normal 2 3 2 6 2 3 5 2" xfId="25334" xr:uid="{00000000-0005-0000-0000-0000324E0000}"/>
    <cellStyle name="Normal 2 3 2 6 2 3 6" xfId="17188" xr:uid="{00000000-0005-0000-0000-0000334E0000}"/>
    <cellStyle name="Normal 2 3 2 6 2 4" xfId="1597" xr:uid="{00000000-0005-0000-0000-0000344E0000}"/>
    <cellStyle name="Normal 2 3 2 6 2 4 2" xfId="4215" xr:uid="{00000000-0005-0000-0000-0000354E0000}"/>
    <cellStyle name="Normal 2 3 2 6 2 4 2 2" xfId="12361" xr:uid="{00000000-0005-0000-0000-0000364E0000}"/>
    <cellStyle name="Normal 2 3 2 6 2 4 2 2 2" xfId="28657" xr:uid="{00000000-0005-0000-0000-0000374E0000}"/>
    <cellStyle name="Normal 2 3 2 6 2 4 2 3" xfId="20511" xr:uid="{00000000-0005-0000-0000-0000384E0000}"/>
    <cellStyle name="Normal 2 3 2 6 2 4 3" xfId="6896" xr:uid="{00000000-0005-0000-0000-0000394E0000}"/>
    <cellStyle name="Normal 2 3 2 6 2 4 3 2" xfId="15042" xr:uid="{00000000-0005-0000-0000-00003A4E0000}"/>
    <cellStyle name="Normal 2 3 2 6 2 4 3 2 2" xfId="31338" xr:uid="{00000000-0005-0000-0000-00003B4E0000}"/>
    <cellStyle name="Normal 2 3 2 6 2 4 3 3" xfId="23192" xr:uid="{00000000-0005-0000-0000-00003C4E0000}"/>
    <cellStyle name="Normal 2 3 2 6 2 4 4" xfId="9743" xr:uid="{00000000-0005-0000-0000-00003D4E0000}"/>
    <cellStyle name="Normal 2 3 2 6 2 4 4 2" xfId="26039" xr:uid="{00000000-0005-0000-0000-00003E4E0000}"/>
    <cellStyle name="Normal 2 3 2 6 2 4 5" xfId="17893" xr:uid="{00000000-0005-0000-0000-00003F4E0000}"/>
    <cellStyle name="Normal 2 3 2 6 2 5" xfId="2997" xr:uid="{00000000-0005-0000-0000-0000404E0000}"/>
    <cellStyle name="Normal 2 3 2 6 2 5 2" xfId="11143" xr:uid="{00000000-0005-0000-0000-0000414E0000}"/>
    <cellStyle name="Normal 2 3 2 6 2 5 2 2" xfId="27439" xr:uid="{00000000-0005-0000-0000-0000424E0000}"/>
    <cellStyle name="Normal 2 3 2 6 2 5 3" xfId="19293" xr:uid="{00000000-0005-0000-0000-0000434E0000}"/>
    <cellStyle name="Normal 2 3 2 6 2 6" xfId="5486" xr:uid="{00000000-0005-0000-0000-0000444E0000}"/>
    <cellStyle name="Normal 2 3 2 6 2 6 2" xfId="13632" xr:uid="{00000000-0005-0000-0000-0000454E0000}"/>
    <cellStyle name="Normal 2 3 2 6 2 6 2 2" xfId="29928" xr:uid="{00000000-0005-0000-0000-0000464E0000}"/>
    <cellStyle name="Normal 2 3 2 6 2 6 3" xfId="21782" xr:uid="{00000000-0005-0000-0000-0000474E0000}"/>
    <cellStyle name="Normal 2 3 2 6 2 7" xfId="8333" xr:uid="{00000000-0005-0000-0000-0000484E0000}"/>
    <cellStyle name="Normal 2 3 2 6 2 7 2" xfId="24629" xr:uid="{00000000-0005-0000-0000-0000494E0000}"/>
    <cellStyle name="Normal 2 3 2 6 2 8" xfId="16483" xr:uid="{00000000-0005-0000-0000-00004A4E0000}"/>
    <cellStyle name="Normal 2 3 2 6 3" xfId="260" xr:uid="{00000000-0005-0000-0000-00004B4E0000}"/>
    <cellStyle name="Normal 2 3 2 6 3 2" xfId="604" xr:uid="{00000000-0005-0000-0000-00004C4E0000}"/>
    <cellStyle name="Normal 2 3 2 6 3 2 2" xfId="1310" xr:uid="{00000000-0005-0000-0000-00004D4E0000}"/>
    <cellStyle name="Normal 2 3 2 6 3 2 2 2" xfId="2720" xr:uid="{00000000-0005-0000-0000-00004E4E0000}"/>
    <cellStyle name="Normal 2 3 2 6 3 2 2 2 2" xfId="5194" xr:uid="{00000000-0005-0000-0000-00004F4E0000}"/>
    <cellStyle name="Normal 2 3 2 6 3 2 2 2 2 2" xfId="13340" xr:uid="{00000000-0005-0000-0000-0000504E0000}"/>
    <cellStyle name="Normal 2 3 2 6 3 2 2 2 2 2 2" xfId="29636" xr:uid="{00000000-0005-0000-0000-0000514E0000}"/>
    <cellStyle name="Normal 2 3 2 6 3 2 2 2 2 3" xfId="21490" xr:uid="{00000000-0005-0000-0000-0000524E0000}"/>
    <cellStyle name="Normal 2 3 2 6 3 2 2 2 3" xfId="8019" xr:uid="{00000000-0005-0000-0000-0000534E0000}"/>
    <cellStyle name="Normal 2 3 2 6 3 2 2 2 3 2" xfId="16165" xr:uid="{00000000-0005-0000-0000-0000544E0000}"/>
    <cellStyle name="Normal 2 3 2 6 3 2 2 2 3 2 2" xfId="32461" xr:uid="{00000000-0005-0000-0000-0000554E0000}"/>
    <cellStyle name="Normal 2 3 2 6 3 2 2 2 3 3" xfId="24315" xr:uid="{00000000-0005-0000-0000-0000564E0000}"/>
    <cellStyle name="Normal 2 3 2 6 3 2 2 2 4" xfId="10866" xr:uid="{00000000-0005-0000-0000-0000574E0000}"/>
    <cellStyle name="Normal 2 3 2 6 3 2 2 2 4 2" xfId="27162" xr:uid="{00000000-0005-0000-0000-0000584E0000}"/>
    <cellStyle name="Normal 2 3 2 6 3 2 2 2 5" xfId="19016" xr:uid="{00000000-0005-0000-0000-0000594E0000}"/>
    <cellStyle name="Normal 2 3 2 6 3 2 2 3" xfId="3976" xr:uid="{00000000-0005-0000-0000-00005A4E0000}"/>
    <cellStyle name="Normal 2 3 2 6 3 2 2 3 2" xfId="12122" xr:uid="{00000000-0005-0000-0000-00005B4E0000}"/>
    <cellStyle name="Normal 2 3 2 6 3 2 2 3 2 2" xfId="28418" xr:uid="{00000000-0005-0000-0000-00005C4E0000}"/>
    <cellStyle name="Normal 2 3 2 6 3 2 2 3 3" xfId="20272" xr:uid="{00000000-0005-0000-0000-00005D4E0000}"/>
    <cellStyle name="Normal 2 3 2 6 3 2 2 4" xfId="6609" xr:uid="{00000000-0005-0000-0000-00005E4E0000}"/>
    <cellStyle name="Normal 2 3 2 6 3 2 2 4 2" xfId="14755" xr:uid="{00000000-0005-0000-0000-00005F4E0000}"/>
    <cellStyle name="Normal 2 3 2 6 3 2 2 4 2 2" xfId="31051" xr:uid="{00000000-0005-0000-0000-0000604E0000}"/>
    <cellStyle name="Normal 2 3 2 6 3 2 2 4 3" xfId="22905" xr:uid="{00000000-0005-0000-0000-0000614E0000}"/>
    <cellStyle name="Normal 2 3 2 6 3 2 2 5" xfId="9456" xr:uid="{00000000-0005-0000-0000-0000624E0000}"/>
    <cellStyle name="Normal 2 3 2 6 3 2 2 5 2" xfId="25752" xr:uid="{00000000-0005-0000-0000-0000634E0000}"/>
    <cellStyle name="Normal 2 3 2 6 3 2 2 6" xfId="17606" xr:uid="{00000000-0005-0000-0000-0000644E0000}"/>
    <cellStyle name="Normal 2 3 2 6 3 2 3" xfId="2015" xr:uid="{00000000-0005-0000-0000-0000654E0000}"/>
    <cellStyle name="Normal 2 3 2 6 3 2 3 2" xfId="4585" xr:uid="{00000000-0005-0000-0000-0000664E0000}"/>
    <cellStyle name="Normal 2 3 2 6 3 2 3 2 2" xfId="12731" xr:uid="{00000000-0005-0000-0000-0000674E0000}"/>
    <cellStyle name="Normal 2 3 2 6 3 2 3 2 2 2" xfId="29027" xr:uid="{00000000-0005-0000-0000-0000684E0000}"/>
    <cellStyle name="Normal 2 3 2 6 3 2 3 2 3" xfId="20881" xr:uid="{00000000-0005-0000-0000-0000694E0000}"/>
    <cellStyle name="Normal 2 3 2 6 3 2 3 3" xfId="7314" xr:uid="{00000000-0005-0000-0000-00006A4E0000}"/>
    <cellStyle name="Normal 2 3 2 6 3 2 3 3 2" xfId="15460" xr:uid="{00000000-0005-0000-0000-00006B4E0000}"/>
    <cellStyle name="Normal 2 3 2 6 3 2 3 3 2 2" xfId="31756" xr:uid="{00000000-0005-0000-0000-00006C4E0000}"/>
    <cellStyle name="Normal 2 3 2 6 3 2 3 3 3" xfId="23610" xr:uid="{00000000-0005-0000-0000-00006D4E0000}"/>
    <cellStyle name="Normal 2 3 2 6 3 2 3 4" xfId="10161" xr:uid="{00000000-0005-0000-0000-00006E4E0000}"/>
    <cellStyle name="Normal 2 3 2 6 3 2 3 4 2" xfId="26457" xr:uid="{00000000-0005-0000-0000-00006F4E0000}"/>
    <cellStyle name="Normal 2 3 2 6 3 2 3 5" xfId="18311" xr:uid="{00000000-0005-0000-0000-0000704E0000}"/>
    <cellStyle name="Normal 2 3 2 6 3 2 4" xfId="3367" xr:uid="{00000000-0005-0000-0000-0000714E0000}"/>
    <cellStyle name="Normal 2 3 2 6 3 2 4 2" xfId="11513" xr:uid="{00000000-0005-0000-0000-0000724E0000}"/>
    <cellStyle name="Normal 2 3 2 6 3 2 4 2 2" xfId="27809" xr:uid="{00000000-0005-0000-0000-0000734E0000}"/>
    <cellStyle name="Normal 2 3 2 6 3 2 4 3" xfId="19663" xr:uid="{00000000-0005-0000-0000-0000744E0000}"/>
    <cellStyle name="Normal 2 3 2 6 3 2 5" xfId="5904" xr:uid="{00000000-0005-0000-0000-0000754E0000}"/>
    <cellStyle name="Normal 2 3 2 6 3 2 5 2" xfId="14050" xr:uid="{00000000-0005-0000-0000-0000764E0000}"/>
    <cellStyle name="Normal 2 3 2 6 3 2 5 2 2" xfId="30346" xr:uid="{00000000-0005-0000-0000-0000774E0000}"/>
    <cellStyle name="Normal 2 3 2 6 3 2 5 3" xfId="22200" xr:uid="{00000000-0005-0000-0000-0000784E0000}"/>
    <cellStyle name="Normal 2 3 2 6 3 2 6" xfId="8751" xr:uid="{00000000-0005-0000-0000-0000794E0000}"/>
    <cellStyle name="Normal 2 3 2 6 3 2 6 2" xfId="25047" xr:uid="{00000000-0005-0000-0000-00007A4E0000}"/>
    <cellStyle name="Normal 2 3 2 6 3 2 7" xfId="16901" xr:uid="{00000000-0005-0000-0000-00007B4E0000}"/>
    <cellStyle name="Normal 2 3 2 6 3 3" xfId="966" xr:uid="{00000000-0005-0000-0000-00007C4E0000}"/>
    <cellStyle name="Normal 2 3 2 6 3 3 2" xfId="2376" xr:uid="{00000000-0005-0000-0000-00007D4E0000}"/>
    <cellStyle name="Normal 2 3 2 6 3 3 2 2" xfId="4898" xr:uid="{00000000-0005-0000-0000-00007E4E0000}"/>
    <cellStyle name="Normal 2 3 2 6 3 3 2 2 2" xfId="13044" xr:uid="{00000000-0005-0000-0000-00007F4E0000}"/>
    <cellStyle name="Normal 2 3 2 6 3 3 2 2 2 2" xfId="29340" xr:uid="{00000000-0005-0000-0000-0000804E0000}"/>
    <cellStyle name="Normal 2 3 2 6 3 3 2 2 3" xfId="21194" xr:uid="{00000000-0005-0000-0000-0000814E0000}"/>
    <cellStyle name="Normal 2 3 2 6 3 3 2 3" xfId="7675" xr:uid="{00000000-0005-0000-0000-0000824E0000}"/>
    <cellStyle name="Normal 2 3 2 6 3 3 2 3 2" xfId="15821" xr:uid="{00000000-0005-0000-0000-0000834E0000}"/>
    <cellStyle name="Normal 2 3 2 6 3 3 2 3 2 2" xfId="32117" xr:uid="{00000000-0005-0000-0000-0000844E0000}"/>
    <cellStyle name="Normal 2 3 2 6 3 3 2 3 3" xfId="23971" xr:uid="{00000000-0005-0000-0000-0000854E0000}"/>
    <cellStyle name="Normal 2 3 2 6 3 3 2 4" xfId="10522" xr:uid="{00000000-0005-0000-0000-0000864E0000}"/>
    <cellStyle name="Normal 2 3 2 6 3 3 2 4 2" xfId="26818" xr:uid="{00000000-0005-0000-0000-0000874E0000}"/>
    <cellStyle name="Normal 2 3 2 6 3 3 2 5" xfId="18672" xr:uid="{00000000-0005-0000-0000-0000884E0000}"/>
    <cellStyle name="Normal 2 3 2 6 3 3 3" xfId="3680" xr:uid="{00000000-0005-0000-0000-0000894E0000}"/>
    <cellStyle name="Normal 2 3 2 6 3 3 3 2" xfId="11826" xr:uid="{00000000-0005-0000-0000-00008A4E0000}"/>
    <cellStyle name="Normal 2 3 2 6 3 3 3 2 2" xfId="28122" xr:uid="{00000000-0005-0000-0000-00008B4E0000}"/>
    <cellStyle name="Normal 2 3 2 6 3 3 3 3" xfId="19976" xr:uid="{00000000-0005-0000-0000-00008C4E0000}"/>
    <cellStyle name="Normal 2 3 2 6 3 3 4" xfId="6265" xr:uid="{00000000-0005-0000-0000-00008D4E0000}"/>
    <cellStyle name="Normal 2 3 2 6 3 3 4 2" xfId="14411" xr:uid="{00000000-0005-0000-0000-00008E4E0000}"/>
    <cellStyle name="Normal 2 3 2 6 3 3 4 2 2" xfId="30707" xr:uid="{00000000-0005-0000-0000-00008F4E0000}"/>
    <cellStyle name="Normal 2 3 2 6 3 3 4 3" xfId="22561" xr:uid="{00000000-0005-0000-0000-0000904E0000}"/>
    <cellStyle name="Normal 2 3 2 6 3 3 5" xfId="9112" xr:uid="{00000000-0005-0000-0000-0000914E0000}"/>
    <cellStyle name="Normal 2 3 2 6 3 3 5 2" xfId="25408" xr:uid="{00000000-0005-0000-0000-0000924E0000}"/>
    <cellStyle name="Normal 2 3 2 6 3 3 6" xfId="17262" xr:uid="{00000000-0005-0000-0000-0000934E0000}"/>
    <cellStyle name="Normal 2 3 2 6 3 4" xfId="1671" xr:uid="{00000000-0005-0000-0000-0000944E0000}"/>
    <cellStyle name="Normal 2 3 2 6 3 4 2" xfId="4289" xr:uid="{00000000-0005-0000-0000-0000954E0000}"/>
    <cellStyle name="Normal 2 3 2 6 3 4 2 2" xfId="12435" xr:uid="{00000000-0005-0000-0000-0000964E0000}"/>
    <cellStyle name="Normal 2 3 2 6 3 4 2 2 2" xfId="28731" xr:uid="{00000000-0005-0000-0000-0000974E0000}"/>
    <cellStyle name="Normal 2 3 2 6 3 4 2 3" xfId="20585" xr:uid="{00000000-0005-0000-0000-0000984E0000}"/>
    <cellStyle name="Normal 2 3 2 6 3 4 3" xfId="6970" xr:uid="{00000000-0005-0000-0000-0000994E0000}"/>
    <cellStyle name="Normal 2 3 2 6 3 4 3 2" xfId="15116" xr:uid="{00000000-0005-0000-0000-00009A4E0000}"/>
    <cellStyle name="Normal 2 3 2 6 3 4 3 2 2" xfId="31412" xr:uid="{00000000-0005-0000-0000-00009B4E0000}"/>
    <cellStyle name="Normal 2 3 2 6 3 4 3 3" xfId="23266" xr:uid="{00000000-0005-0000-0000-00009C4E0000}"/>
    <cellStyle name="Normal 2 3 2 6 3 4 4" xfId="9817" xr:uid="{00000000-0005-0000-0000-00009D4E0000}"/>
    <cellStyle name="Normal 2 3 2 6 3 4 4 2" xfId="26113" xr:uid="{00000000-0005-0000-0000-00009E4E0000}"/>
    <cellStyle name="Normal 2 3 2 6 3 4 5" xfId="17967" xr:uid="{00000000-0005-0000-0000-00009F4E0000}"/>
    <cellStyle name="Normal 2 3 2 6 3 5" xfId="3071" xr:uid="{00000000-0005-0000-0000-0000A04E0000}"/>
    <cellStyle name="Normal 2 3 2 6 3 5 2" xfId="11217" xr:uid="{00000000-0005-0000-0000-0000A14E0000}"/>
    <cellStyle name="Normal 2 3 2 6 3 5 2 2" xfId="27513" xr:uid="{00000000-0005-0000-0000-0000A24E0000}"/>
    <cellStyle name="Normal 2 3 2 6 3 5 3" xfId="19367" xr:uid="{00000000-0005-0000-0000-0000A34E0000}"/>
    <cellStyle name="Normal 2 3 2 6 3 6" xfId="5560" xr:uid="{00000000-0005-0000-0000-0000A44E0000}"/>
    <cellStyle name="Normal 2 3 2 6 3 6 2" xfId="13706" xr:uid="{00000000-0005-0000-0000-0000A54E0000}"/>
    <cellStyle name="Normal 2 3 2 6 3 6 2 2" xfId="30002" xr:uid="{00000000-0005-0000-0000-0000A64E0000}"/>
    <cellStyle name="Normal 2 3 2 6 3 6 3" xfId="21856" xr:uid="{00000000-0005-0000-0000-0000A74E0000}"/>
    <cellStyle name="Normal 2 3 2 6 3 7" xfId="8407" xr:uid="{00000000-0005-0000-0000-0000A84E0000}"/>
    <cellStyle name="Normal 2 3 2 6 3 7 2" xfId="24703" xr:uid="{00000000-0005-0000-0000-0000A94E0000}"/>
    <cellStyle name="Normal 2 3 2 6 3 8" xfId="16557" xr:uid="{00000000-0005-0000-0000-0000AA4E0000}"/>
    <cellStyle name="Normal 2 3 2 6 4" xfId="350" xr:uid="{00000000-0005-0000-0000-0000AB4E0000}"/>
    <cellStyle name="Normal 2 3 2 6 4 2" xfId="694" xr:uid="{00000000-0005-0000-0000-0000AC4E0000}"/>
    <cellStyle name="Normal 2 3 2 6 4 2 2" xfId="1400" xr:uid="{00000000-0005-0000-0000-0000AD4E0000}"/>
    <cellStyle name="Normal 2 3 2 6 4 2 2 2" xfId="2810" xr:uid="{00000000-0005-0000-0000-0000AE4E0000}"/>
    <cellStyle name="Normal 2 3 2 6 4 2 2 2 2" xfId="5268" xr:uid="{00000000-0005-0000-0000-0000AF4E0000}"/>
    <cellStyle name="Normal 2 3 2 6 4 2 2 2 2 2" xfId="13414" xr:uid="{00000000-0005-0000-0000-0000B04E0000}"/>
    <cellStyle name="Normal 2 3 2 6 4 2 2 2 2 2 2" xfId="29710" xr:uid="{00000000-0005-0000-0000-0000B14E0000}"/>
    <cellStyle name="Normal 2 3 2 6 4 2 2 2 2 3" xfId="21564" xr:uid="{00000000-0005-0000-0000-0000B24E0000}"/>
    <cellStyle name="Normal 2 3 2 6 4 2 2 2 3" xfId="8109" xr:uid="{00000000-0005-0000-0000-0000B34E0000}"/>
    <cellStyle name="Normal 2 3 2 6 4 2 2 2 3 2" xfId="16255" xr:uid="{00000000-0005-0000-0000-0000B44E0000}"/>
    <cellStyle name="Normal 2 3 2 6 4 2 2 2 3 2 2" xfId="32551" xr:uid="{00000000-0005-0000-0000-0000B54E0000}"/>
    <cellStyle name="Normal 2 3 2 6 4 2 2 2 3 3" xfId="24405" xr:uid="{00000000-0005-0000-0000-0000B64E0000}"/>
    <cellStyle name="Normal 2 3 2 6 4 2 2 2 4" xfId="10956" xr:uid="{00000000-0005-0000-0000-0000B74E0000}"/>
    <cellStyle name="Normal 2 3 2 6 4 2 2 2 4 2" xfId="27252" xr:uid="{00000000-0005-0000-0000-0000B84E0000}"/>
    <cellStyle name="Normal 2 3 2 6 4 2 2 2 5" xfId="19106" xr:uid="{00000000-0005-0000-0000-0000B94E0000}"/>
    <cellStyle name="Normal 2 3 2 6 4 2 2 3" xfId="4050" xr:uid="{00000000-0005-0000-0000-0000BA4E0000}"/>
    <cellStyle name="Normal 2 3 2 6 4 2 2 3 2" xfId="12196" xr:uid="{00000000-0005-0000-0000-0000BB4E0000}"/>
    <cellStyle name="Normal 2 3 2 6 4 2 2 3 2 2" xfId="28492" xr:uid="{00000000-0005-0000-0000-0000BC4E0000}"/>
    <cellStyle name="Normal 2 3 2 6 4 2 2 3 3" xfId="20346" xr:uid="{00000000-0005-0000-0000-0000BD4E0000}"/>
    <cellStyle name="Normal 2 3 2 6 4 2 2 4" xfId="6699" xr:uid="{00000000-0005-0000-0000-0000BE4E0000}"/>
    <cellStyle name="Normal 2 3 2 6 4 2 2 4 2" xfId="14845" xr:uid="{00000000-0005-0000-0000-0000BF4E0000}"/>
    <cellStyle name="Normal 2 3 2 6 4 2 2 4 2 2" xfId="31141" xr:uid="{00000000-0005-0000-0000-0000C04E0000}"/>
    <cellStyle name="Normal 2 3 2 6 4 2 2 4 3" xfId="22995" xr:uid="{00000000-0005-0000-0000-0000C14E0000}"/>
    <cellStyle name="Normal 2 3 2 6 4 2 2 5" xfId="9546" xr:uid="{00000000-0005-0000-0000-0000C24E0000}"/>
    <cellStyle name="Normal 2 3 2 6 4 2 2 5 2" xfId="25842" xr:uid="{00000000-0005-0000-0000-0000C34E0000}"/>
    <cellStyle name="Normal 2 3 2 6 4 2 2 6" xfId="17696" xr:uid="{00000000-0005-0000-0000-0000C44E0000}"/>
    <cellStyle name="Normal 2 3 2 6 4 2 3" xfId="2105" xr:uid="{00000000-0005-0000-0000-0000C54E0000}"/>
    <cellStyle name="Normal 2 3 2 6 4 2 3 2" xfId="4659" xr:uid="{00000000-0005-0000-0000-0000C64E0000}"/>
    <cellStyle name="Normal 2 3 2 6 4 2 3 2 2" xfId="12805" xr:uid="{00000000-0005-0000-0000-0000C74E0000}"/>
    <cellStyle name="Normal 2 3 2 6 4 2 3 2 2 2" xfId="29101" xr:uid="{00000000-0005-0000-0000-0000C84E0000}"/>
    <cellStyle name="Normal 2 3 2 6 4 2 3 2 3" xfId="20955" xr:uid="{00000000-0005-0000-0000-0000C94E0000}"/>
    <cellStyle name="Normal 2 3 2 6 4 2 3 3" xfId="7404" xr:uid="{00000000-0005-0000-0000-0000CA4E0000}"/>
    <cellStyle name="Normal 2 3 2 6 4 2 3 3 2" xfId="15550" xr:uid="{00000000-0005-0000-0000-0000CB4E0000}"/>
    <cellStyle name="Normal 2 3 2 6 4 2 3 3 2 2" xfId="31846" xr:uid="{00000000-0005-0000-0000-0000CC4E0000}"/>
    <cellStyle name="Normal 2 3 2 6 4 2 3 3 3" xfId="23700" xr:uid="{00000000-0005-0000-0000-0000CD4E0000}"/>
    <cellStyle name="Normal 2 3 2 6 4 2 3 4" xfId="10251" xr:uid="{00000000-0005-0000-0000-0000CE4E0000}"/>
    <cellStyle name="Normal 2 3 2 6 4 2 3 4 2" xfId="26547" xr:uid="{00000000-0005-0000-0000-0000CF4E0000}"/>
    <cellStyle name="Normal 2 3 2 6 4 2 3 5" xfId="18401" xr:uid="{00000000-0005-0000-0000-0000D04E0000}"/>
    <cellStyle name="Normal 2 3 2 6 4 2 4" xfId="3441" xr:uid="{00000000-0005-0000-0000-0000D14E0000}"/>
    <cellStyle name="Normal 2 3 2 6 4 2 4 2" xfId="11587" xr:uid="{00000000-0005-0000-0000-0000D24E0000}"/>
    <cellStyle name="Normal 2 3 2 6 4 2 4 2 2" xfId="27883" xr:uid="{00000000-0005-0000-0000-0000D34E0000}"/>
    <cellStyle name="Normal 2 3 2 6 4 2 4 3" xfId="19737" xr:uid="{00000000-0005-0000-0000-0000D44E0000}"/>
    <cellStyle name="Normal 2 3 2 6 4 2 5" xfId="5994" xr:uid="{00000000-0005-0000-0000-0000D54E0000}"/>
    <cellStyle name="Normal 2 3 2 6 4 2 5 2" xfId="14140" xr:uid="{00000000-0005-0000-0000-0000D64E0000}"/>
    <cellStyle name="Normal 2 3 2 6 4 2 5 2 2" xfId="30436" xr:uid="{00000000-0005-0000-0000-0000D74E0000}"/>
    <cellStyle name="Normal 2 3 2 6 4 2 5 3" xfId="22290" xr:uid="{00000000-0005-0000-0000-0000D84E0000}"/>
    <cellStyle name="Normal 2 3 2 6 4 2 6" xfId="8841" xr:uid="{00000000-0005-0000-0000-0000D94E0000}"/>
    <cellStyle name="Normal 2 3 2 6 4 2 6 2" xfId="25137" xr:uid="{00000000-0005-0000-0000-0000DA4E0000}"/>
    <cellStyle name="Normal 2 3 2 6 4 2 7" xfId="16991" xr:uid="{00000000-0005-0000-0000-0000DB4E0000}"/>
    <cellStyle name="Normal 2 3 2 6 4 3" xfId="1056" xr:uid="{00000000-0005-0000-0000-0000DC4E0000}"/>
    <cellStyle name="Normal 2 3 2 6 4 3 2" xfId="2466" xr:uid="{00000000-0005-0000-0000-0000DD4E0000}"/>
    <cellStyle name="Normal 2 3 2 6 4 3 2 2" xfId="4972" xr:uid="{00000000-0005-0000-0000-0000DE4E0000}"/>
    <cellStyle name="Normal 2 3 2 6 4 3 2 2 2" xfId="13118" xr:uid="{00000000-0005-0000-0000-0000DF4E0000}"/>
    <cellStyle name="Normal 2 3 2 6 4 3 2 2 2 2" xfId="29414" xr:uid="{00000000-0005-0000-0000-0000E04E0000}"/>
    <cellStyle name="Normal 2 3 2 6 4 3 2 2 3" xfId="21268" xr:uid="{00000000-0005-0000-0000-0000E14E0000}"/>
    <cellStyle name="Normal 2 3 2 6 4 3 2 3" xfId="7765" xr:uid="{00000000-0005-0000-0000-0000E24E0000}"/>
    <cellStyle name="Normal 2 3 2 6 4 3 2 3 2" xfId="15911" xr:uid="{00000000-0005-0000-0000-0000E34E0000}"/>
    <cellStyle name="Normal 2 3 2 6 4 3 2 3 2 2" xfId="32207" xr:uid="{00000000-0005-0000-0000-0000E44E0000}"/>
    <cellStyle name="Normal 2 3 2 6 4 3 2 3 3" xfId="24061" xr:uid="{00000000-0005-0000-0000-0000E54E0000}"/>
    <cellStyle name="Normal 2 3 2 6 4 3 2 4" xfId="10612" xr:uid="{00000000-0005-0000-0000-0000E64E0000}"/>
    <cellStyle name="Normal 2 3 2 6 4 3 2 4 2" xfId="26908" xr:uid="{00000000-0005-0000-0000-0000E74E0000}"/>
    <cellStyle name="Normal 2 3 2 6 4 3 2 5" xfId="18762" xr:uid="{00000000-0005-0000-0000-0000E84E0000}"/>
    <cellStyle name="Normal 2 3 2 6 4 3 3" xfId="3754" xr:uid="{00000000-0005-0000-0000-0000E94E0000}"/>
    <cellStyle name="Normal 2 3 2 6 4 3 3 2" xfId="11900" xr:uid="{00000000-0005-0000-0000-0000EA4E0000}"/>
    <cellStyle name="Normal 2 3 2 6 4 3 3 2 2" xfId="28196" xr:uid="{00000000-0005-0000-0000-0000EB4E0000}"/>
    <cellStyle name="Normal 2 3 2 6 4 3 3 3" xfId="20050" xr:uid="{00000000-0005-0000-0000-0000EC4E0000}"/>
    <cellStyle name="Normal 2 3 2 6 4 3 4" xfId="6355" xr:uid="{00000000-0005-0000-0000-0000ED4E0000}"/>
    <cellStyle name="Normal 2 3 2 6 4 3 4 2" xfId="14501" xr:uid="{00000000-0005-0000-0000-0000EE4E0000}"/>
    <cellStyle name="Normal 2 3 2 6 4 3 4 2 2" xfId="30797" xr:uid="{00000000-0005-0000-0000-0000EF4E0000}"/>
    <cellStyle name="Normal 2 3 2 6 4 3 4 3" xfId="22651" xr:uid="{00000000-0005-0000-0000-0000F04E0000}"/>
    <cellStyle name="Normal 2 3 2 6 4 3 5" xfId="9202" xr:uid="{00000000-0005-0000-0000-0000F14E0000}"/>
    <cellStyle name="Normal 2 3 2 6 4 3 5 2" xfId="25498" xr:uid="{00000000-0005-0000-0000-0000F24E0000}"/>
    <cellStyle name="Normal 2 3 2 6 4 3 6" xfId="17352" xr:uid="{00000000-0005-0000-0000-0000F34E0000}"/>
    <cellStyle name="Normal 2 3 2 6 4 4" xfId="1761" xr:uid="{00000000-0005-0000-0000-0000F44E0000}"/>
    <cellStyle name="Normal 2 3 2 6 4 4 2" xfId="4363" xr:uid="{00000000-0005-0000-0000-0000F54E0000}"/>
    <cellStyle name="Normal 2 3 2 6 4 4 2 2" xfId="12509" xr:uid="{00000000-0005-0000-0000-0000F64E0000}"/>
    <cellStyle name="Normal 2 3 2 6 4 4 2 2 2" xfId="28805" xr:uid="{00000000-0005-0000-0000-0000F74E0000}"/>
    <cellStyle name="Normal 2 3 2 6 4 4 2 3" xfId="20659" xr:uid="{00000000-0005-0000-0000-0000F84E0000}"/>
    <cellStyle name="Normal 2 3 2 6 4 4 3" xfId="7060" xr:uid="{00000000-0005-0000-0000-0000F94E0000}"/>
    <cellStyle name="Normal 2 3 2 6 4 4 3 2" xfId="15206" xr:uid="{00000000-0005-0000-0000-0000FA4E0000}"/>
    <cellStyle name="Normal 2 3 2 6 4 4 3 2 2" xfId="31502" xr:uid="{00000000-0005-0000-0000-0000FB4E0000}"/>
    <cellStyle name="Normal 2 3 2 6 4 4 3 3" xfId="23356" xr:uid="{00000000-0005-0000-0000-0000FC4E0000}"/>
    <cellStyle name="Normal 2 3 2 6 4 4 4" xfId="9907" xr:uid="{00000000-0005-0000-0000-0000FD4E0000}"/>
    <cellStyle name="Normal 2 3 2 6 4 4 4 2" xfId="26203" xr:uid="{00000000-0005-0000-0000-0000FE4E0000}"/>
    <cellStyle name="Normal 2 3 2 6 4 4 5" xfId="18057" xr:uid="{00000000-0005-0000-0000-0000FF4E0000}"/>
    <cellStyle name="Normal 2 3 2 6 4 5" xfId="3145" xr:uid="{00000000-0005-0000-0000-0000004F0000}"/>
    <cellStyle name="Normal 2 3 2 6 4 5 2" xfId="11291" xr:uid="{00000000-0005-0000-0000-0000014F0000}"/>
    <cellStyle name="Normal 2 3 2 6 4 5 2 2" xfId="27587" xr:uid="{00000000-0005-0000-0000-0000024F0000}"/>
    <cellStyle name="Normal 2 3 2 6 4 5 3" xfId="19441" xr:uid="{00000000-0005-0000-0000-0000034F0000}"/>
    <cellStyle name="Normal 2 3 2 6 4 6" xfId="5650" xr:uid="{00000000-0005-0000-0000-0000044F0000}"/>
    <cellStyle name="Normal 2 3 2 6 4 6 2" xfId="13796" xr:uid="{00000000-0005-0000-0000-0000054F0000}"/>
    <cellStyle name="Normal 2 3 2 6 4 6 2 2" xfId="30092" xr:uid="{00000000-0005-0000-0000-0000064F0000}"/>
    <cellStyle name="Normal 2 3 2 6 4 6 3" xfId="21946" xr:uid="{00000000-0005-0000-0000-0000074F0000}"/>
    <cellStyle name="Normal 2 3 2 6 4 7" xfId="8497" xr:uid="{00000000-0005-0000-0000-0000084F0000}"/>
    <cellStyle name="Normal 2 3 2 6 4 7 2" xfId="24793" xr:uid="{00000000-0005-0000-0000-0000094F0000}"/>
    <cellStyle name="Normal 2 3 2 6 4 8" xfId="16647" xr:uid="{00000000-0005-0000-0000-00000A4F0000}"/>
    <cellStyle name="Normal 2 3 2 6 5" xfId="440" xr:uid="{00000000-0005-0000-0000-00000B4F0000}"/>
    <cellStyle name="Normal 2 3 2 6 5 2" xfId="1146" xr:uid="{00000000-0005-0000-0000-00000C4F0000}"/>
    <cellStyle name="Normal 2 3 2 6 5 2 2" xfId="2556" xr:uid="{00000000-0005-0000-0000-00000D4F0000}"/>
    <cellStyle name="Normal 2 3 2 6 5 2 2 2" xfId="5046" xr:uid="{00000000-0005-0000-0000-00000E4F0000}"/>
    <cellStyle name="Normal 2 3 2 6 5 2 2 2 2" xfId="13192" xr:uid="{00000000-0005-0000-0000-00000F4F0000}"/>
    <cellStyle name="Normal 2 3 2 6 5 2 2 2 2 2" xfId="29488" xr:uid="{00000000-0005-0000-0000-0000104F0000}"/>
    <cellStyle name="Normal 2 3 2 6 5 2 2 2 3" xfId="21342" xr:uid="{00000000-0005-0000-0000-0000114F0000}"/>
    <cellStyle name="Normal 2 3 2 6 5 2 2 3" xfId="7855" xr:uid="{00000000-0005-0000-0000-0000124F0000}"/>
    <cellStyle name="Normal 2 3 2 6 5 2 2 3 2" xfId="16001" xr:uid="{00000000-0005-0000-0000-0000134F0000}"/>
    <cellStyle name="Normal 2 3 2 6 5 2 2 3 2 2" xfId="32297" xr:uid="{00000000-0005-0000-0000-0000144F0000}"/>
    <cellStyle name="Normal 2 3 2 6 5 2 2 3 3" xfId="24151" xr:uid="{00000000-0005-0000-0000-0000154F0000}"/>
    <cellStyle name="Normal 2 3 2 6 5 2 2 4" xfId="10702" xr:uid="{00000000-0005-0000-0000-0000164F0000}"/>
    <cellStyle name="Normal 2 3 2 6 5 2 2 4 2" xfId="26998" xr:uid="{00000000-0005-0000-0000-0000174F0000}"/>
    <cellStyle name="Normal 2 3 2 6 5 2 2 5" xfId="18852" xr:uid="{00000000-0005-0000-0000-0000184F0000}"/>
    <cellStyle name="Normal 2 3 2 6 5 2 3" xfId="3828" xr:uid="{00000000-0005-0000-0000-0000194F0000}"/>
    <cellStyle name="Normal 2 3 2 6 5 2 3 2" xfId="11974" xr:uid="{00000000-0005-0000-0000-00001A4F0000}"/>
    <cellStyle name="Normal 2 3 2 6 5 2 3 2 2" xfId="28270" xr:uid="{00000000-0005-0000-0000-00001B4F0000}"/>
    <cellStyle name="Normal 2 3 2 6 5 2 3 3" xfId="20124" xr:uid="{00000000-0005-0000-0000-00001C4F0000}"/>
    <cellStyle name="Normal 2 3 2 6 5 2 4" xfId="6445" xr:uid="{00000000-0005-0000-0000-00001D4F0000}"/>
    <cellStyle name="Normal 2 3 2 6 5 2 4 2" xfId="14591" xr:uid="{00000000-0005-0000-0000-00001E4F0000}"/>
    <cellStyle name="Normal 2 3 2 6 5 2 4 2 2" xfId="30887" xr:uid="{00000000-0005-0000-0000-00001F4F0000}"/>
    <cellStyle name="Normal 2 3 2 6 5 2 4 3" xfId="22741" xr:uid="{00000000-0005-0000-0000-0000204F0000}"/>
    <cellStyle name="Normal 2 3 2 6 5 2 5" xfId="9292" xr:uid="{00000000-0005-0000-0000-0000214F0000}"/>
    <cellStyle name="Normal 2 3 2 6 5 2 5 2" xfId="25588" xr:uid="{00000000-0005-0000-0000-0000224F0000}"/>
    <cellStyle name="Normal 2 3 2 6 5 2 6" xfId="17442" xr:uid="{00000000-0005-0000-0000-0000234F0000}"/>
    <cellStyle name="Normal 2 3 2 6 5 3" xfId="1851" xr:uid="{00000000-0005-0000-0000-0000244F0000}"/>
    <cellStyle name="Normal 2 3 2 6 5 3 2" xfId="4437" xr:uid="{00000000-0005-0000-0000-0000254F0000}"/>
    <cellStyle name="Normal 2 3 2 6 5 3 2 2" xfId="12583" xr:uid="{00000000-0005-0000-0000-0000264F0000}"/>
    <cellStyle name="Normal 2 3 2 6 5 3 2 2 2" xfId="28879" xr:uid="{00000000-0005-0000-0000-0000274F0000}"/>
    <cellStyle name="Normal 2 3 2 6 5 3 2 3" xfId="20733" xr:uid="{00000000-0005-0000-0000-0000284F0000}"/>
    <cellStyle name="Normal 2 3 2 6 5 3 3" xfId="7150" xr:uid="{00000000-0005-0000-0000-0000294F0000}"/>
    <cellStyle name="Normal 2 3 2 6 5 3 3 2" xfId="15296" xr:uid="{00000000-0005-0000-0000-00002A4F0000}"/>
    <cellStyle name="Normal 2 3 2 6 5 3 3 2 2" xfId="31592" xr:uid="{00000000-0005-0000-0000-00002B4F0000}"/>
    <cellStyle name="Normal 2 3 2 6 5 3 3 3" xfId="23446" xr:uid="{00000000-0005-0000-0000-00002C4F0000}"/>
    <cellStyle name="Normal 2 3 2 6 5 3 4" xfId="9997" xr:uid="{00000000-0005-0000-0000-00002D4F0000}"/>
    <cellStyle name="Normal 2 3 2 6 5 3 4 2" xfId="26293" xr:uid="{00000000-0005-0000-0000-00002E4F0000}"/>
    <cellStyle name="Normal 2 3 2 6 5 3 5" xfId="18147" xr:uid="{00000000-0005-0000-0000-00002F4F0000}"/>
    <cellStyle name="Normal 2 3 2 6 5 4" xfId="3219" xr:uid="{00000000-0005-0000-0000-0000304F0000}"/>
    <cellStyle name="Normal 2 3 2 6 5 4 2" xfId="11365" xr:uid="{00000000-0005-0000-0000-0000314F0000}"/>
    <cellStyle name="Normal 2 3 2 6 5 4 2 2" xfId="27661" xr:uid="{00000000-0005-0000-0000-0000324F0000}"/>
    <cellStyle name="Normal 2 3 2 6 5 4 3" xfId="19515" xr:uid="{00000000-0005-0000-0000-0000334F0000}"/>
    <cellStyle name="Normal 2 3 2 6 5 5" xfId="5740" xr:uid="{00000000-0005-0000-0000-0000344F0000}"/>
    <cellStyle name="Normal 2 3 2 6 5 5 2" xfId="13886" xr:uid="{00000000-0005-0000-0000-0000354F0000}"/>
    <cellStyle name="Normal 2 3 2 6 5 5 2 2" xfId="30182" xr:uid="{00000000-0005-0000-0000-0000364F0000}"/>
    <cellStyle name="Normal 2 3 2 6 5 5 3" xfId="22036" xr:uid="{00000000-0005-0000-0000-0000374F0000}"/>
    <cellStyle name="Normal 2 3 2 6 5 6" xfId="8587" xr:uid="{00000000-0005-0000-0000-0000384F0000}"/>
    <cellStyle name="Normal 2 3 2 6 5 6 2" xfId="24883" xr:uid="{00000000-0005-0000-0000-0000394F0000}"/>
    <cellStyle name="Normal 2 3 2 6 5 7" xfId="16737" xr:uid="{00000000-0005-0000-0000-00003A4F0000}"/>
    <cellStyle name="Normal 2 3 2 6 6" xfId="709" xr:uid="{00000000-0005-0000-0000-00003B4F0000}"/>
    <cellStyle name="Normal 2 3 2 6 6 2" xfId="1414" xr:uid="{00000000-0005-0000-0000-00003C4F0000}"/>
    <cellStyle name="Normal 2 3 2 6 6 2 2" xfId="2824" xr:uid="{00000000-0005-0000-0000-00003D4F0000}"/>
    <cellStyle name="Normal 2 3 2 6 6 2 2 2" xfId="5282" xr:uid="{00000000-0005-0000-0000-00003E4F0000}"/>
    <cellStyle name="Normal 2 3 2 6 6 2 2 2 2" xfId="13428" xr:uid="{00000000-0005-0000-0000-00003F4F0000}"/>
    <cellStyle name="Normal 2 3 2 6 6 2 2 2 2 2" xfId="29724" xr:uid="{00000000-0005-0000-0000-0000404F0000}"/>
    <cellStyle name="Normal 2 3 2 6 6 2 2 2 3" xfId="21578" xr:uid="{00000000-0005-0000-0000-0000414F0000}"/>
    <cellStyle name="Normal 2 3 2 6 6 2 2 3" xfId="8123" xr:uid="{00000000-0005-0000-0000-0000424F0000}"/>
    <cellStyle name="Normal 2 3 2 6 6 2 2 3 2" xfId="16269" xr:uid="{00000000-0005-0000-0000-0000434F0000}"/>
    <cellStyle name="Normal 2 3 2 6 6 2 2 3 2 2" xfId="32565" xr:uid="{00000000-0005-0000-0000-0000444F0000}"/>
    <cellStyle name="Normal 2 3 2 6 6 2 2 3 3" xfId="24419" xr:uid="{00000000-0005-0000-0000-0000454F0000}"/>
    <cellStyle name="Normal 2 3 2 6 6 2 2 4" xfId="10970" xr:uid="{00000000-0005-0000-0000-0000464F0000}"/>
    <cellStyle name="Normal 2 3 2 6 6 2 2 4 2" xfId="27266" xr:uid="{00000000-0005-0000-0000-0000474F0000}"/>
    <cellStyle name="Normal 2 3 2 6 6 2 2 5" xfId="19120" xr:uid="{00000000-0005-0000-0000-0000484F0000}"/>
    <cellStyle name="Normal 2 3 2 6 6 2 3" xfId="4064" xr:uid="{00000000-0005-0000-0000-0000494F0000}"/>
    <cellStyle name="Normal 2 3 2 6 6 2 3 2" xfId="12210" xr:uid="{00000000-0005-0000-0000-00004A4F0000}"/>
    <cellStyle name="Normal 2 3 2 6 6 2 3 2 2" xfId="28506" xr:uid="{00000000-0005-0000-0000-00004B4F0000}"/>
    <cellStyle name="Normal 2 3 2 6 6 2 3 3" xfId="20360" xr:uid="{00000000-0005-0000-0000-00004C4F0000}"/>
    <cellStyle name="Normal 2 3 2 6 6 2 4" xfId="6713" xr:uid="{00000000-0005-0000-0000-00004D4F0000}"/>
    <cellStyle name="Normal 2 3 2 6 6 2 4 2" xfId="14859" xr:uid="{00000000-0005-0000-0000-00004E4F0000}"/>
    <cellStyle name="Normal 2 3 2 6 6 2 4 2 2" xfId="31155" xr:uid="{00000000-0005-0000-0000-00004F4F0000}"/>
    <cellStyle name="Normal 2 3 2 6 6 2 4 3" xfId="23009" xr:uid="{00000000-0005-0000-0000-0000504F0000}"/>
    <cellStyle name="Normal 2 3 2 6 6 2 5" xfId="9560" xr:uid="{00000000-0005-0000-0000-0000514F0000}"/>
    <cellStyle name="Normal 2 3 2 6 6 2 5 2" xfId="25856" xr:uid="{00000000-0005-0000-0000-0000524F0000}"/>
    <cellStyle name="Normal 2 3 2 6 6 2 6" xfId="17710" xr:uid="{00000000-0005-0000-0000-0000534F0000}"/>
    <cellStyle name="Normal 2 3 2 6 6 3" xfId="2119" xr:uid="{00000000-0005-0000-0000-0000544F0000}"/>
    <cellStyle name="Normal 2 3 2 6 6 3 2" xfId="4673" xr:uid="{00000000-0005-0000-0000-0000554F0000}"/>
    <cellStyle name="Normal 2 3 2 6 6 3 2 2" xfId="12819" xr:uid="{00000000-0005-0000-0000-0000564F0000}"/>
    <cellStyle name="Normal 2 3 2 6 6 3 2 2 2" xfId="29115" xr:uid="{00000000-0005-0000-0000-0000574F0000}"/>
    <cellStyle name="Normal 2 3 2 6 6 3 2 3" xfId="20969" xr:uid="{00000000-0005-0000-0000-0000584F0000}"/>
    <cellStyle name="Normal 2 3 2 6 6 3 3" xfId="7418" xr:uid="{00000000-0005-0000-0000-0000594F0000}"/>
    <cellStyle name="Normal 2 3 2 6 6 3 3 2" xfId="15564" xr:uid="{00000000-0005-0000-0000-00005A4F0000}"/>
    <cellStyle name="Normal 2 3 2 6 6 3 3 2 2" xfId="31860" xr:uid="{00000000-0005-0000-0000-00005B4F0000}"/>
    <cellStyle name="Normal 2 3 2 6 6 3 3 3" xfId="23714" xr:uid="{00000000-0005-0000-0000-00005C4F0000}"/>
    <cellStyle name="Normal 2 3 2 6 6 3 4" xfId="10265" xr:uid="{00000000-0005-0000-0000-00005D4F0000}"/>
    <cellStyle name="Normal 2 3 2 6 6 3 4 2" xfId="26561" xr:uid="{00000000-0005-0000-0000-00005E4F0000}"/>
    <cellStyle name="Normal 2 3 2 6 6 3 5" xfId="18415" xr:uid="{00000000-0005-0000-0000-00005F4F0000}"/>
    <cellStyle name="Normal 2 3 2 6 6 4" xfId="2842" xr:uid="{00000000-0005-0000-0000-0000604F0000}"/>
    <cellStyle name="Normal 2 3 2 6 6 4 2" xfId="5299" xr:uid="{00000000-0005-0000-0000-0000614F0000}"/>
    <cellStyle name="Normal 2 3 2 6 6 4 2 2" xfId="13445" xr:uid="{00000000-0005-0000-0000-0000624F0000}"/>
    <cellStyle name="Normal 2 3 2 6 6 4 2 2 2" xfId="29741" xr:uid="{00000000-0005-0000-0000-0000634F0000}"/>
    <cellStyle name="Normal 2 3 2 6 6 4 2 3" xfId="21595" xr:uid="{00000000-0005-0000-0000-0000644F0000}"/>
    <cellStyle name="Normal 2 3 2 6 6 4 3" xfId="8141" xr:uid="{00000000-0005-0000-0000-0000654F0000}"/>
    <cellStyle name="Normal 2 3 2 6 6 4 3 2" xfId="16287" xr:uid="{00000000-0005-0000-0000-0000664F0000}"/>
    <cellStyle name="Normal 2 3 2 6 6 4 3 2 2" xfId="32583" xr:uid="{00000000-0005-0000-0000-0000674F0000}"/>
    <cellStyle name="Normal 2 3 2 6 6 4 3 3" xfId="24437" xr:uid="{00000000-0005-0000-0000-0000684F0000}"/>
    <cellStyle name="Normal 2 3 2 6 6 4 4" xfId="10988" xr:uid="{00000000-0005-0000-0000-0000694F0000}"/>
    <cellStyle name="Normal 2 3 2 6 6 4 4 2" xfId="27284" xr:uid="{00000000-0005-0000-0000-00006A4F0000}"/>
    <cellStyle name="Normal 2 3 2 6 6 4 5" xfId="19138" xr:uid="{00000000-0005-0000-0000-00006B4F0000}"/>
    <cellStyle name="Normal 2 3 2 6 6 5" xfId="3455" xr:uid="{00000000-0005-0000-0000-00006C4F0000}"/>
    <cellStyle name="Normal 2 3 2 6 6 5 2" xfId="11601" xr:uid="{00000000-0005-0000-0000-00006D4F0000}"/>
    <cellStyle name="Normal 2 3 2 6 6 5 2 2" xfId="27897" xr:uid="{00000000-0005-0000-0000-00006E4F0000}"/>
    <cellStyle name="Normal 2 3 2 6 6 5 3" xfId="19751" xr:uid="{00000000-0005-0000-0000-00006F4F0000}"/>
    <cellStyle name="Normal 2 3 2 6 6 6" xfId="6008" xr:uid="{00000000-0005-0000-0000-0000704F0000}"/>
    <cellStyle name="Normal 2 3 2 6 6 6 2" xfId="14154" xr:uid="{00000000-0005-0000-0000-0000714F0000}"/>
    <cellStyle name="Normal 2 3 2 6 6 6 2 2" xfId="30450" xr:uid="{00000000-0005-0000-0000-0000724F0000}"/>
    <cellStyle name="Normal 2 3 2 6 6 6 3" xfId="22304" xr:uid="{00000000-0005-0000-0000-0000734F0000}"/>
    <cellStyle name="Normal 2 3 2 6 6 7" xfId="8855" xr:uid="{00000000-0005-0000-0000-0000744F0000}"/>
    <cellStyle name="Normal 2 3 2 6 6 7 2" xfId="25151" xr:uid="{00000000-0005-0000-0000-0000754F0000}"/>
    <cellStyle name="Normal 2 3 2 6 6 8" xfId="17005" xr:uid="{00000000-0005-0000-0000-0000764F0000}"/>
    <cellStyle name="Normal 2 3 2 6 7" xfId="802" xr:uid="{00000000-0005-0000-0000-0000774F0000}"/>
    <cellStyle name="Normal 2 3 2 6 7 2" xfId="2212" xr:uid="{00000000-0005-0000-0000-0000784F0000}"/>
    <cellStyle name="Normal 2 3 2 6 7 2 2" xfId="4750" xr:uid="{00000000-0005-0000-0000-0000794F0000}"/>
    <cellStyle name="Normal 2 3 2 6 7 2 2 2" xfId="12896" xr:uid="{00000000-0005-0000-0000-00007A4F0000}"/>
    <cellStyle name="Normal 2 3 2 6 7 2 2 2 2" xfId="29192" xr:uid="{00000000-0005-0000-0000-00007B4F0000}"/>
    <cellStyle name="Normal 2 3 2 6 7 2 2 3" xfId="21046" xr:uid="{00000000-0005-0000-0000-00007C4F0000}"/>
    <cellStyle name="Normal 2 3 2 6 7 2 3" xfId="7511" xr:uid="{00000000-0005-0000-0000-00007D4F0000}"/>
    <cellStyle name="Normal 2 3 2 6 7 2 3 2" xfId="15657" xr:uid="{00000000-0005-0000-0000-00007E4F0000}"/>
    <cellStyle name="Normal 2 3 2 6 7 2 3 2 2" xfId="31953" xr:uid="{00000000-0005-0000-0000-00007F4F0000}"/>
    <cellStyle name="Normal 2 3 2 6 7 2 3 3" xfId="23807" xr:uid="{00000000-0005-0000-0000-0000804F0000}"/>
    <cellStyle name="Normal 2 3 2 6 7 2 4" xfId="10358" xr:uid="{00000000-0005-0000-0000-0000814F0000}"/>
    <cellStyle name="Normal 2 3 2 6 7 2 4 2" xfId="26654" xr:uid="{00000000-0005-0000-0000-0000824F0000}"/>
    <cellStyle name="Normal 2 3 2 6 7 2 5" xfId="18508" xr:uid="{00000000-0005-0000-0000-0000834F0000}"/>
    <cellStyle name="Normal 2 3 2 6 7 3" xfId="3532" xr:uid="{00000000-0005-0000-0000-0000844F0000}"/>
    <cellStyle name="Normal 2 3 2 6 7 3 2" xfId="11678" xr:uid="{00000000-0005-0000-0000-0000854F0000}"/>
    <cellStyle name="Normal 2 3 2 6 7 3 2 2" xfId="27974" xr:uid="{00000000-0005-0000-0000-0000864F0000}"/>
    <cellStyle name="Normal 2 3 2 6 7 3 3" xfId="19828" xr:uid="{00000000-0005-0000-0000-0000874F0000}"/>
    <cellStyle name="Normal 2 3 2 6 7 4" xfId="6101" xr:uid="{00000000-0005-0000-0000-0000884F0000}"/>
    <cellStyle name="Normal 2 3 2 6 7 4 2" xfId="14247" xr:uid="{00000000-0005-0000-0000-0000894F0000}"/>
    <cellStyle name="Normal 2 3 2 6 7 4 2 2" xfId="30543" xr:uid="{00000000-0005-0000-0000-00008A4F0000}"/>
    <cellStyle name="Normal 2 3 2 6 7 4 3" xfId="22397" xr:uid="{00000000-0005-0000-0000-00008B4F0000}"/>
    <cellStyle name="Normal 2 3 2 6 7 5" xfId="8948" xr:uid="{00000000-0005-0000-0000-00008C4F0000}"/>
    <cellStyle name="Normal 2 3 2 6 7 5 2" xfId="25244" xr:uid="{00000000-0005-0000-0000-00008D4F0000}"/>
    <cellStyle name="Normal 2 3 2 6 7 6" xfId="17098" xr:uid="{00000000-0005-0000-0000-00008E4F0000}"/>
    <cellStyle name="Normal 2 3 2 6 8" xfId="1507" xr:uid="{00000000-0005-0000-0000-00008F4F0000}"/>
    <cellStyle name="Normal 2 3 2 6 8 2" xfId="4141" xr:uid="{00000000-0005-0000-0000-0000904F0000}"/>
    <cellStyle name="Normal 2 3 2 6 8 2 2" xfId="12287" xr:uid="{00000000-0005-0000-0000-0000914F0000}"/>
    <cellStyle name="Normal 2 3 2 6 8 2 2 2" xfId="28583" xr:uid="{00000000-0005-0000-0000-0000924F0000}"/>
    <cellStyle name="Normal 2 3 2 6 8 2 3" xfId="20437" xr:uid="{00000000-0005-0000-0000-0000934F0000}"/>
    <cellStyle name="Normal 2 3 2 6 8 3" xfId="6806" xr:uid="{00000000-0005-0000-0000-0000944F0000}"/>
    <cellStyle name="Normal 2 3 2 6 8 3 2" xfId="14952" xr:uid="{00000000-0005-0000-0000-0000954F0000}"/>
    <cellStyle name="Normal 2 3 2 6 8 3 2 2" xfId="31248" xr:uid="{00000000-0005-0000-0000-0000964F0000}"/>
    <cellStyle name="Normal 2 3 2 6 8 3 3" xfId="23102" xr:uid="{00000000-0005-0000-0000-0000974F0000}"/>
    <cellStyle name="Normal 2 3 2 6 8 4" xfId="9653" xr:uid="{00000000-0005-0000-0000-0000984F0000}"/>
    <cellStyle name="Normal 2 3 2 6 8 4 2" xfId="25949" xr:uid="{00000000-0005-0000-0000-0000994F0000}"/>
    <cellStyle name="Normal 2 3 2 6 8 5" xfId="17803" xr:uid="{00000000-0005-0000-0000-00009A4F0000}"/>
    <cellStyle name="Normal 2 3 2 6 9" xfId="2923" xr:uid="{00000000-0005-0000-0000-00009B4F0000}"/>
    <cellStyle name="Normal 2 3 2 6 9 2" xfId="11069" xr:uid="{00000000-0005-0000-0000-00009C4F0000}"/>
    <cellStyle name="Normal 2 3 2 6 9 2 2" xfId="27365" xr:uid="{00000000-0005-0000-0000-00009D4F0000}"/>
    <cellStyle name="Normal 2 3 2 6 9 3" xfId="19219" xr:uid="{00000000-0005-0000-0000-00009E4F0000}"/>
    <cellStyle name="Normal 2 3 2 7" xfId="103" xr:uid="{00000000-0005-0000-0000-00009F4F0000}"/>
    <cellStyle name="Normal 2 3 2 7 2" xfId="447" xr:uid="{00000000-0005-0000-0000-0000A04F0000}"/>
    <cellStyle name="Normal 2 3 2 7 2 2" xfId="1153" xr:uid="{00000000-0005-0000-0000-0000A14F0000}"/>
    <cellStyle name="Normal 2 3 2 7 2 2 2" xfId="2563" xr:uid="{00000000-0005-0000-0000-0000A24F0000}"/>
    <cellStyle name="Normal 2 3 2 7 2 2 2 2" xfId="5052" xr:uid="{00000000-0005-0000-0000-0000A34F0000}"/>
    <cellStyle name="Normal 2 3 2 7 2 2 2 2 2" xfId="13198" xr:uid="{00000000-0005-0000-0000-0000A44F0000}"/>
    <cellStyle name="Normal 2 3 2 7 2 2 2 2 2 2" xfId="29494" xr:uid="{00000000-0005-0000-0000-0000A54F0000}"/>
    <cellStyle name="Normal 2 3 2 7 2 2 2 2 3" xfId="21348" xr:uid="{00000000-0005-0000-0000-0000A64F0000}"/>
    <cellStyle name="Normal 2 3 2 7 2 2 2 3" xfId="7862" xr:uid="{00000000-0005-0000-0000-0000A74F0000}"/>
    <cellStyle name="Normal 2 3 2 7 2 2 2 3 2" xfId="16008" xr:uid="{00000000-0005-0000-0000-0000A84F0000}"/>
    <cellStyle name="Normal 2 3 2 7 2 2 2 3 2 2" xfId="32304" xr:uid="{00000000-0005-0000-0000-0000A94F0000}"/>
    <cellStyle name="Normal 2 3 2 7 2 2 2 3 3" xfId="24158" xr:uid="{00000000-0005-0000-0000-0000AA4F0000}"/>
    <cellStyle name="Normal 2 3 2 7 2 2 2 4" xfId="10709" xr:uid="{00000000-0005-0000-0000-0000AB4F0000}"/>
    <cellStyle name="Normal 2 3 2 7 2 2 2 4 2" xfId="27005" xr:uid="{00000000-0005-0000-0000-0000AC4F0000}"/>
    <cellStyle name="Normal 2 3 2 7 2 2 2 5" xfId="18859" xr:uid="{00000000-0005-0000-0000-0000AD4F0000}"/>
    <cellStyle name="Normal 2 3 2 7 2 2 3" xfId="3834" xr:uid="{00000000-0005-0000-0000-0000AE4F0000}"/>
    <cellStyle name="Normal 2 3 2 7 2 2 3 2" xfId="11980" xr:uid="{00000000-0005-0000-0000-0000AF4F0000}"/>
    <cellStyle name="Normal 2 3 2 7 2 2 3 2 2" xfId="28276" xr:uid="{00000000-0005-0000-0000-0000B04F0000}"/>
    <cellStyle name="Normal 2 3 2 7 2 2 3 3" xfId="20130" xr:uid="{00000000-0005-0000-0000-0000B14F0000}"/>
    <cellStyle name="Normal 2 3 2 7 2 2 4" xfId="6452" xr:uid="{00000000-0005-0000-0000-0000B24F0000}"/>
    <cellStyle name="Normal 2 3 2 7 2 2 4 2" xfId="14598" xr:uid="{00000000-0005-0000-0000-0000B34F0000}"/>
    <cellStyle name="Normal 2 3 2 7 2 2 4 2 2" xfId="30894" xr:uid="{00000000-0005-0000-0000-0000B44F0000}"/>
    <cellStyle name="Normal 2 3 2 7 2 2 4 3" xfId="22748" xr:uid="{00000000-0005-0000-0000-0000B54F0000}"/>
    <cellStyle name="Normal 2 3 2 7 2 2 5" xfId="9299" xr:uid="{00000000-0005-0000-0000-0000B64F0000}"/>
    <cellStyle name="Normal 2 3 2 7 2 2 5 2" xfId="25595" xr:uid="{00000000-0005-0000-0000-0000B74F0000}"/>
    <cellStyle name="Normal 2 3 2 7 2 2 6" xfId="17449" xr:uid="{00000000-0005-0000-0000-0000B84F0000}"/>
    <cellStyle name="Normal 2 3 2 7 2 3" xfId="1858" xr:uid="{00000000-0005-0000-0000-0000B94F0000}"/>
    <cellStyle name="Normal 2 3 2 7 2 3 2" xfId="4443" xr:uid="{00000000-0005-0000-0000-0000BA4F0000}"/>
    <cellStyle name="Normal 2 3 2 7 2 3 2 2" xfId="12589" xr:uid="{00000000-0005-0000-0000-0000BB4F0000}"/>
    <cellStyle name="Normal 2 3 2 7 2 3 2 2 2" xfId="28885" xr:uid="{00000000-0005-0000-0000-0000BC4F0000}"/>
    <cellStyle name="Normal 2 3 2 7 2 3 2 3" xfId="20739" xr:uid="{00000000-0005-0000-0000-0000BD4F0000}"/>
    <cellStyle name="Normal 2 3 2 7 2 3 3" xfId="7157" xr:uid="{00000000-0005-0000-0000-0000BE4F0000}"/>
    <cellStyle name="Normal 2 3 2 7 2 3 3 2" xfId="15303" xr:uid="{00000000-0005-0000-0000-0000BF4F0000}"/>
    <cellStyle name="Normal 2 3 2 7 2 3 3 2 2" xfId="31599" xr:uid="{00000000-0005-0000-0000-0000C04F0000}"/>
    <cellStyle name="Normal 2 3 2 7 2 3 3 3" xfId="23453" xr:uid="{00000000-0005-0000-0000-0000C14F0000}"/>
    <cellStyle name="Normal 2 3 2 7 2 3 4" xfId="10004" xr:uid="{00000000-0005-0000-0000-0000C24F0000}"/>
    <cellStyle name="Normal 2 3 2 7 2 3 4 2" xfId="26300" xr:uid="{00000000-0005-0000-0000-0000C34F0000}"/>
    <cellStyle name="Normal 2 3 2 7 2 3 5" xfId="18154" xr:uid="{00000000-0005-0000-0000-0000C44F0000}"/>
    <cellStyle name="Normal 2 3 2 7 2 4" xfId="3225" xr:uid="{00000000-0005-0000-0000-0000C54F0000}"/>
    <cellStyle name="Normal 2 3 2 7 2 4 2" xfId="11371" xr:uid="{00000000-0005-0000-0000-0000C64F0000}"/>
    <cellStyle name="Normal 2 3 2 7 2 4 2 2" xfId="27667" xr:uid="{00000000-0005-0000-0000-0000C74F0000}"/>
    <cellStyle name="Normal 2 3 2 7 2 4 3" xfId="19521" xr:uid="{00000000-0005-0000-0000-0000C84F0000}"/>
    <cellStyle name="Normal 2 3 2 7 2 5" xfId="5747" xr:uid="{00000000-0005-0000-0000-0000C94F0000}"/>
    <cellStyle name="Normal 2 3 2 7 2 5 2" xfId="13893" xr:uid="{00000000-0005-0000-0000-0000CA4F0000}"/>
    <cellStyle name="Normal 2 3 2 7 2 5 2 2" xfId="30189" xr:uid="{00000000-0005-0000-0000-0000CB4F0000}"/>
    <cellStyle name="Normal 2 3 2 7 2 5 3" xfId="22043" xr:uid="{00000000-0005-0000-0000-0000CC4F0000}"/>
    <cellStyle name="Normal 2 3 2 7 2 6" xfId="8594" xr:uid="{00000000-0005-0000-0000-0000CD4F0000}"/>
    <cellStyle name="Normal 2 3 2 7 2 6 2" xfId="24890" xr:uid="{00000000-0005-0000-0000-0000CE4F0000}"/>
    <cellStyle name="Normal 2 3 2 7 2 7" xfId="16744" xr:uid="{00000000-0005-0000-0000-0000CF4F0000}"/>
    <cellStyle name="Normal 2 3 2 7 3" xfId="809" xr:uid="{00000000-0005-0000-0000-0000D04F0000}"/>
    <cellStyle name="Normal 2 3 2 7 3 2" xfId="2219" xr:uid="{00000000-0005-0000-0000-0000D14F0000}"/>
    <cellStyle name="Normal 2 3 2 7 3 2 2" xfId="4756" xr:uid="{00000000-0005-0000-0000-0000D24F0000}"/>
    <cellStyle name="Normal 2 3 2 7 3 2 2 2" xfId="12902" xr:uid="{00000000-0005-0000-0000-0000D34F0000}"/>
    <cellStyle name="Normal 2 3 2 7 3 2 2 2 2" xfId="29198" xr:uid="{00000000-0005-0000-0000-0000D44F0000}"/>
    <cellStyle name="Normal 2 3 2 7 3 2 2 3" xfId="21052" xr:uid="{00000000-0005-0000-0000-0000D54F0000}"/>
    <cellStyle name="Normal 2 3 2 7 3 2 3" xfId="7518" xr:uid="{00000000-0005-0000-0000-0000D64F0000}"/>
    <cellStyle name="Normal 2 3 2 7 3 2 3 2" xfId="15664" xr:uid="{00000000-0005-0000-0000-0000D74F0000}"/>
    <cellStyle name="Normal 2 3 2 7 3 2 3 2 2" xfId="31960" xr:uid="{00000000-0005-0000-0000-0000D84F0000}"/>
    <cellStyle name="Normal 2 3 2 7 3 2 3 3" xfId="23814" xr:uid="{00000000-0005-0000-0000-0000D94F0000}"/>
    <cellStyle name="Normal 2 3 2 7 3 2 4" xfId="10365" xr:uid="{00000000-0005-0000-0000-0000DA4F0000}"/>
    <cellStyle name="Normal 2 3 2 7 3 2 4 2" xfId="26661" xr:uid="{00000000-0005-0000-0000-0000DB4F0000}"/>
    <cellStyle name="Normal 2 3 2 7 3 2 5" xfId="18515" xr:uid="{00000000-0005-0000-0000-0000DC4F0000}"/>
    <cellStyle name="Normal 2 3 2 7 3 3" xfId="3538" xr:uid="{00000000-0005-0000-0000-0000DD4F0000}"/>
    <cellStyle name="Normal 2 3 2 7 3 3 2" xfId="11684" xr:uid="{00000000-0005-0000-0000-0000DE4F0000}"/>
    <cellStyle name="Normal 2 3 2 7 3 3 2 2" xfId="27980" xr:uid="{00000000-0005-0000-0000-0000DF4F0000}"/>
    <cellStyle name="Normal 2 3 2 7 3 3 3" xfId="19834" xr:uid="{00000000-0005-0000-0000-0000E04F0000}"/>
    <cellStyle name="Normal 2 3 2 7 3 4" xfId="6108" xr:uid="{00000000-0005-0000-0000-0000E14F0000}"/>
    <cellStyle name="Normal 2 3 2 7 3 4 2" xfId="14254" xr:uid="{00000000-0005-0000-0000-0000E24F0000}"/>
    <cellStyle name="Normal 2 3 2 7 3 4 2 2" xfId="30550" xr:uid="{00000000-0005-0000-0000-0000E34F0000}"/>
    <cellStyle name="Normal 2 3 2 7 3 4 3" xfId="22404" xr:uid="{00000000-0005-0000-0000-0000E44F0000}"/>
    <cellStyle name="Normal 2 3 2 7 3 5" xfId="8955" xr:uid="{00000000-0005-0000-0000-0000E54F0000}"/>
    <cellStyle name="Normal 2 3 2 7 3 5 2" xfId="25251" xr:uid="{00000000-0005-0000-0000-0000E64F0000}"/>
    <cellStyle name="Normal 2 3 2 7 3 6" xfId="17105" xr:uid="{00000000-0005-0000-0000-0000E74F0000}"/>
    <cellStyle name="Normal 2 3 2 7 4" xfId="1514" xr:uid="{00000000-0005-0000-0000-0000E84F0000}"/>
    <cellStyle name="Normal 2 3 2 7 4 2" xfId="4147" xr:uid="{00000000-0005-0000-0000-0000E94F0000}"/>
    <cellStyle name="Normal 2 3 2 7 4 2 2" xfId="12293" xr:uid="{00000000-0005-0000-0000-0000EA4F0000}"/>
    <cellStyle name="Normal 2 3 2 7 4 2 2 2" xfId="28589" xr:uid="{00000000-0005-0000-0000-0000EB4F0000}"/>
    <cellStyle name="Normal 2 3 2 7 4 2 3" xfId="20443" xr:uid="{00000000-0005-0000-0000-0000EC4F0000}"/>
    <cellStyle name="Normal 2 3 2 7 4 3" xfId="6813" xr:uid="{00000000-0005-0000-0000-0000ED4F0000}"/>
    <cellStyle name="Normal 2 3 2 7 4 3 2" xfId="14959" xr:uid="{00000000-0005-0000-0000-0000EE4F0000}"/>
    <cellStyle name="Normal 2 3 2 7 4 3 2 2" xfId="31255" xr:uid="{00000000-0005-0000-0000-0000EF4F0000}"/>
    <cellStyle name="Normal 2 3 2 7 4 3 3" xfId="23109" xr:uid="{00000000-0005-0000-0000-0000F04F0000}"/>
    <cellStyle name="Normal 2 3 2 7 4 4" xfId="9660" xr:uid="{00000000-0005-0000-0000-0000F14F0000}"/>
    <cellStyle name="Normal 2 3 2 7 4 4 2" xfId="25956" xr:uid="{00000000-0005-0000-0000-0000F24F0000}"/>
    <cellStyle name="Normal 2 3 2 7 4 5" xfId="17810" xr:uid="{00000000-0005-0000-0000-0000F34F0000}"/>
    <cellStyle name="Normal 2 3 2 7 5" xfId="2929" xr:uid="{00000000-0005-0000-0000-0000F44F0000}"/>
    <cellStyle name="Normal 2 3 2 7 5 2" xfId="11075" xr:uid="{00000000-0005-0000-0000-0000F54F0000}"/>
    <cellStyle name="Normal 2 3 2 7 5 2 2" xfId="27371" xr:uid="{00000000-0005-0000-0000-0000F64F0000}"/>
    <cellStyle name="Normal 2 3 2 7 5 3" xfId="19225" xr:uid="{00000000-0005-0000-0000-0000F74F0000}"/>
    <cellStyle name="Normal 2 3 2 7 6" xfId="5403" xr:uid="{00000000-0005-0000-0000-0000F84F0000}"/>
    <cellStyle name="Normal 2 3 2 7 6 2" xfId="13549" xr:uid="{00000000-0005-0000-0000-0000F94F0000}"/>
    <cellStyle name="Normal 2 3 2 7 6 2 2" xfId="29845" xr:uid="{00000000-0005-0000-0000-0000FA4F0000}"/>
    <cellStyle name="Normal 2 3 2 7 6 3" xfId="21699" xr:uid="{00000000-0005-0000-0000-0000FB4F0000}"/>
    <cellStyle name="Normal 2 3 2 7 7" xfId="8250" xr:uid="{00000000-0005-0000-0000-0000FC4F0000}"/>
    <cellStyle name="Normal 2 3 2 7 7 2" xfId="24546" xr:uid="{00000000-0005-0000-0000-0000FD4F0000}"/>
    <cellStyle name="Normal 2 3 2 7 8" xfId="16400" xr:uid="{00000000-0005-0000-0000-0000FE4F0000}"/>
    <cellStyle name="Normal 2 3 2 8" xfId="192" xr:uid="{00000000-0005-0000-0000-0000FF4F0000}"/>
    <cellStyle name="Normal 2 3 2 8 2" xfId="536" xr:uid="{00000000-0005-0000-0000-000000500000}"/>
    <cellStyle name="Normal 2 3 2 8 2 2" xfId="1242" xr:uid="{00000000-0005-0000-0000-000001500000}"/>
    <cellStyle name="Normal 2 3 2 8 2 2 2" xfId="2652" xr:uid="{00000000-0005-0000-0000-000002500000}"/>
    <cellStyle name="Normal 2 3 2 8 2 2 2 2" xfId="5126" xr:uid="{00000000-0005-0000-0000-000003500000}"/>
    <cellStyle name="Normal 2 3 2 8 2 2 2 2 2" xfId="13272" xr:uid="{00000000-0005-0000-0000-000004500000}"/>
    <cellStyle name="Normal 2 3 2 8 2 2 2 2 2 2" xfId="29568" xr:uid="{00000000-0005-0000-0000-000005500000}"/>
    <cellStyle name="Normal 2 3 2 8 2 2 2 2 3" xfId="21422" xr:uid="{00000000-0005-0000-0000-000006500000}"/>
    <cellStyle name="Normal 2 3 2 8 2 2 2 3" xfId="7951" xr:uid="{00000000-0005-0000-0000-000007500000}"/>
    <cellStyle name="Normal 2 3 2 8 2 2 2 3 2" xfId="16097" xr:uid="{00000000-0005-0000-0000-000008500000}"/>
    <cellStyle name="Normal 2 3 2 8 2 2 2 3 2 2" xfId="32393" xr:uid="{00000000-0005-0000-0000-000009500000}"/>
    <cellStyle name="Normal 2 3 2 8 2 2 2 3 3" xfId="24247" xr:uid="{00000000-0005-0000-0000-00000A500000}"/>
    <cellStyle name="Normal 2 3 2 8 2 2 2 4" xfId="10798" xr:uid="{00000000-0005-0000-0000-00000B500000}"/>
    <cellStyle name="Normal 2 3 2 8 2 2 2 4 2" xfId="27094" xr:uid="{00000000-0005-0000-0000-00000C500000}"/>
    <cellStyle name="Normal 2 3 2 8 2 2 2 5" xfId="18948" xr:uid="{00000000-0005-0000-0000-00000D500000}"/>
    <cellStyle name="Normal 2 3 2 8 2 2 3" xfId="3908" xr:uid="{00000000-0005-0000-0000-00000E500000}"/>
    <cellStyle name="Normal 2 3 2 8 2 2 3 2" xfId="12054" xr:uid="{00000000-0005-0000-0000-00000F500000}"/>
    <cellStyle name="Normal 2 3 2 8 2 2 3 2 2" xfId="28350" xr:uid="{00000000-0005-0000-0000-000010500000}"/>
    <cellStyle name="Normal 2 3 2 8 2 2 3 3" xfId="20204" xr:uid="{00000000-0005-0000-0000-000011500000}"/>
    <cellStyle name="Normal 2 3 2 8 2 2 4" xfId="6541" xr:uid="{00000000-0005-0000-0000-000012500000}"/>
    <cellStyle name="Normal 2 3 2 8 2 2 4 2" xfId="14687" xr:uid="{00000000-0005-0000-0000-000013500000}"/>
    <cellStyle name="Normal 2 3 2 8 2 2 4 2 2" xfId="30983" xr:uid="{00000000-0005-0000-0000-000014500000}"/>
    <cellStyle name="Normal 2 3 2 8 2 2 4 3" xfId="22837" xr:uid="{00000000-0005-0000-0000-000015500000}"/>
    <cellStyle name="Normal 2 3 2 8 2 2 5" xfId="9388" xr:uid="{00000000-0005-0000-0000-000016500000}"/>
    <cellStyle name="Normal 2 3 2 8 2 2 5 2" xfId="25684" xr:uid="{00000000-0005-0000-0000-000017500000}"/>
    <cellStyle name="Normal 2 3 2 8 2 2 6" xfId="17538" xr:uid="{00000000-0005-0000-0000-000018500000}"/>
    <cellStyle name="Normal 2 3 2 8 2 3" xfId="1947" xr:uid="{00000000-0005-0000-0000-000019500000}"/>
    <cellStyle name="Normal 2 3 2 8 2 3 2" xfId="4517" xr:uid="{00000000-0005-0000-0000-00001A500000}"/>
    <cellStyle name="Normal 2 3 2 8 2 3 2 2" xfId="12663" xr:uid="{00000000-0005-0000-0000-00001B500000}"/>
    <cellStyle name="Normal 2 3 2 8 2 3 2 2 2" xfId="28959" xr:uid="{00000000-0005-0000-0000-00001C500000}"/>
    <cellStyle name="Normal 2 3 2 8 2 3 2 3" xfId="20813" xr:uid="{00000000-0005-0000-0000-00001D500000}"/>
    <cellStyle name="Normal 2 3 2 8 2 3 3" xfId="7246" xr:uid="{00000000-0005-0000-0000-00001E500000}"/>
    <cellStyle name="Normal 2 3 2 8 2 3 3 2" xfId="15392" xr:uid="{00000000-0005-0000-0000-00001F500000}"/>
    <cellStyle name="Normal 2 3 2 8 2 3 3 2 2" xfId="31688" xr:uid="{00000000-0005-0000-0000-000020500000}"/>
    <cellStyle name="Normal 2 3 2 8 2 3 3 3" xfId="23542" xr:uid="{00000000-0005-0000-0000-000021500000}"/>
    <cellStyle name="Normal 2 3 2 8 2 3 4" xfId="10093" xr:uid="{00000000-0005-0000-0000-000022500000}"/>
    <cellStyle name="Normal 2 3 2 8 2 3 4 2" xfId="26389" xr:uid="{00000000-0005-0000-0000-000023500000}"/>
    <cellStyle name="Normal 2 3 2 8 2 3 5" xfId="18243" xr:uid="{00000000-0005-0000-0000-000024500000}"/>
    <cellStyle name="Normal 2 3 2 8 2 4" xfId="3299" xr:uid="{00000000-0005-0000-0000-000025500000}"/>
    <cellStyle name="Normal 2 3 2 8 2 4 2" xfId="11445" xr:uid="{00000000-0005-0000-0000-000026500000}"/>
    <cellStyle name="Normal 2 3 2 8 2 4 2 2" xfId="27741" xr:uid="{00000000-0005-0000-0000-000027500000}"/>
    <cellStyle name="Normal 2 3 2 8 2 4 3" xfId="19595" xr:uid="{00000000-0005-0000-0000-000028500000}"/>
    <cellStyle name="Normal 2 3 2 8 2 5" xfId="5836" xr:uid="{00000000-0005-0000-0000-000029500000}"/>
    <cellStyle name="Normal 2 3 2 8 2 5 2" xfId="13982" xr:uid="{00000000-0005-0000-0000-00002A500000}"/>
    <cellStyle name="Normal 2 3 2 8 2 5 2 2" xfId="30278" xr:uid="{00000000-0005-0000-0000-00002B500000}"/>
    <cellStyle name="Normal 2 3 2 8 2 5 3" xfId="22132" xr:uid="{00000000-0005-0000-0000-00002C500000}"/>
    <cellStyle name="Normal 2 3 2 8 2 6" xfId="8683" xr:uid="{00000000-0005-0000-0000-00002D500000}"/>
    <cellStyle name="Normal 2 3 2 8 2 6 2" xfId="24979" xr:uid="{00000000-0005-0000-0000-00002E500000}"/>
    <cellStyle name="Normal 2 3 2 8 2 7" xfId="16833" xr:uid="{00000000-0005-0000-0000-00002F500000}"/>
    <cellStyle name="Normal 2 3 2 8 3" xfId="898" xr:uid="{00000000-0005-0000-0000-000030500000}"/>
    <cellStyle name="Normal 2 3 2 8 3 2" xfId="2308" xr:uid="{00000000-0005-0000-0000-000031500000}"/>
    <cellStyle name="Normal 2 3 2 8 3 2 2" xfId="4830" xr:uid="{00000000-0005-0000-0000-000032500000}"/>
    <cellStyle name="Normal 2 3 2 8 3 2 2 2" xfId="12976" xr:uid="{00000000-0005-0000-0000-000033500000}"/>
    <cellStyle name="Normal 2 3 2 8 3 2 2 2 2" xfId="29272" xr:uid="{00000000-0005-0000-0000-000034500000}"/>
    <cellStyle name="Normal 2 3 2 8 3 2 2 3" xfId="21126" xr:uid="{00000000-0005-0000-0000-000035500000}"/>
    <cellStyle name="Normal 2 3 2 8 3 2 3" xfId="7607" xr:uid="{00000000-0005-0000-0000-000036500000}"/>
    <cellStyle name="Normal 2 3 2 8 3 2 3 2" xfId="15753" xr:uid="{00000000-0005-0000-0000-000037500000}"/>
    <cellStyle name="Normal 2 3 2 8 3 2 3 2 2" xfId="32049" xr:uid="{00000000-0005-0000-0000-000038500000}"/>
    <cellStyle name="Normal 2 3 2 8 3 2 3 3" xfId="23903" xr:uid="{00000000-0005-0000-0000-000039500000}"/>
    <cellStyle name="Normal 2 3 2 8 3 2 4" xfId="10454" xr:uid="{00000000-0005-0000-0000-00003A500000}"/>
    <cellStyle name="Normal 2 3 2 8 3 2 4 2" xfId="26750" xr:uid="{00000000-0005-0000-0000-00003B500000}"/>
    <cellStyle name="Normal 2 3 2 8 3 2 5" xfId="18604" xr:uid="{00000000-0005-0000-0000-00003C500000}"/>
    <cellStyle name="Normal 2 3 2 8 3 3" xfId="3612" xr:uid="{00000000-0005-0000-0000-00003D500000}"/>
    <cellStyle name="Normal 2 3 2 8 3 3 2" xfId="11758" xr:uid="{00000000-0005-0000-0000-00003E500000}"/>
    <cellStyle name="Normal 2 3 2 8 3 3 2 2" xfId="28054" xr:uid="{00000000-0005-0000-0000-00003F500000}"/>
    <cellStyle name="Normal 2 3 2 8 3 3 3" xfId="19908" xr:uid="{00000000-0005-0000-0000-000040500000}"/>
    <cellStyle name="Normal 2 3 2 8 3 4" xfId="6197" xr:uid="{00000000-0005-0000-0000-000041500000}"/>
    <cellStyle name="Normal 2 3 2 8 3 4 2" xfId="14343" xr:uid="{00000000-0005-0000-0000-000042500000}"/>
    <cellStyle name="Normal 2 3 2 8 3 4 2 2" xfId="30639" xr:uid="{00000000-0005-0000-0000-000043500000}"/>
    <cellStyle name="Normal 2 3 2 8 3 4 3" xfId="22493" xr:uid="{00000000-0005-0000-0000-000044500000}"/>
    <cellStyle name="Normal 2 3 2 8 3 5" xfId="9044" xr:uid="{00000000-0005-0000-0000-000045500000}"/>
    <cellStyle name="Normal 2 3 2 8 3 5 2" xfId="25340" xr:uid="{00000000-0005-0000-0000-000046500000}"/>
    <cellStyle name="Normal 2 3 2 8 3 6" xfId="17194" xr:uid="{00000000-0005-0000-0000-000047500000}"/>
    <cellStyle name="Normal 2 3 2 8 4" xfId="1603" xr:uid="{00000000-0005-0000-0000-000048500000}"/>
    <cellStyle name="Normal 2 3 2 8 4 2" xfId="4221" xr:uid="{00000000-0005-0000-0000-000049500000}"/>
    <cellStyle name="Normal 2 3 2 8 4 2 2" xfId="12367" xr:uid="{00000000-0005-0000-0000-00004A500000}"/>
    <cellStyle name="Normal 2 3 2 8 4 2 2 2" xfId="28663" xr:uid="{00000000-0005-0000-0000-00004B500000}"/>
    <cellStyle name="Normal 2 3 2 8 4 2 3" xfId="20517" xr:uid="{00000000-0005-0000-0000-00004C500000}"/>
    <cellStyle name="Normal 2 3 2 8 4 3" xfId="6902" xr:uid="{00000000-0005-0000-0000-00004D500000}"/>
    <cellStyle name="Normal 2 3 2 8 4 3 2" xfId="15048" xr:uid="{00000000-0005-0000-0000-00004E500000}"/>
    <cellStyle name="Normal 2 3 2 8 4 3 2 2" xfId="31344" xr:uid="{00000000-0005-0000-0000-00004F500000}"/>
    <cellStyle name="Normal 2 3 2 8 4 3 3" xfId="23198" xr:uid="{00000000-0005-0000-0000-000050500000}"/>
    <cellStyle name="Normal 2 3 2 8 4 4" xfId="9749" xr:uid="{00000000-0005-0000-0000-000051500000}"/>
    <cellStyle name="Normal 2 3 2 8 4 4 2" xfId="26045" xr:uid="{00000000-0005-0000-0000-000052500000}"/>
    <cellStyle name="Normal 2 3 2 8 4 5" xfId="17899" xr:uid="{00000000-0005-0000-0000-000053500000}"/>
    <cellStyle name="Normal 2 3 2 8 5" xfId="3003" xr:uid="{00000000-0005-0000-0000-000054500000}"/>
    <cellStyle name="Normal 2 3 2 8 5 2" xfId="11149" xr:uid="{00000000-0005-0000-0000-000055500000}"/>
    <cellStyle name="Normal 2 3 2 8 5 2 2" xfId="27445" xr:uid="{00000000-0005-0000-0000-000056500000}"/>
    <cellStyle name="Normal 2 3 2 8 5 3" xfId="19299" xr:uid="{00000000-0005-0000-0000-000057500000}"/>
    <cellStyle name="Normal 2 3 2 8 6" xfId="5492" xr:uid="{00000000-0005-0000-0000-000058500000}"/>
    <cellStyle name="Normal 2 3 2 8 6 2" xfId="13638" xr:uid="{00000000-0005-0000-0000-000059500000}"/>
    <cellStyle name="Normal 2 3 2 8 6 2 2" xfId="29934" xr:uid="{00000000-0005-0000-0000-00005A500000}"/>
    <cellStyle name="Normal 2 3 2 8 6 3" xfId="21788" xr:uid="{00000000-0005-0000-0000-00005B500000}"/>
    <cellStyle name="Normal 2 3 2 8 7" xfId="8339" xr:uid="{00000000-0005-0000-0000-00005C500000}"/>
    <cellStyle name="Normal 2 3 2 8 7 2" xfId="24635" xr:uid="{00000000-0005-0000-0000-00005D500000}"/>
    <cellStyle name="Normal 2 3 2 8 8" xfId="16489" xr:uid="{00000000-0005-0000-0000-00005E500000}"/>
    <cellStyle name="Normal 2 3 2 9" xfId="267" xr:uid="{00000000-0005-0000-0000-00005F500000}"/>
    <cellStyle name="Normal 2 3 2 9 2" xfId="611" xr:uid="{00000000-0005-0000-0000-000060500000}"/>
    <cellStyle name="Normal 2 3 2 9 2 2" xfId="1317" xr:uid="{00000000-0005-0000-0000-000061500000}"/>
    <cellStyle name="Normal 2 3 2 9 2 2 2" xfId="2727" xr:uid="{00000000-0005-0000-0000-000062500000}"/>
    <cellStyle name="Normal 2 3 2 9 2 2 2 2" xfId="5200" xr:uid="{00000000-0005-0000-0000-000063500000}"/>
    <cellStyle name="Normal 2 3 2 9 2 2 2 2 2" xfId="13346" xr:uid="{00000000-0005-0000-0000-000064500000}"/>
    <cellStyle name="Normal 2 3 2 9 2 2 2 2 2 2" xfId="29642" xr:uid="{00000000-0005-0000-0000-000065500000}"/>
    <cellStyle name="Normal 2 3 2 9 2 2 2 2 3" xfId="21496" xr:uid="{00000000-0005-0000-0000-000066500000}"/>
    <cellStyle name="Normal 2 3 2 9 2 2 2 3" xfId="8026" xr:uid="{00000000-0005-0000-0000-000067500000}"/>
    <cellStyle name="Normal 2 3 2 9 2 2 2 3 2" xfId="16172" xr:uid="{00000000-0005-0000-0000-000068500000}"/>
    <cellStyle name="Normal 2 3 2 9 2 2 2 3 2 2" xfId="32468" xr:uid="{00000000-0005-0000-0000-000069500000}"/>
    <cellStyle name="Normal 2 3 2 9 2 2 2 3 3" xfId="24322" xr:uid="{00000000-0005-0000-0000-00006A500000}"/>
    <cellStyle name="Normal 2 3 2 9 2 2 2 4" xfId="10873" xr:uid="{00000000-0005-0000-0000-00006B500000}"/>
    <cellStyle name="Normal 2 3 2 9 2 2 2 4 2" xfId="27169" xr:uid="{00000000-0005-0000-0000-00006C500000}"/>
    <cellStyle name="Normal 2 3 2 9 2 2 2 5" xfId="19023" xr:uid="{00000000-0005-0000-0000-00006D500000}"/>
    <cellStyle name="Normal 2 3 2 9 2 2 3" xfId="3982" xr:uid="{00000000-0005-0000-0000-00006E500000}"/>
    <cellStyle name="Normal 2 3 2 9 2 2 3 2" xfId="12128" xr:uid="{00000000-0005-0000-0000-00006F500000}"/>
    <cellStyle name="Normal 2 3 2 9 2 2 3 2 2" xfId="28424" xr:uid="{00000000-0005-0000-0000-000070500000}"/>
    <cellStyle name="Normal 2 3 2 9 2 2 3 3" xfId="20278" xr:uid="{00000000-0005-0000-0000-000071500000}"/>
    <cellStyle name="Normal 2 3 2 9 2 2 4" xfId="6616" xr:uid="{00000000-0005-0000-0000-000072500000}"/>
    <cellStyle name="Normal 2 3 2 9 2 2 4 2" xfId="14762" xr:uid="{00000000-0005-0000-0000-000073500000}"/>
    <cellStyle name="Normal 2 3 2 9 2 2 4 2 2" xfId="31058" xr:uid="{00000000-0005-0000-0000-000074500000}"/>
    <cellStyle name="Normal 2 3 2 9 2 2 4 3" xfId="22912" xr:uid="{00000000-0005-0000-0000-000075500000}"/>
    <cellStyle name="Normal 2 3 2 9 2 2 5" xfId="9463" xr:uid="{00000000-0005-0000-0000-000076500000}"/>
    <cellStyle name="Normal 2 3 2 9 2 2 5 2" xfId="25759" xr:uid="{00000000-0005-0000-0000-000077500000}"/>
    <cellStyle name="Normal 2 3 2 9 2 2 6" xfId="17613" xr:uid="{00000000-0005-0000-0000-000078500000}"/>
    <cellStyle name="Normal 2 3 2 9 2 3" xfId="2022" xr:uid="{00000000-0005-0000-0000-000079500000}"/>
    <cellStyle name="Normal 2 3 2 9 2 3 2" xfId="4591" xr:uid="{00000000-0005-0000-0000-00007A500000}"/>
    <cellStyle name="Normal 2 3 2 9 2 3 2 2" xfId="12737" xr:uid="{00000000-0005-0000-0000-00007B500000}"/>
    <cellStyle name="Normal 2 3 2 9 2 3 2 2 2" xfId="29033" xr:uid="{00000000-0005-0000-0000-00007C500000}"/>
    <cellStyle name="Normal 2 3 2 9 2 3 2 3" xfId="20887" xr:uid="{00000000-0005-0000-0000-00007D500000}"/>
    <cellStyle name="Normal 2 3 2 9 2 3 3" xfId="7321" xr:uid="{00000000-0005-0000-0000-00007E500000}"/>
    <cellStyle name="Normal 2 3 2 9 2 3 3 2" xfId="15467" xr:uid="{00000000-0005-0000-0000-00007F500000}"/>
    <cellStyle name="Normal 2 3 2 9 2 3 3 2 2" xfId="31763" xr:uid="{00000000-0005-0000-0000-000080500000}"/>
    <cellStyle name="Normal 2 3 2 9 2 3 3 3" xfId="23617" xr:uid="{00000000-0005-0000-0000-000081500000}"/>
    <cellStyle name="Normal 2 3 2 9 2 3 4" xfId="10168" xr:uid="{00000000-0005-0000-0000-000082500000}"/>
    <cellStyle name="Normal 2 3 2 9 2 3 4 2" xfId="26464" xr:uid="{00000000-0005-0000-0000-000083500000}"/>
    <cellStyle name="Normal 2 3 2 9 2 3 5" xfId="18318" xr:uid="{00000000-0005-0000-0000-000084500000}"/>
    <cellStyle name="Normal 2 3 2 9 2 4" xfId="3373" xr:uid="{00000000-0005-0000-0000-000085500000}"/>
    <cellStyle name="Normal 2 3 2 9 2 4 2" xfId="11519" xr:uid="{00000000-0005-0000-0000-000086500000}"/>
    <cellStyle name="Normal 2 3 2 9 2 4 2 2" xfId="27815" xr:uid="{00000000-0005-0000-0000-000087500000}"/>
    <cellStyle name="Normal 2 3 2 9 2 4 3" xfId="19669" xr:uid="{00000000-0005-0000-0000-000088500000}"/>
    <cellStyle name="Normal 2 3 2 9 2 5" xfId="5911" xr:uid="{00000000-0005-0000-0000-000089500000}"/>
    <cellStyle name="Normal 2 3 2 9 2 5 2" xfId="14057" xr:uid="{00000000-0005-0000-0000-00008A500000}"/>
    <cellStyle name="Normal 2 3 2 9 2 5 2 2" xfId="30353" xr:uid="{00000000-0005-0000-0000-00008B500000}"/>
    <cellStyle name="Normal 2 3 2 9 2 5 3" xfId="22207" xr:uid="{00000000-0005-0000-0000-00008C500000}"/>
    <cellStyle name="Normal 2 3 2 9 2 6" xfId="8758" xr:uid="{00000000-0005-0000-0000-00008D500000}"/>
    <cellStyle name="Normal 2 3 2 9 2 6 2" xfId="25054" xr:uid="{00000000-0005-0000-0000-00008E500000}"/>
    <cellStyle name="Normal 2 3 2 9 2 7" xfId="16908" xr:uid="{00000000-0005-0000-0000-00008F500000}"/>
    <cellStyle name="Normal 2 3 2 9 3" xfId="973" xr:uid="{00000000-0005-0000-0000-000090500000}"/>
    <cellStyle name="Normal 2 3 2 9 3 2" xfId="2383" xr:uid="{00000000-0005-0000-0000-000091500000}"/>
    <cellStyle name="Normal 2 3 2 9 3 2 2" xfId="4904" xr:uid="{00000000-0005-0000-0000-000092500000}"/>
    <cellStyle name="Normal 2 3 2 9 3 2 2 2" xfId="13050" xr:uid="{00000000-0005-0000-0000-000093500000}"/>
    <cellStyle name="Normal 2 3 2 9 3 2 2 2 2" xfId="29346" xr:uid="{00000000-0005-0000-0000-000094500000}"/>
    <cellStyle name="Normal 2 3 2 9 3 2 2 3" xfId="21200" xr:uid="{00000000-0005-0000-0000-000095500000}"/>
    <cellStyle name="Normal 2 3 2 9 3 2 3" xfId="7682" xr:uid="{00000000-0005-0000-0000-000096500000}"/>
    <cellStyle name="Normal 2 3 2 9 3 2 3 2" xfId="15828" xr:uid="{00000000-0005-0000-0000-000097500000}"/>
    <cellStyle name="Normal 2 3 2 9 3 2 3 2 2" xfId="32124" xr:uid="{00000000-0005-0000-0000-000098500000}"/>
    <cellStyle name="Normal 2 3 2 9 3 2 3 3" xfId="23978" xr:uid="{00000000-0005-0000-0000-000099500000}"/>
    <cellStyle name="Normal 2 3 2 9 3 2 4" xfId="10529" xr:uid="{00000000-0005-0000-0000-00009A500000}"/>
    <cellStyle name="Normal 2 3 2 9 3 2 4 2" xfId="26825" xr:uid="{00000000-0005-0000-0000-00009B500000}"/>
    <cellStyle name="Normal 2 3 2 9 3 2 5" xfId="18679" xr:uid="{00000000-0005-0000-0000-00009C500000}"/>
    <cellStyle name="Normal 2 3 2 9 3 3" xfId="3686" xr:uid="{00000000-0005-0000-0000-00009D500000}"/>
    <cellStyle name="Normal 2 3 2 9 3 3 2" xfId="11832" xr:uid="{00000000-0005-0000-0000-00009E500000}"/>
    <cellStyle name="Normal 2 3 2 9 3 3 2 2" xfId="28128" xr:uid="{00000000-0005-0000-0000-00009F500000}"/>
    <cellStyle name="Normal 2 3 2 9 3 3 3" xfId="19982" xr:uid="{00000000-0005-0000-0000-0000A0500000}"/>
    <cellStyle name="Normal 2 3 2 9 3 4" xfId="6272" xr:uid="{00000000-0005-0000-0000-0000A1500000}"/>
    <cellStyle name="Normal 2 3 2 9 3 4 2" xfId="14418" xr:uid="{00000000-0005-0000-0000-0000A2500000}"/>
    <cellStyle name="Normal 2 3 2 9 3 4 2 2" xfId="30714" xr:uid="{00000000-0005-0000-0000-0000A3500000}"/>
    <cellStyle name="Normal 2 3 2 9 3 4 3" xfId="22568" xr:uid="{00000000-0005-0000-0000-0000A4500000}"/>
    <cellStyle name="Normal 2 3 2 9 3 5" xfId="9119" xr:uid="{00000000-0005-0000-0000-0000A5500000}"/>
    <cellStyle name="Normal 2 3 2 9 3 5 2" xfId="25415" xr:uid="{00000000-0005-0000-0000-0000A6500000}"/>
    <cellStyle name="Normal 2 3 2 9 3 6" xfId="17269" xr:uid="{00000000-0005-0000-0000-0000A7500000}"/>
    <cellStyle name="Normal 2 3 2 9 4" xfId="1678" xr:uid="{00000000-0005-0000-0000-0000A8500000}"/>
    <cellStyle name="Normal 2 3 2 9 4 2" xfId="4295" xr:uid="{00000000-0005-0000-0000-0000A9500000}"/>
    <cellStyle name="Normal 2 3 2 9 4 2 2" xfId="12441" xr:uid="{00000000-0005-0000-0000-0000AA500000}"/>
    <cellStyle name="Normal 2 3 2 9 4 2 2 2" xfId="28737" xr:uid="{00000000-0005-0000-0000-0000AB500000}"/>
    <cellStyle name="Normal 2 3 2 9 4 2 3" xfId="20591" xr:uid="{00000000-0005-0000-0000-0000AC500000}"/>
    <cellStyle name="Normal 2 3 2 9 4 3" xfId="6977" xr:uid="{00000000-0005-0000-0000-0000AD500000}"/>
    <cellStyle name="Normal 2 3 2 9 4 3 2" xfId="15123" xr:uid="{00000000-0005-0000-0000-0000AE500000}"/>
    <cellStyle name="Normal 2 3 2 9 4 3 2 2" xfId="31419" xr:uid="{00000000-0005-0000-0000-0000AF500000}"/>
    <cellStyle name="Normal 2 3 2 9 4 3 3" xfId="23273" xr:uid="{00000000-0005-0000-0000-0000B0500000}"/>
    <cellStyle name="Normal 2 3 2 9 4 4" xfId="9824" xr:uid="{00000000-0005-0000-0000-0000B1500000}"/>
    <cellStyle name="Normal 2 3 2 9 4 4 2" xfId="26120" xr:uid="{00000000-0005-0000-0000-0000B2500000}"/>
    <cellStyle name="Normal 2 3 2 9 4 5" xfId="17974" xr:uid="{00000000-0005-0000-0000-0000B3500000}"/>
    <cellStyle name="Normal 2 3 2 9 5" xfId="3077" xr:uid="{00000000-0005-0000-0000-0000B4500000}"/>
    <cellStyle name="Normal 2 3 2 9 5 2" xfId="11223" xr:uid="{00000000-0005-0000-0000-0000B5500000}"/>
    <cellStyle name="Normal 2 3 2 9 5 2 2" xfId="27519" xr:uid="{00000000-0005-0000-0000-0000B6500000}"/>
    <cellStyle name="Normal 2 3 2 9 5 3" xfId="19373" xr:uid="{00000000-0005-0000-0000-0000B7500000}"/>
    <cellStyle name="Normal 2 3 2 9 6" xfId="5567" xr:uid="{00000000-0005-0000-0000-0000B8500000}"/>
    <cellStyle name="Normal 2 3 2 9 6 2" xfId="13713" xr:uid="{00000000-0005-0000-0000-0000B9500000}"/>
    <cellStyle name="Normal 2 3 2 9 6 2 2" xfId="30009" xr:uid="{00000000-0005-0000-0000-0000BA500000}"/>
    <cellStyle name="Normal 2 3 2 9 6 3" xfId="21863" xr:uid="{00000000-0005-0000-0000-0000BB500000}"/>
    <cellStyle name="Normal 2 3 2 9 7" xfId="8414" xr:uid="{00000000-0005-0000-0000-0000BC500000}"/>
    <cellStyle name="Normal 2 3 2 9 7 2" xfId="24710" xr:uid="{00000000-0005-0000-0000-0000BD500000}"/>
    <cellStyle name="Normal 2 3 2 9 8" xfId="16564" xr:uid="{00000000-0005-0000-0000-0000BE500000}"/>
    <cellStyle name="Normal 2 3 3" xfId="21" xr:uid="{00000000-0005-0000-0000-0000BF500000}"/>
    <cellStyle name="Normal 2 3 3 10" xfId="2861" xr:uid="{00000000-0005-0000-0000-0000C0500000}"/>
    <cellStyle name="Normal 2 3 3 10 2" xfId="11007" xr:uid="{00000000-0005-0000-0000-0000C1500000}"/>
    <cellStyle name="Normal 2 3 3 10 2 2" xfId="27303" xr:uid="{00000000-0005-0000-0000-0000C2500000}"/>
    <cellStyle name="Normal 2 3 3 10 3" xfId="19157" xr:uid="{00000000-0005-0000-0000-0000C3500000}"/>
    <cellStyle name="Normal 2 3 3 11" xfId="5321" xr:uid="{00000000-0005-0000-0000-0000C4500000}"/>
    <cellStyle name="Normal 2 3 3 11 2" xfId="13467" xr:uid="{00000000-0005-0000-0000-0000C5500000}"/>
    <cellStyle name="Normal 2 3 3 11 2 2" xfId="29763" xr:uid="{00000000-0005-0000-0000-0000C6500000}"/>
    <cellStyle name="Normal 2 3 3 11 3" xfId="21617" xr:uid="{00000000-0005-0000-0000-0000C7500000}"/>
    <cellStyle name="Normal 2 3 3 12" xfId="8168" xr:uid="{00000000-0005-0000-0000-0000C8500000}"/>
    <cellStyle name="Normal 2 3 3 12 2" xfId="24464" xr:uid="{00000000-0005-0000-0000-0000C9500000}"/>
    <cellStyle name="Normal 2 3 3 13" xfId="16318" xr:uid="{00000000-0005-0000-0000-0000CA500000}"/>
    <cellStyle name="Normal 2 3 3 2" xfId="43" xr:uid="{00000000-0005-0000-0000-0000CB500000}"/>
    <cellStyle name="Normal 2 3 3 2 10" xfId="5343" xr:uid="{00000000-0005-0000-0000-0000CC500000}"/>
    <cellStyle name="Normal 2 3 3 2 10 2" xfId="13489" xr:uid="{00000000-0005-0000-0000-0000CD500000}"/>
    <cellStyle name="Normal 2 3 3 2 10 2 2" xfId="29785" xr:uid="{00000000-0005-0000-0000-0000CE500000}"/>
    <cellStyle name="Normal 2 3 3 2 10 3" xfId="21639" xr:uid="{00000000-0005-0000-0000-0000CF500000}"/>
    <cellStyle name="Normal 2 3 3 2 11" xfId="8190" xr:uid="{00000000-0005-0000-0000-0000D0500000}"/>
    <cellStyle name="Normal 2 3 3 2 11 2" xfId="24486" xr:uid="{00000000-0005-0000-0000-0000D1500000}"/>
    <cellStyle name="Normal 2 3 3 2 12" xfId="16340" xr:uid="{00000000-0005-0000-0000-0000D2500000}"/>
    <cellStyle name="Normal 2 3 3 2 2" xfId="87" xr:uid="{00000000-0005-0000-0000-0000D3500000}"/>
    <cellStyle name="Normal 2 3 3 2 2 10" xfId="8234" xr:uid="{00000000-0005-0000-0000-0000D4500000}"/>
    <cellStyle name="Normal 2 3 3 2 2 10 2" xfId="24530" xr:uid="{00000000-0005-0000-0000-0000D5500000}"/>
    <cellStyle name="Normal 2 3 3 2 2 11" xfId="16384" xr:uid="{00000000-0005-0000-0000-0000D6500000}"/>
    <cellStyle name="Normal 2 3 3 2 2 2" xfId="177" xr:uid="{00000000-0005-0000-0000-0000D7500000}"/>
    <cellStyle name="Normal 2 3 3 2 2 2 2" xfId="521" xr:uid="{00000000-0005-0000-0000-0000D8500000}"/>
    <cellStyle name="Normal 2 3 3 2 2 2 2 2" xfId="1227" xr:uid="{00000000-0005-0000-0000-0000D9500000}"/>
    <cellStyle name="Normal 2 3 3 2 2 2 2 2 2" xfId="2637" xr:uid="{00000000-0005-0000-0000-0000DA500000}"/>
    <cellStyle name="Normal 2 3 3 2 2 2 2 2 2 2" xfId="5112" xr:uid="{00000000-0005-0000-0000-0000DB500000}"/>
    <cellStyle name="Normal 2 3 3 2 2 2 2 2 2 2 2" xfId="13258" xr:uid="{00000000-0005-0000-0000-0000DC500000}"/>
    <cellStyle name="Normal 2 3 3 2 2 2 2 2 2 2 2 2" xfId="29554" xr:uid="{00000000-0005-0000-0000-0000DD500000}"/>
    <cellStyle name="Normal 2 3 3 2 2 2 2 2 2 2 3" xfId="21408" xr:uid="{00000000-0005-0000-0000-0000DE500000}"/>
    <cellStyle name="Normal 2 3 3 2 2 2 2 2 2 3" xfId="7936" xr:uid="{00000000-0005-0000-0000-0000DF500000}"/>
    <cellStyle name="Normal 2 3 3 2 2 2 2 2 2 3 2" xfId="16082" xr:uid="{00000000-0005-0000-0000-0000E0500000}"/>
    <cellStyle name="Normal 2 3 3 2 2 2 2 2 2 3 2 2" xfId="32378" xr:uid="{00000000-0005-0000-0000-0000E1500000}"/>
    <cellStyle name="Normal 2 3 3 2 2 2 2 2 2 3 3" xfId="24232" xr:uid="{00000000-0005-0000-0000-0000E2500000}"/>
    <cellStyle name="Normal 2 3 3 2 2 2 2 2 2 4" xfId="10783" xr:uid="{00000000-0005-0000-0000-0000E3500000}"/>
    <cellStyle name="Normal 2 3 3 2 2 2 2 2 2 4 2" xfId="27079" xr:uid="{00000000-0005-0000-0000-0000E4500000}"/>
    <cellStyle name="Normal 2 3 3 2 2 2 2 2 2 5" xfId="18933" xr:uid="{00000000-0005-0000-0000-0000E5500000}"/>
    <cellStyle name="Normal 2 3 3 2 2 2 2 2 3" xfId="3894" xr:uid="{00000000-0005-0000-0000-0000E6500000}"/>
    <cellStyle name="Normal 2 3 3 2 2 2 2 2 3 2" xfId="12040" xr:uid="{00000000-0005-0000-0000-0000E7500000}"/>
    <cellStyle name="Normal 2 3 3 2 2 2 2 2 3 2 2" xfId="28336" xr:uid="{00000000-0005-0000-0000-0000E8500000}"/>
    <cellStyle name="Normal 2 3 3 2 2 2 2 2 3 3" xfId="20190" xr:uid="{00000000-0005-0000-0000-0000E9500000}"/>
    <cellStyle name="Normal 2 3 3 2 2 2 2 2 4" xfId="6526" xr:uid="{00000000-0005-0000-0000-0000EA500000}"/>
    <cellStyle name="Normal 2 3 3 2 2 2 2 2 4 2" xfId="14672" xr:uid="{00000000-0005-0000-0000-0000EB500000}"/>
    <cellStyle name="Normal 2 3 3 2 2 2 2 2 4 2 2" xfId="30968" xr:uid="{00000000-0005-0000-0000-0000EC500000}"/>
    <cellStyle name="Normal 2 3 3 2 2 2 2 2 4 3" xfId="22822" xr:uid="{00000000-0005-0000-0000-0000ED500000}"/>
    <cellStyle name="Normal 2 3 3 2 2 2 2 2 5" xfId="9373" xr:uid="{00000000-0005-0000-0000-0000EE500000}"/>
    <cellStyle name="Normal 2 3 3 2 2 2 2 2 5 2" xfId="25669" xr:uid="{00000000-0005-0000-0000-0000EF500000}"/>
    <cellStyle name="Normal 2 3 3 2 2 2 2 2 6" xfId="17523" xr:uid="{00000000-0005-0000-0000-0000F0500000}"/>
    <cellStyle name="Normal 2 3 3 2 2 2 2 3" xfId="1932" xr:uid="{00000000-0005-0000-0000-0000F1500000}"/>
    <cellStyle name="Normal 2 3 3 2 2 2 2 3 2" xfId="4503" xr:uid="{00000000-0005-0000-0000-0000F2500000}"/>
    <cellStyle name="Normal 2 3 3 2 2 2 2 3 2 2" xfId="12649" xr:uid="{00000000-0005-0000-0000-0000F3500000}"/>
    <cellStyle name="Normal 2 3 3 2 2 2 2 3 2 2 2" xfId="28945" xr:uid="{00000000-0005-0000-0000-0000F4500000}"/>
    <cellStyle name="Normal 2 3 3 2 2 2 2 3 2 3" xfId="20799" xr:uid="{00000000-0005-0000-0000-0000F5500000}"/>
    <cellStyle name="Normal 2 3 3 2 2 2 2 3 3" xfId="7231" xr:uid="{00000000-0005-0000-0000-0000F6500000}"/>
    <cellStyle name="Normal 2 3 3 2 2 2 2 3 3 2" xfId="15377" xr:uid="{00000000-0005-0000-0000-0000F7500000}"/>
    <cellStyle name="Normal 2 3 3 2 2 2 2 3 3 2 2" xfId="31673" xr:uid="{00000000-0005-0000-0000-0000F8500000}"/>
    <cellStyle name="Normal 2 3 3 2 2 2 2 3 3 3" xfId="23527" xr:uid="{00000000-0005-0000-0000-0000F9500000}"/>
    <cellStyle name="Normal 2 3 3 2 2 2 2 3 4" xfId="10078" xr:uid="{00000000-0005-0000-0000-0000FA500000}"/>
    <cellStyle name="Normal 2 3 3 2 2 2 2 3 4 2" xfId="26374" xr:uid="{00000000-0005-0000-0000-0000FB500000}"/>
    <cellStyle name="Normal 2 3 3 2 2 2 2 3 5" xfId="18228" xr:uid="{00000000-0005-0000-0000-0000FC500000}"/>
    <cellStyle name="Normal 2 3 3 2 2 2 2 4" xfId="3285" xr:uid="{00000000-0005-0000-0000-0000FD500000}"/>
    <cellStyle name="Normal 2 3 3 2 2 2 2 4 2" xfId="11431" xr:uid="{00000000-0005-0000-0000-0000FE500000}"/>
    <cellStyle name="Normal 2 3 3 2 2 2 2 4 2 2" xfId="27727" xr:uid="{00000000-0005-0000-0000-0000FF500000}"/>
    <cellStyle name="Normal 2 3 3 2 2 2 2 4 3" xfId="19581" xr:uid="{00000000-0005-0000-0000-000000510000}"/>
    <cellStyle name="Normal 2 3 3 2 2 2 2 5" xfId="5821" xr:uid="{00000000-0005-0000-0000-000001510000}"/>
    <cellStyle name="Normal 2 3 3 2 2 2 2 5 2" xfId="13967" xr:uid="{00000000-0005-0000-0000-000002510000}"/>
    <cellStyle name="Normal 2 3 3 2 2 2 2 5 2 2" xfId="30263" xr:uid="{00000000-0005-0000-0000-000003510000}"/>
    <cellStyle name="Normal 2 3 3 2 2 2 2 5 3" xfId="22117" xr:uid="{00000000-0005-0000-0000-000004510000}"/>
    <cellStyle name="Normal 2 3 3 2 2 2 2 6" xfId="8668" xr:uid="{00000000-0005-0000-0000-000005510000}"/>
    <cellStyle name="Normal 2 3 3 2 2 2 2 6 2" xfId="24964" xr:uid="{00000000-0005-0000-0000-000006510000}"/>
    <cellStyle name="Normal 2 3 3 2 2 2 2 7" xfId="16818" xr:uid="{00000000-0005-0000-0000-000007510000}"/>
    <cellStyle name="Normal 2 3 3 2 2 2 3" xfId="883" xr:uid="{00000000-0005-0000-0000-000008510000}"/>
    <cellStyle name="Normal 2 3 3 2 2 2 3 2" xfId="2293" xr:uid="{00000000-0005-0000-0000-000009510000}"/>
    <cellStyle name="Normal 2 3 3 2 2 2 3 2 2" xfId="4816" xr:uid="{00000000-0005-0000-0000-00000A510000}"/>
    <cellStyle name="Normal 2 3 3 2 2 2 3 2 2 2" xfId="12962" xr:uid="{00000000-0005-0000-0000-00000B510000}"/>
    <cellStyle name="Normal 2 3 3 2 2 2 3 2 2 2 2" xfId="29258" xr:uid="{00000000-0005-0000-0000-00000C510000}"/>
    <cellStyle name="Normal 2 3 3 2 2 2 3 2 2 3" xfId="21112" xr:uid="{00000000-0005-0000-0000-00000D510000}"/>
    <cellStyle name="Normal 2 3 3 2 2 2 3 2 3" xfId="7592" xr:uid="{00000000-0005-0000-0000-00000E510000}"/>
    <cellStyle name="Normal 2 3 3 2 2 2 3 2 3 2" xfId="15738" xr:uid="{00000000-0005-0000-0000-00000F510000}"/>
    <cellStyle name="Normal 2 3 3 2 2 2 3 2 3 2 2" xfId="32034" xr:uid="{00000000-0005-0000-0000-000010510000}"/>
    <cellStyle name="Normal 2 3 3 2 2 2 3 2 3 3" xfId="23888" xr:uid="{00000000-0005-0000-0000-000011510000}"/>
    <cellStyle name="Normal 2 3 3 2 2 2 3 2 4" xfId="10439" xr:uid="{00000000-0005-0000-0000-000012510000}"/>
    <cellStyle name="Normal 2 3 3 2 2 2 3 2 4 2" xfId="26735" xr:uid="{00000000-0005-0000-0000-000013510000}"/>
    <cellStyle name="Normal 2 3 3 2 2 2 3 2 5" xfId="18589" xr:uid="{00000000-0005-0000-0000-000014510000}"/>
    <cellStyle name="Normal 2 3 3 2 2 2 3 3" xfId="3598" xr:uid="{00000000-0005-0000-0000-000015510000}"/>
    <cellStyle name="Normal 2 3 3 2 2 2 3 3 2" xfId="11744" xr:uid="{00000000-0005-0000-0000-000016510000}"/>
    <cellStyle name="Normal 2 3 3 2 2 2 3 3 2 2" xfId="28040" xr:uid="{00000000-0005-0000-0000-000017510000}"/>
    <cellStyle name="Normal 2 3 3 2 2 2 3 3 3" xfId="19894" xr:uid="{00000000-0005-0000-0000-000018510000}"/>
    <cellStyle name="Normal 2 3 3 2 2 2 3 4" xfId="6182" xr:uid="{00000000-0005-0000-0000-000019510000}"/>
    <cellStyle name="Normal 2 3 3 2 2 2 3 4 2" xfId="14328" xr:uid="{00000000-0005-0000-0000-00001A510000}"/>
    <cellStyle name="Normal 2 3 3 2 2 2 3 4 2 2" xfId="30624" xr:uid="{00000000-0005-0000-0000-00001B510000}"/>
    <cellStyle name="Normal 2 3 3 2 2 2 3 4 3" xfId="22478" xr:uid="{00000000-0005-0000-0000-00001C510000}"/>
    <cellStyle name="Normal 2 3 3 2 2 2 3 5" xfId="9029" xr:uid="{00000000-0005-0000-0000-00001D510000}"/>
    <cellStyle name="Normal 2 3 3 2 2 2 3 5 2" xfId="25325" xr:uid="{00000000-0005-0000-0000-00001E510000}"/>
    <cellStyle name="Normal 2 3 3 2 2 2 3 6" xfId="17179" xr:uid="{00000000-0005-0000-0000-00001F510000}"/>
    <cellStyle name="Normal 2 3 3 2 2 2 4" xfId="1588" xr:uid="{00000000-0005-0000-0000-000020510000}"/>
    <cellStyle name="Normal 2 3 3 2 2 2 4 2" xfId="4207" xr:uid="{00000000-0005-0000-0000-000021510000}"/>
    <cellStyle name="Normal 2 3 3 2 2 2 4 2 2" xfId="12353" xr:uid="{00000000-0005-0000-0000-000022510000}"/>
    <cellStyle name="Normal 2 3 3 2 2 2 4 2 2 2" xfId="28649" xr:uid="{00000000-0005-0000-0000-000023510000}"/>
    <cellStyle name="Normal 2 3 3 2 2 2 4 2 3" xfId="20503" xr:uid="{00000000-0005-0000-0000-000024510000}"/>
    <cellStyle name="Normal 2 3 3 2 2 2 4 3" xfId="6887" xr:uid="{00000000-0005-0000-0000-000025510000}"/>
    <cellStyle name="Normal 2 3 3 2 2 2 4 3 2" xfId="15033" xr:uid="{00000000-0005-0000-0000-000026510000}"/>
    <cellStyle name="Normal 2 3 3 2 2 2 4 3 2 2" xfId="31329" xr:uid="{00000000-0005-0000-0000-000027510000}"/>
    <cellStyle name="Normal 2 3 3 2 2 2 4 3 3" xfId="23183" xr:uid="{00000000-0005-0000-0000-000028510000}"/>
    <cellStyle name="Normal 2 3 3 2 2 2 4 4" xfId="9734" xr:uid="{00000000-0005-0000-0000-000029510000}"/>
    <cellStyle name="Normal 2 3 3 2 2 2 4 4 2" xfId="26030" xr:uid="{00000000-0005-0000-0000-00002A510000}"/>
    <cellStyle name="Normal 2 3 3 2 2 2 4 5" xfId="17884" xr:uid="{00000000-0005-0000-0000-00002B510000}"/>
    <cellStyle name="Normal 2 3 3 2 2 2 5" xfId="2989" xr:uid="{00000000-0005-0000-0000-00002C510000}"/>
    <cellStyle name="Normal 2 3 3 2 2 2 5 2" xfId="11135" xr:uid="{00000000-0005-0000-0000-00002D510000}"/>
    <cellStyle name="Normal 2 3 3 2 2 2 5 2 2" xfId="27431" xr:uid="{00000000-0005-0000-0000-00002E510000}"/>
    <cellStyle name="Normal 2 3 3 2 2 2 5 3" xfId="19285" xr:uid="{00000000-0005-0000-0000-00002F510000}"/>
    <cellStyle name="Normal 2 3 3 2 2 2 6" xfId="5477" xr:uid="{00000000-0005-0000-0000-000030510000}"/>
    <cellStyle name="Normal 2 3 3 2 2 2 6 2" xfId="13623" xr:uid="{00000000-0005-0000-0000-000031510000}"/>
    <cellStyle name="Normal 2 3 3 2 2 2 6 2 2" xfId="29919" xr:uid="{00000000-0005-0000-0000-000032510000}"/>
    <cellStyle name="Normal 2 3 3 2 2 2 6 3" xfId="21773" xr:uid="{00000000-0005-0000-0000-000033510000}"/>
    <cellStyle name="Normal 2 3 3 2 2 2 7" xfId="8324" xr:uid="{00000000-0005-0000-0000-000034510000}"/>
    <cellStyle name="Normal 2 3 3 2 2 2 7 2" xfId="24620" xr:uid="{00000000-0005-0000-0000-000035510000}"/>
    <cellStyle name="Normal 2 3 3 2 2 2 8" xfId="16474" xr:uid="{00000000-0005-0000-0000-000036510000}"/>
    <cellStyle name="Normal 2 3 3 2 2 3" xfId="252" xr:uid="{00000000-0005-0000-0000-000037510000}"/>
    <cellStyle name="Normal 2 3 3 2 2 3 2" xfId="596" xr:uid="{00000000-0005-0000-0000-000038510000}"/>
    <cellStyle name="Normal 2 3 3 2 2 3 2 2" xfId="1302" xr:uid="{00000000-0005-0000-0000-000039510000}"/>
    <cellStyle name="Normal 2 3 3 2 2 3 2 2 2" xfId="2712" xr:uid="{00000000-0005-0000-0000-00003A510000}"/>
    <cellStyle name="Normal 2 3 3 2 2 3 2 2 2 2" xfId="5186" xr:uid="{00000000-0005-0000-0000-00003B510000}"/>
    <cellStyle name="Normal 2 3 3 2 2 3 2 2 2 2 2" xfId="13332" xr:uid="{00000000-0005-0000-0000-00003C510000}"/>
    <cellStyle name="Normal 2 3 3 2 2 3 2 2 2 2 2 2" xfId="29628" xr:uid="{00000000-0005-0000-0000-00003D510000}"/>
    <cellStyle name="Normal 2 3 3 2 2 3 2 2 2 2 3" xfId="21482" xr:uid="{00000000-0005-0000-0000-00003E510000}"/>
    <cellStyle name="Normal 2 3 3 2 2 3 2 2 2 3" xfId="8011" xr:uid="{00000000-0005-0000-0000-00003F510000}"/>
    <cellStyle name="Normal 2 3 3 2 2 3 2 2 2 3 2" xfId="16157" xr:uid="{00000000-0005-0000-0000-000040510000}"/>
    <cellStyle name="Normal 2 3 3 2 2 3 2 2 2 3 2 2" xfId="32453" xr:uid="{00000000-0005-0000-0000-000041510000}"/>
    <cellStyle name="Normal 2 3 3 2 2 3 2 2 2 3 3" xfId="24307" xr:uid="{00000000-0005-0000-0000-000042510000}"/>
    <cellStyle name="Normal 2 3 3 2 2 3 2 2 2 4" xfId="10858" xr:uid="{00000000-0005-0000-0000-000043510000}"/>
    <cellStyle name="Normal 2 3 3 2 2 3 2 2 2 4 2" xfId="27154" xr:uid="{00000000-0005-0000-0000-000044510000}"/>
    <cellStyle name="Normal 2 3 3 2 2 3 2 2 2 5" xfId="19008" xr:uid="{00000000-0005-0000-0000-000045510000}"/>
    <cellStyle name="Normal 2 3 3 2 2 3 2 2 3" xfId="3968" xr:uid="{00000000-0005-0000-0000-000046510000}"/>
    <cellStyle name="Normal 2 3 3 2 2 3 2 2 3 2" xfId="12114" xr:uid="{00000000-0005-0000-0000-000047510000}"/>
    <cellStyle name="Normal 2 3 3 2 2 3 2 2 3 2 2" xfId="28410" xr:uid="{00000000-0005-0000-0000-000048510000}"/>
    <cellStyle name="Normal 2 3 3 2 2 3 2 2 3 3" xfId="20264" xr:uid="{00000000-0005-0000-0000-000049510000}"/>
    <cellStyle name="Normal 2 3 3 2 2 3 2 2 4" xfId="6601" xr:uid="{00000000-0005-0000-0000-00004A510000}"/>
    <cellStyle name="Normal 2 3 3 2 2 3 2 2 4 2" xfId="14747" xr:uid="{00000000-0005-0000-0000-00004B510000}"/>
    <cellStyle name="Normal 2 3 3 2 2 3 2 2 4 2 2" xfId="31043" xr:uid="{00000000-0005-0000-0000-00004C510000}"/>
    <cellStyle name="Normal 2 3 3 2 2 3 2 2 4 3" xfId="22897" xr:uid="{00000000-0005-0000-0000-00004D510000}"/>
    <cellStyle name="Normal 2 3 3 2 2 3 2 2 5" xfId="9448" xr:uid="{00000000-0005-0000-0000-00004E510000}"/>
    <cellStyle name="Normal 2 3 3 2 2 3 2 2 5 2" xfId="25744" xr:uid="{00000000-0005-0000-0000-00004F510000}"/>
    <cellStyle name="Normal 2 3 3 2 2 3 2 2 6" xfId="17598" xr:uid="{00000000-0005-0000-0000-000050510000}"/>
    <cellStyle name="Normal 2 3 3 2 2 3 2 3" xfId="2007" xr:uid="{00000000-0005-0000-0000-000051510000}"/>
    <cellStyle name="Normal 2 3 3 2 2 3 2 3 2" xfId="4577" xr:uid="{00000000-0005-0000-0000-000052510000}"/>
    <cellStyle name="Normal 2 3 3 2 2 3 2 3 2 2" xfId="12723" xr:uid="{00000000-0005-0000-0000-000053510000}"/>
    <cellStyle name="Normal 2 3 3 2 2 3 2 3 2 2 2" xfId="29019" xr:uid="{00000000-0005-0000-0000-000054510000}"/>
    <cellStyle name="Normal 2 3 3 2 2 3 2 3 2 3" xfId="20873" xr:uid="{00000000-0005-0000-0000-000055510000}"/>
    <cellStyle name="Normal 2 3 3 2 2 3 2 3 3" xfId="7306" xr:uid="{00000000-0005-0000-0000-000056510000}"/>
    <cellStyle name="Normal 2 3 3 2 2 3 2 3 3 2" xfId="15452" xr:uid="{00000000-0005-0000-0000-000057510000}"/>
    <cellStyle name="Normal 2 3 3 2 2 3 2 3 3 2 2" xfId="31748" xr:uid="{00000000-0005-0000-0000-000058510000}"/>
    <cellStyle name="Normal 2 3 3 2 2 3 2 3 3 3" xfId="23602" xr:uid="{00000000-0005-0000-0000-000059510000}"/>
    <cellStyle name="Normal 2 3 3 2 2 3 2 3 4" xfId="10153" xr:uid="{00000000-0005-0000-0000-00005A510000}"/>
    <cellStyle name="Normal 2 3 3 2 2 3 2 3 4 2" xfId="26449" xr:uid="{00000000-0005-0000-0000-00005B510000}"/>
    <cellStyle name="Normal 2 3 3 2 2 3 2 3 5" xfId="18303" xr:uid="{00000000-0005-0000-0000-00005C510000}"/>
    <cellStyle name="Normal 2 3 3 2 2 3 2 4" xfId="3359" xr:uid="{00000000-0005-0000-0000-00005D510000}"/>
    <cellStyle name="Normal 2 3 3 2 2 3 2 4 2" xfId="11505" xr:uid="{00000000-0005-0000-0000-00005E510000}"/>
    <cellStyle name="Normal 2 3 3 2 2 3 2 4 2 2" xfId="27801" xr:uid="{00000000-0005-0000-0000-00005F510000}"/>
    <cellStyle name="Normal 2 3 3 2 2 3 2 4 3" xfId="19655" xr:uid="{00000000-0005-0000-0000-000060510000}"/>
    <cellStyle name="Normal 2 3 3 2 2 3 2 5" xfId="5896" xr:uid="{00000000-0005-0000-0000-000061510000}"/>
    <cellStyle name="Normal 2 3 3 2 2 3 2 5 2" xfId="14042" xr:uid="{00000000-0005-0000-0000-000062510000}"/>
    <cellStyle name="Normal 2 3 3 2 2 3 2 5 2 2" xfId="30338" xr:uid="{00000000-0005-0000-0000-000063510000}"/>
    <cellStyle name="Normal 2 3 3 2 2 3 2 5 3" xfId="22192" xr:uid="{00000000-0005-0000-0000-000064510000}"/>
    <cellStyle name="Normal 2 3 3 2 2 3 2 6" xfId="8743" xr:uid="{00000000-0005-0000-0000-000065510000}"/>
    <cellStyle name="Normal 2 3 3 2 2 3 2 6 2" xfId="25039" xr:uid="{00000000-0005-0000-0000-000066510000}"/>
    <cellStyle name="Normal 2 3 3 2 2 3 2 7" xfId="16893" xr:uid="{00000000-0005-0000-0000-000067510000}"/>
    <cellStyle name="Normal 2 3 3 2 2 3 3" xfId="958" xr:uid="{00000000-0005-0000-0000-000068510000}"/>
    <cellStyle name="Normal 2 3 3 2 2 3 3 2" xfId="2368" xr:uid="{00000000-0005-0000-0000-000069510000}"/>
    <cellStyle name="Normal 2 3 3 2 2 3 3 2 2" xfId="4890" xr:uid="{00000000-0005-0000-0000-00006A510000}"/>
    <cellStyle name="Normal 2 3 3 2 2 3 3 2 2 2" xfId="13036" xr:uid="{00000000-0005-0000-0000-00006B510000}"/>
    <cellStyle name="Normal 2 3 3 2 2 3 3 2 2 2 2" xfId="29332" xr:uid="{00000000-0005-0000-0000-00006C510000}"/>
    <cellStyle name="Normal 2 3 3 2 2 3 3 2 2 3" xfId="21186" xr:uid="{00000000-0005-0000-0000-00006D510000}"/>
    <cellStyle name="Normal 2 3 3 2 2 3 3 2 3" xfId="7667" xr:uid="{00000000-0005-0000-0000-00006E510000}"/>
    <cellStyle name="Normal 2 3 3 2 2 3 3 2 3 2" xfId="15813" xr:uid="{00000000-0005-0000-0000-00006F510000}"/>
    <cellStyle name="Normal 2 3 3 2 2 3 3 2 3 2 2" xfId="32109" xr:uid="{00000000-0005-0000-0000-000070510000}"/>
    <cellStyle name="Normal 2 3 3 2 2 3 3 2 3 3" xfId="23963" xr:uid="{00000000-0005-0000-0000-000071510000}"/>
    <cellStyle name="Normal 2 3 3 2 2 3 3 2 4" xfId="10514" xr:uid="{00000000-0005-0000-0000-000072510000}"/>
    <cellStyle name="Normal 2 3 3 2 2 3 3 2 4 2" xfId="26810" xr:uid="{00000000-0005-0000-0000-000073510000}"/>
    <cellStyle name="Normal 2 3 3 2 2 3 3 2 5" xfId="18664" xr:uid="{00000000-0005-0000-0000-000074510000}"/>
    <cellStyle name="Normal 2 3 3 2 2 3 3 3" xfId="3672" xr:uid="{00000000-0005-0000-0000-000075510000}"/>
    <cellStyle name="Normal 2 3 3 2 2 3 3 3 2" xfId="11818" xr:uid="{00000000-0005-0000-0000-000076510000}"/>
    <cellStyle name="Normal 2 3 3 2 2 3 3 3 2 2" xfId="28114" xr:uid="{00000000-0005-0000-0000-000077510000}"/>
    <cellStyle name="Normal 2 3 3 2 2 3 3 3 3" xfId="19968" xr:uid="{00000000-0005-0000-0000-000078510000}"/>
    <cellStyle name="Normal 2 3 3 2 2 3 3 4" xfId="6257" xr:uid="{00000000-0005-0000-0000-000079510000}"/>
    <cellStyle name="Normal 2 3 3 2 2 3 3 4 2" xfId="14403" xr:uid="{00000000-0005-0000-0000-00007A510000}"/>
    <cellStyle name="Normal 2 3 3 2 2 3 3 4 2 2" xfId="30699" xr:uid="{00000000-0005-0000-0000-00007B510000}"/>
    <cellStyle name="Normal 2 3 3 2 2 3 3 4 3" xfId="22553" xr:uid="{00000000-0005-0000-0000-00007C510000}"/>
    <cellStyle name="Normal 2 3 3 2 2 3 3 5" xfId="9104" xr:uid="{00000000-0005-0000-0000-00007D510000}"/>
    <cellStyle name="Normal 2 3 3 2 2 3 3 5 2" xfId="25400" xr:uid="{00000000-0005-0000-0000-00007E510000}"/>
    <cellStyle name="Normal 2 3 3 2 2 3 3 6" xfId="17254" xr:uid="{00000000-0005-0000-0000-00007F510000}"/>
    <cellStyle name="Normal 2 3 3 2 2 3 4" xfId="1663" xr:uid="{00000000-0005-0000-0000-000080510000}"/>
    <cellStyle name="Normal 2 3 3 2 2 3 4 2" xfId="4281" xr:uid="{00000000-0005-0000-0000-000081510000}"/>
    <cellStyle name="Normal 2 3 3 2 2 3 4 2 2" xfId="12427" xr:uid="{00000000-0005-0000-0000-000082510000}"/>
    <cellStyle name="Normal 2 3 3 2 2 3 4 2 2 2" xfId="28723" xr:uid="{00000000-0005-0000-0000-000083510000}"/>
    <cellStyle name="Normal 2 3 3 2 2 3 4 2 3" xfId="20577" xr:uid="{00000000-0005-0000-0000-000084510000}"/>
    <cellStyle name="Normal 2 3 3 2 2 3 4 3" xfId="6962" xr:uid="{00000000-0005-0000-0000-000085510000}"/>
    <cellStyle name="Normal 2 3 3 2 2 3 4 3 2" xfId="15108" xr:uid="{00000000-0005-0000-0000-000086510000}"/>
    <cellStyle name="Normal 2 3 3 2 2 3 4 3 2 2" xfId="31404" xr:uid="{00000000-0005-0000-0000-000087510000}"/>
    <cellStyle name="Normal 2 3 3 2 2 3 4 3 3" xfId="23258" xr:uid="{00000000-0005-0000-0000-000088510000}"/>
    <cellStyle name="Normal 2 3 3 2 2 3 4 4" xfId="9809" xr:uid="{00000000-0005-0000-0000-000089510000}"/>
    <cellStyle name="Normal 2 3 3 2 2 3 4 4 2" xfId="26105" xr:uid="{00000000-0005-0000-0000-00008A510000}"/>
    <cellStyle name="Normal 2 3 3 2 2 3 4 5" xfId="17959" xr:uid="{00000000-0005-0000-0000-00008B510000}"/>
    <cellStyle name="Normal 2 3 3 2 2 3 5" xfId="3063" xr:uid="{00000000-0005-0000-0000-00008C510000}"/>
    <cellStyle name="Normal 2 3 3 2 2 3 5 2" xfId="11209" xr:uid="{00000000-0005-0000-0000-00008D510000}"/>
    <cellStyle name="Normal 2 3 3 2 2 3 5 2 2" xfId="27505" xr:uid="{00000000-0005-0000-0000-00008E510000}"/>
    <cellStyle name="Normal 2 3 3 2 2 3 5 3" xfId="19359" xr:uid="{00000000-0005-0000-0000-00008F510000}"/>
    <cellStyle name="Normal 2 3 3 2 2 3 6" xfId="5552" xr:uid="{00000000-0005-0000-0000-000090510000}"/>
    <cellStyle name="Normal 2 3 3 2 2 3 6 2" xfId="13698" xr:uid="{00000000-0005-0000-0000-000091510000}"/>
    <cellStyle name="Normal 2 3 3 2 2 3 6 2 2" xfId="29994" xr:uid="{00000000-0005-0000-0000-000092510000}"/>
    <cellStyle name="Normal 2 3 3 2 2 3 6 3" xfId="21848" xr:uid="{00000000-0005-0000-0000-000093510000}"/>
    <cellStyle name="Normal 2 3 3 2 2 3 7" xfId="8399" xr:uid="{00000000-0005-0000-0000-000094510000}"/>
    <cellStyle name="Normal 2 3 3 2 2 3 7 2" xfId="24695" xr:uid="{00000000-0005-0000-0000-000095510000}"/>
    <cellStyle name="Normal 2 3 3 2 2 3 8" xfId="16549" xr:uid="{00000000-0005-0000-0000-000096510000}"/>
    <cellStyle name="Normal 2 3 3 2 2 4" xfId="341" xr:uid="{00000000-0005-0000-0000-000097510000}"/>
    <cellStyle name="Normal 2 3 3 2 2 4 2" xfId="685" xr:uid="{00000000-0005-0000-0000-000098510000}"/>
    <cellStyle name="Normal 2 3 3 2 2 4 2 2" xfId="1391" xr:uid="{00000000-0005-0000-0000-000099510000}"/>
    <cellStyle name="Normal 2 3 3 2 2 4 2 2 2" xfId="2801" xr:uid="{00000000-0005-0000-0000-00009A510000}"/>
    <cellStyle name="Normal 2 3 3 2 2 4 2 2 2 2" xfId="5260" xr:uid="{00000000-0005-0000-0000-00009B510000}"/>
    <cellStyle name="Normal 2 3 3 2 2 4 2 2 2 2 2" xfId="13406" xr:uid="{00000000-0005-0000-0000-00009C510000}"/>
    <cellStyle name="Normal 2 3 3 2 2 4 2 2 2 2 2 2" xfId="29702" xr:uid="{00000000-0005-0000-0000-00009D510000}"/>
    <cellStyle name="Normal 2 3 3 2 2 4 2 2 2 2 3" xfId="21556" xr:uid="{00000000-0005-0000-0000-00009E510000}"/>
    <cellStyle name="Normal 2 3 3 2 2 4 2 2 2 3" xfId="8100" xr:uid="{00000000-0005-0000-0000-00009F510000}"/>
    <cellStyle name="Normal 2 3 3 2 2 4 2 2 2 3 2" xfId="16246" xr:uid="{00000000-0005-0000-0000-0000A0510000}"/>
    <cellStyle name="Normal 2 3 3 2 2 4 2 2 2 3 2 2" xfId="32542" xr:uid="{00000000-0005-0000-0000-0000A1510000}"/>
    <cellStyle name="Normal 2 3 3 2 2 4 2 2 2 3 3" xfId="24396" xr:uid="{00000000-0005-0000-0000-0000A2510000}"/>
    <cellStyle name="Normal 2 3 3 2 2 4 2 2 2 4" xfId="10947" xr:uid="{00000000-0005-0000-0000-0000A3510000}"/>
    <cellStyle name="Normal 2 3 3 2 2 4 2 2 2 4 2" xfId="27243" xr:uid="{00000000-0005-0000-0000-0000A4510000}"/>
    <cellStyle name="Normal 2 3 3 2 2 4 2 2 2 5" xfId="19097" xr:uid="{00000000-0005-0000-0000-0000A5510000}"/>
    <cellStyle name="Normal 2 3 3 2 2 4 2 2 3" xfId="4042" xr:uid="{00000000-0005-0000-0000-0000A6510000}"/>
    <cellStyle name="Normal 2 3 3 2 2 4 2 2 3 2" xfId="12188" xr:uid="{00000000-0005-0000-0000-0000A7510000}"/>
    <cellStyle name="Normal 2 3 3 2 2 4 2 2 3 2 2" xfId="28484" xr:uid="{00000000-0005-0000-0000-0000A8510000}"/>
    <cellStyle name="Normal 2 3 3 2 2 4 2 2 3 3" xfId="20338" xr:uid="{00000000-0005-0000-0000-0000A9510000}"/>
    <cellStyle name="Normal 2 3 3 2 2 4 2 2 4" xfId="6690" xr:uid="{00000000-0005-0000-0000-0000AA510000}"/>
    <cellStyle name="Normal 2 3 3 2 2 4 2 2 4 2" xfId="14836" xr:uid="{00000000-0005-0000-0000-0000AB510000}"/>
    <cellStyle name="Normal 2 3 3 2 2 4 2 2 4 2 2" xfId="31132" xr:uid="{00000000-0005-0000-0000-0000AC510000}"/>
    <cellStyle name="Normal 2 3 3 2 2 4 2 2 4 3" xfId="22986" xr:uid="{00000000-0005-0000-0000-0000AD510000}"/>
    <cellStyle name="Normal 2 3 3 2 2 4 2 2 5" xfId="9537" xr:uid="{00000000-0005-0000-0000-0000AE510000}"/>
    <cellStyle name="Normal 2 3 3 2 2 4 2 2 5 2" xfId="25833" xr:uid="{00000000-0005-0000-0000-0000AF510000}"/>
    <cellStyle name="Normal 2 3 3 2 2 4 2 2 6" xfId="17687" xr:uid="{00000000-0005-0000-0000-0000B0510000}"/>
    <cellStyle name="Normal 2 3 3 2 2 4 2 3" xfId="2096" xr:uid="{00000000-0005-0000-0000-0000B1510000}"/>
    <cellStyle name="Normal 2 3 3 2 2 4 2 3 2" xfId="4651" xr:uid="{00000000-0005-0000-0000-0000B2510000}"/>
    <cellStyle name="Normal 2 3 3 2 2 4 2 3 2 2" xfId="12797" xr:uid="{00000000-0005-0000-0000-0000B3510000}"/>
    <cellStyle name="Normal 2 3 3 2 2 4 2 3 2 2 2" xfId="29093" xr:uid="{00000000-0005-0000-0000-0000B4510000}"/>
    <cellStyle name="Normal 2 3 3 2 2 4 2 3 2 3" xfId="20947" xr:uid="{00000000-0005-0000-0000-0000B5510000}"/>
    <cellStyle name="Normal 2 3 3 2 2 4 2 3 3" xfId="7395" xr:uid="{00000000-0005-0000-0000-0000B6510000}"/>
    <cellStyle name="Normal 2 3 3 2 2 4 2 3 3 2" xfId="15541" xr:uid="{00000000-0005-0000-0000-0000B7510000}"/>
    <cellStyle name="Normal 2 3 3 2 2 4 2 3 3 2 2" xfId="31837" xr:uid="{00000000-0005-0000-0000-0000B8510000}"/>
    <cellStyle name="Normal 2 3 3 2 2 4 2 3 3 3" xfId="23691" xr:uid="{00000000-0005-0000-0000-0000B9510000}"/>
    <cellStyle name="Normal 2 3 3 2 2 4 2 3 4" xfId="10242" xr:uid="{00000000-0005-0000-0000-0000BA510000}"/>
    <cellStyle name="Normal 2 3 3 2 2 4 2 3 4 2" xfId="26538" xr:uid="{00000000-0005-0000-0000-0000BB510000}"/>
    <cellStyle name="Normal 2 3 3 2 2 4 2 3 5" xfId="18392" xr:uid="{00000000-0005-0000-0000-0000BC510000}"/>
    <cellStyle name="Normal 2 3 3 2 2 4 2 4" xfId="3433" xr:uid="{00000000-0005-0000-0000-0000BD510000}"/>
    <cellStyle name="Normal 2 3 3 2 2 4 2 4 2" xfId="11579" xr:uid="{00000000-0005-0000-0000-0000BE510000}"/>
    <cellStyle name="Normal 2 3 3 2 2 4 2 4 2 2" xfId="27875" xr:uid="{00000000-0005-0000-0000-0000BF510000}"/>
    <cellStyle name="Normal 2 3 3 2 2 4 2 4 3" xfId="19729" xr:uid="{00000000-0005-0000-0000-0000C0510000}"/>
    <cellStyle name="Normal 2 3 3 2 2 4 2 5" xfId="5985" xr:uid="{00000000-0005-0000-0000-0000C1510000}"/>
    <cellStyle name="Normal 2 3 3 2 2 4 2 5 2" xfId="14131" xr:uid="{00000000-0005-0000-0000-0000C2510000}"/>
    <cellStyle name="Normal 2 3 3 2 2 4 2 5 2 2" xfId="30427" xr:uid="{00000000-0005-0000-0000-0000C3510000}"/>
    <cellStyle name="Normal 2 3 3 2 2 4 2 5 3" xfId="22281" xr:uid="{00000000-0005-0000-0000-0000C4510000}"/>
    <cellStyle name="Normal 2 3 3 2 2 4 2 6" xfId="8832" xr:uid="{00000000-0005-0000-0000-0000C5510000}"/>
    <cellStyle name="Normal 2 3 3 2 2 4 2 6 2" xfId="25128" xr:uid="{00000000-0005-0000-0000-0000C6510000}"/>
    <cellStyle name="Normal 2 3 3 2 2 4 2 7" xfId="16982" xr:uid="{00000000-0005-0000-0000-0000C7510000}"/>
    <cellStyle name="Normal 2 3 3 2 2 4 3" xfId="1047" xr:uid="{00000000-0005-0000-0000-0000C8510000}"/>
    <cellStyle name="Normal 2 3 3 2 2 4 3 2" xfId="2457" xr:uid="{00000000-0005-0000-0000-0000C9510000}"/>
    <cellStyle name="Normal 2 3 3 2 2 4 3 2 2" xfId="4964" xr:uid="{00000000-0005-0000-0000-0000CA510000}"/>
    <cellStyle name="Normal 2 3 3 2 2 4 3 2 2 2" xfId="13110" xr:uid="{00000000-0005-0000-0000-0000CB510000}"/>
    <cellStyle name="Normal 2 3 3 2 2 4 3 2 2 2 2" xfId="29406" xr:uid="{00000000-0005-0000-0000-0000CC510000}"/>
    <cellStyle name="Normal 2 3 3 2 2 4 3 2 2 3" xfId="21260" xr:uid="{00000000-0005-0000-0000-0000CD510000}"/>
    <cellStyle name="Normal 2 3 3 2 2 4 3 2 3" xfId="7756" xr:uid="{00000000-0005-0000-0000-0000CE510000}"/>
    <cellStyle name="Normal 2 3 3 2 2 4 3 2 3 2" xfId="15902" xr:uid="{00000000-0005-0000-0000-0000CF510000}"/>
    <cellStyle name="Normal 2 3 3 2 2 4 3 2 3 2 2" xfId="32198" xr:uid="{00000000-0005-0000-0000-0000D0510000}"/>
    <cellStyle name="Normal 2 3 3 2 2 4 3 2 3 3" xfId="24052" xr:uid="{00000000-0005-0000-0000-0000D1510000}"/>
    <cellStyle name="Normal 2 3 3 2 2 4 3 2 4" xfId="10603" xr:uid="{00000000-0005-0000-0000-0000D2510000}"/>
    <cellStyle name="Normal 2 3 3 2 2 4 3 2 4 2" xfId="26899" xr:uid="{00000000-0005-0000-0000-0000D3510000}"/>
    <cellStyle name="Normal 2 3 3 2 2 4 3 2 5" xfId="18753" xr:uid="{00000000-0005-0000-0000-0000D4510000}"/>
    <cellStyle name="Normal 2 3 3 2 2 4 3 3" xfId="3746" xr:uid="{00000000-0005-0000-0000-0000D5510000}"/>
    <cellStyle name="Normal 2 3 3 2 2 4 3 3 2" xfId="11892" xr:uid="{00000000-0005-0000-0000-0000D6510000}"/>
    <cellStyle name="Normal 2 3 3 2 2 4 3 3 2 2" xfId="28188" xr:uid="{00000000-0005-0000-0000-0000D7510000}"/>
    <cellStyle name="Normal 2 3 3 2 2 4 3 3 3" xfId="20042" xr:uid="{00000000-0005-0000-0000-0000D8510000}"/>
    <cellStyle name="Normal 2 3 3 2 2 4 3 4" xfId="6346" xr:uid="{00000000-0005-0000-0000-0000D9510000}"/>
    <cellStyle name="Normal 2 3 3 2 2 4 3 4 2" xfId="14492" xr:uid="{00000000-0005-0000-0000-0000DA510000}"/>
    <cellStyle name="Normal 2 3 3 2 2 4 3 4 2 2" xfId="30788" xr:uid="{00000000-0005-0000-0000-0000DB510000}"/>
    <cellStyle name="Normal 2 3 3 2 2 4 3 4 3" xfId="22642" xr:uid="{00000000-0005-0000-0000-0000DC510000}"/>
    <cellStyle name="Normal 2 3 3 2 2 4 3 5" xfId="9193" xr:uid="{00000000-0005-0000-0000-0000DD510000}"/>
    <cellStyle name="Normal 2 3 3 2 2 4 3 5 2" xfId="25489" xr:uid="{00000000-0005-0000-0000-0000DE510000}"/>
    <cellStyle name="Normal 2 3 3 2 2 4 3 6" xfId="17343" xr:uid="{00000000-0005-0000-0000-0000DF510000}"/>
    <cellStyle name="Normal 2 3 3 2 2 4 4" xfId="1752" xr:uid="{00000000-0005-0000-0000-0000E0510000}"/>
    <cellStyle name="Normal 2 3 3 2 2 4 4 2" xfId="4355" xr:uid="{00000000-0005-0000-0000-0000E1510000}"/>
    <cellStyle name="Normal 2 3 3 2 2 4 4 2 2" xfId="12501" xr:uid="{00000000-0005-0000-0000-0000E2510000}"/>
    <cellStyle name="Normal 2 3 3 2 2 4 4 2 2 2" xfId="28797" xr:uid="{00000000-0005-0000-0000-0000E3510000}"/>
    <cellStyle name="Normal 2 3 3 2 2 4 4 2 3" xfId="20651" xr:uid="{00000000-0005-0000-0000-0000E4510000}"/>
    <cellStyle name="Normal 2 3 3 2 2 4 4 3" xfId="7051" xr:uid="{00000000-0005-0000-0000-0000E5510000}"/>
    <cellStyle name="Normal 2 3 3 2 2 4 4 3 2" xfId="15197" xr:uid="{00000000-0005-0000-0000-0000E6510000}"/>
    <cellStyle name="Normal 2 3 3 2 2 4 4 3 2 2" xfId="31493" xr:uid="{00000000-0005-0000-0000-0000E7510000}"/>
    <cellStyle name="Normal 2 3 3 2 2 4 4 3 3" xfId="23347" xr:uid="{00000000-0005-0000-0000-0000E8510000}"/>
    <cellStyle name="Normal 2 3 3 2 2 4 4 4" xfId="9898" xr:uid="{00000000-0005-0000-0000-0000E9510000}"/>
    <cellStyle name="Normal 2 3 3 2 2 4 4 4 2" xfId="26194" xr:uid="{00000000-0005-0000-0000-0000EA510000}"/>
    <cellStyle name="Normal 2 3 3 2 2 4 4 5" xfId="18048" xr:uid="{00000000-0005-0000-0000-0000EB510000}"/>
    <cellStyle name="Normal 2 3 3 2 2 4 5" xfId="3137" xr:uid="{00000000-0005-0000-0000-0000EC510000}"/>
    <cellStyle name="Normal 2 3 3 2 2 4 5 2" xfId="11283" xr:uid="{00000000-0005-0000-0000-0000ED510000}"/>
    <cellStyle name="Normal 2 3 3 2 2 4 5 2 2" xfId="27579" xr:uid="{00000000-0005-0000-0000-0000EE510000}"/>
    <cellStyle name="Normal 2 3 3 2 2 4 5 3" xfId="19433" xr:uid="{00000000-0005-0000-0000-0000EF510000}"/>
    <cellStyle name="Normal 2 3 3 2 2 4 6" xfId="5641" xr:uid="{00000000-0005-0000-0000-0000F0510000}"/>
    <cellStyle name="Normal 2 3 3 2 2 4 6 2" xfId="13787" xr:uid="{00000000-0005-0000-0000-0000F1510000}"/>
    <cellStyle name="Normal 2 3 3 2 2 4 6 2 2" xfId="30083" xr:uid="{00000000-0005-0000-0000-0000F2510000}"/>
    <cellStyle name="Normal 2 3 3 2 2 4 6 3" xfId="21937" xr:uid="{00000000-0005-0000-0000-0000F3510000}"/>
    <cellStyle name="Normal 2 3 3 2 2 4 7" xfId="8488" xr:uid="{00000000-0005-0000-0000-0000F4510000}"/>
    <cellStyle name="Normal 2 3 3 2 2 4 7 2" xfId="24784" xr:uid="{00000000-0005-0000-0000-0000F5510000}"/>
    <cellStyle name="Normal 2 3 3 2 2 4 8" xfId="16638" xr:uid="{00000000-0005-0000-0000-0000F6510000}"/>
    <cellStyle name="Normal 2 3 3 2 2 5" xfId="431" xr:uid="{00000000-0005-0000-0000-0000F7510000}"/>
    <cellStyle name="Normal 2 3 3 2 2 5 2" xfId="1137" xr:uid="{00000000-0005-0000-0000-0000F8510000}"/>
    <cellStyle name="Normal 2 3 3 2 2 5 2 2" xfId="2547" xr:uid="{00000000-0005-0000-0000-0000F9510000}"/>
    <cellStyle name="Normal 2 3 3 2 2 5 2 2 2" xfId="5038" xr:uid="{00000000-0005-0000-0000-0000FA510000}"/>
    <cellStyle name="Normal 2 3 3 2 2 5 2 2 2 2" xfId="13184" xr:uid="{00000000-0005-0000-0000-0000FB510000}"/>
    <cellStyle name="Normal 2 3 3 2 2 5 2 2 2 2 2" xfId="29480" xr:uid="{00000000-0005-0000-0000-0000FC510000}"/>
    <cellStyle name="Normal 2 3 3 2 2 5 2 2 2 3" xfId="21334" xr:uid="{00000000-0005-0000-0000-0000FD510000}"/>
    <cellStyle name="Normal 2 3 3 2 2 5 2 2 3" xfId="7846" xr:uid="{00000000-0005-0000-0000-0000FE510000}"/>
    <cellStyle name="Normal 2 3 3 2 2 5 2 2 3 2" xfId="15992" xr:uid="{00000000-0005-0000-0000-0000FF510000}"/>
    <cellStyle name="Normal 2 3 3 2 2 5 2 2 3 2 2" xfId="32288" xr:uid="{00000000-0005-0000-0000-000000520000}"/>
    <cellStyle name="Normal 2 3 3 2 2 5 2 2 3 3" xfId="24142" xr:uid="{00000000-0005-0000-0000-000001520000}"/>
    <cellStyle name="Normal 2 3 3 2 2 5 2 2 4" xfId="10693" xr:uid="{00000000-0005-0000-0000-000002520000}"/>
    <cellStyle name="Normal 2 3 3 2 2 5 2 2 4 2" xfId="26989" xr:uid="{00000000-0005-0000-0000-000003520000}"/>
    <cellStyle name="Normal 2 3 3 2 2 5 2 2 5" xfId="18843" xr:uid="{00000000-0005-0000-0000-000004520000}"/>
    <cellStyle name="Normal 2 3 3 2 2 5 2 3" xfId="3820" xr:uid="{00000000-0005-0000-0000-000005520000}"/>
    <cellStyle name="Normal 2 3 3 2 2 5 2 3 2" xfId="11966" xr:uid="{00000000-0005-0000-0000-000006520000}"/>
    <cellStyle name="Normal 2 3 3 2 2 5 2 3 2 2" xfId="28262" xr:uid="{00000000-0005-0000-0000-000007520000}"/>
    <cellStyle name="Normal 2 3 3 2 2 5 2 3 3" xfId="20116" xr:uid="{00000000-0005-0000-0000-000008520000}"/>
    <cellStyle name="Normal 2 3 3 2 2 5 2 4" xfId="6436" xr:uid="{00000000-0005-0000-0000-000009520000}"/>
    <cellStyle name="Normal 2 3 3 2 2 5 2 4 2" xfId="14582" xr:uid="{00000000-0005-0000-0000-00000A520000}"/>
    <cellStyle name="Normal 2 3 3 2 2 5 2 4 2 2" xfId="30878" xr:uid="{00000000-0005-0000-0000-00000B520000}"/>
    <cellStyle name="Normal 2 3 3 2 2 5 2 4 3" xfId="22732" xr:uid="{00000000-0005-0000-0000-00000C520000}"/>
    <cellStyle name="Normal 2 3 3 2 2 5 2 5" xfId="9283" xr:uid="{00000000-0005-0000-0000-00000D520000}"/>
    <cellStyle name="Normal 2 3 3 2 2 5 2 5 2" xfId="25579" xr:uid="{00000000-0005-0000-0000-00000E520000}"/>
    <cellStyle name="Normal 2 3 3 2 2 5 2 6" xfId="17433" xr:uid="{00000000-0005-0000-0000-00000F520000}"/>
    <cellStyle name="Normal 2 3 3 2 2 5 3" xfId="1842" xr:uid="{00000000-0005-0000-0000-000010520000}"/>
    <cellStyle name="Normal 2 3 3 2 2 5 3 2" xfId="4429" xr:uid="{00000000-0005-0000-0000-000011520000}"/>
    <cellStyle name="Normal 2 3 3 2 2 5 3 2 2" xfId="12575" xr:uid="{00000000-0005-0000-0000-000012520000}"/>
    <cellStyle name="Normal 2 3 3 2 2 5 3 2 2 2" xfId="28871" xr:uid="{00000000-0005-0000-0000-000013520000}"/>
    <cellStyle name="Normal 2 3 3 2 2 5 3 2 3" xfId="20725" xr:uid="{00000000-0005-0000-0000-000014520000}"/>
    <cellStyle name="Normal 2 3 3 2 2 5 3 3" xfId="7141" xr:uid="{00000000-0005-0000-0000-000015520000}"/>
    <cellStyle name="Normal 2 3 3 2 2 5 3 3 2" xfId="15287" xr:uid="{00000000-0005-0000-0000-000016520000}"/>
    <cellStyle name="Normal 2 3 3 2 2 5 3 3 2 2" xfId="31583" xr:uid="{00000000-0005-0000-0000-000017520000}"/>
    <cellStyle name="Normal 2 3 3 2 2 5 3 3 3" xfId="23437" xr:uid="{00000000-0005-0000-0000-000018520000}"/>
    <cellStyle name="Normal 2 3 3 2 2 5 3 4" xfId="9988" xr:uid="{00000000-0005-0000-0000-000019520000}"/>
    <cellStyle name="Normal 2 3 3 2 2 5 3 4 2" xfId="26284" xr:uid="{00000000-0005-0000-0000-00001A520000}"/>
    <cellStyle name="Normal 2 3 3 2 2 5 3 5" xfId="18138" xr:uid="{00000000-0005-0000-0000-00001B520000}"/>
    <cellStyle name="Normal 2 3 3 2 2 5 4" xfId="3211" xr:uid="{00000000-0005-0000-0000-00001C520000}"/>
    <cellStyle name="Normal 2 3 3 2 2 5 4 2" xfId="11357" xr:uid="{00000000-0005-0000-0000-00001D520000}"/>
    <cellStyle name="Normal 2 3 3 2 2 5 4 2 2" xfId="27653" xr:uid="{00000000-0005-0000-0000-00001E520000}"/>
    <cellStyle name="Normal 2 3 3 2 2 5 4 3" xfId="19507" xr:uid="{00000000-0005-0000-0000-00001F520000}"/>
    <cellStyle name="Normal 2 3 3 2 2 5 5" xfId="5731" xr:uid="{00000000-0005-0000-0000-000020520000}"/>
    <cellStyle name="Normal 2 3 3 2 2 5 5 2" xfId="13877" xr:uid="{00000000-0005-0000-0000-000021520000}"/>
    <cellStyle name="Normal 2 3 3 2 2 5 5 2 2" xfId="30173" xr:uid="{00000000-0005-0000-0000-000022520000}"/>
    <cellStyle name="Normal 2 3 3 2 2 5 5 3" xfId="22027" xr:uid="{00000000-0005-0000-0000-000023520000}"/>
    <cellStyle name="Normal 2 3 3 2 2 5 6" xfId="8578" xr:uid="{00000000-0005-0000-0000-000024520000}"/>
    <cellStyle name="Normal 2 3 3 2 2 5 6 2" xfId="24874" xr:uid="{00000000-0005-0000-0000-000025520000}"/>
    <cellStyle name="Normal 2 3 3 2 2 5 7" xfId="16728" xr:uid="{00000000-0005-0000-0000-000026520000}"/>
    <cellStyle name="Normal 2 3 3 2 2 6" xfId="793" xr:uid="{00000000-0005-0000-0000-000027520000}"/>
    <cellStyle name="Normal 2 3 3 2 2 6 2" xfId="2203" xr:uid="{00000000-0005-0000-0000-000028520000}"/>
    <cellStyle name="Normal 2 3 3 2 2 6 2 2" xfId="4742" xr:uid="{00000000-0005-0000-0000-000029520000}"/>
    <cellStyle name="Normal 2 3 3 2 2 6 2 2 2" xfId="12888" xr:uid="{00000000-0005-0000-0000-00002A520000}"/>
    <cellStyle name="Normal 2 3 3 2 2 6 2 2 2 2" xfId="29184" xr:uid="{00000000-0005-0000-0000-00002B520000}"/>
    <cellStyle name="Normal 2 3 3 2 2 6 2 2 3" xfId="21038" xr:uid="{00000000-0005-0000-0000-00002C520000}"/>
    <cellStyle name="Normal 2 3 3 2 2 6 2 3" xfId="7502" xr:uid="{00000000-0005-0000-0000-00002D520000}"/>
    <cellStyle name="Normal 2 3 3 2 2 6 2 3 2" xfId="15648" xr:uid="{00000000-0005-0000-0000-00002E520000}"/>
    <cellStyle name="Normal 2 3 3 2 2 6 2 3 2 2" xfId="31944" xr:uid="{00000000-0005-0000-0000-00002F520000}"/>
    <cellStyle name="Normal 2 3 3 2 2 6 2 3 3" xfId="23798" xr:uid="{00000000-0005-0000-0000-000030520000}"/>
    <cellStyle name="Normal 2 3 3 2 2 6 2 4" xfId="10349" xr:uid="{00000000-0005-0000-0000-000031520000}"/>
    <cellStyle name="Normal 2 3 3 2 2 6 2 4 2" xfId="26645" xr:uid="{00000000-0005-0000-0000-000032520000}"/>
    <cellStyle name="Normal 2 3 3 2 2 6 2 5" xfId="18499" xr:uid="{00000000-0005-0000-0000-000033520000}"/>
    <cellStyle name="Normal 2 3 3 2 2 6 3" xfId="3524" xr:uid="{00000000-0005-0000-0000-000034520000}"/>
    <cellStyle name="Normal 2 3 3 2 2 6 3 2" xfId="11670" xr:uid="{00000000-0005-0000-0000-000035520000}"/>
    <cellStyle name="Normal 2 3 3 2 2 6 3 2 2" xfId="27966" xr:uid="{00000000-0005-0000-0000-000036520000}"/>
    <cellStyle name="Normal 2 3 3 2 2 6 3 3" xfId="19820" xr:uid="{00000000-0005-0000-0000-000037520000}"/>
    <cellStyle name="Normal 2 3 3 2 2 6 4" xfId="6092" xr:uid="{00000000-0005-0000-0000-000038520000}"/>
    <cellStyle name="Normal 2 3 3 2 2 6 4 2" xfId="14238" xr:uid="{00000000-0005-0000-0000-000039520000}"/>
    <cellStyle name="Normal 2 3 3 2 2 6 4 2 2" xfId="30534" xr:uid="{00000000-0005-0000-0000-00003A520000}"/>
    <cellStyle name="Normal 2 3 3 2 2 6 4 3" xfId="22388" xr:uid="{00000000-0005-0000-0000-00003B520000}"/>
    <cellStyle name="Normal 2 3 3 2 2 6 5" xfId="8939" xr:uid="{00000000-0005-0000-0000-00003C520000}"/>
    <cellStyle name="Normal 2 3 3 2 2 6 5 2" xfId="25235" xr:uid="{00000000-0005-0000-0000-00003D520000}"/>
    <cellStyle name="Normal 2 3 3 2 2 6 6" xfId="17089" xr:uid="{00000000-0005-0000-0000-00003E520000}"/>
    <cellStyle name="Normal 2 3 3 2 2 7" xfId="1498" xr:uid="{00000000-0005-0000-0000-00003F520000}"/>
    <cellStyle name="Normal 2 3 3 2 2 7 2" xfId="4133" xr:uid="{00000000-0005-0000-0000-000040520000}"/>
    <cellStyle name="Normal 2 3 3 2 2 7 2 2" xfId="12279" xr:uid="{00000000-0005-0000-0000-000041520000}"/>
    <cellStyle name="Normal 2 3 3 2 2 7 2 2 2" xfId="28575" xr:uid="{00000000-0005-0000-0000-000042520000}"/>
    <cellStyle name="Normal 2 3 3 2 2 7 2 3" xfId="20429" xr:uid="{00000000-0005-0000-0000-000043520000}"/>
    <cellStyle name="Normal 2 3 3 2 2 7 3" xfId="6797" xr:uid="{00000000-0005-0000-0000-000044520000}"/>
    <cellStyle name="Normal 2 3 3 2 2 7 3 2" xfId="14943" xr:uid="{00000000-0005-0000-0000-000045520000}"/>
    <cellStyle name="Normal 2 3 3 2 2 7 3 2 2" xfId="31239" xr:uid="{00000000-0005-0000-0000-000046520000}"/>
    <cellStyle name="Normal 2 3 3 2 2 7 3 3" xfId="23093" xr:uid="{00000000-0005-0000-0000-000047520000}"/>
    <cellStyle name="Normal 2 3 3 2 2 7 4" xfId="9644" xr:uid="{00000000-0005-0000-0000-000048520000}"/>
    <cellStyle name="Normal 2 3 3 2 2 7 4 2" xfId="25940" xr:uid="{00000000-0005-0000-0000-000049520000}"/>
    <cellStyle name="Normal 2 3 3 2 2 7 5" xfId="17794" xr:uid="{00000000-0005-0000-0000-00004A520000}"/>
    <cellStyle name="Normal 2 3 3 2 2 8" xfId="2915" xr:uid="{00000000-0005-0000-0000-00004B520000}"/>
    <cellStyle name="Normal 2 3 3 2 2 8 2" xfId="11061" xr:uid="{00000000-0005-0000-0000-00004C520000}"/>
    <cellStyle name="Normal 2 3 3 2 2 8 2 2" xfId="27357" xr:uid="{00000000-0005-0000-0000-00004D520000}"/>
    <cellStyle name="Normal 2 3 3 2 2 8 3" xfId="19211" xr:uid="{00000000-0005-0000-0000-00004E520000}"/>
    <cellStyle name="Normal 2 3 3 2 2 9" xfId="5387" xr:uid="{00000000-0005-0000-0000-00004F520000}"/>
    <cellStyle name="Normal 2 3 3 2 2 9 2" xfId="13533" xr:uid="{00000000-0005-0000-0000-000050520000}"/>
    <cellStyle name="Normal 2 3 3 2 2 9 2 2" xfId="29829" xr:uid="{00000000-0005-0000-0000-000051520000}"/>
    <cellStyle name="Normal 2 3 3 2 2 9 3" xfId="21683" xr:uid="{00000000-0005-0000-0000-000052520000}"/>
    <cellStyle name="Normal 2 3 3 2 3" xfId="133" xr:uid="{00000000-0005-0000-0000-000053520000}"/>
    <cellStyle name="Normal 2 3 3 2 3 2" xfId="477" xr:uid="{00000000-0005-0000-0000-000054520000}"/>
    <cellStyle name="Normal 2 3 3 2 3 2 2" xfId="1183" xr:uid="{00000000-0005-0000-0000-000055520000}"/>
    <cellStyle name="Normal 2 3 3 2 3 2 2 2" xfId="2593" xr:uid="{00000000-0005-0000-0000-000056520000}"/>
    <cellStyle name="Normal 2 3 3 2 3 2 2 2 2" xfId="5076" xr:uid="{00000000-0005-0000-0000-000057520000}"/>
    <cellStyle name="Normal 2 3 3 2 3 2 2 2 2 2" xfId="13222" xr:uid="{00000000-0005-0000-0000-000058520000}"/>
    <cellStyle name="Normal 2 3 3 2 3 2 2 2 2 2 2" xfId="29518" xr:uid="{00000000-0005-0000-0000-000059520000}"/>
    <cellStyle name="Normal 2 3 3 2 3 2 2 2 2 3" xfId="21372" xr:uid="{00000000-0005-0000-0000-00005A520000}"/>
    <cellStyle name="Normal 2 3 3 2 3 2 2 2 3" xfId="7892" xr:uid="{00000000-0005-0000-0000-00005B520000}"/>
    <cellStyle name="Normal 2 3 3 2 3 2 2 2 3 2" xfId="16038" xr:uid="{00000000-0005-0000-0000-00005C520000}"/>
    <cellStyle name="Normal 2 3 3 2 3 2 2 2 3 2 2" xfId="32334" xr:uid="{00000000-0005-0000-0000-00005D520000}"/>
    <cellStyle name="Normal 2 3 3 2 3 2 2 2 3 3" xfId="24188" xr:uid="{00000000-0005-0000-0000-00005E520000}"/>
    <cellStyle name="Normal 2 3 3 2 3 2 2 2 4" xfId="10739" xr:uid="{00000000-0005-0000-0000-00005F520000}"/>
    <cellStyle name="Normal 2 3 3 2 3 2 2 2 4 2" xfId="27035" xr:uid="{00000000-0005-0000-0000-000060520000}"/>
    <cellStyle name="Normal 2 3 3 2 3 2 2 2 5" xfId="18889" xr:uid="{00000000-0005-0000-0000-000061520000}"/>
    <cellStyle name="Normal 2 3 3 2 3 2 2 3" xfId="3858" xr:uid="{00000000-0005-0000-0000-000062520000}"/>
    <cellStyle name="Normal 2 3 3 2 3 2 2 3 2" xfId="12004" xr:uid="{00000000-0005-0000-0000-000063520000}"/>
    <cellStyle name="Normal 2 3 3 2 3 2 2 3 2 2" xfId="28300" xr:uid="{00000000-0005-0000-0000-000064520000}"/>
    <cellStyle name="Normal 2 3 3 2 3 2 2 3 3" xfId="20154" xr:uid="{00000000-0005-0000-0000-000065520000}"/>
    <cellStyle name="Normal 2 3 3 2 3 2 2 4" xfId="6482" xr:uid="{00000000-0005-0000-0000-000066520000}"/>
    <cellStyle name="Normal 2 3 3 2 3 2 2 4 2" xfId="14628" xr:uid="{00000000-0005-0000-0000-000067520000}"/>
    <cellStyle name="Normal 2 3 3 2 3 2 2 4 2 2" xfId="30924" xr:uid="{00000000-0005-0000-0000-000068520000}"/>
    <cellStyle name="Normal 2 3 3 2 3 2 2 4 3" xfId="22778" xr:uid="{00000000-0005-0000-0000-000069520000}"/>
    <cellStyle name="Normal 2 3 3 2 3 2 2 5" xfId="9329" xr:uid="{00000000-0005-0000-0000-00006A520000}"/>
    <cellStyle name="Normal 2 3 3 2 3 2 2 5 2" xfId="25625" xr:uid="{00000000-0005-0000-0000-00006B520000}"/>
    <cellStyle name="Normal 2 3 3 2 3 2 2 6" xfId="17479" xr:uid="{00000000-0005-0000-0000-00006C520000}"/>
    <cellStyle name="Normal 2 3 3 2 3 2 3" xfId="1888" xr:uid="{00000000-0005-0000-0000-00006D520000}"/>
    <cellStyle name="Normal 2 3 3 2 3 2 3 2" xfId="4467" xr:uid="{00000000-0005-0000-0000-00006E520000}"/>
    <cellStyle name="Normal 2 3 3 2 3 2 3 2 2" xfId="12613" xr:uid="{00000000-0005-0000-0000-00006F520000}"/>
    <cellStyle name="Normal 2 3 3 2 3 2 3 2 2 2" xfId="28909" xr:uid="{00000000-0005-0000-0000-000070520000}"/>
    <cellStyle name="Normal 2 3 3 2 3 2 3 2 3" xfId="20763" xr:uid="{00000000-0005-0000-0000-000071520000}"/>
    <cellStyle name="Normal 2 3 3 2 3 2 3 3" xfId="7187" xr:uid="{00000000-0005-0000-0000-000072520000}"/>
    <cellStyle name="Normal 2 3 3 2 3 2 3 3 2" xfId="15333" xr:uid="{00000000-0005-0000-0000-000073520000}"/>
    <cellStyle name="Normal 2 3 3 2 3 2 3 3 2 2" xfId="31629" xr:uid="{00000000-0005-0000-0000-000074520000}"/>
    <cellStyle name="Normal 2 3 3 2 3 2 3 3 3" xfId="23483" xr:uid="{00000000-0005-0000-0000-000075520000}"/>
    <cellStyle name="Normal 2 3 3 2 3 2 3 4" xfId="10034" xr:uid="{00000000-0005-0000-0000-000076520000}"/>
    <cellStyle name="Normal 2 3 3 2 3 2 3 4 2" xfId="26330" xr:uid="{00000000-0005-0000-0000-000077520000}"/>
    <cellStyle name="Normal 2 3 3 2 3 2 3 5" xfId="18184" xr:uid="{00000000-0005-0000-0000-000078520000}"/>
    <cellStyle name="Normal 2 3 3 2 3 2 4" xfId="3249" xr:uid="{00000000-0005-0000-0000-000079520000}"/>
    <cellStyle name="Normal 2 3 3 2 3 2 4 2" xfId="11395" xr:uid="{00000000-0005-0000-0000-00007A520000}"/>
    <cellStyle name="Normal 2 3 3 2 3 2 4 2 2" xfId="27691" xr:uid="{00000000-0005-0000-0000-00007B520000}"/>
    <cellStyle name="Normal 2 3 3 2 3 2 4 3" xfId="19545" xr:uid="{00000000-0005-0000-0000-00007C520000}"/>
    <cellStyle name="Normal 2 3 3 2 3 2 5" xfId="5777" xr:uid="{00000000-0005-0000-0000-00007D520000}"/>
    <cellStyle name="Normal 2 3 3 2 3 2 5 2" xfId="13923" xr:uid="{00000000-0005-0000-0000-00007E520000}"/>
    <cellStyle name="Normal 2 3 3 2 3 2 5 2 2" xfId="30219" xr:uid="{00000000-0005-0000-0000-00007F520000}"/>
    <cellStyle name="Normal 2 3 3 2 3 2 5 3" xfId="22073" xr:uid="{00000000-0005-0000-0000-000080520000}"/>
    <cellStyle name="Normal 2 3 3 2 3 2 6" xfId="8624" xr:uid="{00000000-0005-0000-0000-000081520000}"/>
    <cellStyle name="Normal 2 3 3 2 3 2 6 2" xfId="24920" xr:uid="{00000000-0005-0000-0000-000082520000}"/>
    <cellStyle name="Normal 2 3 3 2 3 2 7" xfId="16774" xr:uid="{00000000-0005-0000-0000-000083520000}"/>
    <cellStyle name="Normal 2 3 3 2 3 3" xfId="839" xr:uid="{00000000-0005-0000-0000-000084520000}"/>
    <cellStyle name="Normal 2 3 3 2 3 3 2" xfId="2249" xr:uid="{00000000-0005-0000-0000-000085520000}"/>
    <cellStyle name="Normal 2 3 3 2 3 3 2 2" xfId="4780" xr:uid="{00000000-0005-0000-0000-000086520000}"/>
    <cellStyle name="Normal 2 3 3 2 3 3 2 2 2" xfId="12926" xr:uid="{00000000-0005-0000-0000-000087520000}"/>
    <cellStyle name="Normal 2 3 3 2 3 3 2 2 2 2" xfId="29222" xr:uid="{00000000-0005-0000-0000-000088520000}"/>
    <cellStyle name="Normal 2 3 3 2 3 3 2 2 3" xfId="21076" xr:uid="{00000000-0005-0000-0000-000089520000}"/>
    <cellStyle name="Normal 2 3 3 2 3 3 2 3" xfId="7548" xr:uid="{00000000-0005-0000-0000-00008A520000}"/>
    <cellStyle name="Normal 2 3 3 2 3 3 2 3 2" xfId="15694" xr:uid="{00000000-0005-0000-0000-00008B520000}"/>
    <cellStyle name="Normal 2 3 3 2 3 3 2 3 2 2" xfId="31990" xr:uid="{00000000-0005-0000-0000-00008C520000}"/>
    <cellStyle name="Normal 2 3 3 2 3 3 2 3 3" xfId="23844" xr:uid="{00000000-0005-0000-0000-00008D520000}"/>
    <cellStyle name="Normal 2 3 3 2 3 3 2 4" xfId="10395" xr:uid="{00000000-0005-0000-0000-00008E520000}"/>
    <cellStyle name="Normal 2 3 3 2 3 3 2 4 2" xfId="26691" xr:uid="{00000000-0005-0000-0000-00008F520000}"/>
    <cellStyle name="Normal 2 3 3 2 3 3 2 5" xfId="18545" xr:uid="{00000000-0005-0000-0000-000090520000}"/>
    <cellStyle name="Normal 2 3 3 2 3 3 3" xfId="3562" xr:uid="{00000000-0005-0000-0000-000091520000}"/>
    <cellStyle name="Normal 2 3 3 2 3 3 3 2" xfId="11708" xr:uid="{00000000-0005-0000-0000-000092520000}"/>
    <cellStyle name="Normal 2 3 3 2 3 3 3 2 2" xfId="28004" xr:uid="{00000000-0005-0000-0000-000093520000}"/>
    <cellStyle name="Normal 2 3 3 2 3 3 3 3" xfId="19858" xr:uid="{00000000-0005-0000-0000-000094520000}"/>
    <cellStyle name="Normal 2 3 3 2 3 3 4" xfId="6138" xr:uid="{00000000-0005-0000-0000-000095520000}"/>
    <cellStyle name="Normal 2 3 3 2 3 3 4 2" xfId="14284" xr:uid="{00000000-0005-0000-0000-000096520000}"/>
    <cellStyle name="Normal 2 3 3 2 3 3 4 2 2" xfId="30580" xr:uid="{00000000-0005-0000-0000-000097520000}"/>
    <cellStyle name="Normal 2 3 3 2 3 3 4 3" xfId="22434" xr:uid="{00000000-0005-0000-0000-000098520000}"/>
    <cellStyle name="Normal 2 3 3 2 3 3 5" xfId="8985" xr:uid="{00000000-0005-0000-0000-000099520000}"/>
    <cellStyle name="Normal 2 3 3 2 3 3 5 2" xfId="25281" xr:uid="{00000000-0005-0000-0000-00009A520000}"/>
    <cellStyle name="Normal 2 3 3 2 3 3 6" xfId="17135" xr:uid="{00000000-0005-0000-0000-00009B520000}"/>
    <cellStyle name="Normal 2 3 3 2 3 4" xfId="1544" xr:uid="{00000000-0005-0000-0000-00009C520000}"/>
    <cellStyle name="Normal 2 3 3 2 3 4 2" xfId="4171" xr:uid="{00000000-0005-0000-0000-00009D520000}"/>
    <cellStyle name="Normal 2 3 3 2 3 4 2 2" xfId="12317" xr:uid="{00000000-0005-0000-0000-00009E520000}"/>
    <cellStyle name="Normal 2 3 3 2 3 4 2 2 2" xfId="28613" xr:uid="{00000000-0005-0000-0000-00009F520000}"/>
    <cellStyle name="Normal 2 3 3 2 3 4 2 3" xfId="20467" xr:uid="{00000000-0005-0000-0000-0000A0520000}"/>
    <cellStyle name="Normal 2 3 3 2 3 4 3" xfId="6843" xr:uid="{00000000-0005-0000-0000-0000A1520000}"/>
    <cellStyle name="Normal 2 3 3 2 3 4 3 2" xfId="14989" xr:uid="{00000000-0005-0000-0000-0000A2520000}"/>
    <cellStyle name="Normal 2 3 3 2 3 4 3 2 2" xfId="31285" xr:uid="{00000000-0005-0000-0000-0000A3520000}"/>
    <cellStyle name="Normal 2 3 3 2 3 4 3 3" xfId="23139" xr:uid="{00000000-0005-0000-0000-0000A4520000}"/>
    <cellStyle name="Normal 2 3 3 2 3 4 4" xfId="9690" xr:uid="{00000000-0005-0000-0000-0000A5520000}"/>
    <cellStyle name="Normal 2 3 3 2 3 4 4 2" xfId="25986" xr:uid="{00000000-0005-0000-0000-0000A6520000}"/>
    <cellStyle name="Normal 2 3 3 2 3 4 5" xfId="17840" xr:uid="{00000000-0005-0000-0000-0000A7520000}"/>
    <cellStyle name="Normal 2 3 3 2 3 5" xfId="2953" xr:uid="{00000000-0005-0000-0000-0000A8520000}"/>
    <cellStyle name="Normal 2 3 3 2 3 5 2" xfId="11099" xr:uid="{00000000-0005-0000-0000-0000A9520000}"/>
    <cellStyle name="Normal 2 3 3 2 3 5 2 2" xfId="27395" xr:uid="{00000000-0005-0000-0000-0000AA520000}"/>
    <cellStyle name="Normal 2 3 3 2 3 5 3" xfId="19249" xr:uid="{00000000-0005-0000-0000-0000AB520000}"/>
    <cellStyle name="Normal 2 3 3 2 3 6" xfId="5433" xr:uid="{00000000-0005-0000-0000-0000AC520000}"/>
    <cellStyle name="Normal 2 3 3 2 3 6 2" xfId="13579" xr:uid="{00000000-0005-0000-0000-0000AD520000}"/>
    <cellStyle name="Normal 2 3 3 2 3 6 2 2" xfId="29875" xr:uid="{00000000-0005-0000-0000-0000AE520000}"/>
    <cellStyle name="Normal 2 3 3 2 3 6 3" xfId="21729" xr:uid="{00000000-0005-0000-0000-0000AF520000}"/>
    <cellStyle name="Normal 2 3 3 2 3 7" xfId="8280" xr:uid="{00000000-0005-0000-0000-0000B0520000}"/>
    <cellStyle name="Normal 2 3 3 2 3 7 2" xfId="24576" xr:uid="{00000000-0005-0000-0000-0000B1520000}"/>
    <cellStyle name="Normal 2 3 3 2 3 8" xfId="16430" xr:uid="{00000000-0005-0000-0000-0000B2520000}"/>
    <cellStyle name="Normal 2 3 3 2 4" xfId="216" xr:uid="{00000000-0005-0000-0000-0000B3520000}"/>
    <cellStyle name="Normal 2 3 3 2 4 2" xfId="560" xr:uid="{00000000-0005-0000-0000-0000B4520000}"/>
    <cellStyle name="Normal 2 3 3 2 4 2 2" xfId="1266" xr:uid="{00000000-0005-0000-0000-0000B5520000}"/>
    <cellStyle name="Normal 2 3 3 2 4 2 2 2" xfId="2676" xr:uid="{00000000-0005-0000-0000-0000B6520000}"/>
    <cellStyle name="Normal 2 3 3 2 4 2 2 2 2" xfId="5150" xr:uid="{00000000-0005-0000-0000-0000B7520000}"/>
    <cellStyle name="Normal 2 3 3 2 4 2 2 2 2 2" xfId="13296" xr:uid="{00000000-0005-0000-0000-0000B8520000}"/>
    <cellStyle name="Normal 2 3 3 2 4 2 2 2 2 2 2" xfId="29592" xr:uid="{00000000-0005-0000-0000-0000B9520000}"/>
    <cellStyle name="Normal 2 3 3 2 4 2 2 2 2 3" xfId="21446" xr:uid="{00000000-0005-0000-0000-0000BA520000}"/>
    <cellStyle name="Normal 2 3 3 2 4 2 2 2 3" xfId="7975" xr:uid="{00000000-0005-0000-0000-0000BB520000}"/>
    <cellStyle name="Normal 2 3 3 2 4 2 2 2 3 2" xfId="16121" xr:uid="{00000000-0005-0000-0000-0000BC520000}"/>
    <cellStyle name="Normal 2 3 3 2 4 2 2 2 3 2 2" xfId="32417" xr:uid="{00000000-0005-0000-0000-0000BD520000}"/>
    <cellStyle name="Normal 2 3 3 2 4 2 2 2 3 3" xfId="24271" xr:uid="{00000000-0005-0000-0000-0000BE520000}"/>
    <cellStyle name="Normal 2 3 3 2 4 2 2 2 4" xfId="10822" xr:uid="{00000000-0005-0000-0000-0000BF520000}"/>
    <cellStyle name="Normal 2 3 3 2 4 2 2 2 4 2" xfId="27118" xr:uid="{00000000-0005-0000-0000-0000C0520000}"/>
    <cellStyle name="Normal 2 3 3 2 4 2 2 2 5" xfId="18972" xr:uid="{00000000-0005-0000-0000-0000C1520000}"/>
    <cellStyle name="Normal 2 3 3 2 4 2 2 3" xfId="3932" xr:uid="{00000000-0005-0000-0000-0000C2520000}"/>
    <cellStyle name="Normal 2 3 3 2 4 2 2 3 2" xfId="12078" xr:uid="{00000000-0005-0000-0000-0000C3520000}"/>
    <cellStyle name="Normal 2 3 3 2 4 2 2 3 2 2" xfId="28374" xr:uid="{00000000-0005-0000-0000-0000C4520000}"/>
    <cellStyle name="Normal 2 3 3 2 4 2 2 3 3" xfId="20228" xr:uid="{00000000-0005-0000-0000-0000C5520000}"/>
    <cellStyle name="Normal 2 3 3 2 4 2 2 4" xfId="6565" xr:uid="{00000000-0005-0000-0000-0000C6520000}"/>
    <cellStyle name="Normal 2 3 3 2 4 2 2 4 2" xfId="14711" xr:uid="{00000000-0005-0000-0000-0000C7520000}"/>
    <cellStyle name="Normal 2 3 3 2 4 2 2 4 2 2" xfId="31007" xr:uid="{00000000-0005-0000-0000-0000C8520000}"/>
    <cellStyle name="Normal 2 3 3 2 4 2 2 4 3" xfId="22861" xr:uid="{00000000-0005-0000-0000-0000C9520000}"/>
    <cellStyle name="Normal 2 3 3 2 4 2 2 5" xfId="9412" xr:uid="{00000000-0005-0000-0000-0000CA520000}"/>
    <cellStyle name="Normal 2 3 3 2 4 2 2 5 2" xfId="25708" xr:uid="{00000000-0005-0000-0000-0000CB520000}"/>
    <cellStyle name="Normal 2 3 3 2 4 2 2 6" xfId="17562" xr:uid="{00000000-0005-0000-0000-0000CC520000}"/>
    <cellStyle name="Normal 2 3 3 2 4 2 3" xfId="1971" xr:uid="{00000000-0005-0000-0000-0000CD520000}"/>
    <cellStyle name="Normal 2 3 3 2 4 2 3 2" xfId="4541" xr:uid="{00000000-0005-0000-0000-0000CE520000}"/>
    <cellStyle name="Normal 2 3 3 2 4 2 3 2 2" xfId="12687" xr:uid="{00000000-0005-0000-0000-0000CF520000}"/>
    <cellStyle name="Normal 2 3 3 2 4 2 3 2 2 2" xfId="28983" xr:uid="{00000000-0005-0000-0000-0000D0520000}"/>
    <cellStyle name="Normal 2 3 3 2 4 2 3 2 3" xfId="20837" xr:uid="{00000000-0005-0000-0000-0000D1520000}"/>
    <cellStyle name="Normal 2 3 3 2 4 2 3 3" xfId="7270" xr:uid="{00000000-0005-0000-0000-0000D2520000}"/>
    <cellStyle name="Normal 2 3 3 2 4 2 3 3 2" xfId="15416" xr:uid="{00000000-0005-0000-0000-0000D3520000}"/>
    <cellStyle name="Normal 2 3 3 2 4 2 3 3 2 2" xfId="31712" xr:uid="{00000000-0005-0000-0000-0000D4520000}"/>
    <cellStyle name="Normal 2 3 3 2 4 2 3 3 3" xfId="23566" xr:uid="{00000000-0005-0000-0000-0000D5520000}"/>
    <cellStyle name="Normal 2 3 3 2 4 2 3 4" xfId="10117" xr:uid="{00000000-0005-0000-0000-0000D6520000}"/>
    <cellStyle name="Normal 2 3 3 2 4 2 3 4 2" xfId="26413" xr:uid="{00000000-0005-0000-0000-0000D7520000}"/>
    <cellStyle name="Normal 2 3 3 2 4 2 3 5" xfId="18267" xr:uid="{00000000-0005-0000-0000-0000D8520000}"/>
    <cellStyle name="Normal 2 3 3 2 4 2 4" xfId="3323" xr:uid="{00000000-0005-0000-0000-0000D9520000}"/>
    <cellStyle name="Normal 2 3 3 2 4 2 4 2" xfId="11469" xr:uid="{00000000-0005-0000-0000-0000DA520000}"/>
    <cellStyle name="Normal 2 3 3 2 4 2 4 2 2" xfId="27765" xr:uid="{00000000-0005-0000-0000-0000DB520000}"/>
    <cellStyle name="Normal 2 3 3 2 4 2 4 3" xfId="19619" xr:uid="{00000000-0005-0000-0000-0000DC520000}"/>
    <cellStyle name="Normal 2 3 3 2 4 2 5" xfId="5860" xr:uid="{00000000-0005-0000-0000-0000DD520000}"/>
    <cellStyle name="Normal 2 3 3 2 4 2 5 2" xfId="14006" xr:uid="{00000000-0005-0000-0000-0000DE520000}"/>
    <cellStyle name="Normal 2 3 3 2 4 2 5 2 2" xfId="30302" xr:uid="{00000000-0005-0000-0000-0000DF520000}"/>
    <cellStyle name="Normal 2 3 3 2 4 2 5 3" xfId="22156" xr:uid="{00000000-0005-0000-0000-0000E0520000}"/>
    <cellStyle name="Normal 2 3 3 2 4 2 6" xfId="8707" xr:uid="{00000000-0005-0000-0000-0000E1520000}"/>
    <cellStyle name="Normal 2 3 3 2 4 2 6 2" xfId="25003" xr:uid="{00000000-0005-0000-0000-0000E2520000}"/>
    <cellStyle name="Normal 2 3 3 2 4 2 7" xfId="16857" xr:uid="{00000000-0005-0000-0000-0000E3520000}"/>
    <cellStyle name="Normal 2 3 3 2 4 3" xfId="922" xr:uid="{00000000-0005-0000-0000-0000E4520000}"/>
    <cellStyle name="Normal 2 3 3 2 4 3 2" xfId="2332" xr:uid="{00000000-0005-0000-0000-0000E5520000}"/>
    <cellStyle name="Normal 2 3 3 2 4 3 2 2" xfId="4854" xr:uid="{00000000-0005-0000-0000-0000E6520000}"/>
    <cellStyle name="Normal 2 3 3 2 4 3 2 2 2" xfId="13000" xr:uid="{00000000-0005-0000-0000-0000E7520000}"/>
    <cellStyle name="Normal 2 3 3 2 4 3 2 2 2 2" xfId="29296" xr:uid="{00000000-0005-0000-0000-0000E8520000}"/>
    <cellStyle name="Normal 2 3 3 2 4 3 2 2 3" xfId="21150" xr:uid="{00000000-0005-0000-0000-0000E9520000}"/>
    <cellStyle name="Normal 2 3 3 2 4 3 2 3" xfId="7631" xr:uid="{00000000-0005-0000-0000-0000EA520000}"/>
    <cellStyle name="Normal 2 3 3 2 4 3 2 3 2" xfId="15777" xr:uid="{00000000-0005-0000-0000-0000EB520000}"/>
    <cellStyle name="Normal 2 3 3 2 4 3 2 3 2 2" xfId="32073" xr:uid="{00000000-0005-0000-0000-0000EC520000}"/>
    <cellStyle name="Normal 2 3 3 2 4 3 2 3 3" xfId="23927" xr:uid="{00000000-0005-0000-0000-0000ED520000}"/>
    <cellStyle name="Normal 2 3 3 2 4 3 2 4" xfId="10478" xr:uid="{00000000-0005-0000-0000-0000EE520000}"/>
    <cellStyle name="Normal 2 3 3 2 4 3 2 4 2" xfId="26774" xr:uid="{00000000-0005-0000-0000-0000EF520000}"/>
    <cellStyle name="Normal 2 3 3 2 4 3 2 5" xfId="18628" xr:uid="{00000000-0005-0000-0000-0000F0520000}"/>
    <cellStyle name="Normal 2 3 3 2 4 3 3" xfId="3636" xr:uid="{00000000-0005-0000-0000-0000F1520000}"/>
    <cellStyle name="Normal 2 3 3 2 4 3 3 2" xfId="11782" xr:uid="{00000000-0005-0000-0000-0000F2520000}"/>
    <cellStyle name="Normal 2 3 3 2 4 3 3 2 2" xfId="28078" xr:uid="{00000000-0005-0000-0000-0000F3520000}"/>
    <cellStyle name="Normal 2 3 3 2 4 3 3 3" xfId="19932" xr:uid="{00000000-0005-0000-0000-0000F4520000}"/>
    <cellStyle name="Normal 2 3 3 2 4 3 4" xfId="6221" xr:uid="{00000000-0005-0000-0000-0000F5520000}"/>
    <cellStyle name="Normal 2 3 3 2 4 3 4 2" xfId="14367" xr:uid="{00000000-0005-0000-0000-0000F6520000}"/>
    <cellStyle name="Normal 2 3 3 2 4 3 4 2 2" xfId="30663" xr:uid="{00000000-0005-0000-0000-0000F7520000}"/>
    <cellStyle name="Normal 2 3 3 2 4 3 4 3" xfId="22517" xr:uid="{00000000-0005-0000-0000-0000F8520000}"/>
    <cellStyle name="Normal 2 3 3 2 4 3 5" xfId="9068" xr:uid="{00000000-0005-0000-0000-0000F9520000}"/>
    <cellStyle name="Normal 2 3 3 2 4 3 5 2" xfId="25364" xr:uid="{00000000-0005-0000-0000-0000FA520000}"/>
    <cellStyle name="Normal 2 3 3 2 4 3 6" xfId="17218" xr:uid="{00000000-0005-0000-0000-0000FB520000}"/>
    <cellStyle name="Normal 2 3 3 2 4 4" xfId="1627" xr:uid="{00000000-0005-0000-0000-0000FC520000}"/>
    <cellStyle name="Normal 2 3 3 2 4 4 2" xfId="4245" xr:uid="{00000000-0005-0000-0000-0000FD520000}"/>
    <cellStyle name="Normal 2 3 3 2 4 4 2 2" xfId="12391" xr:uid="{00000000-0005-0000-0000-0000FE520000}"/>
    <cellStyle name="Normal 2 3 3 2 4 4 2 2 2" xfId="28687" xr:uid="{00000000-0005-0000-0000-0000FF520000}"/>
    <cellStyle name="Normal 2 3 3 2 4 4 2 3" xfId="20541" xr:uid="{00000000-0005-0000-0000-000000530000}"/>
    <cellStyle name="Normal 2 3 3 2 4 4 3" xfId="6926" xr:uid="{00000000-0005-0000-0000-000001530000}"/>
    <cellStyle name="Normal 2 3 3 2 4 4 3 2" xfId="15072" xr:uid="{00000000-0005-0000-0000-000002530000}"/>
    <cellStyle name="Normal 2 3 3 2 4 4 3 2 2" xfId="31368" xr:uid="{00000000-0005-0000-0000-000003530000}"/>
    <cellStyle name="Normal 2 3 3 2 4 4 3 3" xfId="23222" xr:uid="{00000000-0005-0000-0000-000004530000}"/>
    <cellStyle name="Normal 2 3 3 2 4 4 4" xfId="9773" xr:uid="{00000000-0005-0000-0000-000005530000}"/>
    <cellStyle name="Normal 2 3 3 2 4 4 4 2" xfId="26069" xr:uid="{00000000-0005-0000-0000-000006530000}"/>
    <cellStyle name="Normal 2 3 3 2 4 4 5" xfId="17923" xr:uid="{00000000-0005-0000-0000-000007530000}"/>
    <cellStyle name="Normal 2 3 3 2 4 5" xfId="3027" xr:uid="{00000000-0005-0000-0000-000008530000}"/>
    <cellStyle name="Normal 2 3 3 2 4 5 2" xfId="11173" xr:uid="{00000000-0005-0000-0000-000009530000}"/>
    <cellStyle name="Normal 2 3 3 2 4 5 2 2" xfId="27469" xr:uid="{00000000-0005-0000-0000-00000A530000}"/>
    <cellStyle name="Normal 2 3 3 2 4 5 3" xfId="19323" xr:uid="{00000000-0005-0000-0000-00000B530000}"/>
    <cellStyle name="Normal 2 3 3 2 4 6" xfId="5516" xr:uid="{00000000-0005-0000-0000-00000C530000}"/>
    <cellStyle name="Normal 2 3 3 2 4 6 2" xfId="13662" xr:uid="{00000000-0005-0000-0000-00000D530000}"/>
    <cellStyle name="Normal 2 3 3 2 4 6 2 2" xfId="29958" xr:uid="{00000000-0005-0000-0000-00000E530000}"/>
    <cellStyle name="Normal 2 3 3 2 4 6 3" xfId="21812" xr:uid="{00000000-0005-0000-0000-00000F530000}"/>
    <cellStyle name="Normal 2 3 3 2 4 7" xfId="8363" xr:uid="{00000000-0005-0000-0000-000010530000}"/>
    <cellStyle name="Normal 2 3 3 2 4 7 2" xfId="24659" xr:uid="{00000000-0005-0000-0000-000011530000}"/>
    <cellStyle name="Normal 2 3 3 2 4 8" xfId="16513" xr:uid="{00000000-0005-0000-0000-000012530000}"/>
    <cellStyle name="Normal 2 3 3 2 5" xfId="297" xr:uid="{00000000-0005-0000-0000-000013530000}"/>
    <cellStyle name="Normal 2 3 3 2 5 2" xfId="641" xr:uid="{00000000-0005-0000-0000-000014530000}"/>
    <cellStyle name="Normal 2 3 3 2 5 2 2" xfId="1347" xr:uid="{00000000-0005-0000-0000-000015530000}"/>
    <cellStyle name="Normal 2 3 3 2 5 2 2 2" xfId="2757" xr:uid="{00000000-0005-0000-0000-000016530000}"/>
    <cellStyle name="Normal 2 3 3 2 5 2 2 2 2" xfId="5224" xr:uid="{00000000-0005-0000-0000-000017530000}"/>
    <cellStyle name="Normal 2 3 3 2 5 2 2 2 2 2" xfId="13370" xr:uid="{00000000-0005-0000-0000-000018530000}"/>
    <cellStyle name="Normal 2 3 3 2 5 2 2 2 2 2 2" xfId="29666" xr:uid="{00000000-0005-0000-0000-000019530000}"/>
    <cellStyle name="Normal 2 3 3 2 5 2 2 2 2 3" xfId="21520" xr:uid="{00000000-0005-0000-0000-00001A530000}"/>
    <cellStyle name="Normal 2 3 3 2 5 2 2 2 3" xfId="8056" xr:uid="{00000000-0005-0000-0000-00001B530000}"/>
    <cellStyle name="Normal 2 3 3 2 5 2 2 2 3 2" xfId="16202" xr:uid="{00000000-0005-0000-0000-00001C530000}"/>
    <cellStyle name="Normal 2 3 3 2 5 2 2 2 3 2 2" xfId="32498" xr:uid="{00000000-0005-0000-0000-00001D530000}"/>
    <cellStyle name="Normal 2 3 3 2 5 2 2 2 3 3" xfId="24352" xr:uid="{00000000-0005-0000-0000-00001E530000}"/>
    <cellStyle name="Normal 2 3 3 2 5 2 2 2 4" xfId="10903" xr:uid="{00000000-0005-0000-0000-00001F530000}"/>
    <cellStyle name="Normal 2 3 3 2 5 2 2 2 4 2" xfId="27199" xr:uid="{00000000-0005-0000-0000-000020530000}"/>
    <cellStyle name="Normal 2 3 3 2 5 2 2 2 5" xfId="19053" xr:uid="{00000000-0005-0000-0000-000021530000}"/>
    <cellStyle name="Normal 2 3 3 2 5 2 2 3" xfId="4006" xr:uid="{00000000-0005-0000-0000-000022530000}"/>
    <cellStyle name="Normal 2 3 3 2 5 2 2 3 2" xfId="12152" xr:uid="{00000000-0005-0000-0000-000023530000}"/>
    <cellStyle name="Normal 2 3 3 2 5 2 2 3 2 2" xfId="28448" xr:uid="{00000000-0005-0000-0000-000024530000}"/>
    <cellStyle name="Normal 2 3 3 2 5 2 2 3 3" xfId="20302" xr:uid="{00000000-0005-0000-0000-000025530000}"/>
    <cellStyle name="Normal 2 3 3 2 5 2 2 4" xfId="6646" xr:uid="{00000000-0005-0000-0000-000026530000}"/>
    <cellStyle name="Normal 2 3 3 2 5 2 2 4 2" xfId="14792" xr:uid="{00000000-0005-0000-0000-000027530000}"/>
    <cellStyle name="Normal 2 3 3 2 5 2 2 4 2 2" xfId="31088" xr:uid="{00000000-0005-0000-0000-000028530000}"/>
    <cellStyle name="Normal 2 3 3 2 5 2 2 4 3" xfId="22942" xr:uid="{00000000-0005-0000-0000-000029530000}"/>
    <cellStyle name="Normal 2 3 3 2 5 2 2 5" xfId="9493" xr:uid="{00000000-0005-0000-0000-00002A530000}"/>
    <cellStyle name="Normal 2 3 3 2 5 2 2 5 2" xfId="25789" xr:uid="{00000000-0005-0000-0000-00002B530000}"/>
    <cellStyle name="Normal 2 3 3 2 5 2 2 6" xfId="17643" xr:uid="{00000000-0005-0000-0000-00002C530000}"/>
    <cellStyle name="Normal 2 3 3 2 5 2 3" xfId="2052" xr:uid="{00000000-0005-0000-0000-00002D530000}"/>
    <cellStyle name="Normal 2 3 3 2 5 2 3 2" xfId="4615" xr:uid="{00000000-0005-0000-0000-00002E530000}"/>
    <cellStyle name="Normal 2 3 3 2 5 2 3 2 2" xfId="12761" xr:uid="{00000000-0005-0000-0000-00002F530000}"/>
    <cellStyle name="Normal 2 3 3 2 5 2 3 2 2 2" xfId="29057" xr:uid="{00000000-0005-0000-0000-000030530000}"/>
    <cellStyle name="Normal 2 3 3 2 5 2 3 2 3" xfId="20911" xr:uid="{00000000-0005-0000-0000-000031530000}"/>
    <cellStyle name="Normal 2 3 3 2 5 2 3 3" xfId="7351" xr:uid="{00000000-0005-0000-0000-000032530000}"/>
    <cellStyle name="Normal 2 3 3 2 5 2 3 3 2" xfId="15497" xr:uid="{00000000-0005-0000-0000-000033530000}"/>
    <cellStyle name="Normal 2 3 3 2 5 2 3 3 2 2" xfId="31793" xr:uid="{00000000-0005-0000-0000-000034530000}"/>
    <cellStyle name="Normal 2 3 3 2 5 2 3 3 3" xfId="23647" xr:uid="{00000000-0005-0000-0000-000035530000}"/>
    <cellStyle name="Normal 2 3 3 2 5 2 3 4" xfId="10198" xr:uid="{00000000-0005-0000-0000-000036530000}"/>
    <cellStyle name="Normal 2 3 3 2 5 2 3 4 2" xfId="26494" xr:uid="{00000000-0005-0000-0000-000037530000}"/>
    <cellStyle name="Normal 2 3 3 2 5 2 3 5" xfId="18348" xr:uid="{00000000-0005-0000-0000-000038530000}"/>
    <cellStyle name="Normal 2 3 3 2 5 2 4" xfId="3397" xr:uid="{00000000-0005-0000-0000-000039530000}"/>
    <cellStyle name="Normal 2 3 3 2 5 2 4 2" xfId="11543" xr:uid="{00000000-0005-0000-0000-00003A530000}"/>
    <cellStyle name="Normal 2 3 3 2 5 2 4 2 2" xfId="27839" xr:uid="{00000000-0005-0000-0000-00003B530000}"/>
    <cellStyle name="Normal 2 3 3 2 5 2 4 3" xfId="19693" xr:uid="{00000000-0005-0000-0000-00003C530000}"/>
    <cellStyle name="Normal 2 3 3 2 5 2 5" xfId="5941" xr:uid="{00000000-0005-0000-0000-00003D530000}"/>
    <cellStyle name="Normal 2 3 3 2 5 2 5 2" xfId="14087" xr:uid="{00000000-0005-0000-0000-00003E530000}"/>
    <cellStyle name="Normal 2 3 3 2 5 2 5 2 2" xfId="30383" xr:uid="{00000000-0005-0000-0000-00003F530000}"/>
    <cellStyle name="Normal 2 3 3 2 5 2 5 3" xfId="22237" xr:uid="{00000000-0005-0000-0000-000040530000}"/>
    <cellStyle name="Normal 2 3 3 2 5 2 6" xfId="8788" xr:uid="{00000000-0005-0000-0000-000041530000}"/>
    <cellStyle name="Normal 2 3 3 2 5 2 6 2" xfId="25084" xr:uid="{00000000-0005-0000-0000-000042530000}"/>
    <cellStyle name="Normal 2 3 3 2 5 2 7" xfId="16938" xr:uid="{00000000-0005-0000-0000-000043530000}"/>
    <cellStyle name="Normal 2 3 3 2 5 3" xfId="1003" xr:uid="{00000000-0005-0000-0000-000044530000}"/>
    <cellStyle name="Normal 2 3 3 2 5 3 2" xfId="2413" xr:uid="{00000000-0005-0000-0000-000045530000}"/>
    <cellStyle name="Normal 2 3 3 2 5 3 2 2" xfId="4928" xr:uid="{00000000-0005-0000-0000-000046530000}"/>
    <cellStyle name="Normal 2 3 3 2 5 3 2 2 2" xfId="13074" xr:uid="{00000000-0005-0000-0000-000047530000}"/>
    <cellStyle name="Normal 2 3 3 2 5 3 2 2 2 2" xfId="29370" xr:uid="{00000000-0005-0000-0000-000048530000}"/>
    <cellStyle name="Normal 2 3 3 2 5 3 2 2 3" xfId="21224" xr:uid="{00000000-0005-0000-0000-000049530000}"/>
    <cellStyle name="Normal 2 3 3 2 5 3 2 3" xfId="7712" xr:uid="{00000000-0005-0000-0000-00004A530000}"/>
    <cellStyle name="Normal 2 3 3 2 5 3 2 3 2" xfId="15858" xr:uid="{00000000-0005-0000-0000-00004B530000}"/>
    <cellStyle name="Normal 2 3 3 2 5 3 2 3 2 2" xfId="32154" xr:uid="{00000000-0005-0000-0000-00004C530000}"/>
    <cellStyle name="Normal 2 3 3 2 5 3 2 3 3" xfId="24008" xr:uid="{00000000-0005-0000-0000-00004D530000}"/>
    <cellStyle name="Normal 2 3 3 2 5 3 2 4" xfId="10559" xr:uid="{00000000-0005-0000-0000-00004E530000}"/>
    <cellStyle name="Normal 2 3 3 2 5 3 2 4 2" xfId="26855" xr:uid="{00000000-0005-0000-0000-00004F530000}"/>
    <cellStyle name="Normal 2 3 3 2 5 3 2 5" xfId="18709" xr:uid="{00000000-0005-0000-0000-000050530000}"/>
    <cellStyle name="Normal 2 3 3 2 5 3 3" xfId="3710" xr:uid="{00000000-0005-0000-0000-000051530000}"/>
    <cellStyle name="Normal 2 3 3 2 5 3 3 2" xfId="11856" xr:uid="{00000000-0005-0000-0000-000052530000}"/>
    <cellStyle name="Normal 2 3 3 2 5 3 3 2 2" xfId="28152" xr:uid="{00000000-0005-0000-0000-000053530000}"/>
    <cellStyle name="Normal 2 3 3 2 5 3 3 3" xfId="20006" xr:uid="{00000000-0005-0000-0000-000054530000}"/>
    <cellStyle name="Normal 2 3 3 2 5 3 4" xfId="6302" xr:uid="{00000000-0005-0000-0000-000055530000}"/>
    <cellStyle name="Normal 2 3 3 2 5 3 4 2" xfId="14448" xr:uid="{00000000-0005-0000-0000-000056530000}"/>
    <cellStyle name="Normal 2 3 3 2 5 3 4 2 2" xfId="30744" xr:uid="{00000000-0005-0000-0000-000057530000}"/>
    <cellStyle name="Normal 2 3 3 2 5 3 4 3" xfId="22598" xr:uid="{00000000-0005-0000-0000-000058530000}"/>
    <cellStyle name="Normal 2 3 3 2 5 3 5" xfId="9149" xr:uid="{00000000-0005-0000-0000-000059530000}"/>
    <cellStyle name="Normal 2 3 3 2 5 3 5 2" xfId="25445" xr:uid="{00000000-0005-0000-0000-00005A530000}"/>
    <cellStyle name="Normal 2 3 3 2 5 3 6" xfId="17299" xr:uid="{00000000-0005-0000-0000-00005B530000}"/>
    <cellStyle name="Normal 2 3 3 2 5 4" xfId="1708" xr:uid="{00000000-0005-0000-0000-00005C530000}"/>
    <cellStyle name="Normal 2 3 3 2 5 4 2" xfId="4319" xr:uid="{00000000-0005-0000-0000-00005D530000}"/>
    <cellStyle name="Normal 2 3 3 2 5 4 2 2" xfId="12465" xr:uid="{00000000-0005-0000-0000-00005E530000}"/>
    <cellStyle name="Normal 2 3 3 2 5 4 2 2 2" xfId="28761" xr:uid="{00000000-0005-0000-0000-00005F530000}"/>
    <cellStyle name="Normal 2 3 3 2 5 4 2 3" xfId="20615" xr:uid="{00000000-0005-0000-0000-000060530000}"/>
    <cellStyle name="Normal 2 3 3 2 5 4 3" xfId="7007" xr:uid="{00000000-0005-0000-0000-000061530000}"/>
    <cellStyle name="Normal 2 3 3 2 5 4 3 2" xfId="15153" xr:uid="{00000000-0005-0000-0000-000062530000}"/>
    <cellStyle name="Normal 2 3 3 2 5 4 3 2 2" xfId="31449" xr:uid="{00000000-0005-0000-0000-000063530000}"/>
    <cellStyle name="Normal 2 3 3 2 5 4 3 3" xfId="23303" xr:uid="{00000000-0005-0000-0000-000064530000}"/>
    <cellStyle name="Normal 2 3 3 2 5 4 4" xfId="9854" xr:uid="{00000000-0005-0000-0000-000065530000}"/>
    <cellStyle name="Normal 2 3 3 2 5 4 4 2" xfId="26150" xr:uid="{00000000-0005-0000-0000-000066530000}"/>
    <cellStyle name="Normal 2 3 3 2 5 4 5" xfId="18004" xr:uid="{00000000-0005-0000-0000-000067530000}"/>
    <cellStyle name="Normal 2 3 3 2 5 5" xfId="3101" xr:uid="{00000000-0005-0000-0000-000068530000}"/>
    <cellStyle name="Normal 2 3 3 2 5 5 2" xfId="11247" xr:uid="{00000000-0005-0000-0000-000069530000}"/>
    <cellStyle name="Normal 2 3 3 2 5 5 2 2" xfId="27543" xr:uid="{00000000-0005-0000-0000-00006A530000}"/>
    <cellStyle name="Normal 2 3 3 2 5 5 3" xfId="19397" xr:uid="{00000000-0005-0000-0000-00006B530000}"/>
    <cellStyle name="Normal 2 3 3 2 5 6" xfId="5597" xr:uid="{00000000-0005-0000-0000-00006C530000}"/>
    <cellStyle name="Normal 2 3 3 2 5 6 2" xfId="13743" xr:uid="{00000000-0005-0000-0000-00006D530000}"/>
    <cellStyle name="Normal 2 3 3 2 5 6 2 2" xfId="30039" xr:uid="{00000000-0005-0000-0000-00006E530000}"/>
    <cellStyle name="Normal 2 3 3 2 5 6 3" xfId="21893" xr:uid="{00000000-0005-0000-0000-00006F530000}"/>
    <cellStyle name="Normal 2 3 3 2 5 7" xfId="8444" xr:uid="{00000000-0005-0000-0000-000070530000}"/>
    <cellStyle name="Normal 2 3 3 2 5 7 2" xfId="24740" xr:uid="{00000000-0005-0000-0000-000071530000}"/>
    <cellStyle name="Normal 2 3 3 2 5 8" xfId="16594" xr:uid="{00000000-0005-0000-0000-000072530000}"/>
    <cellStyle name="Normal 2 3 3 2 6" xfId="387" xr:uid="{00000000-0005-0000-0000-000073530000}"/>
    <cellStyle name="Normal 2 3 3 2 6 2" xfId="1093" xr:uid="{00000000-0005-0000-0000-000074530000}"/>
    <cellStyle name="Normal 2 3 3 2 6 2 2" xfId="2503" xr:uid="{00000000-0005-0000-0000-000075530000}"/>
    <cellStyle name="Normal 2 3 3 2 6 2 2 2" xfId="5002" xr:uid="{00000000-0005-0000-0000-000076530000}"/>
    <cellStyle name="Normal 2 3 3 2 6 2 2 2 2" xfId="13148" xr:uid="{00000000-0005-0000-0000-000077530000}"/>
    <cellStyle name="Normal 2 3 3 2 6 2 2 2 2 2" xfId="29444" xr:uid="{00000000-0005-0000-0000-000078530000}"/>
    <cellStyle name="Normal 2 3 3 2 6 2 2 2 3" xfId="21298" xr:uid="{00000000-0005-0000-0000-000079530000}"/>
    <cellStyle name="Normal 2 3 3 2 6 2 2 3" xfId="7802" xr:uid="{00000000-0005-0000-0000-00007A530000}"/>
    <cellStyle name="Normal 2 3 3 2 6 2 2 3 2" xfId="15948" xr:uid="{00000000-0005-0000-0000-00007B530000}"/>
    <cellStyle name="Normal 2 3 3 2 6 2 2 3 2 2" xfId="32244" xr:uid="{00000000-0005-0000-0000-00007C530000}"/>
    <cellStyle name="Normal 2 3 3 2 6 2 2 3 3" xfId="24098" xr:uid="{00000000-0005-0000-0000-00007D530000}"/>
    <cellStyle name="Normal 2 3 3 2 6 2 2 4" xfId="10649" xr:uid="{00000000-0005-0000-0000-00007E530000}"/>
    <cellStyle name="Normal 2 3 3 2 6 2 2 4 2" xfId="26945" xr:uid="{00000000-0005-0000-0000-00007F530000}"/>
    <cellStyle name="Normal 2 3 3 2 6 2 2 5" xfId="18799" xr:uid="{00000000-0005-0000-0000-000080530000}"/>
    <cellStyle name="Normal 2 3 3 2 6 2 3" xfId="3784" xr:uid="{00000000-0005-0000-0000-000081530000}"/>
    <cellStyle name="Normal 2 3 3 2 6 2 3 2" xfId="11930" xr:uid="{00000000-0005-0000-0000-000082530000}"/>
    <cellStyle name="Normal 2 3 3 2 6 2 3 2 2" xfId="28226" xr:uid="{00000000-0005-0000-0000-000083530000}"/>
    <cellStyle name="Normal 2 3 3 2 6 2 3 3" xfId="20080" xr:uid="{00000000-0005-0000-0000-000084530000}"/>
    <cellStyle name="Normal 2 3 3 2 6 2 4" xfId="6392" xr:uid="{00000000-0005-0000-0000-000085530000}"/>
    <cellStyle name="Normal 2 3 3 2 6 2 4 2" xfId="14538" xr:uid="{00000000-0005-0000-0000-000086530000}"/>
    <cellStyle name="Normal 2 3 3 2 6 2 4 2 2" xfId="30834" xr:uid="{00000000-0005-0000-0000-000087530000}"/>
    <cellStyle name="Normal 2 3 3 2 6 2 4 3" xfId="22688" xr:uid="{00000000-0005-0000-0000-000088530000}"/>
    <cellStyle name="Normal 2 3 3 2 6 2 5" xfId="9239" xr:uid="{00000000-0005-0000-0000-000089530000}"/>
    <cellStyle name="Normal 2 3 3 2 6 2 5 2" xfId="25535" xr:uid="{00000000-0005-0000-0000-00008A530000}"/>
    <cellStyle name="Normal 2 3 3 2 6 2 6" xfId="17389" xr:uid="{00000000-0005-0000-0000-00008B530000}"/>
    <cellStyle name="Normal 2 3 3 2 6 3" xfId="1798" xr:uid="{00000000-0005-0000-0000-00008C530000}"/>
    <cellStyle name="Normal 2 3 3 2 6 3 2" xfId="4393" xr:uid="{00000000-0005-0000-0000-00008D530000}"/>
    <cellStyle name="Normal 2 3 3 2 6 3 2 2" xfId="12539" xr:uid="{00000000-0005-0000-0000-00008E530000}"/>
    <cellStyle name="Normal 2 3 3 2 6 3 2 2 2" xfId="28835" xr:uid="{00000000-0005-0000-0000-00008F530000}"/>
    <cellStyle name="Normal 2 3 3 2 6 3 2 3" xfId="20689" xr:uid="{00000000-0005-0000-0000-000090530000}"/>
    <cellStyle name="Normal 2 3 3 2 6 3 3" xfId="7097" xr:uid="{00000000-0005-0000-0000-000091530000}"/>
    <cellStyle name="Normal 2 3 3 2 6 3 3 2" xfId="15243" xr:uid="{00000000-0005-0000-0000-000092530000}"/>
    <cellStyle name="Normal 2 3 3 2 6 3 3 2 2" xfId="31539" xr:uid="{00000000-0005-0000-0000-000093530000}"/>
    <cellStyle name="Normal 2 3 3 2 6 3 3 3" xfId="23393" xr:uid="{00000000-0005-0000-0000-000094530000}"/>
    <cellStyle name="Normal 2 3 3 2 6 3 4" xfId="9944" xr:uid="{00000000-0005-0000-0000-000095530000}"/>
    <cellStyle name="Normal 2 3 3 2 6 3 4 2" xfId="26240" xr:uid="{00000000-0005-0000-0000-000096530000}"/>
    <cellStyle name="Normal 2 3 3 2 6 3 5" xfId="18094" xr:uid="{00000000-0005-0000-0000-000097530000}"/>
    <cellStyle name="Normal 2 3 3 2 6 4" xfId="3175" xr:uid="{00000000-0005-0000-0000-000098530000}"/>
    <cellStyle name="Normal 2 3 3 2 6 4 2" xfId="11321" xr:uid="{00000000-0005-0000-0000-000099530000}"/>
    <cellStyle name="Normal 2 3 3 2 6 4 2 2" xfId="27617" xr:uid="{00000000-0005-0000-0000-00009A530000}"/>
    <cellStyle name="Normal 2 3 3 2 6 4 3" xfId="19471" xr:uid="{00000000-0005-0000-0000-00009B530000}"/>
    <cellStyle name="Normal 2 3 3 2 6 5" xfId="5687" xr:uid="{00000000-0005-0000-0000-00009C530000}"/>
    <cellStyle name="Normal 2 3 3 2 6 5 2" xfId="13833" xr:uid="{00000000-0005-0000-0000-00009D530000}"/>
    <cellStyle name="Normal 2 3 3 2 6 5 2 2" xfId="30129" xr:uid="{00000000-0005-0000-0000-00009E530000}"/>
    <cellStyle name="Normal 2 3 3 2 6 5 3" xfId="21983" xr:uid="{00000000-0005-0000-0000-00009F530000}"/>
    <cellStyle name="Normal 2 3 3 2 6 6" xfId="8534" xr:uid="{00000000-0005-0000-0000-0000A0530000}"/>
    <cellStyle name="Normal 2 3 3 2 6 6 2" xfId="24830" xr:uid="{00000000-0005-0000-0000-0000A1530000}"/>
    <cellStyle name="Normal 2 3 3 2 6 7" xfId="16684" xr:uid="{00000000-0005-0000-0000-0000A2530000}"/>
    <cellStyle name="Normal 2 3 3 2 7" xfId="749" xr:uid="{00000000-0005-0000-0000-0000A3530000}"/>
    <cellStyle name="Normal 2 3 3 2 7 2" xfId="2159" xr:uid="{00000000-0005-0000-0000-0000A4530000}"/>
    <cellStyle name="Normal 2 3 3 2 7 2 2" xfId="4706" xr:uid="{00000000-0005-0000-0000-0000A5530000}"/>
    <cellStyle name="Normal 2 3 3 2 7 2 2 2" xfId="12852" xr:uid="{00000000-0005-0000-0000-0000A6530000}"/>
    <cellStyle name="Normal 2 3 3 2 7 2 2 2 2" xfId="29148" xr:uid="{00000000-0005-0000-0000-0000A7530000}"/>
    <cellStyle name="Normal 2 3 3 2 7 2 2 3" xfId="21002" xr:uid="{00000000-0005-0000-0000-0000A8530000}"/>
    <cellStyle name="Normal 2 3 3 2 7 2 3" xfId="7458" xr:uid="{00000000-0005-0000-0000-0000A9530000}"/>
    <cellStyle name="Normal 2 3 3 2 7 2 3 2" xfId="15604" xr:uid="{00000000-0005-0000-0000-0000AA530000}"/>
    <cellStyle name="Normal 2 3 3 2 7 2 3 2 2" xfId="31900" xr:uid="{00000000-0005-0000-0000-0000AB530000}"/>
    <cellStyle name="Normal 2 3 3 2 7 2 3 3" xfId="23754" xr:uid="{00000000-0005-0000-0000-0000AC530000}"/>
    <cellStyle name="Normal 2 3 3 2 7 2 4" xfId="10305" xr:uid="{00000000-0005-0000-0000-0000AD530000}"/>
    <cellStyle name="Normal 2 3 3 2 7 2 4 2" xfId="26601" xr:uid="{00000000-0005-0000-0000-0000AE530000}"/>
    <cellStyle name="Normal 2 3 3 2 7 2 5" xfId="18455" xr:uid="{00000000-0005-0000-0000-0000AF530000}"/>
    <cellStyle name="Normal 2 3 3 2 7 3" xfId="3488" xr:uid="{00000000-0005-0000-0000-0000B0530000}"/>
    <cellStyle name="Normal 2 3 3 2 7 3 2" xfId="11634" xr:uid="{00000000-0005-0000-0000-0000B1530000}"/>
    <cellStyle name="Normal 2 3 3 2 7 3 2 2" xfId="27930" xr:uid="{00000000-0005-0000-0000-0000B2530000}"/>
    <cellStyle name="Normal 2 3 3 2 7 3 3" xfId="19784" xr:uid="{00000000-0005-0000-0000-0000B3530000}"/>
    <cellStyle name="Normal 2 3 3 2 7 4" xfId="6048" xr:uid="{00000000-0005-0000-0000-0000B4530000}"/>
    <cellStyle name="Normal 2 3 3 2 7 4 2" xfId="14194" xr:uid="{00000000-0005-0000-0000-0000B5530000}"/>
    <cellStyle name="Normal 2 3 3 2 7 4 2 2" xfId="30490" xr:uid="{00000000-0005-0000-0000-0000B6530000}"/>
    <cellStyle name="Normal 2 3 3 2 7 4 3" xfId="22344" xr:uid="{00000000-0005-0000-0000-0000B7530000}"/>
    <cellStyle name="Normal 2 3 3 2 7 5" xfId="8895" xr:uid="{00000000-0005-0000-0000-0000B8530000}"/>
    <cellStyle name="Normal 2 3 3 2 7 5 2" xfId="25191" xr:uid="{00000000-0005-0000-0000-0000B9530000}"/>
    <cellStyle name="Normal 2 3 3 2 7 6" xfId="17045" xr:uid="{00000000-0005-0000-0000-0000BA530000}"/>
    <cellStyle name="Normal 2 3 3 2 8" xfId="1454" xr:uid="{00000000-0005-0000-0000-0000BB530000}"/>
    <cellStyle name="Normal 2 3 3 2 8 2" xfId="4097" xr:uid="{00000000-0005-0000-0000-0000BC530000}"/>
    <cellStyle name="Normal 2 3 3 2 8 2 2" xfId="12243" xr:uid="{00000000-0005-0000-0000-0000BD530000}"/>
    <cellStyle name="Normal 2 3 3 2 8 2 2 2" xfId="28539" xr:uid="{00000000-0005-0000-0000-0000BE530000}"/>
    <cellStyle name="Normal 2 3 3 2 8 2 3" xfId="20393" xr:uid="{00000000-0005-0000-0000-0000BF530000}"/>
    <cellStyle name="Normal 2 3 3 2 8 3" xfId="6753" xr:uid="{00000000-0005-0000-0000-0000C0530000}"/>
    <cellStyle name="Normal 2 3 3 2 8 3 2" xfId="14899" xr:uid="{00000000-0005-0000-0000-0000C1530000}"/>
    <cellStyle name="Normal 2 3 3 2 8 3 2 2" xfId="31195" xr:uid="{00000000-0005-0000-0000-0000C2530000}"/>
    <cellStyle name="Normal 2 3 3 2 8 3 3" xfId="23049" xr:uid="{00000000-0005-0000-0000-0000C3530000}"/>
    <cellStyle name="Normal 2 3 3 2 8 4" xfId="9600" xr:uid="{00000000-0005-0000-0000-0000C4530000}"/>
    <cellStyle name="Normal 2 3 3 2 8 4 2" xfId="25896" xr:uid="{00000000-0005-0000-0000-0000C5530000}"/>
    <cellStyle name="Normal 2 3 3 2 8 5" xfId="17750" xr:uid="{00000000-0005-0000-0000-0000C6530000}"/>
    <cellStyle name="Normal 2 3 3 2 9" xfId="2879" xr:uid="{00000000-0005-0000-0000-0000C7530000}"/>
    <cellStyle name="Normal 2 3 3 2 9 2" xfId="11025" xr:uid="{00000000-0005-0000-0000-0000C8530000}"/>
    <cellStyle name="Normal 2 3 3 2 9 2 2" xfId="27321" xr:uid="{00000000-0005-0000-0000-0000C9530000}"/>
    <cellStyle name="Normal 2 3 3 2 9 3" xfId="19175" xr:uid="{00000000-0005-0000-0000-0000CA530000}"/>
    <cellStyle name="Normal 2 3 3 3" xfId="65" xr:uid="{00000000-0005-0000-0000-0000CB530000}"/>
    <cellStyle name="Normal 2 3 3 3 10" xfId="8212" xr:uid="{00000000-0005-0000-0000-0000CC530000}"/>
    <cellStyle name="Normal 2 3 3 3 10 2" xfId="24508" xr:uid="{00000000-0005-0000-0000-0000CD530000}"/>
    <cellStyle name="Normal 2 3 3 3 11" xfId="16362" xr:uid="{00000000-0005-0000-0000-0000CE530000}"/>
    <cellStyle name="Normal 2 3 3 3 2" xfId="155" xr:uid="{00000000-0005-0000-0000-0000CF530000}"/>
    <cellStyle name="Normal 2 3 3 3 2 2" xfId="499" xr:uid="{00000000-0005-0000-0000-0000D0530000}"/>
    <cellStyle name="Normal 2 3 3 3 2 2 2" xfId="1205" xr:uid="{00000000-0005-0000-0000-0000D1530000}"/>
    <cellStyle name="Normal 2 3 3 3 2 2 2 2" xfId="2615" xr:uid="{00000000-0005-0000-0000-0000D2530000}"/>
    <cellStyle name="Normal 2 3 3 3 2 2 2 2 2" xfId="5094" xr:uid="{00000000-0005-0000-0000-0000D3530000}"/>
    <cellStyle name="Normal 2 3 3 3 2 2 2 2 2 2" xfId="13240" xr:uid="{00000000-0005-0000-0000-0000D4530000}"/>
    <cellStyle name="Normal 2 3 3 3 2 2 2 2 2 2 2" xfId="29536" xr:uid="{00000000-0005-0000-0000-0000D5530000}"/>
    <cellStyle name="Normal 2 3 3 3 2 2 2 2 2 3" xfId="21390" xr:uid="{00000000-0005-0000-0000-0000D6530000}"/>
    <cellStyle name="Normal 2 3 3 3 2 2 2 2 3" xfId="7914" xr:uid="{00000000-0005-0000-0000-0000D7530000}"/>
    <cellStyle name="Normal 2 3 3 3 2 2 2 2 3 2" xfId="16060" xr:uid="{00000000-0005-0000-0000-0000D8530000}"/>
    <cellStyle name="Normal 2 3 3 3 2 2 2 2 3 2 2" xfId="32356" xr:uid="{00000000-0005-0000-0000-0000D9530000}"/>
    <cellStyle name="Normal 2 3 3 3 2 2 2 2 3 3" xfId="24210" xr:uid="{00000000-0005-0000-0000-0000DA530000}"/>
    <cellStyle name="Normal 2 3 3 3 2 2 2 2 4" xfId="10761" xr:uid="{00000000-0005-0000-0000-0000DB530000}"/>
    <cellStyle name="Normal 2 3 3 3 2 2 2 2 4 2" xfId="27057" xr:uid="{00000000-0005-0000-0000-0000DC530000}"/>
    <cellStyle name="Normal 2 3 3 3 2 2 2 2 5" xfId="18911" xr:uid="{00000000-0005-0000-0000-0000DD530000}"/>
    <cellStyle name="Normal 2 3 3 3 2 2 2 3" xfId="3876" xr:uid="{00000000-0005-0000-0000-0000DE530000}"/>
    <cellStyle name="Normal 2 3 3 3 2 2 2 3 2" xfId="12022" xr:uid="{00000000-0005-0000-0000-0000DF530000}"/>
    <cellStyle name="Normal 2 3 3 3 2 2 2 3 2 2" xfId="28318" xr:uid="{00000000-0005-0000-0000-0000E0530000}"/>
    <cellStyle name="Normal 2 3 3 3 2 2 2 3 3" xfId="20172" xr:uid="{00000000-0005-0000-0000-0000E1530000}"/>
    <cellStyle name="Normal 2 3 3 3 2 2 2 4" xfId="6504" xr:uid="{00000000-0005-0000-0000-0000E2530000}"/>
    <cellStyle name="Normal 2 3 3 3 2 2 2 4 2" xfId="14650" xr:uid="{00000000-0005-0000-0000-0000E3530000}"/>
    <cellStyle name="Normal 2 3 3 3 2 2 2 4 2 2" xfId="30946" xr:uid="{00000000-0005-0000-0000-0000E4530000}"/>
    <cellStyle name="Normal 2 3 3 3 2 2 2 4 3" xfId="22800" xr:uid="{00000000-0005-0000-0000-0000E5530000}"/>
    <cellStyle name="Normal 2 3 3 3 2 2 2 5" xfId="9351" xr:uid="{00000000-0005-0000-0000-0000E6530000}"/>
    <cellStyle name="Normal 2 3 3 3 2 2 2 5 2" xfId="25647" xr:uid="{00000000-0005-0000-0000-0000E7530000}"/>
    <cellStyle name="Normal 2 3 3 3 2 2 2 6" xfId="17501" xr:uid="{00000000-0005-0000-0000-0000E8530000}"/>
    <cellStyle name="Normal 2 3 3 3 2 2 3" xfId="1910" xr:uid="{00000000-0005-0000-0000-0000E9530000}"/>
    <cellStyle name="Normal 2 3 3 3 2 2 3 2" xfId="4485" xr:uid="{00000000-0005-0000-0000-0000EA530000}"/>
    <cellStyle name="Normal 2 3 3 3 2 2 3 2 2" xfId="12631" xr:uid="{00000000-0005-0000-0000-0000EB530000}"/>
    <cellStyle name="Normal 2 3 3 3 2 2 3 2 2 2" xfId="28927" xr:uid="{00000000-0005-0000-0000-0000EC530000}"/>
    <cellStyle name="Normal 2 3 3 3 2 2 3 2 3" xfId="20781" xr:uid="{00000000-0005-0000-0000-0000ED530000}"/>
    <cellStyle name="Normal 2 3 3 3 2 2 3 3" xfId="7209" xr:uid="{00000000-0005-0000-0000-0000EE530000}"/>
    <cellStyle name="Normal 2 3 3 3 2 2 3 3 2" xfId="15355" xr:uid="{00000000-0005-0000-0000-0000EF530000}"/>
    <cellStyle name="Normal 2 3 3 3 2 2 3 3 2 2" xfId="31651" xr:uid="{00000000-0005-0000-0000-0000F0530000}"/>
    <cellStyle name="Normal 2 3 3 3 2 2 3 3 3" xfId="23505" xr:uid="{00000000-0005-0000-0000-0000F1530000}"/>
    <cellStyle name="Normal 2 3 3 3 2 2 3 4" xfId="10056" xr:uid="{00000000-0005-0000-0000-0000F2530000}"/>
    <cellStyle name="Normal 2 3 3 3 2 2 3 4 2" xfId="26352" xr:uid="{00000000-0005-0000-0000-0000F3530000}"/>
    <cellStyle name="Normal 2 3 3 3 2 2 3 5" xfId="18206" xr:uid="{00000000-0005-0000-0000-0000F4530000}"/>
    <cellStyle name="Normal 2 3 3 3 2 2 4" xfId="3267" xr:uid="{00000000-0005-0000-0000-0000F5530000}"/>
    <cellStyle name="Normal 2 3 3 3 2 2 4 2" xfId="11413" xr:uid="{00000000-0005-0000-0000-0000F6530000}"/>
    <cellStyle name="Normal 2 3 3 3 2 2 4 2 2" xfId="27709" xr:uid="{00000000-0005-0000-0000-0000F7530000}"/>
    <cellStyle name="Normal 2 3 3 3 2 2 4 3" xfId="19563" xr:uid="{00000000-0005-0000-0000-0000F8530000}"/>
    <cellStyle name="Normal 2 3 3 3 2 2 5" xfId="5799" xr:uid="{00000000-0005-0000-0000-0000F9530000}"/>
    <cellStyle name="Normal 2 3 3 3 2 2 5 2" xfId="13945" xr:uid="{00000000-0005-0000-0000-0000FA530000}"/>
    <cellStyle name="Normal 2 3 3 3 2 2 5 2 2" xfId="30241" xr:uid="{00000000-0005-0000-0000-0000FB530000}"/>
    <cellStyle name="Normal 2 3 3 3 2 2 5 3" xfId="22095" xr:uid="{00000000-0005-0000-0000-0000FC530000}"/>
    <cellStyle name="Normal 2 3 3 3 2 2 6" xfId="8646" xr:uid="{00000000-0005-0000-0000-0000FD530000}"/>
    <cellStyle name="Normal 2 3 3 3 2 2 6 2" xfId="24942" xr:uid="{00000000-0005-0000-0000-0000FE530000}"/>
    <cellStyle name="Normal 2 3 3 3 2 2 7" xfId="16796" xr:uid="{00000000-0005-0000-0000-0000FF530000}"/>
    <cellStyle name="Normal 2 3 3 3 2 3" xfId="861" xr:uid="{00000000-0005-0000-0000-000000540000}"/>
    <cellStyle name="Normal 2 3 3 3 2 3 2" xfId="2271" xr:uid="{00000000-0005-0000-0000-000001540000}"/>
    <cellStyle name="Normal 2 3 3 3 2 3 2 2" xfId="4798" xr:uid="{00000000-0005-0000-0000-000002540000}"/>
    <cellStyle name="Normal 2 3 3 3 2 3 2 2 2" xfId="12944" xr:uid="{00000000-0005-0000-0000-000003540000}"/>
    <cellStyle name="Normal 2 3 3 3 2 3 2 2 2 2" xfId="29240" xr:uid="{00000000-0005-0000-0000-000004540000}"/>
    <cellStyle name="Normal 2 3 3 3 2 3 2 2 3" xfId="21094" xr:uid="{00000000-0005-0000-0000-000005540000}"/>
    <cellStyle name="Normal 2 3 3 3 2 3 2 3" xfId="7570" xr:uid="{00000000-0005-0000-0000-000006540000}"/>
    <cellStyle name="Normal 2 3 3 3 2 3 2 3 2" xfId="15716" xr:uid="{00000000-0005-0000-0000-000007540000}"/>
    <cellStyle name="Normal 2 3 3 3 2 3 2 3 2 2" xfId="32012" xr:uid="{00000000-0005-0000-0000-000008540000}"/>
    <cellStyle name="Normal 2 3 3 3 2 3 2 3 3" xfId="23866" xr:uid="{00000000-0005-0000-0000-000009540000}"/>
    <cellStyle name="Normal 2 3 3 3 2 3 2 4" xfId="10417" xr:uid="{00000000-0005-0000-0000-00000A540000}"/>
    <cellStyle name="Normal 2 3 3 3 2 3 2 4 2" xfId="26713" xr:uid="{00000000-0005-0000-0000-00000B540000}"/>
    <cellStyle name="Normal 2 3 3 3 2 3 2 5" xfId="18567" xr:uid="{00000000-0005-0000-0000-00000C540000}"/>
    <cellStyle name="Normal 2 3 3 3 2 3 3" xfId="3580" xr:uid="{00000000-0005-0000-0000-00000D540000}"/>
    <cellStyle name="Normal 2 3 3 3 2 3 3 2" xfId="11726" xr:uid="{00000000-0005-0000-0000-00000E540000}"/>
    <cellStyle name="Normal 2 3 3 3 2 3 3 2 2" xfId="28022" xr:uid="{00000000-0005-0000-0000-00000F540000}"/>
    <cellStyle name="Normal 2 3 3 3 2 3 3 3" xfId="19876" xr:uid="{00000000-0005-0000-0000-000010540000}"/>
    <cellStyle name="Normal 2 3 3 3 2 3 4" xfId="6160" xr:uid="{00000000-0005-0000-0000-000011540000}"/>
    <cellStyle name="Normal 2 3 3 3 2 3 4 2" xfId="14306" xr:uid="{00000000-0005-0000-0000-000012540000}"/>
    <cellStyle name="Normal 2 3 3 3 2 3 4 2 2" xfId="30602" xr:uid="{00000000-0005-0000-0000-000013540000}"/>
    <cellStyle name="Normal 2 3 3 3 2 3 4 3" xfId="22456" xr:uid="{00000000-0005-0000-0000-000014540000}"/>
    <cellStyle name="Normal 2 3 3 3 2 3 5" xfId="9007" xr:uid="{00000000-0005-0000-0000-000015540000}"/>
    <cellStyle name="Normal 2 3 3 3 2 3 5 2" xfId="25303" xr:uid="{00000000-0005-0000-0000-000016540000}"/>
    <cellStyle name="Normal 2 3 3 3 2 3 6" xfId="17157" xr:uid="{00000000-0005-0000-0000-000017540000}"/>
    <cellStyle name="Normal 2 3 3 3 2 4" xfId="1566" xr:uid="{00000000-0005-0000-0000-000018540000}"/>
    <cellStyle name="Normal 2 3 3 3 2 4 2" xfId="4189" xr:uid="{00000000-0005-0000-0000-000019540000}"/>
    <cellStyle name="Normal 2 3 3 3 2 4 2 2" xfId="12335" xr:uid="{00000000-0005-0000-0000-00001A540000}"/>
    <cellStyle name="Normal 2 3 3 3 2 4 2 2 2" xfId="28631" xr:uid="{00000000-0005-0000-0000-00001B540000}"/>
    <cellStyle name="Normal 2 3 3 3 2 4 2 3" xfId="20485" xr:uid="{00000000-0005-0000-0000-00001C540000}"/>
    <cellStyle name="Normal 2 3 3 3 2 4 3" xfId="6865" xr:uid="{00000000-0005-0000-0000-00001D540000}"/>
    <cellStyle name="Normal 2 3 3 3 2 4 3 2" xfId="15011" xr:uid="{00000000-0005-0000-0000-00001E540000}"/>
    <cellStyle name="Normal 2 3 3 3 2 4 3 2 2" xfId="31307" xr:uid="{00000000-0005-0000-0000-00001F540000}"/>
    <cellStyle name="Normal 2 3 3 3 2 4 3 3" xfId="23161" xr:uid="{00000000-0005-0000-0000-000020540000}"/>
    <cellStyle name="Normal 2 3 3 3 2 4 4" xfId="9712" xr:uid="{00000000-0005-0000-0000-000021540000}"/>
    <cellStyle name="Normal 2 3 3 3 2 4 4 2" xfId="26008" xr:uid="{00000000-0005-0000-0000-000022540000}"/>
    <cellStyle name="Normal 2 3 3 3 2 4 5" xfId="17862" xr:uid="{00000000-0005-0000-0000-000023540000}"/>
    <cellStyle name="Normal 2 3 3 3 2 5" xfId="2971" xr:uid="{00000000-0005-0000-0000-000024540000}"/>
    <cellStyle name="Normal 2 3 3 3 2 5 2" xfId="11117" xr:uid="{00000000-0005-0000-0000-000025540000}"/>
    <cellStyle name="Normal 2 3 3 3 2 5 2 2" xfId="27413" xr:uid="{00000000-0005-0000-0000-000026540000}"/>
    <cellStyle name="Normal 2 3 3 3 2 5 3" xfId="19267" xr:uid="{00000000-0005-0000-0000-000027540000}"/>
    <cellStyle name="Normal 2 3 3 3 2 6" xfId="5455" xr:uid="{00000000-0005-0000-0000-000028540000}"/>
    <cellStyle name="Normal 2 3 3 3 2 6 2" xfId="13601" xr:uid="{00000000-0005-0000-0000-000029540000}"/>
    <cellStyle name="Normal 2 3 3 3 2 6 2 2" xfId="29897" xr:uid="{00000000-0005-0000-0000-00002A540000}"/>
    <cellStyle name="Normal 2 3 3 3 2 6 3" xfId="21751" xr:uid="{00000000-0005-0000-0000-00002B540000}"/>
    <cellStyle name="Normal 2 3 3 3 2 7" xfId="8302" xr:uid="{00000000-0005-0000-0000-00002C540000}"/>
    <cellStyle name="Normal 2 3 3 3 2 7 2" xfId="24598" xr:uid="{00000000-0005-0000-0000-00002D540000}"/>
    <cellStyle name="Normal 2 3 3 3 2 8" xfId="16452" xr:uid="{00000000-0005-0000-0000-00002E540000}"/>
    <cellStyle name="Normal 2 3 3 3 3" xfId="234" xr:uid="{00000000-0005-0000-0000-00002F540000}"/>
    <cellStyle name="Normal 2 3 3 3 3 2" xfId="578" xr:uid="{00000000-0005-0000-0000-000030540000}"/>
    <cellStyle name="Normal 2 3 3 3 3 2 2" xfId="1284" xr:uid="{00000000-0005-0000-0000-000031540000}"/>
    <cellStyle name="Normal 2 3 3 3 3 2 2 2" xfId="2694" xr:uid="{00000000-0005-0000-0000-000032540000}"/>
    <cellStyle name="Normal 2 3 3 3 3 2 2 2 2" xfId="5168" xr:uid="{00000000-0005-0000-0000-000033540000}"/>
    <cellStyle name="Normal 2 3 3 3 3 2 2 2 2 2" xfId="13314" xr:uid="{00000000-0005-0000-0000-000034540000}"/>
    <cellStyle name="Normal 2 3 3 3 3 2 2 2 2 2 2" xfId="29610" xr:uid="{00000000-0005-0000-0000-000035540000}"/>
    <cellStyle name="Normal 2 3 3 3 3 2 2 2 2 3" xfId="21464" xr:uid="{00000000-0005-0000-0000-000036540000}"/>
    <cellStyle name="Normal 2 3 3 3 3 2 2 2 3" xfId="7993" xr:uid="{00000000-0005-0000-0000-000037540000}"/>
    <cellStyle name="Normal 2 3 3 3 3 2 2 2 3 2" xfId="16139" xr:uid="{00000000-0005-0000-0000-000038540000}"/>
    <cellStyle name="Normal 2 3 3 3 3 2 2 2 3 2 2" xfId="32435" xr:uid="{00000000-0005-0000-0000-000039540000}"/>
    <cellStyle name="Normal 2 3 3 3 3 2 2 2 3 3" xfId="24289" xr:uid="{00000000-0005-0000-0000-00003A540000}"/>
    <cellStyle name="Normal 2 3 3 3 3 2 2 2 4" xfId="10840" xr:uid="{00000000-0005-0000-0000-00003B540000}"/>
    <cellStyle name="Normal 2 3 3 3 3 2 2 2 4 2" xfId="27136" xr:uid="{00000000-0005-0000-0000-00003C540000}"/>
    <cellStyle name="Normal 2 3 3 3 3 2 2 2 5" xfId="18990" xr:uid="{00000000-0005-0000-0000-00003D540000}"/>
    <cellStyle name="Normal 2 3 3 3 3 2 2 3" xfId="3950" xr:uid="{00000000-0005-0000-0000-00003E540000}"/>
    <cellStyle name="Normal 2 3 3 3 3 2 2 3 2" xfId="12096" xr:uid="{00000000-0005-0000-0000-00003F540000}"/>
    <cellStyle name="Normal 2 3 3 3 3 2 2 3 2 2" xfId="28392" xr:uid="{00000000-0005-0000-0000-000040540000}"/>
    <cellStyle name="Normal 2 3 3 3 3 2 2 3 3" xfId="20246" xr:uid="{00000000-0005-0000-0000-000041540000}"/>
    <cellStyle name="Normal 2 3 3 3 3 2 2 4" xfId="6583" xr:uid="{00000000-0005-0000-0000-000042540000}"/>
    <cellStyle name="Normal 2 3 3 3 3 2 2 4 2" xfId="14729" xr:uid="{00000000-0005-0000-0000-000043540000}"/>
    <cellStyle name="Normal 2 3 3 3 3 2 2 4 2 2" xfId="31025" xr:uid="{00000000-0005-0000-0000-000044540000}"/>
    <cellStyle name="Normal 2 3 3 3 3 2 2 4 3" xfId="22879" xr:uid="{00000000-0005-0000-0000-000045540000}"/>
    <cellStyle name="Normal 2 3 3 3 3 2 2 5" xfId="9430" xr:uid="{00000000-0005-0000-0000-000046540000}"/>
    <cellStyle name="Normal 2 3 3 3 3 2 2 5 2" xfId="25726" xr:uid="{00000000-0005-0000-0000-000047540000}"/>
    <cellStyle name="Normal 2 3 3 3 3 2 2 6" xfId="17580" xr:uid="{00000000-0005-0000-0000-000048540000}"/>
    <cellStyle name="Normal 2 3 3 3 3 2 3" xfId="1989" xr:uid="{00000000-0005-0000-0000-000049540000}"/>
    <cellStyle name="Normal 2 3 3 3 3 2 3 2" xfId="4559" xr:uid="{00000000-0005-0000-0000-00004A540000}"/>
    <cellStyle name="Normal 2 3 3 3 3 2 3 2 2" xfId="12705" xr:uid="{00000000-0005-0000-0000-00004B540000}"/>
    <cellStyle name="Normal 2 3 3 3 3 2 3 2 2 2" xfId="29001" xr:uid="{00000000-0005-0000-0000-00004C540000}"/>
    <cellStyle name="Normal 2 3 3 3 3 2 3 2 3" xfId="20855" xr:uid="{00000000-0005-0000-0000-00004D540000}"/>
    <cellStyle name="Normal 2 3 3 3 3 2 3 3" xfId="7288" xr:uid="{00000000-0005-0000-0000-00004E540000}"/>
    <cellStyle name="Normal 2 3 3 3 3 2 3 3 2" xfId="15434" xr:uid="{00000000-0005-0000-0000-00004F540000}"/>
    <cellStyle name="Normal 2 3 3 3 3 2 3 3 2 2" xfId="31730" xr:uid="{00000000-0005-0000-0000-000050540000}"/>
    <cellStyle name="Normal 2 3 3 3 3 2 3 3 3" xfId="23584" xr:uid="{00000000-0005-0000-0000-000051540000}"/>
    <cellStyle name="Normal 2 3 3 3 3 2 3 4" xfId="10135" xr:uid="{00000000-0005-0000-0000-000052540000}"/>
    <cellStyle name="Normal 2 3 3 3 3 2 3 4 2" xfId="26431" xr:uid="{00000000-0005-0000-0000-000053540000}"/>
    <cellStyle name="Normal 2 3 3 3 3 2 3 5" xfId="18285" xr:uid="{00000000-0005-0000-0000-000054540000}"/>
    <cellStyle name="Normal 2 3 3 3 3 2 4" xfId="3341" xr:uid="{00000000-0005-0000-0000-000055540000}"/>
    <cellStyle name="Normal 2 3 3 3 3 2 4 2" xfId="11487" xr:uid="{00000000-0005-0000-0000-000056540000}"/>
    <cellStyle name="Normal 2 3 3 3 3 2 4 2 2" xfId="27783" xr:uid="{00000000-0005-0000-0000-000057540000}"/>
    <cellStyle name="Normal 2 3 3 3 3 2 4 3" xfId="19637" xr:uid="{00000000-0005-0000-0000-000058540000}"/>
    <cellStyle name="Normal 2 3 3 3 3 2 5" xfId="5878" xr:uid="{00000000-0005-0000-0000-000059540000}"/>
    <cellStyle name="Normal 2 3 3 3 3 2 5 2" xfId="14024" xr:uid="{00000000-0005-0000-0000-00005A540000}"/>
    <cellStyle name="Normal 2 3 3 3 3 2 5 2 2" xfId="30320" xr:uid="{00000000-0005-0000-0000-00005B540000}"/>
    <cellStyle name="Normal 2 3 3 3 3 2 5 3" xfId="22174" xr:uid="{00000000-0005-0000-0000-00005C540000}"/>
    <cellStyle name="Normal 2 3 3 3 3 2 6" xfId="8725" xr:uid="{00000000-0005-0000-0000-00005D540000}"/>
    <cellStyle name="Normal 2 3 3 3 3 2 6 2" xfId="25021" xr:uid="{00000000-0005-0000-0000-00005E540000}"/>
    <cellStyle name="Normal 2 3 3 3 3 2 7" xfId="16875" xr:uid="{00000000-0005-0000-0000-00005F540000}"/>
    <cellStyle name="Normal 2 3 3 3 3 3" xfId="940" xr:uid="{00000000-0005-0000-0000-000060540000}"/>
    <cellStyle name="Normal 2 3 3 3 3 3 2" xfId="2350" xr:uid="{00000000-0005-0000-0000-000061540000}"/>
    <cellStyle name="Normal 2 3 3 3 3 3 2 2" xfId="4872" xr:uid="{00000000-0005-0000-0000-000062540000}"/>
    <cellStyle name="Normal 2 3 3 3 3 3 2 2 2" xfId="13018" xr:uid="{00000000-0005-0000-0000-000063540000}"/>
    <cellStyle name="Normal 2 3 3 3 3 3 2 2 2 2" xfId="29314" xr:uid="{00000000-0005-0000-0000-000064540000}"/>
    <cellStyle name="Normal 2 3 3 3 3 3 2 2 3" xfId="21168" xr:uid="{00000000-0005-0000-0000-000065540000}"/>
    <cellStyle name="Normal 2 3 3 3 3 3 2 3" xfId="7649" xr:uid="{00000000-0005-0000-0000-000066540000}"/>
    <cellStyle name="Normal 2 3 3 3 3 3 2 3 2" xfId="15795" xr:uid="{00000000-0005-0000-0000-000067540000}"/>
    <cellStyle name="Normal 2 3 3 3 3 3 2 3 2 2" xfId="32091" xr:uid="{00000000-0005-0000-0000-000068540000}"/>
    <cellStyle name="Normal 2 3 3 3 3 3 2 3 3" xfId="23945" xr:uid="{00000000-0005-0000-0000-000069540000}"/>
    <cellStyle name="Normal 2 3 3 3 3 3 2 4" xfId="10496" xr:uid="{00000000-0005-0000-0000-00006A540000}"/>
    <cellStyle name="Normal 2 3 3 3 3 3 2 4 2" xfId="26792" xr:uid="{00000000-0005-0000-0000-00006B540000}"/>
    <cellStyle name="Normal 2 3 3 3 3 3 2 5" xfId="18646" xr:uid="{00000000-0005-0000-0000-00006C540000}"/>
    <cellStyle name="Normal 2 3 3 3 3 3 3" xfId="3654" xr:uid="{00000000-0005-0000-0000-00006D540000}"/>
    <cellStyle name="Normal 2 3 3 3 3 3 3 2" xfId="11800" xr:uid="{00000000-0005-0000-0000-00006E540000}"/>
    <cellStyle name="Normal 2 3 3 3 3 3 3 2 2" xfId="28096" xr:uid="{00000000-0005-0000-0000-00006F540000}"/>
    <cellStyle name="Normal 2 3 3 3 3 3 3 3" xfId="19950" xr:uid="{00000000-0005-0000-0000-000070540000}"/>
    <cellStyle name="Normal 2 3 3 3 3 3 4" xfId="6239" xr:uid="{00000000-0005-0000-0000-000071540000}"/>
    <cellStyle name="Normal 2 3 3 3 3 3 4 2" xfId="14385" xr:uid="{00000000-0005-0000-0000-000072540000}"/>
    <cellStyle name="Normal 2 3 3 3 3 3 4 2 2" xfId="30681" xr:uid="{00000000-0005-0000-0000-000073540000}"/>
    <cellStyle name="Normal 2 3 3 3 3 3 4 3" xfId="22535" xr:uid="{00000000-0005-0000-0000-000074540000}"/>
    <cellStyle name="Normal 2 3 3 3 3 3 5" xfId="9086" xr:uid="{00000000-0005-0000-0000-000075540000}"/>
    <cellStyle name="Normal 2 3 3 3 3 3 5 2" xfId="25382" xr:uid="{00000000-0005-0000-0000-000076540000}"/>
    <cellStyle name="Normal 2 3 3 3 3 3 6" xfId="17236" xr:uid="{00000000-0005-0000-0000-000077540000}"/>
    <cellStyle name="Normal 2 3 3 3 3 4" xfId="1645" xr:uid="{00000000-0005-0000-0000-000078540000}"/>
    <cellStyle name="Normal 2 3 3 3 3 4 2" xfId="4263" xr:uid="{00000000-0005-0000-0000-000079540000}"/>
    <cellStyle name="Normal 2 3 3 3 3 4 2 2" xfId="12409" xr:uid="{00000000-0005-0000-0000-00007A540000}"/>
    <cellStyle name="Normal 2 3 3 3 3 4 2 2 2" xfId="28705" xr:uid="{00000000-0005-0000-0000-00007B540000}"/>
    <cellStyle name="Normal 2 3 3 3 3 4 2 3" xfId="20559" xr:uid="{00000000-0005-0000-0000-00007C540000}"/>
    <cellStyle name="Normal 2 3 3 3 3 4 3" xfId="6944" xr:uid="{00000000-0005-0000-0000-00007D540000}"/>
    <cellStyle name="Normal 2 3 3 3 3 4 3 2" xfId="15090" xr:uid="{00000000-0005-0000-0000-00007E540000}"/>
    <cellStyle name="Normal 2 3 3 3 3 4 3 2 2" xfId="31386" xr:uid="{00000000-0005-0000-0000-00007F540000}"/>
    <cellStyle name="Normal 2 3 3 3 3 4 3 3" xfId="23240" xr:uid="{00000000-0005-0000-0000-000080540000}"/>
    <cellStyle name="Normal 2 3 3 3 3 4 4" xfId="9791" xr:uid="{00000000-0005-0000-0000-000081540000}"/>
    <cellStyle name="Normal 2 3 3 3 3 4 4 2" xfId="26087" xr:uid="{00000000-0005-0000-0000-000082540000}"/>
    <cellStyle name="Normal 2 3 3 3 3 4 5" xfId="17941" xr:uid="{00000000-0005-0000-0000-000083540000}"/>
    <cellStyle name="Normal 2 3 3 3 3 5" xfId="3045" xr:uid="{00000000-0005-0000-0000-000084540000}"/>
    <cellStyle name="Normal 2 3 3 3 3 5 2" xfId="11191" xr:uid="{00000000-0005-0000-0000-000085540000}"/>
    <cellStyle name="Normal 2 3 3 3 3 5 2 2" xfId="27487" xr:uid="{00000000-0005-0000-0000-000086540000}"/>
    <cellStyle name="Normal 2 3 3 3 3 5 3" xfId="19341" xr:uid="{00000000-0005-0000-0000-000087540000}"/>
    <cellStyle name="Normal 2 3 3 3 3 6" xfId="5534" xr:uid="{00000000-0005-0000-0000-000088540000}"/>
    <cellStyle name="Normal 2 3 3 3 3 6 2" xfId="13680" xr:uid="{00000000-0005-0000-0000-000089540000}"/>
    <cellStyle name="Normal 2 3 3 3 3 6 2 2" xfId="29976" xr:uid="{00000000-0005-0000-0000-00008A540000}"/>
    <cellStyle name="Normal 2 3 3 3 3 6 3" xfId="21830" xr:uid="{00000000-0005-0000-0000-00008B540000}"/>
    <cellStyle name="Normal 2 3 3 3 3 7" xfId="8381" xr:uid="{00000000-0005-0000-0000-00008C540000}"/>
    <cellStyle name="Normal 2 3 3 3 3 7 2" xfId="24677" xr:uid="{00000000-0005-0000-0000-00008D540000}"/>
    <cellStyle name="Normal 2 3 3 3 3 8" xfId="16531" xr:uid="{00000000-0005-0000-0000-00008E540000}"/>
    <cellStyle name="Normal 2 3 3 3 4" xfId="319" xr:uid="{00000000-0005-0000-0000-00008F540000}"/>
    <cellStyle name="Normal 2 3 3 3 4 2" xfId="663" xr:uid="{00000000-0005-0000-0000-000090540000}"/>
    <cellStyle name="Normal 2 3 3 3 4 2 2" xfId="1369" xr:uid="{00000000-0005-0000-0000-000091540000}"/>
    <cellStyle name="Normal 2 3 3 3 4 2 2 2" xfId="2779" xr:uid="{00000000-0005-0000-0000-000092540000}"/>
    <cellStyle name="Normal 2 3 3 3 4 2 2 2 2" xfId="5242" xr:uid="{00000000-0005-0000-0000-000093540000}"/>
    <cellStyle name="Normal 2 3 3 3 4 2 2 2 2 2" xfId="13388" xr:uid="{00000000-0005-0000-0000-000094540000}"/>
    <cellStyle name="Normal 2 3 3 3 4 2 2 2 2 2 2" xfId="29684" xr:uid="{00000000-0005-0000-0000-000095540000}"/>
    <cellStyle name="Normal 2 3 3 3 4 2 2 2 2 3" xfId="21538" xr:uid="{00000000-0005-0000-0000-000096540000}"/>
    <cellStyle name="Normal 2 3 3 3 4 2 2 2 3" xfId="8078" xr:uid="{00000000-0005-0000-0000-000097540000}"/>
    <cellStyle name="Normal 2 3 3 3 4 2 2 2 3 2" xfId="16224" xr:uid="{00000000-0005-0000-0000-000098540000}"/>
    <cellStyle name="Normal 2 3 3 3 4 2 2 2 3 2 2" xfId="32520" xr:uid="{00000000-0005-0000-0000-000099540000}"/>
    <cellStyle name="Normal 2 3 3 3 4 2 2 2 3 3" xfId="24374" xr:uid="{00000000-0005-0000-0000-00009A540000}"/>
    <cellStyle name="Normal 2 3 3 3 4 2 2 2 4" xfId="10925" xr:uid="{00000000-0005-0000-0000-00009B540000}"/>
    <cellStyle name="Normal 2 3 3 3 4 2 2 2 4 2" xfId="27221" xr:uid="{00000000-0005-0000-0000-00009C540000}"/>
    <cellStyle name="Normal 2 3 3 3 4 2 2 2 5" xfId="19075" xr:uid="{00000000-0005-0000-0000-00009D540000}"/>
    <cellStyle name="Normal 2 3 3 3 4 2 2 3" xfId="4024" xr:uid="{00000000-0005-0000-0000-00009E540000}"/>
    <cellStyle name="Normal 2 3 3 3 4 2 2 3 2" xfId="12170" xr:uid="{00000000-0005-0000-0000-00009F540000}"/>
    <cellStyle name="Normal 2 3 3 3 4 2 2 3 2 2" xfId="28466" xr:uid="{00000000-0005-0000-0000-0000A0540000}"/>
    <cellStyle name="Normal 2 3 3 3 4 2 2 3 3" xfId="20320" xr:uid="{00000000-0005-0000-0000-0000A1540000}"/>
    <cellStyle name="Normal 2 3 3 3 4 2 2 4" xfId="6668" xr:uid="{00000000-0005-0000-0000-0000A2540000}"/>
    <cellStyle name="Normal 2 3 3 3 4 2 2 4 2" xfId="14814" xr:uid="{00000000-0005-0000-0000-0000A3540000}"/>
    <cellStyle name="Normal 2 3 3 3 4 2 2 4 2 2" xfId="31110" xr:uid="{00000000-0005-0000-0000-0000A4540000}"/>
    <cellStyle name="Normal 2 3 3 3 4 2 2 4 3" xfId="22964" xr:uid="{00000000-0005-0000-0000-0000A5540000}"/>
    <cellStyle name="Normal 2 3 3 3 4 2 2 5" xfId="9515" xr:uid="{00000000-0005-0000-0000-0000A6540000}"/>
    <cellStyle name="Normal 2 3 3 3 4 2 2 5 2" xfId="25811" xr:uid="{00000000-0005-0000-0000-0000A7540000}"/>
    <cellStyle name="Normal 2 3 3 3 4 2 2 6" xfId="17665" xr:uid="{00000000-0005-0000-0000-0000A8540000}"/>
    <cellStyle name="Normal 2 3 3 3 4 2 3" xfId="2074" xr:uid="{00000000-0005-0000-0000-0000A9540000}"/>
    <cellStyle name="Normal 2 3 3 3 4 2 3 2" xfId="4633" xr:uid="{00000000-0005-0000-0000-0000AA540000}"/>
    <cellStyle name="Normal 2 3 3 3 4 2 3 2 2" xfId="12779" xr:uid="{00000000-0005-0000-0000-0000AB540000}"/>
    <cellStyle name="Normal 2 3 3 3 4 2 3 2 2 2" xfId="29075" xr:uid="{00000000-0005-0000-0000-0000AC540000}"/>
    <cellStyle name="Normal 2 3 3 3 4 2 3 2 3" xfId="20929" xr:uid="{00000000-0005-0000-0000-0000AD540000}"/>
    <cellStyle name="Normal 2 3 3 3 4 2 3 3" xfId="7373" xr:uid="{00000000-0005-0000-0000-0000AE540000}"/>
    <cellStyle name="Normal 2 3 3 3 4 2 3 3 2" xfId="15519" xr:uid="{00000000-0005-0000-0000-0000AF540000}"/>
    <cellStyle name="Normal 2 3 3 3 4 2 3 3 2 2" xfId="31815" xr:uid="{00000000-0005-0000-0000-0000B0540000}"/>
    <cellStyle name="Normal 2 3 3 3 4 2 3 3 3" xfId="23669" xr:uid="{00000000-0005-0000-0000-0000B1540000}"/>
    <cellStyle name="Normal 2 3 3 3 4 2 3 4" xfId="10220" xr:uid="{00000000-0005-0000-0000-0000B2540000}"/>
    <cellStyle name="Normal 2 3 3 3 4 2 3 4 2" xfId="26516" xr:uid="{00000000-0005-0000-0000-0000B3540000}"/>
    <cellStyle name="Normal 2 3 3 3 4 2 3 5" xfId="18370" xr:uid="{00000000-0005-0000-0000-0000B4540000}"/>
    <cellStyle name="Normal 2 3 3 3 4 2 4" xfId="3415" xr:uid="{00000000-0005-0000-0000-0000B5540000}"/>
    <cellStyle name="Normal 2 3 3 3 4 2 4 2" xfId="11561" xr:uid="{00000000-0005-0000-0000-0000B6540000}"/>
    <cellStyle name="Normal 2 3 3 3 4 2 4 2 2" xfId="27857" xr:uid="{00000000-0005-0000-0000-0000B7540000}"/>
    <cellStyle name="Normal 2 3 3 3 4 2 4 3" xfId="19711" xr:uid="{00000000-0005-0000-0000-0000B8540000}"/>
    <cellStyle name="Normal 2 3 3 3 4 2 5" xfId="5963" xr:uid="{00000000-0005-0000-0000-0000B9540000}"/>
    <cellStyle name="Normal 2 3 3 3 4 2 5 2" xfId="14109" xr:uid="{00000000-0005-0000-0000-0000BA540000}"/>
    <cellStyle name="Normal 2 3 3 3 4 2 5 2 2" xfId="30405" xr:uid="{00000000-0005-0000-0000-0000BB540000}"/>
    <cellStyle name="Normal 2 3 3 3 4 2 5 3" xfId="22259" xr:uid="{00000000-0005-0000-0000-0000BC540000}"/>
    <cellStyle name="Normal 2 3 3 3 4 2 6" xfId="8810" xr:uid="{00000000-0005-0000-0000-0000BD540000}"/>
    <cellStyle name="Normal 2 3 3 3 4 2 6 2" xfId="25106" xr:uid="{00000000-0005-0000-0000-0000BE540000}"/>
    <cellStyle name="Normal 2 3 3 3 4 2 7" xfId="16960" xr:uid="{00000000-0005-0000-0000-0000BF540000}"/>
    <cellStyle name="Normal 2 3 3 3 4 3" xfId="1025" xr:uid="{00000000-0005-0000-0000-0000C0540000}"/>
    <cellStyle name="Normal 2 3 3 3 4 3 2" xfId="2435" xr:uid="{00000000-0005-0000-0000-0000C1540000}"/>
    <cellStyle name="Normal 2 3 3 3 4 3 2 2" xfId="4946" xr:uid="{00000000-0005-0000-0000-0000C2540000}"/>
    <cellStyle name="Normal 2 3 3 3 4 3 2 2 2" xfId="13092" xr:uid="{00000000-0005-0000-0000-0000C3540000}"/>
    <cellStyle name="Normal 2 3 3 3 4 3 2 2 2 2" xfId="29388" xr:uid="{00000000-0005-0000-0000-0000C4540000}"/>
    <cellStyle name="Normal 2 3 3 3 4 3 2 2 3" xfId="21242" xr:uid="{00000000-0005-0000-0000-0000C5540000}"/>
    <cellStyle name="Normal 2 3 3 3 4 3 2 3" xfId="7734" xr:uid="{00000000-0005-0000-0000-0000C6540000}"/>
    <cellStyle name="Normal 2 3 3 3 4 3 2 3 2" xfId="15880" xr:uid="{00000000-0005-0000-0000-0000C7540000}"/>
    <cellStyle name="Normal 2 3 3 3 4 3 2 3 2 2" xfId="32176" xr:uid="{00000000-0005-0000-0000-0000C8540000}"/>
    <cellStyle name="Normal 2 3 3 3 4 3 2 3 3" xfId="24030" xr:uid="{00000000-0005-0000-0000-0000C9540000}"/>
    <cellStyle name="Normal 2 3 3 3 4 3 2 4" xfId="10581" xr:uid="{00000000-0005-0000-0000-0000CA540000}"/>
    <cellStyle name="Normal 2 3 3 3 4 3 2 4 2" xfId="26877" xr:uid="{00000000-0005-0000-0000-0000CB540000}"/>
    <cellStyle name="Normal 2 3 3 3 4 3 2 5" xfId="18731" xr:uid="{00000000-0005-0000-0000-0000CC540000}"/>
    <cellStyle name="Normal 2 3 3 3 4 3 3" xfId="3728" xr:uid="{00000000-0005-0000-0000-0000CD540000}"/>
    <cellStyle name="Normal 2 3 3 3 4 3 3 2" xfId="11874" xr:uid="{00000000-0005-0000-0000-0000CE540000}"/>
    <cellStyle name="Normal 2 3 3 3 4 3 3 2 2" xfId="28170" xr:uid="{00000000-0005-0000-0000-0000CF540000}"/>
    <cellStyle name="Normal 2 3 3 3 4 3 3 3" xfId="20024" xr:uid="{00000000-0005-0000-0000-0000D0540000}"/>
    <cellStyle name="Normal 2 3 3 3 4 3 4" xfId="6324" xr:uid="{00000000-0005-0000-0000-0000D1540000}"/>
    <cellStyle name="Normal 2 3 3 3 4 3 4 2" xfId="14470" xr:uid="{00000000-0005-0000-0000-0000D2540000}"/>
    <cellStyle name="Normal 2 3 3 3 4 3 4 2 2" xfId="30766" xr:uid="{00000000-0005-0000-0000-0000D3540000}"/>
    <cellStyle name="Normal 2 3 3 3 4 3 4 3" xfId="22620" xr:uid="{00000000-0005-0000-0000-0000D4540000}"/>
    <cellStyle name="Normal 2 3 3 3 4 3 5" xfId="9171" xr:uid="{00000000-0005-0000-0000-0000D5540000}"/>
    <cellStyle name="Normal 2 3 3 3 4 3 5 2" xfId="25467" xr:uid="{00000000-0005-0000-0000-0000D6540000}"/>
    <cellStyle name="Normal 2 3 3 3 4 3 6" xfId="17321" xr:uid="{00000000-0005-0000-0000-0000D7540000}"/>
    <cellStyle name="Normal 2 3 3 3 4 4" xfId="1730" xr:uid="{00000000-0005-0000-0000-0000D8540000}"/>
    <cellStyle name="Normal 2 3 3 3 4 4 2" xfId="4337" xr:uid="{00000000-0005-0000-0000-0000D9540000}"/>
    <cellStyle name="Normal 2 3 3 3 4 4 2 2" xfId="12483" xr:uid="{00000000-0005-0000-0000-0000DA540000}"/>
    <cellStyle name="Normal 2 3 3 3 4 4 2 2 2" xfId="28779" xr:uid="{00000000-0005-0000-0000-0000DB540000}"/>
    <cellStyle name="Normal 2 3 3 3 4 4 2 3" xfId="20633" xr:uid="{00000000-0005-0000-0000-0000DC540000}"/>
    <cellStyle name="Normal 2 3 3 3 4 4 3" xfId="7029" xr:uid="{00000000-0005-0000-0000-0000DD540000}"/>
    <cellStyle name="Normal 2 3 3 3 4 4 3 2" xfId="15175" xr:uid="{00000000-0005-0000-0000-0000DE540000}"/>
    <cellStyle name="Normal 2 3 3 3 4 4 3 2 2" xfId="31471" xr:uid="{00000000-0005-0000-0000-0000DF540000}"/>
    <cellStyle name="Normal 2 3 3 3 4 4 3 3" xfId="23325" xr:uid="{00000000-0005-0000-0000-0000E0540000}"/>
    <cellStyle name="Normal 2 3 3 3 4 4 4" xfId="9876" xr:uid="{00000000-0005-0000-0000-0000E1540000}"/>
    <cellStyle name="Normal 2 3 3 3 4 4 4 2" xfId="26172" xr:uid="{00000000-0005-0000-0000-0000E2540000}"/>
    <cellStyle name="Normal 2 3 3 3 4 4 5" xfId="18026" xr:uid="{00000000-0005-0000-0000-0000E3540000}"/>
    <cellStyle name="Normal 2 3 3 3 4 5" xfId="3119" xr:uid="{00000000-0005-0000-0000-0000E4540000}"/>
    <cellStyle name="Normal 2 3 3 3 4 5 2" xfId="11265" xr:uid="{00000000-0005-0000-0000-0000E5540000}"/>
    <cellStyle name="Normal 2 3 3 3 4 5 2 2" xfId="27561" xr:uid="{00000000-0005-0000-0000-0000E6540000}"/>
    <cellStyle name="Normal 2 3 3 3 4 5 3" xfId="19415" xr:uid="{00000000-0005-0000-0000-0000E7540000}"/>
    <cellStyle name="Normal 2 3 3 3 4 6" xfId="5619" xr:uid="{00000000-0005-0000-0000-0000E8540000}"/>
    <cellStyle name="Normal 2 3 3 3 4 6 2" xfId="13765" xr:uid="{00000000-0005-0000-0000-0000E9540000}"/>
    <cellStyle name="Normal 2 3 3 3 4 6 2 2" xfId="30061" xr:uid="{00000000-0005-0000-0000-0000EA540000}"/>
    <cellStyle name="Normal 2 3 3 3 4 6 3" xfId="21915" xr:uid="{00000000-0005-0000-0000-0000EB540000}"/>
    <cellStyle name="Normal 2 3 3 3 4 7" xfId="8466" xr:uid="{00000000-0005-0000-0000-0000EC540000}"/>
    <cellStyle name="Normal 2 3 3 3 4 7 2" xfId="24762" xr:uid="{00000000-0005-0000-0000-0000ED540000}"/>
    <cellStyle name="Normal 2 3 3 3 4 8" xfId="16616" xr:uid="{00000000-0005-0000-0000-0000EE540000}"/>
    <cellStyle name="Normal 2 3 3 3 5" xfId="409" xr:uid="{00000000-0005-0000-0000-0000EF540000}"/>
    <cellStyle name="Normal 2 3 3 3 5 2" xfId="1115" xr:uid="{00000000-0005-0000-0000-0000F0540000}"/>
    <cellStyle name="Normal 2 3 3 3 5 2 2" xfId="2525" xr:uid="{00000000-0005-0000-0000-0000F1540000}"/>
    <cellStyle name="Normal 2 3 3 3 5 2 2 2" xfId="5020" xr:uid="{00000000-0005-0000-0000-0000F2540000}"/>
    <cellStyle name="Normal 2 3 3 3 5 2 2 2 2" xfId="13166" xr:uid="{00000000-0005-0000-0000-0000F3540000}"/>
    <cellStyle name="Normal 2 3 3 3 5 2 2 2 2 2" xfId="29462" xr:uid="{00000000-0005-0000-0000-0000F4540000}"/>
    <cellStyle name="Normal 2 3 3 3 5 2 2 2 3" xfId="21316" xr:uid="{00000000-0005-0000-0000-0000F5540000}"/>
    <cellStyle name="Normal 2 3 3 3 5 2 2 3" xfId="7824" xr:uid="{00000000-0005-0000-0000-0000F6540000}"/>
    <cellStyle name="Normal 2 3 3 3 5 2 2 3 2" xfId="15970" xr:uid="{00000000-0005-0000-0000-0000F7540000}"/>
    <cellStyle name="Normal 2 3 3 3 5 2 2 3 2 2" xfId="32266" xr:uid="{00000000-0005-0000-0000-0000F8540000}"/>
    <cellStyle name="Normal 2 3 3 3 5 2 2 3 3" xfId="24120" xr:uid="{00000000-0005-0000-0000-0000F9540000}"/>
    <cellStyle name="Normal 2 3 3 3 5 2 2 4" xfId="10671" xr:uid="{00000000-0005-0000-0000-0000FA540000}"/>
    <cellStyle name="Normal 2 3 3 3 5 2 2 4 2" xfId="26967" xr:uid="{00000000-0005-0000-0000-0000FB540000}"/>
    <cellStyle name="Normal 2 3 3 3 5 2 2 5" xfId="18821" xr:uid="{00000000-0005-0000-0000-0000FC540000}"/>
    <cellStyle name="Normal 2 3 3 3 5 2 3" xfId="3802" xr:uid="{00000000-0005-0000-0000-0000FD540000}"/>
    <cellStyle name="Normal 2 3 3 3 5 2 3 2" xfId="11948" xr:uid="{00000000-0005-0000-0000-0000FE540000}"/>
    <cellStyle name="Normal 2 3 3 3 5 2 3 2 2" xfId="28244" xr:uid="{00000000-0005-0000-0000-0000FF540000}"/>
    <cellStyle name="Normal 2 3 3 3 5 2 3 3" xfId="20098" xr:uid="{00000000-0005-0000-0000-000000550000}"/>
    <cellStyle name="Normal 2 3 3 3 5 2 4" xfId="6414" xr:uid="{00000000-0005-0000-0000-000001550000}"/>
    <cellStyle name="Normal 2 3 3 3 5 2 4 2" xfId="14560" xr:uid="{00000000-0005-0000-0000-000002550000}"/>
    <cellStyle name="Normal 2 3 3 3 5 2 4 2 2" xfId="30856" xr:uid="{00000000-0005-0000-0000-000003550000}"/>
    <cellStyle name="Normal 2 3 3 3 5 2 4 3" xfId="22710" xr:uid="{00000000-0005-0000-0000-000004550000}"/>
    <cellStyle name="Normal 2 3 3 3 5 2 5" xfId="9261" xr:uid="{00000000-0005-0000-0000-000005550000}"/>
    <cellStyle name="Normal 2 3 3 3 5 2 5 2" xfId="25557" xr:uid="{00000000-0005-0000-0000-000006550000}"/>
    <cellStyle name="Normal 2 3 3 3 5 2 6" xfId="17411" xr:uid="{00000000-0005-0000-0000-000007550000}"/>
    <cellStyle name="Normal 2 3 3 3 5 3" xfId="1820" xr:uid="{00000000-0005-0000-0000-000008550000}"/>
    <cellStyle name="Normal 2 3 3 3 5 3 2" xfId="4411" xr:uid="{00000000-0005-0000-0000-000009550000}"/>
    <cellStyle name="Normal 2 3 3 3 5 3 2 2" xfId="12557" xr:uid="{00000000-0005-0000-0000-00000A550000}"/>
    <cellStyle name="Normal 2 3 3 3 5 3 2 2 2" xfId="28853" xr:uid="{00000000-0005-0000-0000-00000B550000}"/>
    <cellStyle name="Normal 2 3 3 3 5 3 2 3" xfId="20707" xr:uid="{00000000-0005-0000-0000-00000C550000}"/>
    <cellStyle name="Normal 2 3 3 3 5 3 3" xfId="7119" xr:uid="{00000000-0005-0000-0000-00000D550000}"/>
    <cellStyle name="Normal 2 3 3 3 5 3 3 2" xfId="15265" xr:uid="{00000000-0005-0000-0000-00000E550000}"/>
    <cellStyle name="Normal 2 3 3 3 5 3 3 2 2" xfId="31561" xr:uid="{00000000-0005-0000-0000-00000F550000}"/>
    <cellStyle name="Normal 2 3 3 3 5 3 3 3" xfId="23415" xr:uid="{00000000-0005-0000-0000-000010550000}"/>
    <cellStyle name="Normal 2 3 3 3 5 3 4" xfId="9966" xr:uid="{00000000-0005-0000-0000-000011550000}"/>
    <cellStyle name="Normal 2 3 3 3 5 3 4 2" xfId="26262" xr:uid="{00000000-0005-0000-0000-000012550000}"/>
    <cellStyle name="Normal 2 3 3 3 5 3 5" xfId="18116" xr:uid="{00000000-0005-0000-0000-000013550000}"/>
    <cellStyle name="Normal 2 3 3 3 5 4" xfId="3193" xr:uid="{00000000-0005-0000-0000-000014550000}"/>
    <cellStyle name="Normal 2 3 3 3 5 4 2" xfId="11339" xr:uid="{00000000-0005-0000-0000-000015550000}"/>
    <cellStyle name="Normal 2 3 3 3 5 4 2 2" xfId="27635" xr:uid="{00000000-0005-0000-0000-000016550000}"/>
    <cellStyle name="Normal 2 3 3 3 5 4 3" xfId="19489" xr:uid="{00000000-0005-0000-0000-000017550000}"/>
    <cellStyle name="Normal 2 3 3 3 5 5" xfId="5709" xr:uid="{00000000-0005-0000-0000-000018550000}"/>
    <cellStyle name="Normal 2 3 3 3 5 5 2" xfId="13855" xr:uid="{00000000-0005-0000-0000-000019550000}"/>
    <cellStyle name="Normal 2 3 3 3 5 5 2 2" xfId="30151" xr:uid="{00000000-0005-0000-0000-00001A550000}"/>
    <cellStyle name="Normal 2 3 3 3 5 5 3" xfId="22005" xr:uid="{00000000-0005-0000-0000-00001B550000}"/>
    <cellStyle name="Normal 2 3 3 3 5 6" xfId="8556" xr:uid="{00000000-0005-0000-0000-00001C550000}"/>
    <cellStyle name="Normal 2 3 3 3 5 6 2" xfId="24852" xr:uid="{00000000-0005-0000-0000-00001D550000}"/>
    <cellStyle name="Normal 2 3 3 3 5 7" xfId="16706" xr:uid="{00000000-0005-0000-0000-00001E550000}"/>
    <cellStyle name="Normal 2 3 3 3 6" xfId="771" xr:uid="{00000000-0005-0000-0000-00001F550000}"/>
    <cellStyle name="Normal 2 3 3 3 6 2" xfId="2181" xr:uid="{00000000-0005-0000-0000-000020550000}"/>
    <cellStyle name="Normal 2 3 3 3 6 2 2" xfId="4724" xr:uid="{00000000-0005-0000-0000-000021550000}"/>
    <cellStyle name="Normal 2 3 3 3 6 2 2 2" xfId="12870" xr:uid="{00000000-0005-0000-0000-000022550000}"/>
    <cellStyle name="Normal 2 3 3 3 6 2 2 2 2" xfId="29166" xr:uid="{00000000-0005-0000-0000-000023550000}"/>
    <cellStyle name="Normal 2 3 3 3 6 2 2 3" xfId="21020" xr:uid="{00000000-0005-0000-0000-000024550000}"/>
    <cellStyle name="Normal 2 3 3 3 6 2 3" xfId="7480" xr:uid="{00000000-0005-0000-0000-000025550000}"/>
    <cellStyle name="Normal 2 3 3 3 6 2 3 2" xfId="15626" xr:uid="{00000000-0005-0000-0000-000026550000}"/>
    <cellStyle name="Normal 2 3 3 3 6 2 3 2 2" xfId="31922" xr:uid="{00000000-0005-0000-0000-000027550000}"/>
    <cellStyle name="Normal 2 3 3 3 6 2 3 3" xfId="23776" xr:uid="{00000000-0005-0000-0000-000028550000}"/>
    <cellStyle name="Normal 2 3 3 3 6 2 4" xfId="10327" xr:uid="{00000000-0005-0000-0000-000029550000}"/>
    <cellStyle name="Normal 2 3 3 3 6 2 4 2" xfId="26623" xr:uid="{00000000-0005-0000-0000-00002A550000}"/>
    <cellStyle name="Normal 2 3 3 3 6 2 5" xfId="18477" xr:uid="{00000000-0005-0000-0000-00002B550000}"/>
    <cellStyle name="Normal 2 3 3 3 6 3" xfId="3506" xr:uid="{00000000-0005-0000-0000-00002C550000}"/>
    <cellStyle name="Normal 2 3 3 3 6 3 2" xfId="11652" xr:uid="{00000000-0005-0000-0000-00002D550000}"/>
    <cellStyle name="Normal 2 3 3 3 6 3 2 2" xfId="27948" xr:uid="{00000000-0005-0000-0000-00002E550000}"/>
    <cellStyle name="Normal 2 3 3 3 6 3 3" xfId="19802" xr:uid="{00000000-0005-0000-0000-00002F550000}"/>
    <cellStyle name="Normal 2 3 3 3 6 4" xfId="6070" xr:uid="{00000000-0005-0000-0000-000030550000}"/>
    <cellStyle name="Normal 2 3 3 3 6 4 2" xfId="14216" xr:uid="{00000000-0005-0000-0000-000031550000}"/>
    <cellStyle name="Normal 2 3 3 3 6 4 2 2" xfId="30512" xr:uid="{00000000-0005-0000-0000-000032550000}"/>
    <cellStyle name="Normal 2 3 3 3 6 4 3" xfId="22366" xr:uid="{00000000-0005-0000-0000-000033550000}"/>
    <cellStyle name="Normal 2 3 3 3 6 5" xfId="8917" xr:uid="{00000000-0005-0000-0000-000034550000}"/>
    <cellStyle name="Normal 2 3 3 3 6 5 2" xfId="25213" xr:uid="{00000000-0005-0000-0000-000035550000}"/>
    <cellStyle name="Normal 2 3 3 3 6 6" xfId="17067" xr:uid="{00000000-0005-0000-0000-000036550000}"/>
    <cellStyle name="Normal 2 3 3 3 7" xfId="1476" xr:uid="{00000000-0005-0000-0000-000037550000}"/>
    <cellStyle name="Normal 2 3 3 3 7 2" xfId="4115" xr:uid="{00000000-0005-0000-0000-000038550000}"/>
    <cellStyle name="Normal 2 3 3 3 7 2 2" xfId="12261" xr:uid="{00000000-0005-0000-0000-000039550000}"/>
    <cellStyle name="Normal 2 3 3 3 7 2 2 2" xfId="28557" xr:uid="{00000000-0005-0000-0000-00003A550000}"/>
    <cellStyle name="Normal 2 3 3 3 7 2 3" xfId="20411" xr:uid="{00000000-0005-0000-0000-00003B550000}"/>
    <cellStyle name="Normal 2 3 3 3 7 3" xfId="6775" xr:uid="{00000000-0005-0000-0000-00003C550000}"/>
    <cellStyle name="Normal 2 3 3 3 7 3 2" xfId="14921" xr:uid="{00000000-0005-0000-0000-00003D550000}"/>
    <cellStyle name="Normal 2 3 3 3 7 3 2 2" xfId="31217" xr:uid="{00000000-0005-0000-0000-00003E550000}"/>
    <cellStyle name="Normal 2 3 3 3 7 3 3" xfId="23071" xr:uid="{00000000-0005-0000-0000-00003F550000}"/>
    <cellStyle name="Normal 2 3 3 3 7 4" xfId="9622" xr:uid="{00000000-0005-0000-0000-000040550000}"/>
    <cellStyle name="Normal 2 3 3 3 7 4 2" xfId="25918" xr:uid="{00000000-0005-0000-0000-000041550000}"/>
    <cellStyle name="Normal 2 3 3 3 7 5" xfId="17772" xr:uid="{00000000-0005-0000-0000-000042550000}"/>
    <cellStyle name="Normal 2 3 3 3 8" xfId="2897" xr:uid="{00000000-0005-0000-0000-000043550000}"/>
    <cellStyle name="Normal 2 3 3 3 8 2" xfId="11043" xr:uid="{00000000-0005-0000-0000-000044550000}"/>
    <cellStyle name="Normal 2 3 3 3 8 2 2" xfId="27339" xr:uid="{00000000-0005-0000-0000-000045550000}"/>
    <cellStyle name="Normal 2 3 3 3 8 3" xfId="19193" xr:uid="{00000000-0005-0000-0000-000046550000}"/>
    <cellStyle name="Normal 2 3 3 3 9" xfId="5365" xr:uid="{00000000-0005-0000-0000-000047550000}"/>
    <cellStyle name="Normal 2 3 3 3 9 2" xfId="13511" xr:uid="{00000000-0005-0000-0000-000048550000}"/>
    <cellStyle name="Normal 2 3 3 3 9 2 2" xfId="29807" xr:uid="{00000000-0005-0000-0000-000049550000}"/>
    <cellStyle name="Normal 2 3 3 3 9 3" xfId="21661" xr:uid="{00000000-0005-0000-0000-00004A550000}"/>
    <cellStyle name="Normal 2 3 3 4" xfId="111" xr:uid="{00000000-0005-0000-0000-00004B550000}"/>
    <cellStyle name="Normal 2 3 3 4 2" xfId="455" xr:uid="{00000000-0005-0000-0000-00004C550000}"/>
    <cellStyle name="Normal 2 3 3 4 2 2" xfId="1161" xr:uid="{00000000-0005-0000-0000-00004D550000}"/>
    <cellStyle name="Normal 2 3 3 4 2 2 2" xfId="2571" xr:uid="{00000000-0005-0000-0000-00004E550000}"/>
    <cellStyle name="Normal 2 3 3 4 2 2 2 2" xfId="5058" xr:uid="{00000000-0005-0000-0000-00004F550000}"/>
    <cellStyle name="Normal 2 3 3 4 2 2 2 2 2" xfId="13204" xr:uid="{00000000-0005-0000-0000-000050550000}"/>
    <cellStyle name="Normal 2 3 3 4 2 2 2 2 2 2" xfId="29500" xr:uid="{00000000-0005-0000-0000-000051550000}"/>
    <cellStyle name="Normal 2 3 3 4 2 2 2 2 3" xfId="21354" xr:uid="{00000000-0005-0000-0000-000052550000}"/>
    <cellStyle name="Normal 2 3 3 4 2 2 2 3" xfId="7870" xr:uid="{00000000-0005-0000-0000-000053550000}"/>
    <cellStyle name="Normal 2 3 3 4 2 2 2 3 2" xfId="16016" xr:uid="{00000000-0005-0000-0000-000054550000}"/>
    <cellStyle name="Normal 2 3 3 4 2 2 2 3 2 2" xfId="32312" xr:uid="{00000000-0005-0000-0000-000055550000}"/>
    <cellStyle name="Normal 2 3 3 4 2 2 2 3 3" xfId="24166" xr:uid="{00000000-0005-0000-0000-000056550000}"/>
    <cellStyle name="Normal 2 3 3 4 2 2 2 4" xfId="10717" xr:uid="{00000000-0005-0000-0000-000057550000}"/>
    <cellStyle name="Normal 2 3 3 4 2 2 2 4 2" xfId="27013" xr:uid="{00000000-0005-0000-0000-000058550000}"/>
    <cellStyle name="Normal 2 3 3 4 2 2 2 5" xfId="18867" xr:uid="{00000000-0005-0000-0000-000059550000}"/>
    <cellStyle name="Normal 2 3 3 4 2 2 3" xfId="3840" xr:uid="{00000000-0005-0000-0000-00005A550000}"/>
    <cellStyle name="Normal 2 3 3 4 2 2 3 2" xfId="11986" xr:uid="{00000000-0005-0000-0000-00005B550000}"/>
    <cellStyle name="Normal 2 3 3 4 2 2 3 2 2" xfId="28282" xr:uid="{00000000-0005-0000-0000-00005C550000}"/>
    <cellStyle name="Normal 2 3 3 4 2 2 3 3" xfId="20136" xr:uid="{00000000-0005-0000-0000-00005D550000}"/>
    <cellStyle name="Normal 2 3 3 4 2 2 4" xfId="6460" xr:uid="{00000000-0005-0000-0000-00005E550000}"/>
    <cellStyle name="Normal 2 3 3 4 2 2 4 2" xfId="14606" xr:uid="{00000000-0005-0000-0000-00005F550000}"/>
    <cellStyle name="Normal 2 3 3 4 2 2 4 2 2" xfId="30902" xr:uid="{00000000-0005-0000-0000-000060550000}"/>
    <cellStyle name="Normal 2 3 3 4 2 2 4 3" xfId="22756" xr:uid="{00000000-0005-0000-0000-000061550000}"/>
    <cellStyle name="Normal 2 3 3 4 2 2 5" xfId="9307" xr:uid="{00000000-0005-0000-0000-000062550000}"/>
    <cellStyle name="Normal 2 3 3 4 2 2 5 2" xfId="25603" xr:uid="{00000000-0005-0000-0000-000063550000}"/>
    <cellStyle name="Normal 2 3 3 4 2 2 6" xfId="17457" xr:uid="{00000000-0005-0000-0000-000064550000}"/>
    <cellStyle name="Normal 2 3 3 4 2 3" xfId="1866" xr:uid="{00000000-0005-0000-0000-000065550000}"/>
    <cellStyle name="Normal 2 3 3 4 2 3 2" xfId="4449" xr:uid="{00000000-0005-0000-0000-000066550000}"/>
    <cellStyle name="Normal 2 3 3 4 2 3 2 2" xfId="12595" xr:uid="{00000000-0005-0000-0000-000067550000}"/>
    <cellStyle name="Normal 2 3 3 4 2 3 2 2 2" xfId="28891" xr:uid="{00000000-0005-0000-0000-000068550000}"/>
    <cellStyle name="Normal 2 3 3 4 2 3 2 3" xfId="20745" xr:uid="{00000000-0005-0000-0000-000069550000}"/>
    <cellStyle name="Normal 2 3 3 4 2 3 3" xfId="7165" xr:uid="{00000000-0005-0000-0000-00006A550000}"/>
    <cellStyle name="Normal 2 3 3 4 2 3 3 2" xfId="15311" xr:uid="{00000000-0005-0000-0000-00006B550000}"/>
    <cellStyle name="Normal 2 3 3 4 2 3 3 2 2" xfId="31607" xr:uid="{00000000-0005-0000-0000-00006C550000}"/>
    <cellStyle name="Normal 2 3 3 4 2 3 3 3" xfId="23461" xr:uid="{00000000-0005-0000-0000-00006D550000}"/>
    <cellStyle name="Normal 2 3 3 4 2 3 4" xfId="10012" xr:uid="{00000000-0005-0000-0000-00006E550000}"/>
    <cellStyle name="Normal 2 3 3 4 2 3 4 2" xfId="26308" xr:uid="{00000000-0005-0000-0000-00006F550000}"/>
    <cellStyle name="Normal 2 3 3 4 2 3 5" xfId="18162" xr:uid="{00000000-0005-0000-0000-000070550000}"/>
    <cellStyle name="Normal 2 3 3 4 2 4" xfId="3231" xr:uid="{00000000-0005-0000-0000-000071550000}"/>
    <cellStyle name="Normal 2 3 3 4 2 4 2" xfId="11377" xr:uid="{00000000-0005-0000-0000-000072550000}"/>
    <cellStyle name="Normal 2 3 3 4 2 4 2 2" xfId="27673" xr:uid="{00000000-0005-0000-0000-000073550000}"/>
    <cellStyle name="Normal 2 3 3 4 2 4 3" xfId="19527" xr:uid="{00000000-0005-0000-0000-000074550000}"/>
    <cellStyle name="Normal 2 3 3 4 2 5" xfId="5755" xr:uid="{00000000-0005-0000-0000-000075550000}"/>
    <cellStyle name="Normal 2 3 3 4 2 5 2" xfId="13901" xr:uid="{00000000-0005-0000-0000-000076550000}"/>
    <cellStyle name="Normal 2 3 3 4 2 5 2 2" xfId="30197" xr:uid="{00000000-0005-0000-0000-000077550000}"/>
    <cellStyle name="Normal 2 3 3 4 2 5 3" xfId="22051" xr:uid="{00000000-0005-0000-0000-000078550000}"/>
    <cellStyle name="Normal 2 3 3 4 2 6" xfId="8602" xr:uid="{00000000-0005-0000-0000-000079550000}"/>
    <cellStyle name="Normal 2 3 3 4 2 6 2" xfId="24898" xr:uid="{00000000-0005-0000-0000-00007A550000}"/>
    <cellStyle name="Normal 2 3 3 4 2 7" xfId="16752" xr:uid="{00000000-0005-0000-0000-00007B550000}"/>
    <cellStyle name="Normal 2 3 3 4 3" xfId="817" xr:uid="{00000000-0005-0000-0000-00007C550000}"/>
    <cellStyle name="Normal 2 3 3 4 3 2" xfId="2227" xr:uid="{00000000-0005-0000-0000-00007D550000}"/>
    <cellStyle name="Normal 2 3 3 4 3 2 2" xfId="4762" xr:uid="{00000000-0005-0000-0000-00007E550000}"/>
    <cellStyle name="Normal 2 3 3 4 3 2 2 2" xfId="12908" xr:uid="{00000000-0005-0000-0000-00007F550000}"/>
    <cellStyle name="Normal 2 3 3 4 3 2 2 2 2" xfId="29204" xr:uid="{00000000-0005-0000-0000-000080550000}"/>
    <cellStyle name="Normal 2 3 3 4 3 2 2 3" xfId="21058" xr:uid="{00000000-0005-0000-0000-000081550000}"/>
    <cellStyle name="Normal 2 3 3 4 3 2 3" xfId="7526" xr:uid="{00000000-0005-0000-0000-000082550000}"/>
    <cellStyle name="Normal 2 3 3 4 3 2 3 2" xfId="15672" xr:uid="{00000000-0005-0000-0000-000083550000}"/>
    <cellStyle name="Normal 2 3 3 4 3 2 3 2 2" xfId="31968" xr:uid="{00000000-0005-0000-0000-000084550000}"/>
    <cellStyle name="Normal 2 3 3 4 3 2 3 3" xfId="23822" xr:uid="{00000000-0005-0000-0000-000085550000}"/>
    <cellStyle name="Normal 2 3 3 4 3 2 4" xfId="10373" xr:uid="{00000000-0005-0000-0000-000086550000}"/>
    <cellStyle name="Normal 2 3 3 4 3 2 4 2" xfId="26669" xr:uid="{00000000-0005-0000-0000-000087550000}"/>
    <cellStyle name="Normal 2 3 3 4 3 2 5" xfId="18523" xr:uid="{00000000-0005-0000-0000-000088550000}"/>
    <cellStyle name="Normal 2 3 3 4 3 3" xfId="3544" xr:uid="{00000000-0005-0000-0000-000089550000}"/>
    <cellStyle name="Normal 2 3 3 4 3 3 2" xfId="11690" xr:uid="{00000000-0005-0000-0000-00008A550000}"/>
    <cellStyle name="Normal 2 3 3 4 3 3 2 2" xfId="27986" xr:uid="{00000000-0005-0000-0000-00008B550000}"/>
    <cellStyle name="Normal 2 3 3 4 3 3 3" xfId="19840" xr:uid="{00000000-0005-0000-0000-00008C550000}"/>
    <cellStyle name="Normal 2 3 3 4 3 4" xfId="6116" xr:uid="{00000000-0005-0000-0000-00008D550000}"/>
    <cellStyle name="Normal 2 3 3 4 3 4 2" xfId="14262" xr:uid="{00000000-0005-0000-0000-00008E550000}"/>
    <cellStyle name="Normal 2 3 3 4 3 4 2 2" xfId="30558" xr:uid="{00000000-0005-0000-0000-00008F550000}"/>
    <cellStyle name="Normal 2 3 3 4 3 4 3" xfId="22412" xr:uid="{00000000-0005-0000-0000-000090550000}"/>
    <cellStyle name="Normal 2 3 3 4 3 5" xfId="8963" xr:uid="{00000000-0005-0000-0000-000091550000}"/>
    <cellStyle name="Normal 2 3 3 4 3 5 2" xfId="25259" xr:uid="{00000000-0005-0000-0000-000092550000}"/>
    <cellStyle name="Normal 2 3 3 4 3 6" xfId="17113" xr:uid="{00000000-0005-0000-0000-000093550000}"/>
    <cellStyle name="Normal 2 3 3 4 4" xfId="1522" xr:uid="{00000000-0005-0000-0000-000094550000}"/>
    <cellStyle name="Normal 2 3 3 4 4 2" xfId="4153" xr:uid="{00000000-0005-0000-0000-000095550000}"/>
    <cellStyle name="Normal 2 3 3 4 4 2 2" xfId="12299" xr:uid="{00000000-0005-0000-0000-000096550000}"/>
    <cellStyle name="Normal 2 3 3 4 4 2 2 2" xfId="28595" xr:uid="{00000000-0005-0000-0000-000097550000}"/>
    <cellStyle name="Normal 2 3 3 4 4 2 3" xfId="20449" xr:uid="{00000000-0005-0000-0000-000098550000}"/>
    <cellStyle name="Normal 2 3 3 4 4 3" xfId="6821" xr:uid="{00000000-0005-0000-0000-000099550000}"/>
    <cellStyle name="Normal 2 3 3 4 4 3 2" xfId="14967" xr:uid="{00000000-0005-0000-0000-00009A550000}"/>
    <cellStyle name="Normal 2 3 3 4 4 3 2 2" xfId="31263" xr:uid="{00000000-0005-0000-0000-00009B550000}"/>
    <cellStyle name="Normal 2 3 3 4 4 3 3" xfId="23117" xr:uid="{00000000-0005-0000-0000-00009C550000}"/>
    <cellStyle name="Normal 2 3 3 4 4 4" xfId="9668" xr:uid="{00000000-0005-0000-0000-00009D550000}"/>
    <cellStyle name="Normal 2 3 3 4 4 4 2" xfId="25964" xr:uid="{00000000-0005-0000-0000-00009E550000}"/>
    <cellStyle name="Normal 2 3 3 4 4 5" xfId="17818" xr:uid="{00000000-0005-0000-0000-00009F550000}"/>
    <cellStyle name="Normal 2 3 3 4 5" xfId="2935" xr:uid="{00000000-0005-0000-0000-0000A0550000}"/>
    <cellStyle name="Normal 2 3 3 4 5 2" xfId="11081" xr:uid="{00000000-0005-0000-0000-0000A1550000}"/>
    <cellStyle name="Normal 2 3 3 4 5 2 2" xfId="27377" xr:uid="{00000000-0005-0000-0000-0000A2550000}"/>
    <cellStyle name="Normal 2 3 3 4 5 3" xfId="19231" xr:uid="{00000000-0005-0000-0000-0000A3550000}"/>
    <cellStyle name="Normal 2 3 3 4 6" xfId="5411" xr:uid="{00000000-0005-0000-0000-0000A4550000}"/>
    <cellStyle name="Normal 2 3 3 4 6 2" xfId="13557" xr:uid="{00000000-0005-0000-0000-0000A5550000}"/>
    <cellStyle name="Normal 2 3 3 4 6 2 2" xfId="29853" xr:uid="{00000000-0005-0000-0000-0000A6550000}"/>
    <cellStyle name="Normal 2 3 3 4 6 3" xfId="21707" xr:uid="{00000000-0005-0000-0000-0000A7550000}"/>
    <cellStyle name="Normal 2 3 3 4 7" xfId="8258" xr:uid="{00000000-0005-0000-0000-0000A8550000}"/>
    <cellStyle name="Normal 2 3 3 4 7 2" xfId="24554" xr:uid="{00000000-0005-0000-0000-0000A9550000}"/>
    <cellStyle name="Normal 2 3 3 4 8" xfId="16408" xr:uid="{00000000-0005-0000-0000-0000AA550000}"/>
    <cellStyle name="Normal 2 3 3 5" xfId="198" xr:uid="{00000000-0005-0000-0000-0000AB550000}"/>
    <cellStyle name="Normal 2 3 3 5 2" xfId="542" xr:uid="{00000000-0005-0000-0000-0000AC550000}"/>
    <cellStyle name="Normal 2 3 3 5 2 2" xfId="1248" xr:uid="{00000000-0005-0000-0000-0000AD550000}"/>
    <cellStyle name="Normal 2 3 3 5 2 2 2" xfId="2658" xr:uid="{00000000-0005-0000-0000-0000AE550000}"/>
    <cellStyle name="Normal 2 3 3 5 2 2 2 2" xfId="5132" xr:uid="{00000000-0005-0000-0000-0000AF550000}"/>
    <cellStyle name="Normal 2 3 3 5 2 2 2 2 2" xfId="13278" xr:uid="{00000000-0005-0000-0000-0000B0550000}"/>
    <cellStyle name="Normal 2 3 3 5 2 2 2 2 2 2" xfId="29574" xr:uid="{00000000-0005-0000-0000-0000B1550000}"/>
    <cellStyle name="Normal 2 3 3 5 2 2 2 2 3" xfId="21428" xr:uid="{00000000-0005-0000-0000-0000B2550000}"/>
    <cellStyle name="Normal 2 3 3 5 2 2 2 3" xfId="7957" xr:uid="{00000000-0005-0000-0000-0000B3550000}"/>
    <cellStyle name="Normal 2 3 3 5 2 2 2 3 2" xfId="16103" xr:uid="{00000000-0005-0000-0000-0000B4550000}"/>
    <cellStyle name="Normal 2 3 3 5 2 2 2 3 2 2" xfId="32399" xr:uid="{00000000-0005-0000-0000-0000B5550000}"/>
    <cellStyle name="Normal 2 3 3 5 2 2 2 3 3" xfId="24253" xr:uid="{00000000-0005-0000-0000-0000B6550000}"/>
    <cellStyle name="Normal 2 3 3 5 2 2 2 4" xfId="10804" xr:uid="{00000000-0005-0000-0000-0000B7550000}"/>
    <cellStyle name="Normal 2 3 3 5 2 2 2 4 2" xfId="27100" xr:uid="{00000000-0005-0000-0000-0000B8550000}"/>
    <cellStyle name="Normal 2 3 3 5 2 2 2 5" xfId="18954" xr:uid="{00000000-0005-0000-0000-0000B9550000}"/>
    <cellStyle name="Normal 2 3 3 5 2 2 3" xfId="3914" xr:uid="{00000000-0005-0000-0000-0000BA550000}"/>
    <cellStyle name="Normal 2 3 3 5 2 2 3 2" xfId="12060" xr:uid="{00000000-0005-0000-0000-0000BB550000}"/>
    <cellStyle name="Normal 2 3 3 5 2 2 3 2 2" xfId="28356" xr:uid="{00000000-0005-0000-0000-0000BC550000}"/>
    <cellStyle name="Normal 2 3 3 5 2 2 3 3" xfId="20210" xr:uid="{00000000-0005-0000-0000-0000BD550000}"/>
    <cellStyle name="Normal 2 3 3 5 2 2 4" xfId="6547" xr:uid="{00000000-0005-0000-0000-0000BE550000}"/>
    <cellStyle name="Normal 2 3 3 5 2 2 4 2" xfId="14693" xr:uid="{00000000-0005-0000-0000-0000BF550000}"/>
    <cellStyle name="Normal 2 3 3 5 2 2 4 2 2" xfId="30989" xr:uid="{00000000-0005-0000-0000-0000C0550000}"/>
    <cellStyle name="Normal 2 3 3 5 2 2 4 3" xfId="22843" xr:uid="{00000000-0005-0000-0000-0000C1550000}"/>
    <cellStyle name="Normal 2 3 3 5 2 2 5" xfId="9394" xr:uid="{00000000-0005-0000-0000-0000C2550000}"/>
    <cellStyle name="Normal 2 3 3 5 2 2 5 2" xfId="25690" xr:uid="{00000000-0005-0000-0000-0000C3550000}"/>
    <cellStyle name="Normal 2 3 3 5 2 2 6" xfId="17544" xr:uid="{00000000-0005-0000-0000-0000C4550000}"/>
    <cellStyle name="Normal 2 3 3 5 2 3" xfId="1953" xr:uid="{00000000-0005-0000-0000-0000C5550000}"/>
    <cellStyle name="Normal 2 3 3 5 2 3 2" xfId="4523" xr:uid="{00000000-0005-0000-0000-0000C6550000}"/>
    <cellStyle name="Normal 2 3 3 5 2 3 2 2" xfId="12669" xr:uid="{00000000-0005-0000-0000-0000C7550000}"/>
    <cellStyle name="Normal 2 3 3 5 2 3 2 2 2" xfId="28965" xr:uid="{00000000-0005-0000-0000-0000C8550000}"/>
    <cellStyle name="Normal 2 3 3 5 2 3 2 3" xfId="20819" xr:uid="{00000000-0005-0000-0000-0000C9550000}"/>
    <cellStyle name="Normal 2 3 3 5 2 3 3" xfId="7252" xr:uid="{00000000-0005-0000-0000-0000CA550000}"/>
    <cellStyle name="Normal 2 3 3 5 2 3 3 2" xfId="15398" xr:uid="{00000000-0005-0000-0000-0000CB550000}"/>
    <cellStyle name="Normal 2 3 3 5 2 3 3 2 2" xfId="31694" xr:uid="{00000000-0005-0000-0000-0000CC550000}"/>
    <cellStyle name="Normal 2 3 3 5 2 3 3 3" xfId="23548" xr:uid="{00000000-0005-0000-0000-0000CD550000}"/>
    <cellStyle name="Normal 2 3 3 5 2 3 4" xfId="10099" xr:uid="{00000000-0005-0000-0000-0000CE550000}"/>
    <cellStyle name="Normal 2 3 3 5 2 3 4 2" xfId="26395" xr:uid="{00000000-0005-0000-0000-0000CF550000}"/>
    <cellStyle name="Normal 2 3 3 5 2 3 5" xfId="18249" xr:uid="{00000000-0005-0000-0000-0000D0550000}"/>
    <cellStyle name="Normal 2 3 3 5 2 4" xfId="3305" xr:uid="{00000000-0005-0000-0000-0000D1550000}"/>
    <cellStyle name="Normal 2 3 3 5 2 4 2" xfId="11451" xr:uid="{00000000-0005-0000-0000-0000D2550000}"/>
    <cellStyle name="Normal 2 3 3 5 2 4 2 2" xfId="27747" xr:uid="{00000000-0005-0000-0000-0000D3550000}"/>
    <cellStyle name="Normal 2 3 3 5 2 4 3" xfId="19601" xr:uid="{00000000-0005-0000-0000-0000D4550000}"/>
    <cellStyle name="Normal 2 3 3 5 2 5" xfId="5842" xr:uid="{00000000-0005-0000-0000-0000D5550000}"/>
    <cellStyle name="Normal 2 3 3 5 2 5 2" xfId="13988" xr:uid="{00000000-0005-0000-0000-0000D6550000}"/>
    <cellStyle name="Normal 2 3 3 5 2 5 2 2" xfId="30284" xr:uid="{00000000-0005-0000-0000-0000D7550000}"/>
    <cellStyle name="Normal 2 3 3 5 2 5 3" xfId="22138" xr:uid="{00000000-0005-0000-0000-0000D8550000}"/>
    <cellStyle name="Normal 2 3 3 5 2 6" xfId="8689" xr:uid="{00000000-0005-0000-0000-0000D9550000}"/>
    <cellStyle name="Normal 2 3 3 5 2 6 2" xfId="24985" xr:uid="{00000000-0005-0000-0000-0000DA550000}"/>
    <cellStyle name="Normal 2 3 3 5 2 7" xfId="16839" xr:uid="{00000000-0005-0000-0000-0000DB550000}"/>
    <cellStyle name="Normal 2 3 3 5 3" xfId="904" xr:uid="{00000000-0005-0000-0000-0000DC550000}"/>
    <cellStyle name="Normal 2 3 3 5 3 2" xfId="2314" xr:uid="{00000000-0005-0000-0000-0000DD550000}"/>
    <cellStyle name="Normal 2 3 3 5 3 2 2" xfId="4836" xr:uid="{00000000-0005-0000-0000-0000DE550000}"/>
    <cellStyle name="Normal 2 3 3 5 3 2 2 2" xfId="12982" xr:uid="{00000000-0005-0000-0000-0000DF550000}"/>
    <cellStyle name="Normal 2 3 3 5 3 2 2 2 2" xfId="29278" xr:uid="{00000000-0005-0000-0000-0000E0550000}"/>
    <cellStyle name="Normal 2 3 3 5 3 2 2 3" xfId="21132" xr:uid="{00000000-0005-0000-0000-0000E1550000}"/>
    <cellStyle name="Normal 2 3 3 5 3 2 3" xfId="7613" xr:uid="{00000000-0005-0000-0000-0000E2550000}"/>
    <cellStyle name="Normal 2 3 3 5 3 2 3 2" xfId="15759" xr:uid="{00000000-0005-0000-0000-0000E3550000}"/>
    <cellStyle name="Normal 2 3 3 5 3 2 3 2 2" xfId="32055" xr:uid="{00000000-0005-0000-0000-0000E4550000}"/>
    <cellStyle name="Normal 2 3 3 5 3 2 3 3" xfId="23909" xr:uid="{00000000-0005-0000-0000-0000E5550000}"/>
    <cellStyle name="Normal 2 3 3 5 3 2 4" xfId="10460" xr:uid="{00000000-0005-0000-0000-0000E6550000}"/>
    <cellStyle name="Normal 2 3 3 5 3 2 4 2" xfId="26756" xr:uid="{00000000-0005-0000-0000-0000E7550000}"/>
    <cellStyle name="Normal 2 3 3 5 3 2 5" xfId="18610" xr:uid="{00000000-0005-0000-0000-0000E8550000}"/>
    <cellStyle name="Normal 2 3 3 5 3 3" xfId="3618" xr:uid="{00000000-0005-0000-0000-0000E9550000}"/>
    <cellStyle name="Normal 2 3 3 5 3 3 2" xfId="11764" xr:uid="{00000000-0005-0000-0000-0000EA550000}"/>
    <cellStyle name="Normal 2 3 3 5 3 3 2 2" xfId="28060" xr:uid="{00000000-0005-0000-0000-0000EB550000}"/>
    <cellStyle name="Normal 2 3 3 5 3 3 3" xfId="19914" xr:uid="{00000000-0005-0000-0000-0000EC550000}"/>
    <cellStyle name="Normal 2 3 3 5 3 4" xfId="6203" xr:uid="{00000000-0005-0000-0000-0000ED550000}"/>
    <cellStyle name="Normal 2 3 3 5 3 4 2" xfId="14349" xr:uid="{00000000-0005-0000-0000-0000EE550000}"/>
    <cellStyle name="Normal 2 3 3 5 3 4 2 2" xfId="30645" xr:uid="{00000000-0005-0000-0000-0000EF550000}"/>
    <cellStyle name="Normal 2 3 3 5 3 4 3" xfId="22499" xr:uid="{00000000-0005-0000-0000-0000F0550000}"/>
    <cellStyle name="Normal 2 3 3 5 3 5" xfId="9050" xr:uid="{00000000-0005-0000-0000-0000F1550000}"/>
    <cellStyle name="Normal 2 3 3 5 3 5 2" xfId="25346" xr:uid="{00000000-0005-0000-0000-0000F2550000}"/>
    <cellStyle name="Normal 2 3 3 5 3 6" xfId="17200" xr:uid="{00000000-0005-0000-0000-0000F3550000}"/>
    <cellStyle name="Normal 2 3 3 5 4" xfId="1609" xr:uid="{00000000-0005-0000-0000-0000F4550000}"/>
    <cellStyle name="Normal 2 3 3 5 4 2" xfId="4227" xr:uid="{00000000-0005-0000-0000-0000F5550000}"/>
    <cellStyle name="Normal 2 3 3 5 4 2 2" xfId="12373" xr:uid="{00000000-0005-0000-0000-0000F6550000}"/>
    <cellStyle name="Normal 2 3 3 5 4 2 2 2" xfId="28669" xr:uid="{00000000-0005-0000-0000-0000F7550000}"/>
    <cellStyle name="Normal 2 3 3 5 4 2 3" xfId="20523" xr:uid="{00000000-0005-0000-0000-0000F8550000}"/>
    <cellStyle name="Normal 2 3 3 5 4 3" xfId="6908" xr:uid="{00000000-0005-0000-0000-0000F9550000}"/>
    <cellStyle name="Normal 2 3 3 5 4 3 2" xfId="15054" xr:uid="{00000000-0005-0000-0000-0000FA550000}"/>
    <cellStyle name="Normal 2 3 3 5 4 3 2 2" xfId="31350" xr:uid="{00000000-0005-0000-0000-0000FB550000}"/>
    <cellStyle name="Normal 2 3 3 5 4 3 3" xfId="23204" xr:uid="{00000000-0005-0000-0000-0000FC550000}"/>
    <cellStyle name="Normal 2 3 3 5 4 4" xfId="9755" xr:uid="{00000000-0005-0000-0000-0000FD550000}"/>
    <cellStyle name="Normal 2 3 3 5 4 4 2" xfId="26051" xr:uid="{00000000-0005-0000-0000-0000FE550000}"/>
    <cellStyle name="Normal 2 3 3 5 4 5" xfId="17905" xr:uid="{00000000-0005-0000-0000-0000FF550000}"/>
    <cellStyle name="Normal 2 3 3 5 5" xfId="3009" xr:uid="{00000000-0005-0000-0000-000000560000}"/>
    <cellStyle name="Normal 2 3 3 5 5 2" xfId="11155" xr:uid="{00000000-0005-0000-0000-000001560000}"/>
    <cellStyle name="Normal 2 3 3 5 5 2 2" xfId="27451" xr:uid="{00000000-0005-0000-0000-000002560000}"/>
    <cellStyle name="Normal 2 3 3 5 5 3" xfId="19305" xr:uid="{00000000-0005-0000-0000-000003560000}"/>
    <cellStyle name="Normal 2 3 3 5 6" xfId="5498" xr:uid="{00000000-0005-0000-0000-000004560000}"/>
    <cellStyle name="Normal 2 3 3 5 6 2" xfId="13644" xr:uid="{00000000-0005-0000-0000-000005560000}"/>
    <cellStyle name="Normal 2 3 3 5 6 2 2" xfId="29940" xr:uid="{00000000-0005-0000-0000-000006560000}"/>
    <cellStyle name="Normal 2 3 3 5 6 3" xfId="21794" xr:uid="{00000000-0005-0000-0000-000007560000}"/>
    <cellStyle name="Normal 2 3 3 5 7" xfId="8345" xr:uid="{00000000-0005-0000-0000-000008560000}"/>
    <cellStyle name="Normal 2 3 3 5 7 2" xfId="24641" xr:uid="{00000000-0005-0000-0000-000009560000}"/>
    <cellStyle name="Normal 2 3 3 5 8" xfId="16495" xr:uid="{00000000-0005-0000-0000-00000A560000}"/>
    <cellStyle name="Normal 2 3 3 6" xfId="275" xr:uid="{00000000-0005-0000-0000-00000B560000}"/>
    <cellStyle name="Normal 2 3 3 6 2" xfId="619" xr:uid="{00000000-0005-0000-0000-00000C560000}"/>
    <cellStyle name="Normal 2 3 3 6 2 2" xfId="1325" xr:uid="{00000000-0005-0000-0000-00000D560000}"/>
    <cellStyle name="Normal 2 3 3 6 2 2 2" xfId="2735" xr:uid="{00000000-0005-0000-0000-00000E560000}"/>
    <cellStyle name="Normal 2 3 3 6 2 2 2 2" xfId="5206" xr:uid="{00000000-0005-0000-0000-00000F560000}"/>
    <cellStyle name="Normal 2 3 3 6 2 2 2 2 2" xfId="13352" xr:uid="{00000000-0005-0000-0000-000010560000}"/>
    <cellStyle name="Normal 2 3 3 6 2 2 2 2 2 2" xfId="29648" xr:uid="{00000000-0005-0000-0000-000011560000}"/>
    <cellStyle name="Normal 2 3 3 6 2 2 2 2 3" xfId="21502" xr:uid="{00000000-0005-0000-0000-000012560000}"/>
    <cellStyle name="Normal 2 3 3 6 2 2 2 3" xfId="8034" xr:uid="{00000000-0005-0000-0000-000013560000}"/>
    <cellStyle name="Normal 2 3 3 6 2 2 2 3 2" xfId="16180" xr:uid="{00000000-0005-0000-0000-000014560000}"/>
    <cellStyle name="Normal 2 3 3 6 2 2 2 3 2 2" xfId="32476" xr:uid="{00000000-0005-0000-0000-000015560000}"/>
    <cellStyle name="Normal 2 3 3 6 2 2 2 3 3" xfId="24330" xr:uid="{00000000-0005-0000-0000-000016560000}"/>
    <cellStyle name="Normal 2 3 3 6 2 2 2 4" xfId="10881" xr:uid="{00000000-0005-0000-0000-000017560000}"/>
    <cellStyle name="Normal 2 3 3 6 2 2 2 4 2" xfId="27177" xr:uid="{00000000-0005-0000-0000-000018560000}"/>
    <cellStyle name="Normal 2 3 3 6 2 2 2 5" xfId="19031" xr:uid="{00000000-0005-0000-0000-000019560000}"/>
    <cellStyle name="Normal 2 3 3 6 2 2 3" xfId="3988" xr:uid="{00000000-0005-0000-0000-00001A560000}"/>
    <cellStyle name="Normal 2 3 3 6 2 2 3 2" xfId="12134" xr:uid="{00000000-0005-0000-0000-00001B560000}"/>
    <cellStyle name="Normal 2 3 3 6 2 2 3 2 2" xfId="28430" xr:uid="{00000000-0005-0000-0000-00001C560000}"/>
    <cellStyle name="Normal 2 3 3 6 2 2 3 3" xfId="20284" xr:uid="{00000000-0005-0000-0000-00001D560000}"/>
    <cellStyle name="Normal 2 3 3 6 2 2 4" xfId="6624" xr:uid="{00000000-0005-0000-0000-00001E560000}"/>
    <cellStyle name="Normal 2 3 3 6 2 2 4 2" xfId="14770" xr:uid="{00000000-0005-0000-0000-00001F560000}"/>
    <cellStyle name="Normal 2 3 3 6 2 2 4 2 2" xfId="31066" xr:uid="{00000000-0005-0000-0000-000020560000}"/>
    <cellStyle name="Normal 2 3 3 6 2 2 4 3" xfId="22920" xr:uid="{00000000-0005-0000-0000-000021560000}"/>
    <cellStyle name="Normal 2 3 3 6 2 2 5" xfId="9471" xr:uid="{00000000-0005-0000-0000-000022560000}"/>
    <cellStyle name="Normal 2 3 3 6 2 2 5 2" xfId="25767" xr:uid="{00000000-0005-0000-0000-000023560000}"/>
    <cellStyle name="Normal 2 3 3 6 2 2 6" xfId="17621" xr:uid="{00000000-0005-0000-0000-000024560000}"/>
    <cellStyle name="Normal 2 3 3 6 2 3" xfId="2030" xr:uid="{00000000-0005-0000-0000-000025560000}"/>
    <cellStyle name="Normal 2 3 3 6 2 3 2" xfId="4597" xr:uid="{00000000-0005-0000-0000-000026560000}"/>
    <cellStyle name="Normal 2 3 3 6 2 3 2 2" xfId="12743" xr:uid="{00000000-0005-0000-0000-000027560000}"/>
    <cellStyle name="Normal 2 3 3 6 2 3 2 2 2" xfId="29039" xr:uid="{00000000-0005-0000-0000-000028560000}"/>
    <cellStyle name="Normal 2 3 3 6 2 3 2 3" xfId="20893" xr:uid="{00000000-0005-0000-0000-000029560000}"/>
    <cellStyle name="Normal 2 3 3 6 2 3 3" xfId="7329" xr:uid="{00000000-0005-0000-0000-00002A560000}"/>
    <cellStyle name="Normal 2 3 3 6 2 3 3 2" xfId="15475" xr:uid="{00000000-0005-0000-0000-00002B560000}"/>
    <cellStyle name="Normal 2 3 3 6 2 3 3 2 2" xfId="31771" xr:uid="{00000000-0005-0000-0000-00002C560000}"/>
    <cellStyle name="Normal 2 3 3 6 2 3 3 3" xfId="23625" xr:uid="{00000000-0005-0000-0000-00002D560000}"/>
    <cellStyle name="Normal 2 3 3 6 2 3 4" xfId="10176" xr:uid="{00000000-0005-0000-0000-00002E560000}"/>
    <cellStyle name="Normal 2 3 3 6 2 3 4 2" xfId="26472" xr:uid="{00000000-0005-0000-0000-00002F560000}"/>
    <cellStyle name="Normal 2 3 3 6 2 3 5" xfId="18326" xr:uid="{00000000-0005-0000-0000-000030560000}"/>
    <cellStyle name="Normal 2 3 3 6 2 4" xfId="3379" xr:uid="{00000000-0005-0000-0000-000031560000}"/>
    <cellStyle name="Normal 2 3 3 6 2 4 2" xfId="11525" xr:uid="{00000000-0005-0000-0000-000032560000}"/>
    <cellStyle name="Normal 2 3 3 6 2 4 2 2" xfId="27821" xr:uid="{00000000-0005-0000-0000-000033560000}"/>
    <cellStyle name="Normal 2 3 3 6 2 4 3" xfId="19675" xr:uid="{00000000-0005-0000-0000-000034560000}"/>
    <cellStyle name="Normal 2 3 3 6 2 5" xfId="5919" xr:uid="{00000000-0005-0000-0000-000035560000}"/>
    <cellStyle name="Normal 2 3 3 6 2 5 2" xfId="14065" xr:uid="{00000000-0005-0000-0000-000036560000}"/>
    <cellStyle name="Normal 2 3 3 6 2 5 2 2" xfId="30361" xr:uid="{00000000-0005-0000-0000-000037560000}"/>
    <cellStyle name="Normal 2 3 3 6 2 5 3" xfId="22215" xr:uid="{00000000-0005-0000-0000-000038560000}"/>
    <cellStyle name="Normal 2 3 3 6 2 6" xfId="8766" xr:uid="{00000000-0005-0000-0000-000039560000}"/>
    <cellStyle name="Normal 2 3 3 6 2 6 2" xfId="25062" xr:uid="{00000000-0005-0000-0000-00003A560000}"/>
    <cellStyle name="Normal 2 3 3 6 2 7" xfId="16916" xr:uid="{00000000-0005-0000-0000-00003B560000}"/>
    <cellStyle name="Normal 2 3 3 6 3" xfId="981" xr:uid="{00000000-0005-0000-0000-00003C560000}"/>
    <cellStyle name="Normal 2 3 3 6 3 2" xfId="2391" xr:uid="{00000000-0005-0000-0000-00003D560000}"/>
    <cellStyle name="Normal 2 3 3 6 3 2 2" xfId="4910" xr:uid="{00000000-0005-0000-0000-00003E560000}"/>
    <cellStyle name="Normal 2 3 3 6 3 2 2 2" xfId="13056" xr:uid="{00000000-0005-0000-0000-00003F560000}"/>
    <cellStyle name="Normal 2 3 3 6 3 2 2 2 2" xfId="29352" xr:uid="{00000000-0005-0000-0000-000040560000}"/>
    <cellStyle name="Normal 2 3 3 6 3 2 2 3" xfId="21206" xr:uid="{00000000-0005-0000-0000-000041560000}"/>
    <cellStyle name="Normal 2 3 3 6 3 2 3" xfId="7690" xr:uid="{00000000-0005-0000-0000-000042560000}"/>
    <cellStyle name="Normal 2 3 3 6 3 2 3 2" xfId="15836" xr:uid="{00000000-0005-0000-0000-000043560000}"/>
    <cellStyle name="Normal 2 3 3 6 3 2 3 2 2" xfId="32132" xr:uid="{00000000-0005-0000-0000-000044560000}"/>
    <cellStyle name="Normal 2 3 3 6 3 2 3 3" xfId="23986" xr:uid="{00000000-0005-0000-0000-000045560000}"/>
    <cellStyle name="Normal 2 3 3 6 3 2 4" xfId="10537" xr:uid="{00000000-0005-0000-0000-000046560000}"/>
    <cellStyle name="Normal 2 3 3 6 3 2 4 2" xfId="26833" xr:uid="{00000000-0005-0000-0000-000047560000}"/>
    <cellStyle name="Normal 2 3 3 6 3 2 5" xfId="18687" xr:uid="{00000000-0005-0000-0000-000048560000}"/>
    <cellStyle name="Normal 2 3 3 6 3 3" xfId="3692" xr:uid="{00000000-0005-0000-0000-000049560000}"/>
    <cellStyle name="Normal 2 3 3 6 3 3 2" xfId="11838" xr:uid="{00000000-0005-0000-0000-00004A560000}"/>
    <cellStyle name="Normal 2 3 3 6 3 3 2 2" xfId="28134" xr:uid="{00000000-0005-0000-0000-00004B560000}"/>
    <cellStyle name="Normal 2 3 3 6 3 3 3" xfId="19988" xr:uid="{00000000-0005-0000-0000-00004C560000}"/>
    <cellStyle name="Normal 2 3 3 6 3 4" xfId="6280" xr:uid="{00000000-0005-0000-0000-00004D560000}"/>
    <cellStyle name="Normal 2 3 3 6 3 4 2" xfId="14426" xr:uid="{00000000-0005-0000-0000-00004E560000}"/>
    <cellStyle name="Normal 2 3 3 6 3 4 2 2" xfId="30722" xr:uid="{00000000-0005-0000-0000-00004F560000}"/>
    <cellStyle name="Normal 2 3 3 6 3 4 3" xfId="22576" xr:uid="{00000000-0005-0000-0000-000050560000}"/>
    <cellStyle name="Normal 2 3 3 6 3 5" xfId="9127" xr:uid="{00000000-0005-0000-0000-000051560000}"/>
    <cellStyle name="Normal 2 3 3 6 3 5 2" xfId="25423" xr:uid="{00000000-0005-0000-0000-000052560000}"/>
    <cellStyle name="Normal 2 3 3 6 3 6" xfId="17277" xr:uid="{00000000-0005-0000-0000-000053560000}"/>
    <cellStyle name="Normal 2 3 3 6 4" xfId="1686" xr:uid="{00000000-0005-0000-0000-000054560000}"/>
    <cellStyle name="Normal 2 3 3 6 4 2" xfId="4301" xr:uid="{00000000-0005-0000-0000-000055560000}"/>
    <cellStyle name="Normal 2 3 3 6 4 2 2" xfId="12447" xr:uid="{00000000-0005-0000-0000-000056560000}"/>
    <cellStyle name="Normal 2 3 3 6 4 2 2 2" xfId="28743" xr:uid="{00000000-0005-0000-0000-000057560000}"/>
    <cellStyle name="Normal 2 3 3 6 4 2 3" xfId="20597" xr:uid="{00000000-0005-0000-0000-000058560000}"/>
    <cellStyle name="Normal 2 3 3 6 4 3" xfId="6985" xr:uid="{00000000-0005-0000-0000-000059560000}"/>
    <cellStyle name="Normal 2 3 3 6 4 3 2" xfId="15131" xr:uid="{00000000-0005-0000-0000-00005A560000}"/>
    <cellStyle name="Normal 2 3 3 6 4 3 2 2" xfId="31427" xr:uid="{00000000-0005-0000-0000-00005B560000}"/>
    <cellStyle name="Normal 2 3 3 6 4 3 3" xfId="23281" xr:uid="{00000000-0005-0000-0000-00005C560000}"/>
    <cellStyle name="Normal 2 3 3 6 4 4" xfId="9832" xr:uid="{00000000-0005-0000-0000-00005D560000}"/>
    <cellStyle name="Normal 2 3 3 6 4 4 2" xfId="26128" xr:uid="{00000000-0005-0000-0000-00005E560000}"/>
    <cellStyle name="Normal 2 3 3 6 4 5" xfId="17982" xr:uid="{00000000-0005-0000-0000-00005F560000}"/>
    <cellStyle name="Normal 2 3 3 6 5" xfId="3083" xr:uid="{00000000-0005-0000-0000-000060560000}"/>
    <cellStyle name="Normal 2 3 3 6 5 2" xfId="11229" xr:uid="{00000000-0005-0000-0000-000061560000}"/>
    <cellStyle name="Normal 2 3 3 6 5 2 2" xfId="27525" xr:uid="{00000000-0005-0000-0000-000062560000}"/>
    <cellStyle name="Normal 2 3 3 6 5 3" xfId="19379" xr:uid="{00000000-0005-0000-0000-000063560000}"/>
    <cellStyle name="Normal 2 3 3 6 6" xfId="5575" xr:uid="{00000000-0005-0000-0000-000064560000}"/>
    <cellStyle name="Normal 2 3 3 6 6 2" xfId="13721" xr:uid="{00000000-0005-0000-0000-000065560000}"/>
    <cellStyle name="Normal 2 3 3 6 6 2 2" xfId="30017" xr:uid="{00000000-0005-0000-0000-000066560000}"/>
    <cellStyle name="Normal 2 3 3 6 6 3" xfId="21871" xr:uid="{00000000-0005-0000-0000-000067560000}"/>
    <cellStyle name="Normal 2 3 3 6 7" xfId="8422" xr:uid="{00000000-0005-0000-0000-000068560000}"/>
    <cellStyle name="Normal 2 3 3 6 7 2" xfId="24718" xr:uid="{00000000-0005-0000-0000-000069560000}"/>
    <cellStyle name="Normal 2 3 3 6 8" xfId="16572" xr:uid="{00000000-0005-0000-0000-00006A560000}"/>
    <cellStyle name="Normal 2 3 3 7" xfId="365" xr:uid="{00000000-0005-0000-0000-00006B560000}"/>
    <cellStyle name="Normal 2 3 3 7 2" xfId="1071" xr:uid="{00000000-0005-0000-0000-00006C560000}"/>
    <cellStyle name="Normal 2 3 3 7 2 2" xfId="2481" xr:uid="{00000000-0005-0000-0000-00006D560000}"/>
    <cellStyle name="Normal 2 3 3 7 2 2 2" xfId="4984" xr:uid="{00000000-0005-0000-0000-00006E560000}"/>
    <cellStyle name="Normal 2 3 3 7 2 2 2 2" xfId="13130" xr:uid="{00000000-0005-0000-0000-00006F560000}"/>
    <cellStyle name="Normal 2 3 3 7 2 2 2 2 2" xfId="29426" xr:uid="{00000000-0005-0000-0000-000070560000}"/>
    <cellStyle name="Normal 2 3 3 7 2 2 2 3" xfId="21280" xr:uid="{00000000-0005-0000-0000-000071560000}"/>
    <cellStyle name="Normal 2 3 3 7 2 2 3" xfId="7780" xr:uid="{00000000-0005-0000-0000-000072560000}"/>
    <cellStyle name="Normal 2 3 3 7 2 2 3 2" xfId="15926" xr:uid="{00000000-0005-0000-0000-000073560000}"/>
    <cellStyle name="Normal 2 3 3 7 2 2 3 2 2" xfId="32222" xr:uid="{00000000-0005-0000-0000-000074560000}"/>
    <cellStyle name="Normal 2 3 3 7 2 2 3 3" xfId="24076" xr:uid="{00000000-0005-0000-0000-000075560000}"/>
    <cellStyle name="Normal 2 3 3 7 2 2 4" xfId="10627" xr:uid="{00000000-0005-0000-0000-000076560000}"/>
    <cellStyle name="Normal 2 3 3 7 2 2 4 2" xfId="26923" xr:uid="{00000000-0005-0000-0000-000077560000}"/>
    <cellStyle name="Normal 2 3 3 7 2 2 5" xfId="18777" xr:uid="{00000000-0005-0000-0000-000078560000}"/>
    <cellStyle name="Normal 2 3 3 7 2 3" xfId="3766" xr:uid="{00000000-0005-0000-0000-000079560000}"/>
    <cellStyle name="Normal 2 3 3 7 2 3 2" xfId="11912" xr:uid="{00000000-0005-0000-0000-00007A560000}"/>
    <cellStyle name="Normal 2 3 3 7 2 3 2 2" xfId="28208" xr:uid="{00000000-0005-0000-0000-00007B560000}"/>
    <cellStyle name="Normal 2 3 3 7 2 3 3" xfId="20062" xr:uid="{00000000-0005-0000-0000-00007C560000}"/>
    <cellStyle name="Normal 2 3 3 7 2 4" xfId="6370" xr:uid="{00000000-0005-0000-0000-00007D560000}"/>
    <cellStyle name="Normal 2 3 3 7 2 4 2" xfId="14516" xr:uid="{00000000-0005-0000-0000-00007E560000}"/>
    <cellStyle name="Normal 2 3 3 7 2 4 2 2" xfId="30812" xr:uid="{00000000-0005-0000-0000-00007F560000}"/>
    <cellStyle name="Normal 2 3 3 7 2 4 3" xfId="22666" xr:uid="{00000000-0005-0000-0000-000080560000}"/>
    <cellStyle name="Normal 2 3 3 7 2 5" xfId="9217" xr:uid="{00000000-0005-0000-0000-000081560000}"/>
    <cellStyle name="Normal 2 3 3 7 2 5 2" xfId="25513" xr:uid="{00000000-0005-0000-0000-000082560000}"/>
    <cellStyle name="Normal 2 3 3 7 2 6" xfId="17367" xr:uid="{00000000-0005-0000-0000-000083560000}"/>
    <cellStyle name="Normal 2 3 3 7 3" xfId="1776" xr:uid="{00000000-0005-0000-0000-000084560000}"/>
    <cellStyle name="Normal 2 3 3 7 3 2" xfId="4375" xr:uid="{00000000-0005-0000-0000-000085560000}"/>
    <cellStyle name="Normal 2 3 3 7 3 2 2" xfId="12521" xr:uid="{00000000-0005-0000-0000-000086560000}"/>
    <cellStyle name="Normal 2 3 3 7 3 2 2 2" xfId="28817" xr:uid="{00000000-0005-0000-0000-000087560000}"/>
    <cellStyle name="Normal 2 3 3 7 3 2 3" xfId="20671" xr:uid="{00000000-0005-0000-0000-000088560000}"/>
    <cellStyle name="Normal 2 3 3 7 3 3" xfId="7075" xr:uid="{00000000-0005-0000-0000-000089560000}"/>
    <cellStyle name="Normal 2 3 3 7 3 3 2" xfId="15221" xr:uid="{00000000-0005-0000-0000-00008A560000}"/>
    <cellStyle name="Normal 2 3 3 7 3 3 2 2" xfId="31517" xr:uid="{00000000-0005-0000-0000-00008B560000}"/>
    <cellStyle name="Normal 2 3 3 7 3 3 3" xfId="23371" xr:uid="{00000000-0005-0000-0000-00008C560000}"/>
    <cellStyle name="Normal 2 3 3 7 3 4" xfId="9922" xr:uid="{00000000-0005-0000-0000-00008D560000}"/>
    <cellStyle name="Normal 2 3 3 7 3 4 2" xfId="26218" xr:uid="{00000000-0005-0000-0000-00008E560000}"/>
    <cellStyle name="Normal 2 3 3 7 3 5" xfId="18072" xr:uid="{00000000-0005-0000-0000-00008F560000}"/>
    <cellStyle name="Normal 2 3 3 7 4" xfId="3157" xr:uid="{00000000-0005-0000-0000-000090560000}"/>
    <cellStyle name="Normal 2 3 3 7 4 2" xfId="11303" xr:uid="{00000000-0005-0000-0000-000091560000}"/>
    <cellStyle name="Normal 2 3 3 7 4 2 2" xfId="27599" xr:uid="{00000000-0005-0000-0000-000092560000}"/>
    <cellStyle name="Normal 2 3 3 7 4 3" xfId="19453" xr:uid="{00000000-0005-0000-0000-000093560000}"/>
    <cellStyle name="Normal 2 3 3 7 5" xfId="5665" xr:uid="{00000000-0005-0000-0000-000094560000}"/>
    <cellStyle name="Normal 2 3 3 7 5 2" xfId="13811" xr:uid="{00000000-0005-0000-0000-000095560000}"/>
    <cellStyle name="Normal 2 3 3 7 5 2 2" xfId="30107" xr:uid="{00000000-0005-0000-0000-000096560000}"/>
    <cellStyle name="Normal 2 3 3 7 5 3" xfId="21961" xr:uid="{00000000-0005-0000-0000-000097560000}"/>
    <cellStyle name="Normal 2 3 3 7 6" xfId="8512" xr:uid="{00000000-0005-0000-0000-000098560000}"/>
    <cellStyle name="Normal 2 3 3 7 6 2" xfId="24808" xr:uid="{00000000-0005-0000-0000-000099560000}"/>
    <cellStyle name="Normal 2 3 3 7 7" xfId="16662" xr:uid="{00000000-0005-0000-0000-00009A560000}"/>
    <cellStyle name="Normal 2 3 3 8" xfId="727" xr:uid="{00000000-0005-0000-0000-00009B560000}"/>
    <cellStyle name="Normal 2 3 3 8 2" xfId="2137" xr:uid="{00000000-0005-0000-0000-00009C560000}"/>
    <cellStyle name="Normal 2 3 3 8 2 2" xfId="4688" xr:uid="{00000000-0005-0000-0000-00009D560000}"/>
    <cellStyle name="Normal 2 3 3 8 2 2 2" xfId="12834" xr:uid="{00000000-0005-0000-0000-00009E560000}"/>
    <cellStyle name="Normal 2 3 3 8 2 2 2 2" xfId="29130" xr:uid="{00000000-0005-0000-0000-00009F560000}"/>
    <cellStyle name="Normal 2 3 3 8 2 2 3" xfId="20984" xr:uid="{00000000-0005-0000-0000-0000A0560000}"/>
    <cellStyle name="Normal 2 3 3 8 2 3" xfId="7436" xr:uid="{00000000-0005-0000-0000-0000A1560000}"/>
    <cellStyle name="Normal 2 3 3 8 2 3 2" xfId="15582" xr:uid="{00000000-0005-0000-0000-0000A2560000}"/>
    <cellStyle name="Normal 2 3 3 8 2 3 2 2" xfId="31878" xr:uid="{00000000-0005-0000-0000-0000A3560000}"/>
    <cellStyle name="Normal 2 3 3 8 2 3 3" xfId="23732" xr:uid="{00000000-0005-0000-0000-0000A4560000}"/>
    <cellStyle name="Normal 2 3 3 8 2 4" xfId="10283" xr:uid="{00000000-0005-0000-0000-0000A5560000}"/>
    <cellStyle name="Normal 2 3 3 8 2 4 2" xfId="26579" xr:uid="{00000000-0005-0000-0000-0000A6560000}"/>
    <cellStyle name="Normal 2 3 3 8 2 5" xfId="18433" xr:uid="{00000000-0005-0000-0000-0000A7560000}"/>
    <cellStyle name="Normal 2 3 3 8 3" xfId="3470" xr:uid="{00000000-0005-0000-0000-0000A8560000}"/>
    <cellStyle name="Normal 2 3 3 8 3 2" xfId="11616" xr:uid="{00000000-0005-0000-0000-0000A9560000}"/>
    <cellStyle name="Normal 2 3 3 8 3 2 2" xfId="27912" xr:uid="{00000000-0005-0000-0000-0000AA560000}"/>
    <cellStyle name="Normal 2 3 3 8 3 3" xfId="19766" xr:uid="{00000000-0005-0000-0000-0000AB560000}"/>
    <cellStyle name="Normal 2 3 3 8 4" xfId="6026" xr:uid="{00000000-0005-0000-0000-0000AC560000}"/>
    <cellStyle name="Normal 2 3 3 8 4 2" xfId="14172" xr:uid="{00000000-0005-0000-0000-0000AD560000}"/>
    <cellStyle name="Normal 2 3 3 8 4 2 2" xfId="30468" xr:uid="{00000000-0005-0000-0000-0000AE560000}"/>
    <cellStyle name="Normal 2 3 3 8 4 3" xfId="22322" xr:uid="{00000000-0005-0000-0000-0000AF560000}"/>
    <cellStyle name="Normal 2 3 3 8 5" xfId="8873" xr:uid="{00000000-0005-0000-0000-0000B0560000}"/>
    <cellStyle name="Normal 2 3 3 8 5 2" xfId="25169" xr:uid="{00000000-0005-0000-0000-0000B1560000}"/>
    <cellStyle name="Normal 2 3 3 8 6" xfId="17023" xr:uid="{00000000-0005-0000-0000-0000B2560000}"/>
    <cellStyle name="Normal 2 3 3 9" xfId="1432" xr:uid="{00000000-0005-0000-0000-0000B3560000}"/>
    <cellStyle name="Normal 2 3 3 9 2" xfId="4079" xr:uid="{00000000-0005-0000-0000-0000B4560000}"/>
    <cellStyle name="Normal 2 3 3 9 2 2" xfId="12225" xr:uid="{00000000-0005-0000-0000-0000B5560000}"/>
    <cellStyle name="Normal 2 3 3 9 2 2 2" xfId="28521" xr:uid="{00000000-0005-0000-0000-0000B6560000}"/>
    <cellStyle name="Normal 2 3 3 9 2 3" xfId="20375" xr:uid="{00000000-0005-0000-0000-0000B7560000}"/>
    <cellStyle name="Normal 2 3 3 9 3" xfId="6731" xr:uid="{00000000-0005-0000-0000-0000B8560000}"/>
    <cellStyle name="Normal 2 3 3 9 3 2" xfId="14877" xr:uid="{00000000-0005-0000-0000-0000B9560000}"/>
    <cellStyle name="Normal 2 3 3 9 3 2 2" xfId="31173" xr:uid="{00000000-0005-0000-0000-0000BA560000}"/>
    <cellStyle name="Normal 2 3 3 9 3 3" xfId="23027" xr:uid="{00000000-0005-0000-0000-0000BB560000}"/>
    <cellStyle name="Normal 2 3 3 9 4" xfId="9578" xr:uid="{00000000-0005-0000-0000-0000BC560000}"/>
    <cellStyle name="Normal 2 3 3 9 4 2" xfId="25874" xr:uid="{00000000-0005-0000-0000-0000BD560000}"/>
    <cellStyle name="Normal 2 3 3 9 5" xfId="17728" xr:uid="{00000000-0005-0000-0000-0000BE560000}"/>
    <cellStyle name="Normal 2 3 4" xfId="32" xr:uid="{00000000-0005-0000-0000-0000BF560000}"/>
    <cellStyle name="Normal 2 3 4 10" xfId="5332" xr:uid="{00000000-0005-0000-0000-0000C0560000}"/>
    <cellStyle name="Normal 2 3 4 10 2" xfId="13478" xr:uid="{00000000-0005-0000-0000-0000C1560000}"/>
    <cellStyle name="Normal 2 3 4 10 2 2" xfId="29774" xr:uid="{00000000-0005-0000-0000-0000C2560000}"/>
    <cellStyle name="Normal 2 3 4 10 3" xfId="21628" xr:uid="{00000000-0005-0000-0000-0000C3560000}"/>
    <cellStyle name="Normal 2 3 4 11" xfId="8179" xr:uid="{00000000-0005-0000-0000-0000C4560000}"/>
    <cellStyle name="Normal 2 3 4 11 2" xfId="24475" xr:uid="{00000000-0005-0000-0000-0000C5560000}"/>
    <cellStyle name="Normal 2 3 4 12" xfId="16329" xr:uid="{00000000-0005-0000-0000-0000C6560000}"/>
    <cellStyle name="Normal 2 3 4 2" xfId="76" xr:uid="{00000000-0005-0000-0000-0000C7560000}"/>
    <cellStyle name="Normal 2 3 4 2 10" xfId="8223" xr:uid="{00000000-0005-0000-0000-0000C8560000}"/>
    <cellStyle name="Normal 2 3 4 2 10 2" xfId="24519" xr:uid="{00000000-0005-0000-0000-0000C9560000}"/>
    <cellStyle name="Normal 2 3 4 2 11" xfId="16373" xr:uid="{00000000-0005-0000-0000-0000CA560000}"/>
    <cellStyle name="Normal 2 3 4 2 2" xfId="166" xr:uid="{00000000-0005-0000-0000-0000CB560000}"/>
    <cellStyle name="Normal 2 3 4 2 2 2" xfId="510" xr:uid="{00000000-0005-0000-0000-0000CC560000}"/>
    <cellStyle name="Normal 2 3 4 2 2 2 2" xfId="1216" xr:uid="{00000000-0005-0000-0000-0000CD560000}"/>
    <cellStyle name="Normal 2 3 4 2 2 2 2 2" xfId="2626" xr:uid="{00000000-0005-0000-0000-0000CE560000}"/>
    <cellStyle name="Normal 2 3 4 2 2 2 2 2 2" xfId="5103" xr:uid="{00000000-0005-0000-0000-0000CF560000}"/>
    <cellStyle name="Normal 2 3 4 2 2 2 2 2 2 2" xfId="13249" xr:uid="{00000000-0005-0000-0000-0000D0560000}"/>
    <cellStyle name="Normal 2 3 4 2 2 2 2 2 2 2 2" xfId="29545" xr:uid="{00000000-0005-0000-0000-0000D1560000}"/>
    <cellStyle name="Normal 2 3 4 2 2 2 2 2 2 3" xfId="21399" xr:uid="{00000000-0005-0000-0000-0000D2560000}"/>
    <cellStyle name="Normal 2 3 4 2 2 2 2 2 3" xfId="7925" xr:uid="{00000000-0005-0000-0000-0000D3560000}"/>
    <cellStyle name="Normal 2 3 4 2 2 2 2 2 3 2" xfId="16071" xr:uid="{00000000-0005-0000-0000-0000D4560000}"/>
    <cellStyle name="Normal 2 3 4 2 2 2 2 2 3 2 2" xfId="32367" xr:uid="{00000000-0005-0000-0000-0000D5560000}"/>
    <cellStyle name="Normal 2 3 4 2 2 2 2 2 3 3" xfId="24221" xr:uid="{00000000-0005-0000-0000-0000D6560000}"/>
    <cellStyle name="Normal 2 3 4 2 2 2 2 2 4" xfId="10772" xr:uid="{00000000-0005-0000-0000-0000D7560000}"/>
    <cellStyle name="Normal 2 3 4 2 2 2 2 2 4 2" xfId="27068" xr:uid="{00000000-0005-0000-0000-0000D8560000}"/>
    <cellStyle name="Normal 2 3 4 2 2 2 2 2 5" xfId="18922" xr:uid="{00000000-0005-0000-0000-0000D9560000}"/>
    <cellStyle name="Normal 2 3 4 2 2 2 2 3" xfId="3885" xr:uid="{00000000-0005-0000-0000-0000DA560000}"/>
    <cellStyle name="Normal 2 3 4 2 2 2 2 3 2" xfId="12031" xr:uid="{00000000-0005-0000-0000-0000DB560000}"/>
    <cellStyle name="Normal 2 3 4 2 2 2 2 3 2 2" xfId="28327" xr:uid="{00000000-0005-0000-0000-0000DC560000}"/>
    <cellStyle name="Normal 2 3 4 2 2 2 2 3 3" xfId="20181" xr:uid="{00000000-0005-0000-0000-0000DD560000}"/>
    <cellStyle name="Normal 2 3 4 2 2 2 2 4" xfId="6515" xr:uid="{00000000-0005-0000-0000-0000DE560000}"/>
    <cellStyle name="Normal 2 3 4 2 2 2 2 4 2" xfId="14661" xr:uid="{00000000-0005-0000-0000-0000DF560000}"/>
    <cellStyle name="Normal 2 3 4 2 2 2 2 4 2 2" xfId="30957" xr:uid="{00000000-0005-0000-0000-0000E0560000}"/>
    <cellStyle name="Normal 2 3 4 2 2 2 2 4 3" xfId="22811" xr:uid="{00000000-0005-0000-0000-0000E1560000}"/>
    <cellStyle name="Normal 2 3 4 2 2 2 2 5" xfId="9362" xr:uid="{00000000-0005-0000-0000-0000E2560000}"/>
    <cellStyle name="Normal 2 3 4 2 2 2 2 5 2" xfId="25658" xr:uid="{00000000-0005-0000-0000-0000E3560000}"/>
    <cellStyle name="Normal 2 3 4 2 2 2 2 6" xfId="17512" xr:uid="{00000000-0005-0000-0000-0000E4560000}"/>
    <cellStyle name="Normal 2 3 4 2 2 2 3" xfId="1921" xr:uid="{00000000-0005-0000-0000-0000E5560000}"/>
    <cellStyle name="Normal 2 3 4 2 2 2 3 2" xfId="4494" xr:uid="{00000000-0005-0000-0000-0000E6560000}"/>
    <cellStyle name="Normal 2 3 4 2 2 2 3 2 2" xfId="12640" xr:uid="{00000000-0005-0000-0000-0000E7560000}"/>
    <cellStyle name="Normal 2 3 4 2 2 2 3 2 2 2" xfId="28936" xr:uid="{00000000-0005-0000-0000-0000E8560000}"/>
    <cellStyle name="Normal 2 3 4 2 2 2 3 2 3" xfId="20790" xr:uid="{00000000-0005-0000-0000-0000E9560000}"/>
    <cellStyle name="Normal 2 3 4 2 2 2 3 3" xfId="7220" xr:uid="{00000000-0005-0000-0000-0000EA560000}"/>
    <cellStyle name="Normal 2 3 4 2 2 2 3 3 2" xfId="15366" xr:uid="{00000000-0005-0000-0000-0000EB560000}"/>
    <cellStyle name="Normal 2 3 4 2 2 2 3 3 2 2" xfId="31662" xr:uid="{00000000-0005-0000-0000-0000EC560000}"/>
    <cellStyle name="Normal 2 3 4 2 2 2 3 3 3" xfId="23516" xr:uid="{00000000-0005-0000-0000-0000ED560000}"/>
    <cellStyle name="Normal 2 3 4 2 2 2 3 4" xfId="10067" xr:uid="{00000000-0005-0000-0000-0000EE560000}"/>
    <cellStyle name="Normal 2 3 4 2 2 2 3 4 2" xfId="26363" xr:uid="{00000000-0005-0000-0000-0000EF560000}"/>
    <cellStyle name="Normal 2 3 4 2 2 2 3 5" xfId="18217" xr:uid="{00000000-0005-0000-0000-0000F0560000}"/>
    <cellStyle name="Normal 2 3 4 2 2 2 4" xfId="3276" xr:uid="{00000000-0005-0000-0000-0000F1560000}"/>
    <cellStyle name="Normal 2 3 4 2 2 2 4 2" xfId="11422" xr:uid="{00000000-0005-0000-0000-0000F2560000}"/>
    <cellStyle name="Normal 2 3 4 2 2 2 4 2 2" xfId="27718" xr:uid="{00000000-0005-0000-0000-0000F3560000}"/>
    <cellStyle name="Normal 2 3 4 2 2 2 4 3" xfId="19572" xr:uid="{00000000-0005-0000-0000-0000F4560000}"/>
    <cellStyle name="Normal 2 3 4 2 2 2 5" xfId="5810" xr:uid="{00000000-0005-0000-0000-0000F5560000}"/>
    <cellStyle name="Normal 2 3 4 2 2 2 5 2" xfId="13956" xr:uid="{00000000-0005-0000-0000-0000F6560000}"/>
    <cellStyle name="Normal 2 3 4 2 2 2 5 2 2" xfId="30252" xr:uid="{00000000-0005-0000-0000-0000F7560000}"/>
    <cellStyle name="Normal 2 3 4 2 2 2 5 3" xfId="22106" xr:uid="{00000000-0005-0000-0000-0000F8560000}"/>
    <cellStyle name="Normal 2 3 4 2 2 2 6" xfId="8657" xr:uid="{00000000-0005-0000-0000-0000F9560000}"/>
    <cellStyle name="Normal 2 3 4 2 2 2 6 2" xfId="24953" xr:uid="{00000000-0005-0000-0000-0000FA560000}"/>
    <cellStyle name="Normal 2 3 4 2 2 2 7" xfId="16807" xr:uid="{00000000-0005-0000-0000-0000FB560000}"/>
    <cellStyle name="Normal 2 3 4 2 2 3" xfId="872" xr:uid="{00000000-0005-0000-0000-0000FC560000}"/>
    <cellStyle name="Normal 2 3 4 2 2 3 2" xfId="2282" xr:uid="{00000000-0005-0000-0000-0000FD560000}"/>
    <cellStyle name="Normal 2 3 4 2 2 3 2 2" xfId="4807" xr:uid="{00000000-0005-0000-0000-0000FE560000}"/>
    <cellStyle name="Normal 2 3 4 2 2 3 2 2 2" xfId="12953" xr:uid="{00000000-0005-0000-0000-0000FF560000}"/>
    <cellStyle name="Normal 2 3 4 2 2 3 2 2 2 2" xfId="29249" xr:uid="{00000000-0005-0000-0000-000000570000}"/>
    <cellStyle name="Normal 2 3 4 2 2 3 2 2 3" xfId="21103" xr:uid="{00000000-0005-0000-0000-000001570000}"/>
    <cellStyle name="Normal 2 3 4 2 2 3 2 3" xfId="7581" xr:uid="{00000000-0005-0000-0000-000002570000}"/>
    <cellStyle name="Normal 2 3 4 2 2 3 2 3 2" xfId="15727" xr:uid="{00000000-0005-0000-0000-000003570000}"/>
    <cellStyle name="Normal 2 3 4 2 2 3 2 3 2 2" xfId="32023" xr:uid="{00000000-0005-0000-0000-000004570000}"/>
    <cellStyle name="Normal 2 3 4 2 2 3 2 3 3" xfId="23877" xr:uid="{00000000-0005-0000-0000-000005570000}"/>
    <cellStyle name="Normal 2 3 4 2 2 3 2 4" xfId="10428" xr:uid="{00000000-0005-0000-0000-000006570000}"/>
    <cellStyle name="Normal 2 3 4 2 2 3 2 4 2" xfId="26724" xr:uid="{00000000-0005-0000-0000-000007570000}"/>
    <cellStyle name="Normal 2 3 4 2 2 3 2 5" xfId="18578" xr:uid="{00000000-0005-0000-0000-000008570000}"/>
    <cellStyle name="Normal 2 3 4 2 2 3 3" xfId="3589" xr:uid="{00000000-0005-0000-0000-000009570000}"/>
    <cellStyle name="Normal 2 3 4 2 2 3 3 2" xfId="11735" xr:uid="{00000000-0005-0000-0000-00000A570000}"/>
    <cellStyle name="Normal 2 3 4 2 2 3 3 2 2" xfId="28031" xr:uid="{00000000-0005-0000-0000-00000B570000}"/>
    <cellStyle name="Normal 2 3 4 2 2 3 3 3" xfId="19885" xr:uid="{00000000-0005-0000-0000-00000C570000}"/>
    <cellStyle name="Normal 2 3 4 2 2 3 4" xfId="6171" xr:uid="{00000000-0005-0000-0000-00000D570000}"/>
    <cellStyle name="Normal 2 3 4 2 2 3 4 2" xfId="14317" xr:uid="{00000000-0005-0000-0000-00000E570000}"/>
    <cellStyle name="Normal 2 3 4 2 2 3 4 2 2" xfId="30613" xr:uid="{00000000-0005-0000-0000-00000F570000}"/>
    <cellStyle name="Normal 2 3 4 2 2 3 4 3" xfId="22467" xr:uid="{00000000-0005-0000-0000-000010570000}"/>
    <cellStyle name="Normal 2 3 4 2 2 3 5" xfId="9018" xr:uid="{00000000-0005-0000-0000-000011570000}"/>
    <cellStyle name="Normal 2 3 4 2 2 3 5 2" xfId="25314" xr:uid="{00000000-0005-0000-0000-000012570000}"/>
    <cellStyle name="Normal 2 3 4 2 2 3 6" xfId="17168" xr:uid="{00000000-0005-0000-0000-000013570000}"/>
    <cellStyle name="Normal 2 3 4 2 2 4" xfId="1577" xr:uid="{00000000-0005-0000-0000-000014570000}"/>
    <cellStyle name="Normal 2 3 4 2 2 4 2" xfId="4198" xr:uid="{00000000-0005-0000-0000-000015570000}"/>
    <cellStyle name="Normal 2 3 4 2 2 4 2 2" xfId="12344" xr:uid="{00000000-0005-0000-0000-000016570000}"/>
    <cellStyle name="Normal 2 3 4 2 2 4 2 2 2" xfId="28640" xr:uid="{00000000-0005-0000-0000-000017570000}"/>
    <cellStyle name="Normal 2 3 4 2 2 4 2 3" xfId="20494" xr:uid="{00000000-0005-0000-0000-000018570000}"/>
    <cellStyle name="Normal 2 3 4 2 2 4 3" xfId="6876" xr:uid="{00000000-0005-0000-0000-000019570000}"/>
    <cellStyle name="Normal 2 3 4 2 2 4 3 2" xfId="15022" xr:uid="{00000000-0005-0000-0000-00001A570000}"/>
    <cellStyle name="Normal 2 3 4 2 2 4 3 2 2" xfId="31318" xr:uid="{00000000-0005-0000-0000-00001B570000}"/>
    <cellStyle name="Normal 2 3 4 2 2 4 3 3" xfId="23172" xr:uid="{00000000-0005-0000-0000-00001C570000}"/>
    <cellStyle name="Normal 2 3 4 2 2 4 4" xfId="9723" xr:uid="{00000000-0005-0000-0000-00001D570000}"/>
    <cellStyle name="Normal 2 3 4 2 2 4 4 2" xfId="26019" xr:uid="{00000000-0005-0000-0000-00001E570000}"/>
    <cellStyle name="Normal 2 3 4 2 2 4 5" xfId="17873" xr:uid="{00000000-0005-0000-0000-00001F570000}"/>
    <cellStyle name="Normal 2 3 4 2 2 5" xfId="2980" xr:uid="{00000000-0005-0000-0000-000020570000}"/>
    <cellStyle name="Normal 2 3 4 2 2 5 2" xfId="11126" xr:uid="{00000000-0005-0000-0000-000021570000}"/>
    <cellStyle name="Normal 2 3 4 2 2 5 2 2" xfId="27422" xr:uid="{00000000-0005-0000-0000-000022570000}"/>
    <cellStyle name="Normal 2 3 4 2 2 5 3" xfId="19276" xr:uid="{00000000-0005-0000-0000-000023570000}"/>
    <cellStyle name="Normal 2 3 4 2 2 6" xfId="5466" xr:uid="{00000000-0005-0000-0000-000024570000}"/>
    <cellStyle name="Normal 2 3 4 2 2 6 2" xfId="13612" xr:uid="{00000000-0005-0000-0000-000025570000}"/>
    <cellStyle name="Normal 2 3 4 2 2 6 2 2" xfId="29908" xr:uid="{00000000-0005-0000-0000-000026570000}"/>
    <cellStyle name="Normal 2 3 4 2 2 6 3" xfId="21762" xr:uid="{00000000-0005-0000-0000-000027570000}"/>
    <cellStyle name="Normal 2 3 4 2 2 7" xfId="8313" xr:uid="{00000000-0005-0000-0000-000028570000}"/>
    <cellStyle name="Normal 2 3 4 2 2 7 2" xfId="24609" xr:uid="{00000000-0005-0000-0000-000029570000}"/>
    <cellStyle name="Normal 2 3 4 2 2 8" xfId="16463" xr:uid="{00000000-0005-0000-0000-00002A570000}"/>
    <cellStyle name="Normal 2 3 4 2 3" xfId="243" xr:uid="{00000000-0005-0000-0000-00002B570000}"/>
    <cellStyle name="Normal 2 3 4 2 3 2" xfId="587" xr:uid="{00000000-0005-0000-0000-00002C570000}"/>
    <cellStyle name="Normal 2 3 4 2 3 2 2" xfId="1293" xr:uid="{00000000-0005-0000-0000-00002D570000}"/>
    <cellStyle name="Normal 2 3 4 2 3 2 2 2" xfId="2703" xr:uid="{00000000-0005-0000-0000-00002E570000}"/>
    <cellStyle name="Normal 2 3 4 2 3 2 2 2 2" xfId="5177" xr:uid="{00000000-0005-0000-0000-00002F570000}"/>
    <cellStyle name="Normal 2 3 4 2 3 2 2 2 2 2" xfId="13323" xr:uid="{00000000-0005-0000-0000-000030570000}"/>
    <cellStyle name="Normal 2 3 4 2 3 2 2 2 2 2 2" xfId="29619" xr:uid="{00000000-0005-0000-0000-000031570000}"/>
    <cellStyle name="Normal 2 3 4 2 3 2 2 2 2 3" xfId="21473" xr:uid="{00000000-0005-0000-0000-000032570000}"/>
    <cellStyle name="Normal 2 3 4 2 3 2 2 2 3" xfId="8002" xr:uid="{00000000-0005-0000-0000-000033570000}"/>
    <cellStyle name="Normal 2 3 4 2 3 2 2 2 3 2" xfId="16148" xr:uid="{00000000-0005-0000-0000-000034570000}"/>
    <cellStyle name="Normal 2 3 4 2 3 2 2 2 3 2 2" xfId="32444" xr:uid="{00000000-0005-0000-0000-000035570000}"/>
    <cellStyle name="Normal 2 3 4 2 3 2 2 2 3 3" xfId="24298" xr:uid="{00000000-0005-0000-0000-000036570000}"/>
    <cellStyle name="Normal 2 3 4 2 3 2 2 2 4" xfId="10849" xr:uid="{00000000-0005-0000-0000-000037570000}"/>
    <cellStyle name="Normal 2 3 4 2 3 2 2 2 4 2" xfId="27145" xr:uid="{00000000-0005-0000-0000-000038570000}"/>
    <cellStyle name="Normal 2 3 4 2 3 2 2 2 5" xfId="18999" xr:uid="{00000000-0005-0000-0000-000039570000}"/>
    <cellStyle name="Normal 2 3 4 2 3 2 2 3" xfId="3959" xr:uid="{00000000-0005-0000-0000-00003A570000}"/>
    <cellStyle name="Normal 2 3 4 2 3 2 2 3 2" xfId="12105" xr:uid="{00000000-0005-0000-0000-00003B570000}"/>
    <cellStyle name="Normal 2 3 4 2 3 2 2 3 2 2" xfId="28401" xr:uid="{00000000-0005-0000-0000-00003C570000}"/>
    <cellStyle name="Normal 2 3 4 2 3 2 2 3 3" xfId="20255" xr:uid="{00000000-0005-0000-0000-00003D570000}"/>
    <cellStyle name="Normal 2 3 4 2 3 2 2 4" xfId="6592" xr:uid="{00000000-0005-0000-0000-00003E570000}"/>
    <cellStyle name="Normal 2 3 4 2 3 2 2 4 2" xfId="14738" xr:uid="{00000000-0005-0000-0000-00003F570000}"/>
    <cellStyle name="Normal 2 3 4 2 3 2 2 4 2 2" xfId="31034" xr:uid="{00000000-0005-0000-0000-000040570000}"/>
    <cellStyle name="Normal 2 3 4 2 3 2 2 4 3" xfId="22888" xr:uid="{00000000-0005-0000-0000-000041570000}"/>
    <cellStyle name="Normal 2 3 4 2 3 2 2 5" xfId="9439" xr:uid="{00000000-0005-0000-0000-000042570000}"/>
    <cellStyle name="Normal 2 3 4 2 3 2 2 5 2" xfId="25735" xr:uid="{00000000-0005-0000-0000-000043570000}"/>
    <cellStyle name="Normal 2 3 4 2 3 2 2 6" xfId="17589" xr:uid="{00000000-0005-0000-0000-000044570000}"/>
    <cellStyle name="Normal 2 3 4 2 3 2 3" xfId="1998" xr:uid="{00000000-0005-0000-0000-000045570000}"/>
    <cellStyle name="Normal 2 3 4 2 3 2 3 2" xfId="4568" xr:uid="{00000000-0005-0000-0000-000046570000}"/>
    <cellStyle name="Normal 2 3 4 2 3 2 3 2 2" xfId="12714" xr:uid="{00000000-0005-0000-0000-000047570000}"/>
    <cellStyle name="Normal 2 3 4 2 3 2 3 2 2 2" xfId="29010" xr:uid="{00000000-0005-0000-0000-000048570000}"/>
    <cellStyle name="Normal 2 3 4 2 3 2 3 2 3" xfId="20864" xr:uid="{00000000-0005-0000-0000-000049570000}"/>
    <cellStyle name="Normal 2 3 4 2 3 2 3 3" xfId="7297" xr:uid="{00000000-0005-0000-0000-00004A570000}"/>
    <cellStyle name="Normal 2 3 4 2 3 2 3 3 2" xfId="15443" xr:uid="{00000000-0005-0000-0000-00004B570000}"/>
    <cellStyle name="Normal 2 3 4 2 3 2 3 3 2 2" xfId="31739" xr:uid="{00000000-0005-0000-0000-00004C570000}"/>
    <cellStyle name="Normal 2 3 4 2 3 2 3 3 3" xfId="23593" xr:uid="{00000000-0005-0000-0000-00004D570000}"/>
    <cellStyle name="Normal 2 3 4 2 3 2 3 4" xfId="10144" xr:uid="{00000000-0005-0000-0000-00004E570000}"/>
    <cellStyle name="Normal 2 3 4 2 3 2 3 4 2" xfId="26440" xr:uid="{00000000-0005-0000-0000-00004F570000}"/>
    <cellStyle name="Normal 2 3 4 2 3 2 3 5" xfId="18294" xr:uid="{00000000-0005-0000-0000-000050570000}"/>
    <cellStyle name="Normal 2 3 4 2 3 2 4" xfId="3350" xr:uid="{00000000-0005-0000-0000-000051570000}"/>
    <cellStyle name="Normal 2 3 4 2 3 2 4 2" xfId="11496" xr:uid="{00000000-0005-0000-0000-000052570000}"/>
    <cellStyle name="Normal 2 3 4 2 3 2 4 2 2" xfId="27792" xr:uid="{00000000-0005-0000-0000-000053570000}"/>
    <cellStyle name="Normal 2 3 4 2 3 2 4 3" xfId="19646" xr:uid="{00000000-0005-0000-0000-000054570000}"/>
    <cellStyle name="Normal 2 3 4 2 3 2 5" xfId="5887" xr:uid="{00000000-0005-0000-0000-000055570000}"/>
    <cellStyle name="Normal 2 3 4 2 3 2 5 2" xfId="14033" xr:uid="{00000000-0005-0000-0000-000056570000}"/>
    <cellStyle name="Normal 2 3 4 2 3 2 5 2 2" xfId="30329" xr:uid="{00000000-0005-0000-0000-000057570000}"/>
    <cellStyle name="Normal 2 3 4 2 3 2 5 3" xfId="22183" xr:uid="{00000000-0005-0000-0000-000058570000}"/>
    <cellStyle name="Normal 2 3 4 2 3 2 6" xfId="8734" xr:uid="{00000000-0005-0000-0000-000059570000}"/>
    <cellStyle name="Normal 2 3 4 2 3 2 6 2" xfId="25030" xr:uid="{00000000-0005-0000-0000-00005A570000}"/>
    <cellStyle name="Normal 2 3 4 2 3 2 7" xfId="16884" xr:uid="{00000000-0005-0000-0000-00005B570000}"/>
    <cellStyle name="Normal 2 3 4 2 3 3" xfId="949" xr:uid="{00000000-0005-0000-0000-00005C570000}"/>
    <cellStyle name="Normal 2 3 4 2 3 3 2" xfId="2359" xr:uid="{00000000-0005-0000-0000-00005D570000}"/>
    <cellStyle name="Normal 2 3 4 2 3 3 2 2" xfId="4881" xr:uid="{00000000-0005-0000-0000-00005E570000}"/>
    <cellStyle name="Normal 2 3 4 2 3 3 2 2 2" xfId="13027" xr:uid="{00000000-0005-0000-0000-00005F570000}"/>
    <cellStyle name="Normal 2 3 4 2 3 3 2 2 2 2" xfId="29323" xr:uid="{00000000-0005-0000-0000-000060570000}"/>
    <cellStyle name="Normal 2 3 4 2 3 3 2 2 3" xfId="21177" xr:uid="{00000000-0005-0000-0000-000061570000}"/>
    <cellStyle name="Normal 2 3 4 2 3 3 2 3" xfId="7658" xr:uid="{00000000-0005-0000-0000-000062570000}"/>
    <cellStyle name="Normal 2 3 4 2 3 3 2 3 2" xfId="15804" xr:uid="{00000000-0005-0000-0000-000063570000}"/>
    <cellStyle name="Normal 2 3 4 2 3 3 2 3 2 2" xfId="32100" xr:uid="{00000000-0005-0000-0000-000064570000}"/>
    <cellStyle name="Normal 2 3 4 2 3 3 2 3 3" xfId="23954" xr:uid="{00000000-0005-0000-0000-000065570000}"/>
    <cellStyle name="Normal 2 3 4 2 3 3 2 4" xfId="10505" xr:uid="{00000000-0005-0000-0000-000066570000}"/>
    <cellStyle name="Normal 2 3 4 2 3 3 2 4 2" xfId="26801" xr:uid="{00000000-0005-0000-0000-000067570000}"/>
    <cellStyle name="Normal 2 3 4 2 3 3 2 5" xfId="18655" xr:uid="{00000000-0005-0000-0000-000068570000}"/>
    <cellStyle name="Normal 2 3 4 2 3 3 3" xfId="3663" xr:uid="{00000000-0005-0000-0000-000069570000}"/>
    <cellStyle name="Normal 2 3 4 2 3 3 3 2" xfId="11809" xr:uid="{00000000-0005-0000-0000-00006A570000}"/>
    <cellStyle name="Normal 2 3 4 2 3 3 3 2 2" xfId="28105" xr:uid="{00000000-0005-0000-0000-00006B570000}"/>
    <cellStyle name="Normal 2 3 4 2 3 3 3 3" xfId="19959" xr:uid="{00000000-0005-0000-0000-00006C570000}"/>
    <cellStyle name="Normal 2 3 4 2 3 3 4" xfId="6248" xr:uid="{00000000-0005-0000-0000-00006D570000}"/>
    <cellStyle name="Normal 2 3 4 2 3 3 4 2" xfId="14394" xr:uid="{00000000-0005-0000-0000-00006E570000}"/>
    <cellStyle name="Normal 2 3 4 2 3 3 4 2 2" xfId="30690" xr:uid="{00000000-0005-0000-0000-00006F570000}"/>
    <cellStyle name="Normal 2 3 4 2 3 3 4 3" xfId="22544" xr:uid="{00000000-0005-0000-0000-000070570000}"/>
    <cellStyle name="Normal 2 3 4 2 3 3 5" xfId="9095" xr:uid="{00000000-0005-0000-0000-000071570000}"/>
    <cellStyle name="Normal 2 3 4 2 3 3 5 2" xfId="25391" xr:uid="{00000000-0005-0000-0000-000072570000}"/>
    <cellStyle name="Normal 2 3 4 2 3 3 6" xfId="17245" xr:uid="{00000000-0005-0000-0000-000073570000}"/>
    <cellStyle name="Normal 2 3 4 2 3 4" xfId="1654" xr:uid="{00000000-0005-0000-0000-000074570000}"/>
    <cellStyle name="Normal 2 3 4 2 3 4 2" xfId="4272" xr:uid="{00000000-0005-0000-0000-000075570000}"/>
    <cellStyle name="Normal 2 3 4 2 3 4 2 2" xfId="12418" xr:uid="{00000000-0005-0000-0000-000076570000}"/>
    <cellStyle name="Normal 2 3 4 2 3 4 2 2 2" xfId="28714" xr:uid="{00000000-0005-0000-0000-000077570000}"/>
    <cellStyle name="Normal 2 3 4 2 3 4 2 3" xfId="20568" xr:uid="{00000000-0005-0000-0000-000078570000}"/>
    <cellStyle name="Normal 2 3 4 2 3 4 3" xfId="6953" xr:uid="{00000000-0005-0000-0000-000079570000}"/>
    <cellStyle name="Normal 2 3 4 2 3 4 3 2" xfId="15099" xr:uid="{00000000-0005-0000-0000-00007A570000}"/>
    <cellStyle name="Normal 2 3 4 2 3 4 3 2 2" xfId="31395" xr:uid="{00000000-0005-0000-0000-00007B570000}"/>
    <cellStyle name="Normal 2 3 4 2 3 4 3 3" xfId="23249" xr:uid="{00000000-0005-0000-0000-00007C570000}"/>
    <cellStyle name="Normal 2 3 4 2 3 4 4" xfId="9800" xr:uid="{00000000-0005-0000-0000-00007D570000}"/>
    <cellStyle name="Normal 2 3 4 2 3 4 4 2" xfId="26096" xr:uid="{00000000-0005-0000-0000-00007E570000}"/>
    <cellStyle name="Normal 2 3 4 2 3 4 5" xfId="17950" xr:uid="{00000000-0005-0000-0000-00007F570000}"/>
    <cellStyle name="Normal 2 3 4 2 3 5" xfId="3054" xr:uid="{00000000-0005-0000-0000-000080570000}"/>
    <cellStyle name="Normal 2 3 4 2 3 5 2" xfId="11200" xr:uid="{00000000-0005-0000-0000-000081570000}"/>
    <cellStyle name="Normal 2 3 4 2 3 5 2 2" xfId="27496" xr:uid="{00000000-0005-0000-0000-000082570000}"/>
    <cellStyle name="Normal 2 3 4 2 3 5 3" xfId="19350" xr:uid="{00000000-0005-0000-0000-000083570000}"/>
    <cellStyle name="Normal 2 3 4 2 3 6" xfId="5543" xr:uid="{00000000-0005-0000-0000-000084570000}"/>
    <cellStyle name="Normal 2 3 4 2 3 6 2" xfId="13689" xr:uid="{00000000-0005-0000-0000-000085570000}"/>
    <cellStyle name="Normal 2 3 4 2 3 6 2 2" xfId="29985" xr:uid="{00000000-0005-0000-0000-000086570000}"/>
    <cellStyle name="Normal 2 3 4 2 3 6 3" xfId="21839" xr:uid="{00000000-0005-0000-0000-000087570000}"/>
    <cellStyle name="Normal 2 3 4 2 3 7" xfId="8390" xr:uid="{00000000-0005-0000-0000-000088570000}"/>
    <cellStyle name="Normal 2 3 4 2 3 7 2" xfId="24686" xr:uid="{00000000-0005-0000-0000-000089570000}"/>
    <cellStyle name="Normal 2 3 4 2 3 8" xfId="16540" xr:uid="{00000000-0005-0000-0000-00008A570000}"/>
    <cellStyle name="Normal 2 3 4 2 4" xfId="330" xr:uid="{00000000-0005-0000-0000-00008B570000}"/>
    <cellStyle name="Normal 2 3 4 2 4 2" xfId="674" xr:uid="{00000000-0005-0000-0000-00008C570000}"/>
    <cellStyle name="Normal 2 3 4 2 4 2 2" xfId="1380" xr:uid="{00000000-0005-0000-0000-00008D570000}"/>
    <cellStyle name="Normal 2 3 4 2 4 2 2 2" xfId="2790" xr:uid="{00000000-0005-0000-0000-00008E570000}"/>
    <cellStyle name="Normal 2 3 4 2 4 2 2 2 2" xfId="5251" xr:uid="{00000000-0005-0000-0000-00008F570000}"/>
    <cellStyle name="Normal 2 3 4 2 4 2 2 2 2 2" xfId="13397" xr:uid="{00000000-0005-0000-0000-000090570000}"/>
    <cellStyle name="Normal 2 3 4 2 4 2 2 2 2 2 2" xfId="29693" xr:uid="{00000000-0005-0000-0000-000091570000}"/>
    <cellStyle name="Normal 2 3 4 2 4 2 2 2 2 3" xfId="21547" xr:uid="{00000000-0005-0000-0000-000092570000}"/>
    <cellStyle name="Normal 2 3 4 2 4 2 2 2 3" xfId="8089" xr:uid="{00000000-0005-0000-0000-000093570000}"/>
    <cellStyle name="Normal 2 3 4 2 4 2 2 2 3 2" xfId="16235" xr:uid="{00000000-0005-0000-0000-000094570000}"/>
    <cellStyle name="Normal 2 3 4 2 4 2 2 2 3 2 2" xfId="32531" xr:uid="{00000000-0005-0000-0000-000095570000}"/>
    <cellStyle name="Normal 2 3 4 2 4 2 2 2 3 3" xfId="24385" xr:uid="{00000000-0005-0000-0000-000096570000}"/>
    <cellStyle name="Normal 2 3 4 2 4 2 2 2 4" xfId="10936" xr:uid="{00000000-0005-0000-0000-000097570000}"/>
    <cellStyle name="Normal 2 3 4 2 4 2 2 2 4 2" xfId="27232" xr:uid="{00000000-0005-0000-0000-000098570000}"/>
    <cellStyle name="Normal 2 3 4 2 4 2 2 2 5" xfId="19086" xr:uid="{00000000-0005-0000-0000-000099570000}"/>
    <cellStyle name="Normal 2 3 4 2 4 2 2 3" xfId="4033" xr:uid="{00000000-0005-0000-0000-00009A570000}"/>
    <cellStyle name="Normal 2 3 4 2 4 2 2 3 2" xfId="12179" xr:uid="{00000000-0005-0000-0000-00009B570000}"/>
    <cellStyle name="Normal 2 3 4 2 4 2 2 3 2 2" xfId="28475" xr:uid="{00000000-0005-0000-0000-00009C570000}"/>
    <cellStyle name="Normal 2 3 4 2 4 2 2 3 3" xfId="20329" xr:uid="{00000000-0005-0000-0000-00009D570000}"/>
    <cellStyle name="Normal 2 3 4 2 4 2 2 4" xfId="6679" xr:uid="{00000000-0005-0000-0000-00009E570000}"/>
    <cellStyle name="Normal 2 3 4 2 4 2 2 4 2" xfId="14825" xr:uid="{00000000-0005-0000-0000-00009F570000}"/>
    <cellStyle name="Normal 2 3 4 2 4 2 2 4 2 2" xfId="31121" xr:uid="{00000000-0005-0000-0000-0000A0570000}"/>
    <cellStyle name="Normal 2 3 4 2 4 2 2 4 3" xfId="22975" xr:uid="{00000000-0005-0000-0000-0000A1570000}"/>
    <cellStyle name="Normal 2 3 4 2 4 2 2 5" xfId="9526" xr:uid="{00000000-0005-0000-0000-0000A2570000}"/>
    <cellStyle name="Normal 2 3 4 2 4 2 2 5 2" xfId="25822" xr:uid="{00000000-0005-0000-0000-0000A3570000}"/>
    <cellStyle name="Normal 2 3 4 2 4 2 2 6" xfId="17676" xr:uid="{00000000-0005-0000-0000-0000A4570000}"/>
    <cellStyle name="Normal 2 3 4 2 4 2 3" xfId="2085" xr:uid="{00000000-0005-0000-0000-0000A5570000}"/>
    <cellStyle name="Normal 2 3 4 2 4 2 3 2" xfId="4642" xr:uid="{00000000-0005-0000-0000-0000A6570000}"/>
    <cellStyle name="Normal 2 3 4 2 4 2 3 2 2" xfId="12788" xr:uid="{00000000-0005-0000-0000-0000A7570000}"/>
    <cellStyle name="Normal 2 3 4 2 4 2 3 2 2 2" xfId="29084" xr:uid="{00000000-0005-0000-0000-0000A8570000}"/>
    <cellStyle name="Normal 2 3 4 2 4 2 3 2 3" xfId="20938" xr:uid="{00000000-0005-0000-0000-0000A9570000}"/>
    <cellStyle name="Normal 2 3 4 2 4 2 3 3" xfId="7384" xr:uid="{00000000-0005-0000-0000-0000AA570000}"/>
    <cellStyle name="Normal 2 3 4 2 4 2 3 3 2" xfId="15530" xr:uid="{00000000-0005-0000-0000-0000AB570000}"/>
    <cellStyle name="Normal 2 3 4 2 4 2 3 3 2 2" xfId="31826" xr:uid="{00000000-0005-0000-0000-0000AC570000}"/>
    <cellStyle name="Normal 2 3 4 2 4 2 3 3 3" xfId="23680" xr:uid="{00000000-0005-0000-0000-0000AD570000}"/>
    <cellStyle name="Normal 2 3 4 2 4 2 3 4" xfId="10231" xr:uid="{00000000-0005-0000-0000-0000AE570000}"/>
    <cellStyle name="Normal 2 3 4 2 4 2 3 4 2" xfId="26527" xr:uid="{00000000-0005-0000-0000-0000AF570000}"/>
    <cellStyle name="Normal 2 3 4 2 4 2 3 5" xfId="18381" xr:uid="{00000000-0005-0000-0000-0000B0570000}"/>
    <cellStyle name="Normal 2 3 4 2 4 2 4" xfId="3424" xr:uid="{00000000-0005-0000-0000-0000B1570000}"/>
    <cellStyle name="Normal 2 3 4 2 4 2 4 2" xfId="11570" xr:uid="{00000000-0005-0000-0000-0000B2570000}"/>
    <cellStyle name="Normal 2 3 4 2 4 2 4 2 2" xfId="27866" xr:uid="{00000000-0005-0000-0000-0000B3570000}"/>
    <cellStyle name="Normal 2 3 4 2 4 2 4 3" xfId="19720" xr:uid="{00000000-0005-0000-0000-0000B4570000}"/>
    <cellStyle name="Normal 2 3 4 2 4 2 5" xfId="5974" xr:uid="{00000000-0005-0000-0000-0000B5570000}"/>
    <cellStyle name="Normal 2 3 4 2 4 2 5 2" xfId="14120" xr:uid="{00000000-0005-0000-0000-0000B6570000}"/>
    <cellStyle name="Normal 2 3 4 2 4 2 5 2 2" xfId="30416" xr:uid="{00000000-0005-0000-0000-0000B7570000}"/>
    <cellStyle name="Normal 2 3 4 2 4 2 5 3" xfId="22270" xr:uid="{00000000-0005-0000-0000-0000B8570000}"/>
    <cellStyle name="Normal 2 3 4 2 4 2 6" xfId="8821" xr:uid="{00000000-0005-0000-0000-0000B9570000}"/>
    <cellStyle name="Normal 2 3 4 2 4 2 6 2" xfId="25117" xr:uid="{00000000-0005-0000-0000-0000BA570000}"/>
    <cellStyle name="Normal 2 3 4 2 4 2 7" xfId="16971" xr:uid="{00000000-0005-0000-0000-0000BB570000}"/>
    <cellStyle name="Normal 2 3 4 2 4 3" xfId="1036" xr:uid="{00000000-0005-0000-0000-0000BC570000}"/>
    <cellStyle name="Normal 2 3 4 2 4 3 2" xfId="2446" xr:uid="{00000000-0005-0000-0000-0000BD570000}"/>
    <cellStyle name="Normal 2 3 4 2 4 3 2 2" xfId="4955" xr:uid="{00000000-0005-0000-0000-0000BE570000}"/>
    <cellStyle name="Normal 2 3 4 2 4 3 2 2 2" xfId="13101" xr:uid="{00000000-0005-0000-0000-0000BF570000}"/>
    <cellStyle name="Normal 2 3 4 2 4 3 2 2 2 2" xfId="29397" xr:uid="{00000000-0005-0000-0000-0000C0570000}"/>
    <cellStyle name="Normal 2 3 4 2 4 3 2 2 3" xfId="21251" xr:uid="{00000000-0005-0000-0000-0000C1570000}"/>
    <cellStyle name="Normal 2 3 4 2 4 3 2 3" xfId="7745" xr:uid="{00000000-0005-0000-0000-0000C2570000}"/>
    <cellStyle name="Normal 2 3 4 2 4 3 2 3 2" xfId="15891" xr:uid="{00000000-0005-0000-0000-0000C3570000}"/>
    <cellStyle name="Normal 2 3 4 2 4 3 2 3 2 2" xfId="32187" xr:uid="{00000000-0005-0000-0000-0000C4570000}"/>
    <cellStyle name="Normal 2 3 4 2 4 3 2 3 3" xfId="24041" xr:uid="{00000000-0005-0000-0000-0000C5570000}"/>
    <cellStyle name="Normal 2 3 4 2 4 3 2 4" xfId="10592" xr:uid="{00000000-0005-0000-0000-0000C6570000}"/>
    <cellStyle name="Normal 2 3 4 2 4 3 2 4 2" xfId="26888" xr:uid="{00000000-0005-0000-0000-0000C7570000}"/>
    <cellStyle name="Normal 2 3 4 2 4 3 2 5" xfId="18742" xr:uid="{00000000-0005-0000-0000-0000C8570000}"/>
    <cellStyle name="Normal 2 3 4 2 4 3 3" xfId="3737" xr:uid="{00000000-0005-0000-0000-0000C9570000}"/>
    <cellStyle name="Normal 2 3 4 2 4 3 3 2" xfId="11883" xr:uid="{00000000-0005-0000-0000-0000CA570000}"/>
    <cellStyle name="Normal 2 3 4 2 4 3 3 2 2" xfId="28179" xr:uid="{00000000-0005-0000-0000-0000CB570000}"/>
    <cellStyle name="Normal 2 3 4 2 4 3 3 3" xfId="20033" xr:uid="{00000000-0005-0000-0000-0000CC570000}"/>
    <cellStyle name="Normal 2 3 4 2 4 3 4" xfId="6335" xr:uid="{00000000-0005-0000-0000-0000CD570000}"/>
    <cellStyle name="Normal 2 3 4 2 4 3 4 2" xfId="14481" xr:uid="{00000000-0005-0000-0000-0000CE570000}"/>
    <cellStyle name="Normal 2 3 4 2 4 3 4 2 2" xfId="30777" xr:uid="{00000000-0005-0000-0000-0000CF570000}"/>
    <cellStyle name="Normal 2 3 4 2 4 3 4 3" xfId="22631" xr:uid="{00000000-0005-0000-0000-0000D0570000}"/>
    <cellStyle name="Normal 2 3 4 2 4 3 5" xfId="9182" xr:uid="{00000000-0005-0000-0000-0000D1570000}"/>
    <cellStyle name="Normal 2 3 4 2 4 3 5 2" xfId="25478" xr:uid="{00000000-0005-0000-0000-0000D2570000}"/>
    <cellStyle name="Normal 2 3 4 2 4 3 6" xfId="17332" xr:uid="{00000000-0005-0000-0000-0000D3570000}"/>
    <cellStyle name="Normal 2 3 4 2 4 4" xfId="1741" xr:uid="{00000000-0005-0000-0000-0000D4570000}"/>
    <cellStyle name="Normal 2 3 4 2 4 4 2" xfId="4346" xr:uid="{00000000-0005-0000-0000-0000D5570000}"/>
    <cellStyle name="Normal 2 3 4 2 4 4 2 2" xfId="12492" xr:uid="{00000000-0005-0000-0000-0000D6570000}"/>
    <cellStyle name="Normal 2 3 4 2 4 4 2 2 2" xfId="28788" xr:uid="{00000000-0005-0000-0000-0000D7570000}"/>
    <cellStyle name="Normal 2 3 4 2 4 4 2 3" xfId="20642" xr:uid="{00000000-0005-0000-0000-0000D8570000}"/>
    <cellStyle name="Normal 2 3 4 2 4 4 3" xfId="7040" xr:uid="{00000000-0005-0000-0000-0000D9570000}"/>
    <cellStyle name="Normal 2 3 4 2 4 4 3 2" xfId="15186" xr:uid="{00000000-0005-0000-0000-0000DA570000}"/>
    <cellStyle name="Normal 2 3 4 2 4 4 3 2 2" xfId="31482" xr:uid="{00000000-0005-0000-0000-0000DB570000}"/>
    <cellStyle name="Normal 2 3 4 2 4 4 3 3" xfId="23336" xr:uid="{00000000-0005-0000-0000-0000DC570000}"/>
    <cellStyle name="Normal 2 3 4 2 4 4 4" xfId="9887" xr:uid="{00000000-0005-0000-0000-0000DD570000}"/>
    <cellStyle name="Normal 2 3 4 2 4 4 4 2" xfId="26183" xr:uid="{00000000-0005-0000-0000-0000DE570000}"/>
    <cellStyle name="Normal 2 3 4 2 4 4 5" xfId="18037" xr:uid="{00000000-0005-0000-0000-0000DF570000}"/>
    <cellStyle name="Normal 2 3 4 2 4 5" xfId="3128" xr:uid="{00000000-0005-0000-0000-0000E0570000}"/>
    <cellStyle name="Normal 2 3 4 2 4 5 2" xfId="11274" xr:uid="{00000000-0005-0000-0000-0000E1570000}"/>
    <cellStyle name="Normal 2 3 4 2 4 5 2 2" xfId="27570" xr:uid="{00000000-0005-0000-0000-0000E2570000}"/>
    <cellStyle name="Normal 2 3 4 2 4 5 3" xfId="19424" xr:uid="{00000000-0005-0000-0000-0000E3570000}"/>
    <cellStyle name="Normal 2 3 4 2 4 6" xfId="5630" xr:uid="{00000000-0005-0000-0000-0000E4570000}"/>
    <cellStyle name="Normal 2 3 4 2 4 6 2" xfId="13776" xr:uid="{00000000-0005-0000-0000-0000E5570000}"/>
    <cellStyle name="Normal 2 3 4 2 4 6 2 2" xfId="30072" xr:uid="{00000000-0005-0000-0000-0000E6570000}"/>
    <cellStyle name="Normal 2 3 4 2 4 6 3" xfId="21926" xr:uid="{00000000-0005-0000-0000-0000E7570000}"/>
    <cellStyle name="Normal 2 3 4 2 4 7" xfId="8477" xr:uid="{00000000-0005-0000-0000-0000E8570000}"/>
    <cellStyle name="Normal 2 3 4 2 4 7 2" xfId="24773" xr:uid="{00000000-0005-0000-0000-0000E9570000}"/>
    <cellStyle name="Normal 2 3 4 2 4 8" xfId="16627" xr:uid="{00000000-0005-0000-0000-0000EA570000}"/>
    <cellStyle name="Normal 2 3 4 2 5" xfId="420" xr:uid="{00000000-0005-0000-0000-0000EB570000}"/>
    <cellStyle name="Normal 2 3 4 2 5 2" xfId="1126" xr:uid="{00000000-0005-0000-0000-0000EC570000}"/>
    <cellStyle name="Normal 2 3 4 2 5 2 2" xfId="2536" xr:uid="{00000000-0005-0000-0000-0000ED570000}"/>
    <cellStyle name="Normal 2 3 4 2 5 2 2 2" xfId="5029" xr:uid="{00000000-0005-0000-0000-0000EE570000}"/>
    <cellStyle name="Normal 2 3 4 2 5 2 2 2 2" xfId="13175" xr:uid="{00000000-0005-0000-0000-0000EF570000}"/>
    <cellStyle name="Normal 2 3 4 2 5 2 2 2 2 2" xfId="29471" xr:uid="{00000000-0005-0000-0000-0000F0570000}"/>
    <cellStyle name="Normal 2 3 4 2 5 2 2 2 3" xfId="21325" xr:uid="{00000000-0005-0000-0000-0000F1570000}"/>
    <cellStyle name="Normal 2 3 4 2 5 2 2 3" xfId="7835" xr:uid="{00000000-0005-0000-0000-0000F2570000}"/>
    <cellStyle name="Normal 2 3 4 2 5 2 2 3 2" xfId="15981" xr:uid="{00000000-0005-0000-0000-0000F3570000}"/>
    <cellStyle name="Normal 2 3 4 2 5 2 2 3 2 2" xfId="32277" xr:uid="{00000000-0005-0000-0000-0000F4570000}"/>
    <cellStyle name="Normal 2 3 4 2 5 2 2 3 3" xfId="24131" xr:uid="{00000000-0005-0000-0000-0000F5570000}"/>
    <cellStyle name="Normal 2 3 4 2 5 2 2 4" xfId="10682" xr:uid="{00000000-0005-0000-0000-0000F6570000}"/>
    <cellStyle name="Normal 2 3 4 2 5 2 2 4 2" xfId="26978" xr:uid="{00000000-0005-0000-0000-0000F7570000}"/>
    <cellStyle name="Normal 2 3 4 2 5 2 2 5" xfId="18832" xr:uid="{00000000-0005-0000-0000-0000F8570000}"/>
    <cellStyle name="Normal 2 3 4 2 5 2 3" xfId="3811" xr:uid="{00000000-0005-0000-0000-0000F9570000}"/>
    <cellStyle name="Normal 2 3 4 2 5 2 3 2" xfId="11957" xr:uid="{00000000-0005-0000-0000-0000FA570000}"/>
    <cellStyle name="Normal 2 3 4 2 5 2 3 2 2" xfId="28253" xr:uid="{00000000-0005-0000-0000-0000FB570000}"/>
    <cellStyle name="Normal 2 3 4 2 5 2 3 3" xfId="20107" xr:uid="{00000000-0005-0000-0000-0000FC570000}"/>
    <cellStyle name="Normal 2 3 4 2 5 2 4" xfId="6425" xr:uid="{00000000-0005-0000-0000-0000FD570000}"/>
    <cellStyle name="Normal 2 3 4 2 5 2 4 2" xfId="14571" xr:uid="{00000000-0005-0000-0000-0000FE570000}"/>
    <cellStyle name="Normal 2 3 4 2 5 2 4 2 2" xfId="30867" xr:uid="{00000000-0005-0000-0000-0000FF570000}"/>
    <cellStyle name="Normal 2 3 4 2 5 2 4 3" xfId="22721" xr:uid="{00000000-0005-0000-0000-000000580000}"/>
    <cellStyle name="Normal 2 3 4 2 5 2 5" xfId="9272" xr:uid="{00000000-0005-0000-0000-000001580000}"/>
    <cellStyle name="Normal 2 3 4 2 5 2 5 2" xfId="25568" xr:uid="{00000000-0005-0000-0000-000002580000}"/>
    <cellStyle name="Normal 2 3 4 2 5 2 6" xfId="17422" xr:uid="{00000000-0005-0000-0000-000003580000}"/>
    <cellStyle name="Normal 2 3 4 2 5 3" xfId="1831" xr:uid="{00000000-0005-0000-0000-000004580000}"/>
    <cellStyle name="Normal 2 3 4 2 5 3 2" xfId="4420" xr:uid="{00000000-0005-0000-0000-000005580000}"/>
    <cellStyle name="Normal 2 3 4 2 5 3 2 2" xfId="12566" xr:uid="{00000000-0005-0000-0000-000006580000}"/>
    <cellStyle name="Normal 2 3 4 2 5 3 2 2 2" xfId="28862" xr:uid="{00000000-0005-0000-0000-000007580000}"/>
    <cellStyle name="Normal 2 3 4 2 5 3 2 3" xfId="20716" xr:uid="{00000000-0005-0000-0000-000008580000}"/>
    <cellStyle name="Normal 2 3 4 2 5 3 3" xfId="7130" xr:uid="{00000000-0005-0000-0000-000009580000}"/>
    <cellStyle name="Normal 2 3 4 2 5 3 3 2" xfId="15276" xr:uid="{00000000-0005-0000-0000-00000A580000}"/>
    <cellStyle name="Normal 2 3 4 2 5 3 3 2 2" xfId="31572" xr:uid="{00000000-0005-0000-0000-00000B580000}"/>
    <cellStyle name="Normal 2 3 4 2 5 3 3 3" xfId="23426" xr:uid="{00000000-0005-0000-0000-00000C580000}"/>
    <cellStyle name="Normal 2 3 4 2 5 3 4" xfId="9977" xr:uid="{00000000-0005-0000-0000-00000D580000}"/>
    <cellStyle name="Normal 2 3 4 2 5 3 4 2" xfId="26273" xr:uid="{00000000-0005-0000-0000-00000E580000}"/>
    <cellStyle name="Normal 2 3 4 2 5 3 5" xfId="18127" xr:uid="{00000000-0005-0000-0000-00000F580000}"/>
    <cellStyle name="Normal 2 3 4 2 5 4" xfId="3202" xr:uid="{00000000-0005-0000-0000-000010580000}"/>
    <cellStyle name="Normal 2 3 4 2 5 4 2" xfId="11348" xr:uid="{00000000-0005-0000-0000-000011580000}"/>
    <cellStyle name="Normal 2 3 4 2 5 4 2 2" xfId="27644" xr:uid="{00000000-0005-0000-0000-000012580000}"/>
    <cellStyle name="Normal 2 3 4 2 5 4 3" xfId="19498" xr:uid="{00000000-0005-0000-0000-000013580000}"/>
    <cellStyle name="Normal 2 3 4 2 5 5" xfId="5720" xr:uid="{00000000-0005-0000-0000-000014580000}"/>
    <cellStyle name="Normal 2 3 4 2 5 5 2" xfId="13866" xr:uid="{00000000-0005-0000-0000-000015580000}"/>
    <cellStyle name="Normal 2 3 4 2 5 5 2 2" xfId="30162" xr:uid="{00000000-0005-0000-0000-000016580000}"/>
    <cellStyle name="Normal 2 3 4 2 5 5 3" xfId="22016" xr:uid="{00000000-0005-0000-0000-000017580000}"/>
    <cellStyle name="Normal 2 3 4 2 5 6" xfId="8567" xr:uid="{00000000-0005-0000-0000-000018580000}"/>
    <cellStyle name="Normal 2 3 4 2 5 6 2" xfId="24863" xr:uid="{00000000-0005-0000-0000-000019580000}"/>
    <cellStyle name="Normal 2 3 4 2 5 7" xfId="16717" xr:uid="{00000000-0005-0000-0000-00001A580000}"/>
    <cellStyle name="Normal 2 3 4 2 6" xfId="782" xr:uid="{00000000-0005-0000-0000-00001B580000}"/>
    <cellStyle name="Normal 2 3 4 2 6 2" xfId="2192" xr:uid="{00000000-0005-0000-0000-00001C580000}"/>
    <cellStyle name="Normal 2 3 4 2 6 2 2" xfId="4733" xr:uid="{00000000-0005-0000-0000-00001D580000}"/>
    <cellStyle name="Normal 2 3 4 2 6 2 2 2" xfId="12879" xr:uid="{00000000-0005-0000-0000-00001E580000}"/>
    <cellStyle name="Normal 2 3 4 2 6 2 2 2 2" xfId="29175" xr:uid="{00000000-0005-0000-0000-00001F580000}"/>
    <cellStyle name="Normal 2 3 4 2 6 2 2 3" xfId="21029" xr:uid="{00000000-0005-0000-0000-000020580000}"/>
    <cellStyle name="Normal 2 3 4 2 6 2 3" xfId="7491" xr:uid="{00000000-0005-0000-0000-000021580000}"/>
    <cellStyle name="Normal 2 3 4 2 6 2 3 2" xfId="15637" xr:uid="{00000000-0005-0000-0000-000022580000}"/>
    <cellStyle name="Normal 2 3 4 2 6 2 3 2 2" xfId="31933" xr:uid="{00000000-0005-0000-0000-000023580000}"/>
    <cellStyle name="Normal 2 3 4 2 6 2 3 3" xfId="23787" xr:uid="{00000000-0005-0000-0000-000024580000}"/>
    <cellStyle name="Normal 2 3 4 2 6 2 4" xfId="10338" xr:uid="{00000000-0005-0000-0000-000025580000}"/>
    <cellStyle name="Normal 2 3 4 2 6 2 4 2" xfId="26634" xr:uid="{00000000-0005-0000-0000-000026580000}"/>
    <cellStyle name="Normal 2 3 4 2 6 2 5" xfId="18488" xr:uid="{00000000-0005-0000-0000-000027580000}"/>
    <cellStyle name="Normal 2 3 4 2 6 3" xfId="3515" xr:uid="{00000000-0005-0000-0000-000028580000}"/>
    <cellStyle name="Normal 2 3 4 2 6 3 2" xfId="11661" xr:uid="{00000000-0005-0000-0000-000029580000}"/>
    <cellStyle name="Normal 2 3 4 2 6 3 2 2" xfId="27957" xr:uid="{00000000-0005-0000-0000-00002A580000}"/>
    <cellStyle name="Normal 2 3 4 2 6 3 3" xfId="19811" xr:uid="{00000000-0005-0000-0000-00002B580000}"/>
    <cellStyle name="Normal 2 3 4 2 6 4" xfId="6081" xr:uid="{00000000-0005-0000-0000-00002C580000}"/>
    <cellStyle name="Normal 2 3 4 2 6 4 2" xfId="14227" xr:uid="{00000000-0005-0000-0000-00002D580000}"/>
    <cellStyle name="Normal 2 3 4 2 6 4 2 2" xfId="30523" xr:uid="{00000000-0005-0000-0000-00002E580000}"/>
    <cellStyle name="Normal 2 3 4 2 6 4 3" xfId="22377" xr:uid="{00000000-0005-0000-0000-00002F580000}"/>
    <cellStyle name="Normal 2 3 4 2 6 5" xfId="8928" xr:uid="{00000000-0005-0000-0000-000030580000}"/>
    <cellStyle name="Normal 2 3 4 2 6 5 2" xfId="25224" xr:uid="{00000000-0005-0000-0000-000031580000}"/>
    <cellStyle name="Normal 2 3 4 2 6 6" xfId="17078" xr:uid="{00000000-0005-0000-0000-000032580000}"/>
    <cellStyle name="Normal 2 3 4 2 7" xfId="1487" xr:uid="{00000000-0005-0000-0000-000033580000}"/>
    <cellStyle name="Normal 2 3 4 2 7 2" xfId="4124" xr:uid="{00000000-0005-0000-0000-000034580000}"/>
    <cellStyle name="Normal 2 3 4 2 7 2 2" xfId="12270" xr:uid="{00000000-0005-0000-0000-000035580000}"/>
    <cellStyle name="Normal 2 3 4 2 7 2 2 2" xfId="28566" xr:uid="{00000000-0005-0000-0000-000036580000}"/>
    <cellStyle name="Normal 2 3 4 2 7 2 3" xfId="20420" xr:uid="{00000000-0005-0000-0000-000037580000}"/>
    <cellStyle name="Normal 2 3 4 2 7 3" xfId="6786" xr:uid="{00000000-0005-0000-0000-000038580000}"/>
    <cellStyle name="Normal 2 3 4 2 7 3 2" xfId="14932" xr:uid="{00000000-0005-0000-0000-000039580000}"/>
    <cellStyle name="Normal 2 3 4 2 7 3 2 2" xfId="31228" xr:uid="{00000000-0005-0000-0000-00003A580000}"/>
    <cellStyle name="Normal 2 3 4 2 7 3 3" xfId="23082" xr:uid="{00000000-0005-0000-0000-00003B580000}"/>
    <cellStyle name="Normal 2 3 4 2 7 4" xfId="9633" xr:uid="{00000000-0005-0000-0000-00003C580000}"/>
    <cellStyle name="Normal 2 3 4 2 7 4 2" xfId="25929" xr:uid="{00000000-0005-0000-0000-00003D580000}"/>
    <cellStyle name="Normal 2 3 4 2 7 5" xfId="17783" xr:uid="{00000000-0005-0000-0000-00003E580000}"/>
    <cellStyle name="Normal 2 3 4 2 8" xfId="2906" xr:uid="{00000000-0005-0000-0000-00003F580000}"/>
    <cellStyle name="Normal 2 3 4 2 8 2" xfId="11052" xr:uid="{00000000-0005-0000-0000-000040580000}"/>
    <cellStyle name="Normal 2 3 4 2 8 2 2" xfId="27348" xr:uid="{00000000-0005-0000-0000-000041580000}"/>
    <cellStyle name="Normal 2 3 4 2 8 3" xfId="19202" xr:uid="{00000000-0005-0000-0000-000042580000}"/>
    <cellStyle name="Normal 2 3 4 2 9" xfId="5376" xr:uid="{00000000-0005-0000-0000-000043580000}"/>
    <cellStyle name="Normal 2 3 4 2 9 2" xfId="13522" xr:uid="{00000000-0005-0000-0000-000044580000}"/>
    <cellStyle name="Normal 2 3 4 2 9 2 2" xfId="29818" xr:uid="{00000000-0005-0000-0000-000045580000}"/>
    <cellStyle name="Normal 2 3 4 2 9 3" xfId="21672" xr:uid="{00000000-0005-0000-0000-000046580000}"/>
    <cellStyle name="Normal 2 3 4 3" xfId="122" xr:uid="{00000000-0005-0000-0000-000047580000}"/>
    <cellStyle name="Normal 2 3 4 3 2" xfId="466" xr:uid="{00000000-0005-0000-0000-000048580000}"/>
    <cellStyle name="Normal 2 3 4 3 2 2" xfId="1172" xr:uid="{00000000-0005-0000-0000-000049580000}"/>
    <cellStyle name="Normal 2 3 4 3 2 2 2" xfId="2582" xr:uid="{00000000-0005-0000-0000-00004A580000}"/>
    <cellStyle name="Normal 2 3 4 3 2 2 2 2" xfId="5067" xr:uid="{00000000-0005-0000-0000-00004B580000}"/>
    <cellStyle name="Normal 2 3 4 3 2 2 2 2 2" xfId="13213" xr:uid="{00000000-0005-0000-0000-00004C580000}"/>
    <cellStyle name="Normal 2 3 4 3 2 2 2 2 2 2" xfId="29509" xr:uid="{00000000-0005-0000-0000-00004D580000}"/>
    <cellStyle name="Normal 2 3 4 3 2 2 2 2 3" xfId="21363" xr:uid="{00000000-0005-0000-0000-00004E580000}"/>
    <cellStyle name="Normal 2 3 4 3 2 2 2 3" xfId="7881" xr:uid="{00000000-0005-0000-0000-00004F580000}"/>
    <cellStyle name="Normal 2 3 4 3 2 2 2 3 2" xfId="16027" xr:uid="{00000000-0005-0000-0000-000050580000}"/>
    <cellStyle name="Normal 2 3 4 3 2 2 2 3 2 2" xfId="32323" xr:uid="{00000000-0005-0000-0000-000051580000}"/>
    <cellStyle name="Normal 2 3 4 3 2 2 2 3 3" xfId="24177" xr:uid="{00000000-0005-0000-0000-000052580000}"/>
    <cellStyle name="Normal 2 3 4 3 2 2 2 4" xfId="10728" xr:uid="{00000000-0005-0000-0000-000053580000}"/>
    <cellStyle name="Normal 2 3 4 3 2 2 2 4 2" xfId="27024" xr:uid="{00000000-0005-0000-0000-000054580000}"/>
    <cellStyle name="Normal 2 3 4 3 2 2 2 5" xfId="18878" xr:uid="{00000000-0005-0000-0000-000055580000}"/>
    <cellStyle name="Normal 2 3 4 3 2 2 3" xfId="3849" xr:uid="{00000000-0005-0000-0000-000056580000}"/>
    <cellStyle name="Normal 2 3 4 3 2 2 3 2" xfId="11995" xr:uid="{00000000-0005-0000-0000-000057580000}"/>
    <cellStyle name="Normal 2 3 4 3 2 2 3 2 2" xfId="28291" xr:uid="{00000000-0005-0000-0000-000058580000}"/>
    <cellStyle name="Normal 2 3 4 3 2 2 3 3" xfId="20145" xr:uid="{00000000-0005-0000-0000-000059580000}"/>
    <cellStyle name="Normal 2 3 4 3 2 2 4" xfId="6471" xr:uid="{00000000-0005-0000-0000-00005A580000}"/>
    <cellStyle name="Normal 2 3 4 3 2 2 4 2" xfId="14617" xr:uid="{00000000-0005-0000-0000-00005B580000}"/>
    <cellStyle name="Normal 2 3 4 3 2 2 4 2 2" xfId="30913" xr:uid="{00000000-0005-0000-0000-00005C580000}"/>
    <cellStyle name="Normal 2 3 4 3 2 2 4 3" xfId="22767" xr:uid="{00000000-0005-0000-0000-00005D580000}"/>
    <cellStyle name="Normal 2 3 4 3 2 2 5" xfId="9318" xr:uid="{00000000-0005-0000-0000-00005E580000}"/>
    <cellStyle name="Normal 2 3 4 3 2 2 5 2" xfId="25614" xr:uid="{00000000-0005-0000-0000-00005F580000}"/>
    <cellStyle name="Normal 2 3 4 3 2 2 6" xfId="17468" xr:uid="{00000000-0005-0000-0000-000060580000}"/>
    <cellStyle name="Normal 2 3 4 3 2 3" xfId="1877" xr:uid="{00000000-0005-0000-0000-000061580000}"/>
    <cellStyle name="Normal 2 3 4 3 2 3 2" xfId="4458" xr:uid="{00000000-0005-0000-0000-000062580000}"/>
    <cellStyle name="Normal 2 3 4 3 2 3 2 2" xfId="12604" xr:uid="{00000000-0005-0000-0000-000063580000}"/>
    <cellStyle name="Normal 2 3 4 3 2 3 2 2 2" xfId="28900" xr:uid="{00000000-0005-0000-0000-000064580000}"/>
    <cellStyle name="Normal 2 3 4 3 2 3 2 3" xfId="20754" xr:uid="{00000000-0005-0000-0000-000065580000}"/>
    <cellStyle name="Normal 2 3 4 3 2 3 3" xfId="7176" xr:uid="{00000000-0005-0000-0000-000066580000}"/>
    <cellStyle name="Normal 2 3 4 3 2 3 3 2" xfId="15322" xr:uid="{00000000-0005-0000-0000-000067580000}"/>
    <cellStyle name="Normal 2 3 4 3 2 3 3 2 2" xfId="31618" xr:uid="{00000000-0005-0000-0000-000068580000}"/>
    <cellStyle name="Normal 2 3 4 3 2 3 3 3" xfId="23472" xr:uid="{00000000-0005-0000-0000-000069580000}"/>
    <cellStyle name="Normal 2 3 4 3 2 3 4" xfId="10023" xr:uid="{00000000-0005-0000-0000-00006A580000}"/>
    <cellStyle name="Normal 2 3 4 3 2 3 4 2" xfId="26319" xr:uid="{00000000-0005-0000-0000-00006B580000}"/>
    <cellStyle name="Normal 2 3 4 3 2 3 5" xfId="18173" xr:uid="{00000000-0005-0000-0000-00006C580000}"/>
    <cellStyle name="Normal 2 3 4 3 2 4" xfId="3240" xr:uid="{00000000-0005-0000-0000-00006D580000}"/>
    <cellStyle name="Normal 2 3 4 3 2 4 2" xfId="11386" xr:uid="{00000000-0005-0000-0000-00006E580000}"/>
    <cellStyle name="Normal 2 3 4 3 2 4 2 2" xfId="27682" xr:uid="{00000000-0005-0000-0000-00006F580000}"/>
    <cellStyle name="Normal 2 3 4 3 2 4 3" xfId="19536" xr:uid="{00000000-0005-0000-0000-000070580000}"/>
    <cellStyle name="Normal 2 3 4 3 2 5" xfId="5766" xr:uid="{00000000-0005-0000-0000-000071580000}"/>
    <cellStyle name="Normal 2 3 4 3 2 5 2" xfId="13912" xr:uid="{00000000-0005-0000-0000-000072580000}"/>
    <cellStyle name="Normal 2 3 4 3 2 5 2 2" xfId="30208" xr:uid="{00000000-0005-0000-0000-000073580000}"/>
    <cellStyle name="Normal 2 3 4 3 2 5 3" xfId="22062" xr:uid="{00000000-0005-0000-0000-000074580000}"/>
    <cellStyle name="Normal 2 3 4 3 2 6" xfId="8613" xr:uid="{00000000-0005-0000-0000-000075580000}"/>
    <cellStyle name="Normal 2 3 4 3 2 6 2" xfId="24909" xr:uid="{00000000-0005-0000-0000-000076580000}"/>
    <cellStyle name="Normal 2 3 4 3 2 7" xfId="16763" xr:uid="{00000000-0005-0000-0000-000077580000}"/>
    <cellStyle name="Normal 2 3 4 3 3" xfId="828" xr:uid="{00000000-0005-0000-0000-000078580000}"/>
    <cellStyle name="Normal 2 3 4 3 3 2" xfId="2238" xr:uid="{00000000-0005-0000-0000-000079580000}"/>
    <cellStyle name="Normal 2 3 4 3 3 2 2" xfId="4771" xr:uid="{00000000-0005-0000-0000-00007A580000}"/>
    <cellStyle name="Normal 2 3 4 3 3 2 2 2" xfId="12917" xr:uid="{00000000-0005-0000-0000-00007B580000}"/>
    <cellStyle name="Normal 2 3 4 3 3 2 2 2 2" xfId="29213" xr:uid="{00000000-0005-0000-0000-00007C580000}"/>
    <cellStyle name="Normal 2 3 4 3 3 2 2 3" xfId="21067" xr:uid="{00000000-0005-0000-0000-00007D580000}"/>
    <cellStyle name="Normal 2 3 4 3 3 2 3" xfId="7537" xr:uid="{00000000-0005-0000-0000-00007E580000}"/>
    <cellStyle name="Normal 2 3 4 3 3 2 3 2" xfId="15683" xr:uid="{00000000-0005-0000-0000-00007F580000}"/>
    <cellStyle name="Normal 2 3 4 3 3 2 3 2 2" xfId="31979" xr:uid="{00000000-0005-0000-0000-000080580000}"/>
    <cellStyle name="Normal 2 3 4 3 3 2 3 3" xfId="23833" xr:uid="{00000000-0005-0000-0000-000081580000}"/>
    <cellStyle name="Normal 2 3 4 3 3 2 4" xfId="10384" xr:uid="{00000000-0005-0000-0000-000082580000}"/>
    <cellStyle name="Normal 2 3 4 3 3 2 4 2" xfId="26680" xr:uid="{00000000-0005-0000-0000-000083580000}"/>
    <cellStyle name="Normal 2 3 4 3 3 2 5" xfId="18534" xr:uid="{00000000-0005-0000-0000-000084580000}"/>
    <cellStyle name="Normal 2 3 4 3 3 3" xfId="3553" xr:uid="{00000000-0005-0000-0000-000085580000}"/>
    <cellStyle name="Normal 2 3 4 3 3 3 2" xfId="11699" xr:uid="{00000000-0005-0000-0000-000086580000}"/>
    <cellStyle name="Normal 2 3 4 3 3 3 2 2" xfId="27995" xr:uid="{00000000-0005-0000-0000-000087580000}"/>
    <cellStyle name="Normal 2 3 4 3 3 3 3" xfId="19849" xr:uid="{00000000-0005-0000-0000-000088580000}"/>
    <cellStyle name="Normal 2 3 4 3 3 4" xfId="6127" xr:uid="{00000000-0005-0000-0000-000089580000}"/>
    <cellStyle name="Normal 2 3 4 3 3 4 2" xfId="14273" xr:uid="{00000000-0005-0000-0000-00008A580000}"/>
    <cellStyle name="Normal 2 3 4 3 3 4 2 2" xfId="30569" xr:uid="{00000000-0005-0000-0000-00008B580000}"/>
    <cellStyle name="Normal 2 3 4 3 3 4 3" xfId="22423" xr:uid="{00000000-0005-0000-0000-00008C580000}"/>
    <cellStyle name="Normal 2 3 4 3 3 5" xfId="8974" xr:uid="{00000000-0005-0000-0000-00008D580000}"/>
    <cellStyle name="Normal 2 3 4 3 3 5 2" xfId="25270" xr:uid="{00000000-0005-0000-0000-00008E580000}"/>
    <cellStyle name="Normal 2 3 4 3 3 6" xfId="17124" xr:uid="{00000000-0005-0000-0000-00008F580000}"/>
    <cellStyle name="Normal 2 3 4 3 4" xfId="1533" xr:uid="{00000000-0005-0000-0000-000090580000}"/>
    <cellStyle name="Normal 2 3 4 3 4 2" xfId="4162" xr:uid="{00000000-0005-0000-0000-000091580000}"/>
    <cellStyle name="Normal 2 3 4 3 4 2 2" xfId="12308" xr:uid="{00000000-0005-0000-0000-000092580000}"/>
    <cellStyle name="Normal 2 3 4 3 4 2 2 2" xfId="28604" xr:uid="{00000000-0005-0000-0000-000093580000}"/>
    <cellStyle name="Normal 2 3 4 3 4 2 3" xfId="20458" xr:uid="{00000000-0005-0000-0000-000094580000}"/>
    <cellStyle name="Normal 2 3 4 3 4 3" xfId="6832" xr:uid="{00000000-0005-0000-0000-000095580000}"/>
    <cellStyle name="Normal 2 3 4 3 4 3 2" xfId="14978" xr:uid="{00000000-0005-0000-0000-000096580000}"/>
    <cellStyle name="Normal 2 3 4 3 4 3 2 2" xfId="31274" xr:uid="{00000000-0005-0000-0000-000097580000}"/>
    <cellStyle name="Normal 2 3 4 3 4 3 3" xfId="23128" xr:uid="{00000000-0005-0000-0000-000098580000}"/>
    <cellStyle name="Normal 2 3 4 3 4 4" xfId="9679" xr:uid="{00000000-0005-0000-0000-000099580000}"/>
    <cellStyle name="Normal 2 3 4 3 4 4 2" xfId="25975" xr:uid="{00000000-0005-0000-0000-00009A580000}"/>
    <cellStyle name="Normal 2 3 4 3 4 5" xfId="17829" xr:uid="{00000000-0005-0000-0000-00009B580000}"/>
    <cellStyle name="Normal 2 3 4 3 5" xfId="2944" xr:uid="{00000000-0005-0000-0000-00009C580000}"/>
    <cellStyle name="Normal 2 3 4 3 5 2" xfId="11090" xr:uid="{00000000-0005-0000-0000-00009D580000}"/>
    <cellStyle name="Normal 2 3 4 3 5 2 2" xfId="27386" xr:uid="{00000000-0005-0000-0000-00009E580000}"/>
    <cellStyle name="Normal 2 3 4 3 5 3" xfId="19240" xr:uid="{00000000-0005-0000-0000-00009F580000}"/>
    <cellStyle name="Normal 2 3 4 3 6" xfId="5422" xr:uid="{00000000-0005-0000-0000-0000A0580000}"/>
    <cellStyle name="Normal 2 3 4 3 6 2" xfId="13568" xr:uid="{00000000-0005-0000-0000-0000A1580000}"/>
    <cellStyle name="Normal 2 3 4 3 6 2 2" xfId="29864" xr:uid="{00000000-0005-0000-0000-0000A2580000}"/>
    <cellStyle name="Normal 2 3 4 3 6 3" xfId="21718" xr:uid="{00000000-0005-0000-0000-0000A3580000}"/>
    <cellStyle name="Normal 2 3 4 3 7" xfId="8269" xr:uid="{00000000-0005-0000-0000-0000A4580000}"/>
    <cellStyle name="Normal 2 3 4 3 7 2" xfId="24565" xr:uid="{00000000-0005-0000-0000-0000A5580000}"/>
    <cellStyle name="Normal 2 3 4 3 8" xfId="16419" xr:uid="{00000000-0005-0000-0000-0000A6580000}"/>
    <cellStyle name="Normal 2 3 4 4" xfId="207" xr:uid="{00000000-0005-0000-0000-0000A7580000}"/>
    <cellStyle name="Normal 2 3 4 4 2" xfId="551" xr:uid="{00000000-0005-0000-0000-0000A8580000}"/>
    <cellStyle name="Normal 2 3 4 4 2 2" xfId="1257" xr:uid="{00000000-0005-0000-0000-0000A9580000}"/>
    <cellStyle name="Normal 2 3 4 4 2 2 2" xfId="2667" xr:uid="{00000000-0005-0000-0000-0000AA580000}"/>
    <cellStyle name="Normal 2 3 4 4 2 2 2 2" xfId="5141" xr:uid="{00000000-0005-0000-0000-0000AB580000}"/>
    <cellStyle name="Normal 2 3 4 4 2 2 2 2 2" xfId="13287" xr:uid="{00000000-0005-0000-0000-0000AC580000}"/>
    <cellStyle name="Normal 2 3 4 4 2 2 2 2 2 2" xfId="29583" xr:uid="{00000000-0005-0000-0000-0000AD580000}"/>
    <cellStyle name="Normal 2 3 4 4 2 2 2 2 3" xfId="21437" xr:uid="{00000000-0005-0000-0000-0000AE580000}"/>
    <cellStyle name="Normal 2 3 4 4 2 2 2 3" xfId="7966" xr:uid="{00000000-0005-0000-0000-0000AF580000}"/>
    <cellStyle name="Normal 2 3 4 4 2 2 2 3 2" xfId="16112" xr:uid="{00000000-0005-0000-0000-0000B0580000}"/>
    <cellStyle name="Normal 2 3 4 4 2 2 2 3 2 2" xfId="32408" xr:uid="{00000000-0005-0000-0000-0000B1580000}"/>
    <cellStyle name="Normal 2 3 4 4 2 2 2 3 3" xfId="24262" xr:uid="{00000000-0005-0000-0000-0000B2580000}"/>
    <cellStyle name="Normal 2 3 4 4 2 2 2 4" xfId="10813" xr:uid="{00000000-0005-0000-0000-0000B3580000}"/>
    <cellStyle name="Normal 2 3 4 4 2 2 2 4 2" xfId="27109" xr:uid="{00000000-0005-0000-0000-0000B4580000}"/>
    <cellStyle name="Normal 2 3 4 4 2 2 2 5" xfId="18963" xr:uid="{00000000-0005-0000-0000-0000B5580000}"/>
    <cellStyle name="Normal 2 3 4 4 2 2 3" xfId="3923" xr:uid="{00000000-0005-0000-0000-0000B6580000}"/>
    <cellStyle name="Normal 2 3 4 4 2 2 3 2" xfId="12069" xr:uid="{00000000-0005-0000-0000-0000B7580000}"/>
    <cellStyle name="Normal 2 3 4 4 2 2 3 2 2" xfId="28365" xr:uid="{00000000-0005-0000-0000-0000B8580000}"/>
    <cellStyle name="Normal 2 3 4 4 2 2 3 3" xfId="20219" xr:uid="{00000000-0005-0000-0000-0000B9580000}"/>
    <cellStyle name="Normal 2 3 4 4 2 2 4" xfId="6556" xr:uid="{00000000-0005-0000-0000-0000BA580000}"/>
    <cellStyle name="Normal 2 3 4 4 2 2 4 2" xfId="14702" xr:uid="{00000000-0005-0000-0000-0000BB580000}"/>
    <cellStyle name="Normal 2 3 4 4 2 2 4 2 2" xfId="30998" xr:uid="{00000000-0005-0000-0000-0000BC580000}"/>
    <cellStyle name="Normal 2 3 4 4 2 2 4 3" xfId="22852" xr:uid="{00000000-0005-0000-0000-0000BD580000}"/>
    <cellStyle name="Normal 2 3 4 4 2 2 5" xfId="9403" xr:uid="{00000000-0005-0000-0000-0000BE580000}"/>
    <cellStyle name="Normal 2 3 4 4 2 2 5 2" xfId="25699" xr:uid="{00000000-0005-0000-0000-0000BF580000}"/>
    <cellStyle name="Normal 2 3 4 4 2 2 6" xfId="17553" xr:uid="{00000000-0005-0000-0000-0000C0580000}"/>
    <cellStyle name="Normal 2 3 4 4 2 3" xfId="1962" xr:uid="{00000000-0005-0000-0000-0000C1580000}"/>
    <cellStyle name="Normal 2 3 4 4 2 3 2" xfId="4532" xr:uid="{00000000-0005-0000-0000-0000C2580000}"/>
    <cellStyle name="Normal 2 3 4 4 2 3 2 2" xfId="12678" xr:uid="{00000000-0005-0000-0000-0000C3580000}"/>
    <cellStyle name="Normal 2 3 4 4 2 3 2 2 2" xfId="28974" xr:uid="{00000000-0005-0000-0000-0000C4580000}"/>
    <cellStyle name="Normal 2 3 4 4 2 3 2 3" xfId="20828" xr:uid="{00000000-0005-0000-0000-0000C5580000}"/>
    <cellStyle name="Normal 2 3 4 4 2 3 3" xfId="7261" xr:uid="{00000000-0005-0000-0000-0000C6580000}"/>
    <cellStyle name="Normal 2 3 4 4 2 3 3 2" xfId="15407" xr:uid="{00000000-0005-0000-0000-0000C7580000}"/>
    <cellStyle name="Normal 2 3 4 4 2 3 3 2 2" xfId="31703" xr:uid="{00000000-0005-0000-0000-0000C8580000}"/>
    <cellStyle name="Normal 2 3 4 4 2 3 3 3" xfId="23557" xr:uid="{00000000-0005-0000-0000-0000C9580000}"/>
    <cellStyle name="Normal 2 3 4 4 2 3 4" xfId="10108" xr:uid="{00000000-0005-0000-0000-0000CA580000}"/>
    <cellStyle name="Normal 2 3 4 4 2 3 4 2" xfId="26404" xr:uid="{00000000-0005-0000-0000-0000CB580000}"/>
    <cellStyle name="Normal 2 3 4 4 2 3 5" xfId="18258" xr:uid="{00000000-0005-0000-0000-0000CC580000}"/>
    <cellStyle name="Normal 2 3 4 4 2 4" xfId="3314" xr:uid="{00000000-0005-0000-0000-0000CD580000}"/>
    <cellStyle name="Normal 2 3 4 4 2 4 2" xfId="11460" xr:uid="{00000000-0005-0000-0000-0000CE580000}"/>
    <cellStyle name="Normal 2 3 4 4 2 4 2 2" xfId="27756" xr:uid="{00000000-0005-0000-0000-0000CF580000}"/>
    <cellStyle name="Normal 2 3 4 4 2 4 3" xfId="19610" xr:uid="{00000000-0005-0000-0000-0000D0580000}"/>
    <cellStyle name="Normal 2 3 4 4 2 5" xfId="5851" xr:uid="{00000000-0005-0000-0000-0000D1580000}"/>
    <cellStyle name="Normal 2 3 4 4 2 5 2" xfId="13997" xr:uid="{00000000-0005-0000-0000-0000D2580000}"/>
    <cellStyle name="Normal 2 3 4 4 2 5 2 2" xfId="30293" xr:uid="{00000000-0005-0000-0000-0000D3580000}"/>
    <cellStyle name="Normal 2 3 4 4 2 5 3" xfId="22147" xr:uid="{00000000-0005-0000-0000-0000D4580000}"/>
    <cellStyle name="Normal 2 3 4 4 2 6" xfId="8698" xr:uid="{00000000-0005-0000-0000-0000D5580000}"/>
    <cellStyle name="Normal 2 3 4 4 2 6 2" xfId="24994" xr:uid="{00000000-0005-0000-0000-0000D6580000}"/>
    <cellStyle name="Normal 2 3 4 4 2 7" xfId="16848" xr:uid="{00000000-0005-0000-0000-0000D7580000}"/>
    <cellStyle name="Normal 2 3 4 4 3" xfId="913" xr:uid="{00000000-0005-0000-0000-0000D8580000}"/>
    <cellStyle name="Normal 2 3 4 4 3 2" xfId="2323" xr:uid="{00000000-0005-0000-0000-0000D9580000}"/>
    <cellStyle name="Normal 2 3 4 4 3 2 2" xfId="4845" xr:uid="{00000000-0005-0000-0000-0000DA580000}"/>
    <cellStyle name="Normal 2 3 4 4 3 2 2 2" xfId="12991" xr:uid="{00000000-0005-0000-0000-0000DB580000}"/>
    <cellStyle name="Normal 2 3 4 4 3 2 2 2 2" xfId="29287" xr:uid="{00000000-0005-0000-0000-0000DC580000}"/>
    <cellStyle name="Normal 2 3 4 4 3 2 2 3" xfId="21141" xr:uid="{00000000-0005-0000-0000-0000DD580000}"/>
    <cellStyle name="Normal 2 3 4 4 3 2 3" xfId="7622" xr:uid="{00000000-0005-0000-0000-0000DE580000}"/>
    <cellStyle name="Normal 2 3 4 4 3 2 3 2" xfId="15768" xr:uid="{00000000-0005-0000-0000-0000DF580000}"/>
    <cellStyle name="Normal 2 3 4 4 3 2 3 2 2" xfId="32064" xr:uid="{00000000-0005-0000-0000-0000E0580000}"/>
    <cellStyle name="Normal 2 3 4 4 3 2 3 3" xfId="23918" xr:uid="{00000000-0005-0000-0000-0000E1580000}"/>
    <cellStyle name="Normal 2 3 4 4 3 2 4" xfId="10469" xr:uid="{00000000-0005-0000-0000-0000E2580000}"/>
    <cellStyle name="Normal 2 3 4 4 3 2 4 2" xfId="26765" xr:uid="{00000000-0005-0000-0000-0000E3580000}"/>
    <cellStyle name="Normal 2 3 4 4 3 2 5" xfId="18619" xr:uid="{00000000-0005-0000-0000-0000E4580000}"/>
    <cellStyle name="Normal 2 3 4 4 3 3" xfId="3627" xr:uid="{00000000-0005-0000-0000-0000E5580000}"/>
    <cellStyle name="Normal 2 3 4 4 3 3 2" xfId="11773" xr:uid="{00000000-0005-0000-0000-0000E6580000}"/>
    <cellStyle name="Normal 2 3 4 4 3 3 2 2" xfId="28069" xr:uid="{00000000-0005-0000-0000-0000E7580000}"/>
    <cellStyle name="Normal 2 3 4 4 3 3 3" xfId="19923" xr:uid="{00000000-0005-0000-0000-0000E8580000}"/>
    <cellStyle name="Normal 2 3 4 4 3 4" xfId="6212" xr:uid="{00000000-0005-0000-0000-0000E9580000}"/>
    <cellStyle name="Normal 2 3 4 4 3 4 2" xfId="14358" xr:uid="{00000000-0005-0000-0000-0000EA580000}"/>
    <cellStyle name="Normal 2 3 4 4 3 4 2 2" xfId="30654" xr:uid="{00000000-0005-0000-0000-0000EB580000}"/>
    <cellStyle name="Normal 2 3 4 4 3 4 3" xfId="22508" xr:uid="{00000000-0005-0000-0000-0000EC580000}"/>
    <cellStyle name="Normal 2 3 4 4 3 5" xfId="9059" xr:uid="{00000000-0005-0000-0000-0000ED580000}"/>
    <cellStyle name="Normal 2 3 4 4 3 5 2" xfId="25355" xr:uid="{00000000-0005-0000-0000-0000EE580000}"/>
    <cellStyle name="Normal 2 3 4 4 3 6" xfId="17209" xr:uid="{00000000-0005-0000-0000-0000EF580000}"/>
    <cellStyle name="Normal 2 3 4 4 4" xfId="1618" xr:uid="{00000000-0005-0000-0000-0000F0580000}"/>
    <cellStyle name="Normal 2 3 4 4 4 2" xfId="4236" xr:uid="{00000000-0005-0000-0000-0000F1580000}"/>
    <cellStyle name="Normal 2 3 4 4 4 2 2" xfId="12382" xr:uid="{00000000-0005-0000-0000-0000F2580000}"/>
    <cellStyle name="Normal 2 3 4 4 4 2 2 2" xfId="28678" xr:uid="{00000000-0005-0000-0000-0000F3580000}"/>
    <cellStyle name="Normal 2 3 4 4 4 2 3" xfId="20532" xr:uid="{00000000-0005-0000-0000-0000F4580000}"/>
    <cellStyle name="Normal 2 3 4 4 4 3" xfId="6917" xr:uid="{00000000-0005-0000-0000-0000F5580000}"/>
    <cellStyle name="Normal 2 3 4 4 4 3 2" xfId="15063" xr:uid="{00000000-0005-0000-0000-0000F6580000}"/>
    <cellStyle name="Normal 2 3 4 4 4 3 2 2" xfId="31359" xr:uid="{00000000-0005-0000-0000-0000F7580000}"/>
    <cellStyle name="Normal 2 3 4 4 4 3 3" xfId="23213" xr:uid="{00000000-0005-0000-0000-0000F8580000}"/>
    <cellStyle name="Normal 2 3 4 4 4 4" xfId="9764" xr:uid="{00000000-0005-0000-0000-0000F9580000}"/>
    <cellStyle name="Normal 2 3 4 4 4 4 2" xfId="26060" xr:uid="{00000000-0005-0000-0000-0000FA580000}"/>
    <cellStyle name="Normal 2 3 4 4 4 5" xfId="17914" xr:uid="{00000000-0005-0000-0000-0000FB580000}"/>
    <cellStyle name="Normal 2 3 4 4 5" xfId="3018" xr:uid="{00000000-0005-0000-0000-0000FC580000}"/>
    <cellStyle name="Normal 2 3 4 4 5 2" xfId="11164" xr:uid="{00000000-0005-0000-0000-0000FD580000}"/>
    <cellStyle name="Normal 2 3 4 4 5 2 2" xfId="27460" xr:uid="{00000000-0005-0000-0000-0000FE580000}"/>
    <cellStyle name="Normal 2 3 4 4 5 3" xfId="19314" xr:uid="{00000000-0005-0000-0000-0000FF580000}"/>
    <cellStyle name="Normal 2 3 4 4 6" xfId="5507" xr:uid="{00000000-0005-0000-0000-000000590000}"/>
    <cellStyle name="Normal 2 3 4 4 6 2" xfId="13653" xr:uid="{00000000-0005-0000-0000-000001590000}"/>
    <cellStyle name="Normal 2 3 4 4 6 2 2" xfId="29949" xr:uid="{00000000-0005-0000-0000-000002590000}"/>
    <cellStyle name="Normal 2 3 4 4 6 3" xfId="21803" xr:uid="{00000000-0005-0000-0000-000003590000}"/>
    <cellStyle name="Normal 2 3 4 4 7" xfId="8354" xr:uid="{00000000-0005-0000-0000-000004590000}"/>
    <cellStyle name="Normal 2 3 4 4 7 2" xfId="24650" xr:uid="{00000000-0005-0000-0000-000005590000}"/>
    <cellStyle name="Normal 2 3 4 4 8" xfId="16504" xr:uid="{00000000-0005-0000-0000-000006590000}"/>
    <cellStyle name="Normal 2 3 4 5" xfId="286" xr:uid="{00000000-0005-0000-0000-000007590000}"/>
    <cellStyle name="Normal 2 3 4 5 2" xfId="630" xr:uid="{00000000-0005-0000-0000-000008590000}"/>
    <cellStyle name="Normal 2 3 4 5 2 2" xfId="1336" xr:uid="{00000000-0005-0000-0000-000009590000}"/>
    <cellStyle name="Normal 2 3 4 5 2 2 2" xfId="2746" xr:uid="{00000000-0005-0000-0000-00000A590000}"/>
    <cellStyle name="Normal 2 3 4 5 2 2 2 2" xfId="5215" xr:uid="{00000000-0005-0000-0000-00000B590000}"/>
    <cellStyle name="Normal 2 3 4 5 2 2 2 2 2" xfId="13361" xr:uid="{00000000-0005-0000-0000-00000C590000}"/>
    <cellStyle name="Normal 2 3 4 5 2 2 2 2 2 2" xfId="29657" xr:uid="{00000000-0005-0000-0000-00000D590000}"/>
    <cellStyle name="Normal 2 3 4 5 2 2 2 2 3" xfId="21511" xr:uid="{00000000-0005-0000-0000-00000E590000}"/>
    <cellStyle name="Normal 2 3 4 5 2 2 2 3" xfId="8045" xr:uid="{00000000-0005-0000-0000-00000F590000}"/>
    <cellStyle name="Normal 2 3 4 5 2 2 2 3 2" xfId="16191" xr:uid="{00000000-0005-0000-0000-000010590000}"/>
    <cellStyle name="Normal 2 3 4 5 2 2 2 3 2 2" xfId="32487" xr:uid="{00000000-0005-0000-0000-000011590000}"/>
    <cellStyle name="Normal 2 3 4 5 2 2 2 3 3" xfId="24341" xr:uid="{00000000-0005-0000-0000-000012590000}"/>
    <cellStyle name="Normal 2 3 4 5 2 2 2 4" xfId="10892" xr:uid="{00000000-0005-0000-0000-000013590000}"/>
    <cellStyle name="Normal 2 3 4 5 2 2 2 4 2" xfId="27188" xr:uid="{00000000-0005-0000-0000-000014590000}"/>
    <cellStyle name="Normal 2 3 4 5 2 2 2 5" xfId="19042" xr:uid="{00000000-0005-0000-0000-000015590000}"/>
    <cellStyle name="Normal 2 3 4 5 2 2 3" xfId="3997" xr:uid="{00000000-0005-0000-0000-000016590000}"/>
    <cellStyle name="Normal 2 3 4 5 2 2 3 2" xfId="12143" xr:uid="{00000000-0005-0000-0000-000017590000}"/>
    <cellStyle name="Normal 2 3 4 5 2 2 3 2 2" xfId="28439" xr:uid="{00000000-0005-0000-0000-000018590000}"/>
    <cellStyle name="Normal 2 3 4 5 2 2 3 3" xfId="20293" xr:uid="{00000000-0005-0000-0000-000019590000}"/>
    <cellStyle name="Normal 2 3 4 5 2 2 4" xfId="6635" xr:uid="{00000000-0005-0000-0000-00001A590000}"/>
    <cellStyle name="Normal 2 3 4 5 2 2 4 2" xfId="14781" xr:uid="{00000000-0005-0000-0000-00001B590000}"/>
    <cellStyle name="Normal 2 3 4 5 2 2 4 2 2" xfId="31077" xr:uid="{00000000-0005-0000-0000-00001C590000}"/>
    <cellStyle name="Normal 2 3 4 5 2 2 4 3" xfId="22931" xr:uid="{00000000-0005-0000-0000-00001D590000}"/>
    <cellStyle name="Normal 2 3 4 5 2 2 5" xfId="9482" xr:uid="{00000000-0005-0000-0000-00001E590000}"/>
    <cellStyle name="Normal 2 3 4 5 2 2 5 2" xfId="25778" xr:uid="{00000000-0005-0000-0000-00001F590000}"/>
    <cellStyle name="Normal 2 3 4 5 2 2 6" xfId="17632" xr:uid="{00000000-0005-0000-0000-000020590000}"/>
    <cellStyle name="Normal 2 3 4 5 2 3" xfId="2041" xr:uid="{00000000-0005-0000-0000-000021590000}"/>
    <cellStyle name="Normal 2 3 4 5 2 3 2" xfId="4606" xr:uid="{00000000-0005-0000-0000-000022590000}"/>
    <cellStyle name="Normal 2 3 4 5 2 3 2 2" xfId="12752" xr:uid="{00000000-0005-0000-0000-000023590000}"/>
    <cellStyle name="Normal 2 3 4 5 2 3 2 2 2" xfId="29048" xr:uid="{00000000-0005-0000-0000-000024590000}"/>
    <cellStyle name="Normal 2 3 4 5 2 3 2 3" xfId="20902" xr:uid="{00000000-0005-0000-0000-000025590000}"/>
    <cellStyle name="Normal 2 3 4 5 2 3 3" xfId="7340" xr:uid="{00000000-0005-0000-0000-000026590000}"/>
    <cellStyle name="Normal 2 3 4 5 2 3 3 2" xfId="15486" xr:uid="{00000000-0005-0000-0000-000027590000}"/>
    <cellStyle name="Normal 2 3 4 5 2 3 3 2 2" xfId="31782" xr:uid="{00000000-0005-0000-0000-000028590000}"/>
    <cellStyle name="Normal 2 3 4 5 2 3 3 3" xfId="23636" xr:uid="{00000000-0005-0000-0000-000029590000}"/>
    <cellStyle name="Normal 2 3 4 5 2 3 4" xfId="10187" xr:uid="{00000000-0005-0000-0000-00002A590000}"/>
    <cellStyle name="Normal 2 3 4 5 2 3 4 2" xfId="26483" xr:uid="{00000000-0005-0000-0000-00002B590000}"/>
    <cellStyle name="Normal 2 3 4 5 2 3 5" xfId="18337" xr:uid="{00000000-0005-0000-0000-00002C590000}"/>
    <cellStyle name="Normal 2 3 4 5 2 4" xfId="3388" xr:uid="{00000000-0005-0000-0000-00002D590000}"/>
    <cellStyle name="Normal 2 3 4 5 2 4 2" xfId="11534" xr:uid="{00000000-0005-0000-0000-00002E590000}"/>
    <cellStyle name="Normal 2 3 4 5 2 4 2 2" xfId="27830" xr:uid="{00000000-0005-0000-0000-00002F590000}"/>
    <cellStyle name="Normal 2 3 4 5 2 4 3" xfId="19684" xr:uid="{00000000-0005-0000-0000-000030590000}"/>
    <cellStyle name="Normal 2 3 4 5 2 5" xfId="5930" xr:uid="{00000000-0005-0000-0000-000031590000}"/>
    <cellStyle name="Normal 2 3 4 5 2 5 2" xfId="14076" xr:uid="{00000000-0005-0000-0000-000032590000}"/>
    <cellStyle name="Normal 2 3 4 5 2 5 2 2" xfId="30372" xr:uid="{00000000-0005-0000-0000-000033590000}"/>
    <cellStyle name="Normal 2 3 4 5 2 5 3" xfId="22226" xr:uid="{00000000-0005-0000-0000-000034590000}"/>
    <cellStyle name="Normal 2 3 4 5 2 6" xfId="8777" xr:uid="{00000000-0005-0000-0000-000035590000}"/>
    <cellStyle name="Normal 2 3 4 5 2 6 2" xfId="25073" xr:uid="{00000000-0005-0000-0000-000036590000}"/>
    <cellStyle name="Normal 2 3 4 5 2 7" xfId="16927" xr:uid="{00000000-0005-0000-0000-000037590000}"/>
    <cellStyle name="Normal 2 3 4 5 3" xfId="992" xr:uid="{00000000-0005-0000-0000-000038590000}"/>
    <cellStyle name="Normal 2 3 4 5 3 2" xfId="2402" xr:uid="{00000000-0005-0000-0000-000039590000}"/>
    <cellStyle name="Normal 2 3 4 5 3 2 2" xfId="4919" xr:uid="{00000000-0005-0000-0000-00003A590000}"/>
    <cellStyle name="Normal 2 3 4 5 3 2 2 2" xfId="13065" xr:uid="{00000000-0005-0000-0000-00003B590000}"/>
    <cellStyle name="Normal 2 3 4 5 3 2 2 2 2" xfId="29361" xr:uid="{00000000-0005-0000-0000-00003C590000}"/>
    <cellStyle name="Normal 2 3 4 5 3 2 2 3" xfId="21215" xr:uid="{00000000-0005-0000-0000-00003D590000}"/>
    <cellStyle name="Normal 2 3 4 5 3 2 3" xfId="7701" xr:uid="{00000000-0005-0000-0000-00003E590000}"/>
    <cellStyle name="Normal 2 3 4 5 3 2 3 2" xfId="15847" xr:uid="{00000000-0005-0000-0000-00003F590000}"/>
    <cellStyle name="Normal 2 3 4 5 3 2 3 2 2" xfId="32143" xr:uid="{00000000-0005-0000-0000-000040590000}"/>
    <cellStyle name="Normal 2 3 4 5 3 2 3 3" xfId="23997" xr:uid="{00000000-0005-0000-0000-000041590000}"/>
    <cellStyle name="Normal 2 3 4 5 3 2 4" xfId="10548" xr:uid="{00000000-0005-0000-0000-000042590000}"/>
    <cellStyle name="Normal 2 3 4 5 3 2 4 2" xfId="26844" xr:uid="{00000000-0005-0000-0000-000043590000}"/>
    <cellStyle name="Normal 2 3 4 5 3 2 5" xfId="18698" xr:uid="{00000000-0005-0000-0000-000044590000}"/>
    <cellStyle name="Normal 2 3 4 5 3 3" xfId="3701" xr:uid="{00000000-0005-0000-0000-000045590000}"/>
    <cellStyle name="Normal 2 3 4 5 3 3 2" xfId="11847" xr:uid="{00000000-0005-0000-0000-000046590000}"/>
    <cellStyle name="Normal 2 3 4 5 3 3 2 2" xfId="28143" xr:uid="{00000000-0005-0000-0000-000047590000}"/>
    <cellStyle name="Normal 2 3 4 5 3 3 3" xfId="19997" xr:uid="{00000000-0005-0000-0000-000048590000}"/>
    <cellStyle name="Normal 2 3 4 5 3 4" xfId="6291" xr:uid="{00000000-0005-0000-0000-000049590000}"/>
    <cellStyle name="Normal 2 3 4 5 3 4 2" xfId="14437" xr:uid="{00000000-0005-0000-0000-00004A590000}"/>
    <cellStyle name="Normal 2 3 4 5 3 4 2 2" xfId="30733" xr:uid="{00000000-0005-0000-0000-00004B590000}"/>
    <cellStyle name="Normal 2 3 4 5 3 4 3" xfId="22587" xr:uid="{00000000-0005-0000-0000-00004C590000}"/>
    <cellStyle name="Normal 2 3 4 5 3 5" xfId="9138" xr:uid="{00000000-0005-0000-0000-00004D590000}"/>
    <cellStyle name="Normal 2 3 4 5 3 5 2" xfId="25434" xr:uid="{00000000-0005-0000-0000-00004E590000}"/>
    <cellStyle name="Normal 2 3 4 5 3 6" xfId="17288" xr:uid="{00000000-0005-0000-0000-00004F590000}"/>
    <cellStyle name="Normal 2 3 4 5 4" xfId="1697" xr:uid="{00000000-0005-0000-0000-000050590000}"/>
    <cellStyle name="Normal 2 3 4 5 4 2" xfId="4310" xr:uid="{00000000-0005-0000-0000-000051590000}"/>
    <cellStyle name="Normal 2 3 4 5 4 2 2" xfId="12456" xr:uid="{00000000-0005-0000-0000-000052590000}"/>
    <cellStyle name="Normal 2 3 4 5 4 2 2 2" xfId="28752" xr:uid="{00000000-0005-0000-0000-000053590000}"/>
    <cellStyle name="Normal 2 3 4 5 4 2 3" xfId="20606" xr:uid="{00000000-0005-0000-0000-000054590000}"/>
    <cellStyle name="Normal 2 3 4 5 4 3" xfId="6996" xr:uid="{00000000-0005-0000-0000-000055590000}"/>
    <cellStyle name="Normal 2 3 4 5 4 3 2" xfId="15142" xr:uid="{00000000-0005-0000-0000-000056590000}"/>
    <cellStyle name="Normal 2 3 4 5 4 3 2 2" xfId="31438" xr:uid="{00000000-0005-0000-0000-000057590000}"/>
    <cellStyle name="Normal 2 3 4 5 4 3 3" xfId="23292" xr:uid="{00000000-0005-0000-0000-000058590000}"/>
    <cellStyle name="Normal 2 3 4 5 4 4" xfId="9843" xr:uid="{00000000-0005-0000-0000-000059590000}"/>
    <cellStyle name="Normal 2 3 4 5 4 4 2" xfId="26139" xr:uid="{00000000-0005-0000-0000-00005A590000}"/>
    <cellStyle name="Normal 2 3 4 5 4 5" xfId="17993" xr:uid="{00000000-0005-0000-0000-00005B590000}"/>
    <cellStyle name="Normal 2 3 4 5 5" xfId="3092" xr:uid="{00000000-0005-0000-0000-00005C590000}"/>
    <cellStyle name="Normal 2 3 4 5 5 2" xfId="11238" xr:uid="{00000000-0005-0000-0000-00005D590000}"/>
    <cellStyle name="Normal 2 3 4 5 5 2 2" xfId="27534" xr:uid="{00000000-0005-0000-0000-00005E590000}"/>
    <cellStyle name="Normal 2 3 4 5 5 3" xfId="19388" xr:uid="{00000000-0005-0000-0000-00005F590000}"/>
    <cellStyle name="Normal 2 3 4 5 6" xfId="5586" xr:uid="{00000000-0005-0000-0000-000060590000}"/>
    <cellStyle name="Normal 2 3 4 5 6 2" xfId="13732" xr:uid="{00000000-0005-0000-0000-000061590000}"/>
    <cellStyle name="Normal 2 3 4 5 6 2 2" xfId="30028" xr:uid="{00000000-0005-0000-0000-000062590000}"/>
    <cellStyle name="Normal 2 3 4 5 6 3" xfId="21882" xr:uid="{00000000-0005-0000-0000-000063590000}"/>
    <cellStyle name="Normal 2 3 4 5 7" xfId="8433" xr:uid="{00000000-0005-0000-0000-000064590000}"/>
    <cellStyle name="Normal 2 3 4 5 7 2" xfId="24729" xr:uid="{00000000-0005-0000-0000-000065590000}"/>
    <cellStyle name="Normal 2 3 4 5 8" xfId="16583" xr:uid="{00000000-0005-0000-0000-000066590000}"/>
    <cellStyle name="Normal 2 3 4 6" xfId="376" xr:uid="{00000000-0005-0000-0000-000067590000}"/>
    <cellStyle name="Normal 2 3 4 6 2" xfId="1082" xr:uid="{00000000-0005-0000-0000-000068590000}"/>
    <cellStyle name="Normal 2 3 4 6 2 2" xfId="2492" xr:uid="{00000000-0005-0000-0000-000069590000}"/>
    <cellStyle name="Normal 2 3 4 6 2 2 2" xfId="4993" xr:uid="{00000000-0005-0000-0000-00006A590000}"/>
    <cellStyle name="Normal 2 3 4 6 2 2 2 2" xfId="13139" xr:uid="{00000000-0005-0000-0000-00006B590000}"/>
    <cellStyle name="Normal 2 3 4 6 2 2 2 2 2" xfId="29435" xr:uid="{00000000-0005-0000-0000-00006C590000}"/>
    <cellStyle name="Normal 2 3 4 6 2 2 2 3" xfId="21289" xr:uid="{00000000-0005-0000-0000-00006D590000}"/>
    <cellStyle name="Normal 2 3 4 6 2 2 3" xfId="7791" xr:uid="{00000000-0005-0000-0000-00006E590000}"/>
    <cellStyle name="Normal 2 3 4 6 2 2 3 2" xfId="15937" xr:uid="{00000000-0005-0000-0000-00006F590000}"/>
    <cellStyle name="Normal 2 3 4 6 2 2 3 2 2" xfId="32233" xr:uid="{00000000-0005-0000-0000-000070590000}"/>
    <cellStyle name="Normal 2 3 4 6 2 2 3 3" xfId="24087" xr:uid="{00000000-0005-0000-0000-000071590000}"/>
    <cellStyle name="Normal 2 3 4 6 2 2 4" xfId="10638" xr:uid="{00000000-0005-0000-0000-000072590000}"/>
    <cellStyle name="Normal 2 3 4 6 2 2 4 2" xfId="26934" xr:uid="{00000000-0005-0000-0000-000073590000}"/>
    <cellStyle name="Normal 2 3 4 6 2 2 5" xfId="18788" xr:uid="{00000000-0005-0000-0000-000074590000}"/>
    <cellStyle name="Normal 2 3 4 6 2 3" xfId="3775" xr:uid="{00000000-0005-0000-0000-000075590000}"/>
    <cellStyle name="Normal 2 3 4 6 2 3 2" xfId="11921" xr:uid="{00000000-0005-0000-0000-000076590000}"/>
    <cellStyle name="Normal 2 3 4 6 2 3 2 2" xfId="28217" xr:uid="{00000000-0005-0000-0000-000077590000}"/>
    <cellStyle name="Normal 2 3 4 6 2 3 3" xfId="20071" xr:uid="{00000000-0005-0000-0000-000078590000}"/>
    <cellStyle name="Normal 2 3 4 6 2 4" xfId="6381" xr:uid="{00000000-0005-0000-0000-000079590000}"/>
    <cellStyle name="Normal 2 3 4 6 2 4 2" xfId="14527" xr:uid="{00000000-0005-0000-0000-00007A590000}"/>
    <cellStyle name="Normal 2 3 4 6 2 4 2 2" xfId="30823" xr:uid="{00000000-0005-0000-0000-00007B590000}"/>
    <cellStyle name="Normal 2 3 4 6 2 4 3" xfId="22677" xr:uid="{00000000-0005-0000-0000-00007C590000}"/>
    <cellStyle name="Normal 2 3 4 6 2 5" xfId="9228" xr:uid="{00000000-0005-0000-0000-00007D590000}"/>
    <cellStyle name="Normal 2 3 4 6 2 5 2" xfId="25524" xr:uid="{00000000-0005-0000-0000-00007E590000}"/>
    <cellStyle name="Normal 2 3 4 6 2 6" xfId="17378" xr:uid="{00000000-0005-0000-0000-00007F590000}"/>
    <cellStyle name="Normal 2 3 4 6 3" xfId="1787" xr:uid="{00000000-0005-0000-0000-000080590000}"/>
    <cellStyle name="Normal 2 3 4 6 3 2" xfId="4384" xr:uid="{00000000-0005-0000-0000-000081590000}"/>
    <cellStyle name="Normal 2 3 4 6 3 2 2" xfId="12530" xr:uid="{00000000-0005-0000-0000-000082590000}"/>
    <cellStyle name="Normal 2 3 4 6 3 2 2 2" xfId="28826" xr:uid="{00000000-0005-0000-0000-000083590000}"/>
    <cellStyle name="Normal 2 3 4 6 3 2 3" xfId="20680" xr:uid="{00000000-0005-0000-0000-000084590000}"/>
    <cellStyle name="Normal 2 3 4 6 3 3" xfId="7086" xr:uid="{00000000-0005-0000-0000-000085590000}"/>
    <cellStyle name="Normal 2 3 4 6 3 3 2" xfId="15232" xr:uid="{00000000-0005-0000-0000-000086590000}"/>
    <cellStyle name="Normal 2 3 4 6 3 3 2 2" xfId="31528" xr:uid="{00000000-0005-0000-0000-000087590000}"/>
    <cellStyle name="Normal 2 3 4 6 3 3 3" xfId="23382" xr:uid="{00000000-0005-0000-0000-000088590000}"/>
    <cellStyle name="Normal 2 3 4 6 3 4" xfId="9933" xr:uid="{00000000-0005-0000-0000-000089590000}"/>
    <cellStyle name="Normal 2 3 4 6 3 4 2" xfId="26229" xr:uid="{00000000-0005-0000-0000-00008A590000}"/>
    <cellStyle name="Normal 2 3 4 6 3 5" xfId="18083" xr:uid="{00000000-0005-0000-0000-00008B590000}"/>
    <cellStyle name="Normal 2 3 4 6 4" xfId="3166" xr:uid="{00000000-0005-0000-0000-00008C590000}"/>
    <cellStyle name="Normal 2 3 4 6 4 2" xfId="11312" xr:uid="{00000000-0005-0000-0000-00008D590000}"/>
    <cellStyle name="Normal 2 3 4 6 4 2 2" xfId="27608" xr:uid="{00000000-0005-0000-0000-00008E590000}"/>
    <cellStyle name="Normal 2 3 4 6 4 3" xfId="19462" xr:uid="{00000000-0005-0000-0000-00008F590000}"/>
    <cellStyle name="Normal 2 3 4 6 5" xfId="5676" xr:uid="{00000000-0005-0000-0000-000090590000}"/>
    <cellStyle name="Normal 2 3 4 6 5 2" xfId="13822" xr:uid="{00000000-0005-0000-0000-000091590000}"/>
    <cellStyle name="Normal 2 3 4 6 5 2 2" xfId="30118" xr:uid="{00000000-0005-0000-0000-000092590000}"/>
    <cellStyle name="Normal 2 3 4 6 5 3" xfId="21972" xr:uid="{00000000-0005-0000-0000-000093590000}"/>
    <cellStyle name="Normal 2 3 4 6 6" xfId="8523" xr:uid="{00000000-0005-0000-0000-000094590000}"/>
    <cellStyle name="Normal 2 3 4 6 6 2" xfId="24819" xr:uid="{00000000-0005-0000-0000-000095590000}"/>
    <cellStyle name="Normal 2 3 4 6 7" xfId="16673" xr:uid="{00000000-0005-0000-0000-000096590000}"/>
    <cellStyle name="Normal 2 3 4 7" xfId="738" xr:uid="{00000000-0005-0000-0000-000097590000}"/>
    <cellStyle name="Normal 2 3 4 7 2" xfId="2148" xr:uid="{00000000-0005-0000-0000-000098590000}"/>
    <cellStyle name="Normal 2 3 4 7 2 2" xfId="4697" xr:uid="{00000000-0005-0000-0000-000099590000}"/>
    <cellStyle name="Normal 2 3 4 7 2 2 2" xfId="12843" xr:uid="{00000000-0005-0000-0000-00009A590000}"/>
    <cellStyle name="Normal 2 3 4 7 2 2 2 2" xfId="29139" xr:uid="{00000000-0005-0000-0000-00009B590000}"/>
    <cellStyle name="Normal 2 3 4 7 2 2 3" xfId="20993" xr:uid="{00000000-0005-0000-0000-00009C590000}"/>
    <cellStyle name="Normal 2 3 4 7 2 3" xfId="7447" xr:uid="{00000000-0005-0000-0000-00009D590000}"/>
    <cellStyle name="Normal 2 3 4 7 2 3 2" xfId="15593" xr:uid="{00000000-0005-0000-0000-00009E590000}"/>
    <cellStyle name="Normal 2 3 4 7 2 3 2 2" xfId="31889" xr:uid="{00000000-0005-0000-0000-00009F590000}"/>
    <cellStyle name="Normal 2 3 4 7 2 3 3" xfId="23743" xr:uid="{00000000-0005-0000-0000-0000A0590000}"/>
    <cellStyle name="Normal 2 3 4 7 2 4" xfId="10294" xr:uid="{00000000-0005-0000-0000-0000A1590000}"/>
    <cellStyle name="Normal 2 3 4 7 2 4 2" xfId="26590" xr:uid="{00000000-0005-0000-0000-0000A2590000}"/>
    <cellStyle name="Normal 2 3 4 7 2 5" xfId="18444" xr:uid="{00000000-0005-0000-0000-0000A3590000}"/>
    <cellStyle name="Normal 2 3 4 7 3" xfId="3479" xr:uid="{00000000-0005-0000-0000-0000A4590000}"/>
    <cellStyle name="Normal 2 3 4 7 3 2" xfId="11625" xr:uid="{00000000-0005-0000-0000-0000A5590000}"/>
    <cellStyle name="Normal 2 3 4 7 3 2 2" xfId="27921" xr:uid="{00000000-0005-0000-0000-0000A6590000}"/>
    <cellStyle name="Normal 2 3 4 7 3 3" xfId="19775" xr:uid="{00000000-0005-0000-0000-0000A7590000}"/>
    <cellStyle name="Normal 2 3 4 7 4" xfId="6037" xr:uid="{00000000-0005-0000-0000-0000A8590000}"/>
    <cellStyle name="Normal 2 3 4 7 4 2" xfId="14183" xr:uid="{00000000-0005-0000-0000-0000A9590000}"/>
    <cellStyle name="Normal 2 3 4 7 4 2 2" xfId="30479" xr:uid="{00000000-0005-0000-0000-0000AA590000}"/>
    <cellStyle name="Normal 2 3 4 7 4 3" xfId="22333" xr:uid="{00000000-0005-0000-0000-0000AB590000}"/>
    <cellStyle name="Normal 2 3 4 7 5" xfId="8884" xr:uid="{00000000-0005-0000-0000-0000AC590000}"/>
    <cellStyle name="Normal 2 3 4 7 5 2" xfId="25180" xr:uid="{00000000-0005-0000-0000-0000AD590000}"/>
    <cellStyle name="Normal 2 3 4 7 6" xfId="17034" xr:uid="{00000000-0005-0000-0000-0000AE590000}"/>
    <cellStyle name="Normal 2 3 4 8" xfId="1443" xr:uid="{00000000-0005-0000-0000-0000AF590000}"/>
    <cellStyle name="Normal 2 3 4 8 2" xfId="4088" xr:uid="{00000000-0005-0000-0000-0000B0590000}"/>
    <cellStyle name="Normal 2 3 4 8 2 2" xfId="12234" xr:uid="{00000000-0005-0000-0000-0000B1590000}"/>
    <cellStyle name="Normal 2 3 4 8 2 2 2" xfId="28530" xr:uid="{00000000-0005-0000-0000-0000B2590000}"/>
    <cellStyle name="Normal 2 3 4 8 2 3" xfId="20384" xr:uid="{00000000-0005-0000-0000-0000B3590000}"/>
    <cellStyle name="Normal 2 3 4 8 3" xfId="6742" xr:uid="{00000000-0005-0000-0000-0000B4590000}"/>
    <cellStyle name="Normal 2 3 4 8 3 2" xfId="14888" xr:uid="{00000000-0005-0000-0000-0000B5590000}"/>
    <cellStyle name="Normal 2 3 4 8 3 2 2" xfId="31184" xr:uid="{00000000-0005-0000-0000-0000B6590000}"/>
    <cellStyle name="Normal 2 3 4 8 3 3" xfId="23038" xr:uid="{00000000-0005-0000-0000-0000B7590000}"/>
    <cellStyle name="Normal 2 3 4 8 4" xfId="9589" xr:uid="{00000000-0005-0000-0000-0000B8590000}"/>
    <cellStyle name="Normal 2 3 4 8 4 2" xfId="25885" xr:uid="{00000000-0005-0000-0000-0000B9590000}"/>
    <cellStyle name="Normal 2 3 4 8 5" xfId="17739" xr:uid="{00000000-0005-0000-0000-0000BA590000}"/>
    <cellStyle name="Normal 2 3 4 9" xfId="2870" xr:uid="{00000000-0005-0000-0000-0000BB590000}"/>
    <cellStyle name="Normal 2 3 4 9 2" xfId="11016" xr:uid="{00000000-0005-0000-0000-0000BC590000}"/>
    <cellStyle name="Normal 2 3 4 9 2 2" xfId="27312" xr:uid="{00000000-0005-0000-0000-0000BD590000}"/>
    <cellStyle name="Normal 2 3 4 9 3" xfId="19166" xr:uid="{00000000-0005-0000-0000-0000BE590000}"/>
    <cellStyle name="Normal 2 3 5" xfId="54" xr:uid="{00000000-0005-0000-0000-0000BF590000}"/>
    <cellStyle name="Normal 2 3 5 10" xfId="8201" xr:uid="{00000000-0005-0000-0000-0000C0590000}"/>
    <cellStyle name="Normal 2 3 5 10 2" xfId="24497" xr:uid="{00000000-0005-0000-0000-0000C1590000}"/>
    <cellStyle name="Normal 2 3 5 11" xfId="16351" xr:uid="{00000000-0005-0000-0000-0000C2590000}"/>
    <cellStyle name="Normal 2 3 5 2" xfId="144" xr:uid="{00000000-0005-0000-0000-0000C3590000}"/>
    <cellStyle name="Normal 2 3 5 2 2" xfId="488" xr:uid="{00000000-0005-0000-0000-0000C4590000}"/>
    <cellStyle name="Normal 2 3 5 2 2 2" xfId="1194" xr:uid="{00000000-0005-0000-0000-0000C5590000}"/>
    <cellStyle name="Normal 2 3 5 2 2 2 2" xfId="2604" xr:uid="{00000000-0005-0000-0000-0000C6590000}"/>
    <cellStyle name="Normal 2 3 5 2 2 2 2 2" xfId="5085" xr:uid="{00000000-0005-0000-0000-0000C7590000}"/>
    <cellStyle name="Normal 2 3 5 2 2 2 2 2 2" xfId="13231" xr:uid="{00000000-0005-0000-0000-0000C8590000}"/>
    <cellStyle name="Normal 2 3 5 2 2 2 2 2 2 2" xfId="29527" xr:uid="{00000000-0005-0000-0000-0000C9590000}"/>
    <cellStyle name="Normal 2 3 5 2 2 2 2 2 3" xfId="21381" xr:uid="{00000000-0005-0000-0000-0000CA590000}"/>
    <cellStyle name="Normal 2 3 5 2 2 2 2 3" xfId="7903" xr:uid="{00000000-0005-0000-0000-0000CB590000}"/>
    <cellStyle name="Normal 2 3 5 2 2 2 2 3 2" xfId="16049" xr:uid="{00000000-0005-0000-0000-0000CC590000}"/>
    <cellStyle name="Normal 2 3 5 2 2 2 2 3 2 2" xfId="32345" xr:uid="{00000000-0005-0000-0000-0000CD590000}"/>
    <cellStyle name="Normal 2 3 5 2 2 2 2 3 3" xfId="24199" xr:uid="{00000000-0005-0000-0000-0000CE590000}"/>
    <cellStyle name="Normal 2 3 5 2 2 2 2 4" xfId="10750" xr:uid="{00000000-0005-0000-0000-0000CF590000}"/>
    <cellStyle name="Normal 2 3 5 2 2 2 2 4 2" xfId="27046" xr:uid="{00000000-0005-0000-0000-0000D0590000}"/>
    <cellStyle name="Normal 2 3 5 2 2 2 2 5" xfId="18900" xr:uid="{00000000-0005-0000-0000-0000D1590000}"/>
    <cellStyle name="Normal 2 3 5 2 2 2 3" xfId="3867" xr:uid="{00000000-0005-0000-0000-0000D2590000}"/>
    <cellStyle name="Normal 2 3 5 2 2 2 3 2" xfId="12013" xr:uid="{00000000-0005-0000-0000-0000D3590000}"/>
    <cellStyle name="Normal 2 3 5 2 2 2 3 2 2" xfId="28309" xr:uid="{00000000-0005-0000-0000-0000D4590000}"/>
    <cellStyle name="Normal 2 3 5 2 2 2 3 3" xfId="20163" xr:uid="{00000000-0005-0000-0000-0000D5590000}"/>
    <cellStyle name="Normal 2 3 5 2 2 2 4" xfId="6493" xr:uid="{00000000-0005-0000-0000-0000D6590000}"/>
    <cellStyle name="Normal 2 3 5 2 2 2 4 2" xfId="14639" xr:uid="{00000000-0005-0000-0000-0000D7590000}"/>
    <cellStyle name="Normal 2 3 5 2 2 2 4 2 2" xfId="30935" xr:uid="{00000000-0005-0000-0000-0000D8590000}"/>
    <cellStyle name="Normal 2 3 5 2 2 2 4 3" xfId="22789" xr:uid="{00000000-0005-0000-0000-0000D9590000}"/>
    <cellStyle name="Normal 2 3 5 2 2 2 5" xfId="9340" xr:uid="{00000000-0005-0000-0000-0000DA590000}"/>
    <cellStyle name="Normal 2 3 5 2 2 2 5 2" xfId="25636" xr:uid="{00000000-0005-0000-0000-0000DB590000}"/>
    <cellStyle name="Normal 2 3 5 2 2 2 6" xfId="17490" xr:uid="{00000000-0005-0000-0000-0000DC590000}"/>
    <cellStyle name="Normal 2 3 5 2 2 3" xfId="1899" xr:uid="{00000000-0005-0000-0000-0000DD590000}"/>
    <cellStyle name="Normal 2 3 5 2 2 3 2" xfId="4476" xr:uid="{00000000-0005-0000-0000-0000DE590000}"/>
    <cellStyle name="Normal 2 3 5 2 2 3 2 2" xfId="12622" xr:uid="{00000000-0005-0000-0000-0000DF590000}"/>
    <cellStyle name="Normal 2 3 5 2 2 3 2 2 2" xfId="28918" xr:uid="{00000000-0005-0000-0000-0000E0590000}"/>
    <cellStyle name="Normal 2 3 5 2 2 3 2 3" xfId="20772" xr:uid="{00000000-0005-0000-0000-0000E1590000}"/>
    <cellStyle name="Normal 2 3 5 2 2 3 3" xfId="7198" xr:uid="{00000000-0005-0000-0000-0000E2590000}"/>
    <cellStyle name="Normal 2 3 5 2 2 3 3 2" xfId="15344" xr:uid="{00000000-0005-0000-0000-0000E3590000}"/>
    <cellStyle name="Normal 2 3 5 2 2 3 3 2 2" xfId="31640" xr:uid="{00000000-0005-0000-0000-0000E4590000}"/>
    <cellStyle name="Normal 2 3 5 2 2 3 3 3" xfId="23494" xr:uid="{00000000-0005-0000-0000-0000E5590000}"/>
    <cellStyle name="Normal 2 3 5 2 2 3 4" xfId="10045" xr:uid="{00000000-0005-0000-0000-0000E6590000}"/>
    <cellStyle name="Normal 2 3 5 2 2 3 4 2" xfId="26341" xr:uid="{00000000-0005-0000-0000-0000E7590000}"/>
    <cellStyle name="Normal 2 3 5 2 2 3 5" xfId="18195" xr:uid="{00000000-0005-0000-0000-0000E8590000}"/>
    <cellStyle name="Normal 2 3 5 2 2 4" xfId="3258" xr:uid="{00000000-0005-0000-0000-0000E9590000}"/>
    <cellStyle name="Normal 2 3 5 2 2 4 2" xfId="11404" xr:uid="{00000000-0005-0000-0000-0000EA590000}"/>
    <cellStyle name="Normal 2 3 5 2 2 4 2 2" xfId="27700" xr:uid="{00000000-0005-0000-0000-0000EB590000}"/>
    <cellStyle name="Normal 2 3 5 2 2 4 3" xfId="19554" xr:uid="{00000000-0005-0000-0000-0000EC590000}"/>
    <cellStyle name="Normal 2 3 5 2 2 5" xfId="5788" xr:uid="{00000000-0005-0000-0000-0000ED590000}"/>
    <cellStyle name="Normal 2 3 5 2 2 5 2" xfId="13934" xr:uid="{00000000-0005-0000-0000-0000EE590000}"/>
    <cellStyle name="Normal 2 3 5 2 2 5 2 2" xfId="30230" xr:uid="{00000000-0005-0000-0000-0000EF590000}"/>
    <cellStyle name="Normal 2 3 5 2 2 5 3" xfId="22084" xr:uid="{00000000-0005-0000-0000-0000F0590000}"/>
    <cellStyle name="Normal 2 3 5 2 2 6" xfId="8635" xr:uid="{00000000-0005-0000-0000-0000F1590000}"/>
    <cellStyle name="Normal 2 3 5 2 2 6 2" xfId="24931" xr:uid="{00000000-0005-0000-0000-0000F2590000}"/>
    <cellStyle name="Normal 2 3 5 2 2 7" xfId="16785" xr:uid="{00000000-0005-0000-0000-0000F3590000}"/>
    <cellStyle name="Normal 2 3 5 2 3" xfId="850" xr:uid="{00000000-0005-0000-0000-0000F4590000}"/>
    <cellStyle name="Normal 2 3 5 2 3 2" xfId="2260" xr:uid="{00000000-0005-0000-0000-0000F5590000}"/>
    <cellStyle name="Normal 2 3 5 2 3 2 2" xfId="4789" xr:uid="{00000000-0005-0000-0000-0000F6590000}"/>
    <cellStyle name="Normal 2 3 5 2 3 2 2 2" xfId="12935" xr:uid="{00000000-0005-0000-0000-0000F7590000}"/>
    <cellStyle name="Normal 2 3 5 2 3 2 2 2 2" xfId="29231" xr:uid="{00000000-0005-0000-0000-0000F8590000}"/>
    <cellStyle name="Normal 2 3 5 2 3 2 2 3" xfId="21085" xr:uid="{00000000-0005-0000-0000-0000F9590000}"/>
    <cellStyle name="Normal 2 3 5 2 3 2 3" xfId="7559" xr:uid="{00000000-0005-0000-0000-0000FA590000}"/>
    <cellStyle name="Normal 2 3 5 2 3 2 3 2" xfId="15705" xr:uid="{00000000-0005-0000-0000-0000FB590000}"/>
    <cellStyle name="Normal 2 3 5 2 3 2 3 2 2" xfId="32001" xr:uid="{00000000-0005-0000-0000-0000FC590000}"/>
    <cellStyle name="Normal 2 3 5 2 3 2 3 3" xfId="23855" xr:uid="{00000000-0005-0000-0000-0000FD590000}"/>
    <cellStyle name="Normal 2 3 5 2 3 2 4" xfId="10406" xr:uid="{00000000-0005-0000-0000-0000FE590000}"/>
    <cellStyle name="Normal 2 3 5 2 3 2 4 2" xfId="26702" xr:uid="{00000000-0005-0000-0000-0000FF590000}"/>
    <cellStyle name="Normal 2 3 5 2 3 2 5" xfId="18556" xr:uid="{00000000-0005-0000-0000-0000005A0000}"/>
    <cellStyle name="Normal 2 3 5 2 3 3" xfId="3571" xr:uid="{00000000-0005-0000-0000-0000015A0000}"/>
    <cellStyle name="Normal 2 3 5 2 3 3 2" xfId="11717" xr:uid="{00000000-0005-0000-0000-0000025A0000}"/>
    <cellStyle name="Normal 2 3 5 2 3 3 2 2" xfId="28013" xr:uid="{00000000-0005-0000-0000-0000035A0000}"/>
    <cellStyle name="Normal 2 3 5 2 3 3 3" xfId="19867" xr:uid="{00000000-0005-0000-0000-0000045A0000}"/>
    <cellStyle name="Normal 2 3 5 2 3 4" xfId="6149" xr:uid="{00000000-0005-0000-0000-0000055A0000}"/>
    <cellStyle name="Normal 2 3 5 2 3 4 2" xfId="14295" xr:uid="{00000000-0005-0000-0000-0000065A0000}"/>
    <cellStyle name="Normal 2 3 5 2 3 4 2 2" xfId="30591" xr:uid="{00000000-0005-0000-0000-0000075A0000}"/>
    <cellStyle name="Normal 2 3 5 2 3 4 3" xfId="22445" xr:uid="{00000000-0005-0000-0000-0000085A0000}"/>
    <cellStyle name="Normal 2 3 5 2 3 5" xfId="8996" xr:uid="{00000000-0005-0000-0000-0000095A0000}"/>
    <cellStyle name="Normal 2 3 5 2 3 5 2" xfId="25292" xr:uid="{00000000-0005-0000-0000-00000A5A0000}"/>
    <cellStyle name="Normal 2 3 5 2 3 6" xfId="17146" xr:uid="{00000000-0005-0000-0000-00000B5A0000}"/>
    <cellStyle name="Normal 2 3 5 2 4" xfId="1555" xr:uid="{00000000-0005-0000-0000-00000C5A0000}"/>
    <cellStyle name="Normal 2 3 5 2 4 2" xfId="4180" xr:uid="{00000000-0005-0000-0000-00000D5A0000}"/>
    <cellStyle name="Normal 2 3 5 2 4 2 2" xfId="12326" xr:uid="{00000000-0005-0000-0000-00000E5A0000}"/>
    <cellStyle name="Normal 2 3 5 2 4 2 2 2" xfId="28622" xr:uid="{00000000-0005-0000-0000-00000F5A0000}"/>
    <cellStyle name="Normal 2 3 5 2 4 2 3" xfId="20476" xr:uid="{00000000-0005-0000-0000-0000105A0000}"/>
    <cellStyle name="Normal 2 3 5 2 4 3" xfId="6854" xr:uid="{00000000-0005-0000-0000-0000115A0000}"/>
    <cellStyle name="Normal 2 3 5 2 4 3 2" xfId="15000" xr:uid="{00000000-0005-0000-0000-0000125A0000}"/>
    <cellStyle name="Normal 2 3 5 2 4 3 2 2" xfId="31296" xr:uid="{00000000-0005-0000-0000-0000135A0000}"/>
    <cellStyle name="Normal 2 3 5 2 4 3 3" xfId="23150" xr:uid="{00000000-0005-0000-0000-0000145A0000}"/>
    <cellStyle name="Normal 2 3 5 2 4 4" xfId="9701" xr:uid="{00000000-0005-0000-0000-0000155A0000}"/>
    <cellStyle name="Normal 2 3 5 2 4 4 2" xfId="25997" xr:uid="{00000000-0005-0000-0000-0000165A0000}"/>
    <cellStyle name="Normal 2 3 5 2 4 5" xfId="17851" xr:uid="{00000000-0005-0000-0000-0000175A0000}"/>
    <cellStyle name="Normal 2 3 5 2 5" xfId="2962" xr:uid="{00000000-0005-0000-0000-0000185A0000}"/>
    <cellStyle name="Normal 2 3 5 2 5 2" xfId="11108" xr:uid="{00000000-0005-0000-0000-0000195A0000}"/>
    <cellStyle name="Normal 2 3 5 2 5 2 2" xfId="27404" xr:uid="{00000000-0005-0000-0000-00001A5A0000}"/>
    <cellStyle name="Normal 2 3 5 2 5 3" xfId="19258" xr:uid="{00000000-0005-0000-0000-00001B5A0000}"/>
    <cellStyle name="Normal 2 3 5 2 6" xfId="5444" xr:uid="{00000000-0005-0000-0000-00001C5A0000}"/>
    <cellStyle name="Normal 2 3 5 2 6 2" xfId="13590" xr:uid="{00000000-0005-0000-0000-00001D5A0000}"/>
    <cellStyle name="Normal 2 3 5 2 6 2 2" xfId="29886" xr:uid="{00000000-0005-0000-0000-00001E5A0000}"/>
    <cellStyle name="Normal 2 3 5 2 6 3" xfId="21740" xr:uid="{00000000-0005-0000-0000-00001F5A0000}"/>
    <cellStyle name="Normal 2 3 5 2 7" xfId="8291" xr:uid="{00000000-0005-0000-0000-0000205A0000}"/>
    <cellStyle name="Normal 2 3 5 2 7 2" xfId="24587" xr:uid="{00000000-0005-0000-0000-0000215A0000}"/>
    <cellStyle name="Normal 2 3 5 2 8" xfId="16441" xr:uid="{00000000-0005-0000-0000-0000225A0000}"/>
    <cellStyle name="Normal 2 3 5 3" xfId="225" xr:uid="{00000000-0005-0000-0000-0000235A0000}"/>
    <cellStyle name="Normal 2 3 5 3 2" xfId="569" xr:uid="{00000000-0005-0000-0000-0000245A0000}"/>
    <cellStyle name="Normal 2 3 5 3 2 2" xfId="1275" xr:uid="{00000000-0005-0000-0000-0000255A0000}"/>
    <cellStyle name="Normal 2 3 5 3 2 2 2" xfId="2685" xr:uid="{00000000-0005-0000-0000-0000265A0000}"/>
    <cellStyle name="Normal 2 3 5 3 2 2 2 2" xfId="5159" xr:uid="{00000000-0005-0000-0000-0000275A0000}"/>
    <cellStyle name="Normal 2 3 5 3 2 2 2 2 2" xfId="13305" xr:uid="{00000000-0005-0000-0000-0000285A0000}"/>
    <cellStyle name="Normal 2 3 5 3 2 2 2 2 2 2" xfId="29601" xr:uid="{00000000-0005-0000-0000-0000295A0000}"/>
    <cellStyle name="Normal 2 3 5 3 2 2 2 2 3" xfId="21455" xr:uid="{00000000-0005-0000-0000-00002A5A0000}"/>
    <cellStyle name="Normal 2 3 5 3 2 2 2 3" xfId="7984" xr:uid="{00000000-0005-0000-0000-00002B5A0000}"/>
    <cellStyle name="Normal 2 3 5 3 2 2 2 3 2" xfId="16130" xr:uid="{00000000-0005-0000-0000-00002C5A0000}"/>
    <cellStyle name="Normal 2 3 5 3 2 2 2 3 2 2" xfId="32426" xr:uid="{00000000-0005-0000-0000-00002D5A0000}"/>
    <cellStyle name="Normal 2 3 5 3 2 2 2 3 3" xfId="24280" xr:uid="{00000000-0005-0000-0000-00002E5A0000}"/>
    <cellStyle name="Normal 2 3 5 3 2 2 2 4" xfId="10831" xr:uid="{00000000-0005-0000-0000-00002F5A0000}"/>
    <cellStyle name="Normal 2 3 5 3 2 2 2 4 2" xfId="27127" xr:uid="{00000000-0005-0000-0000-0000305A0000}"/>
    <cellStyle name="Normal 2 3 5 3 2 2 2 5" xfId="18981" xr:uid="{00000000-0005-0000-0000-0000315A0000}"/>
    <cellStyle name="Normal 2 3 5 3 2 2 3" xfId="3941" xr:uid="{00000000-0005-0000-0000-0000325A0000}"/>
    <cellStyle name="Normal 2 3 5 3 2 2 3 2" xfId="12087" xr:uid="{00000000-0005-0000-0000-0000335A0000}"/>
    <cellStyle name="Normal 2 3 5 3 2 2 3 2 2" xfId="28383" xr:uid="{00000000-0005-0000-0000-0000345A0000}"/>
    <cellStyle name="Normal 2 3 5 3 2 2 3 3" xfId="20237" xr:uid="{00000000-0005-0000-0000-0000355A0000}"/>
    <cellStyle name="Normal 2 3 5 3 2 2 4" xfId="6574" xr:uid="{00000000-0005-0000-0000-0000365A0000}"/>
    <cellStyle name="Normal 2 3 5 3 2 2 4 2" xfId="14720" xr:uid="{00000000-0005-0000-0000-0000375A0000}"/>
    <cellStyle name="Normal 2 3 5 3 2 2 4 2 2" xfId="31016" xr:uid="{00000000-0005-0000-0000-0000385A0000}"/>
    <cellStyle name="Normal 2 3 5 3 2 2 4 3" xfId="22870" xr:uid="{00000000-0005-0000-0000-0000395A0000}"/>
    <cellStyle name="Normal 2 3 5 3 2 2 5" xfId="9421" xr:uid="{00000000-0005-0000-0000-00003A5A0000}"/>
    <cellStyle name="Normal 2 3 5 3 2 2 5 2" xfId="25717" xr:uid="{00000000-0005-0000-0000-00003B5A0000}"/>
    <cellStyle name="Normal 2 3 5 3 2 2 6" xfId="17571" xr:uid="{00000000-0005-0000-0000-00003C5A0000}"/>
    <cellStyle name="Normal 2 3 5 3 2 3" xfId="1980" xr:uid="{00000000-0005-0000-0000-00003D5A0000}"/>
    <cellStyle name="Normal 2 3 5 3 2 3 2" xfId="4550" xr:uid="{00000000-0005-0000-0000-00003E5A0000}"/>
    <cellStyle name="Normal 2 3 5 3 2 3 2 2" xfId="12696" xr:uid="{00000000-0005-0000-0000-00003F5A0000}"/>
    <cellStyle name="Normal 2 3 5 3 2 3 2 2 2" xfId="28992" xr:uid="{00000000-0005-0000-0000-0000405A0000}"/>
    <cellStyle name="Normal 2 3 5 3 2 3 2 3" xfId="20846" xr:uid="{00000000-0005-0000-0000-0000415A0000}"/>
    <cellStyle name="Normal 2 3 5 3 2 3 3" xfId="7279" xr:uid="{00000000-0005-0000-0000-0000425A0000}"/>
    <cellStyle name="Normal 2 3 5 3 2 3 3 2" xfId="15425" xr:uid="{00000000-0005-0000-0000-0000435A0000}"/>
    <cellStyle name="Normal 2 3 5 3 2 3 3 2 2" xfId="31721" xr:uid="{00000000-0005-0000-0000-0000445A0000}"/>
    <cellStyle name="Normal 2 3 5 3 2 3 3 3" xfId="23575" xr:uid="{00000000-0005-0000-0000-0000455A0000}"/>
    <cellStyle name="Normal 2 3 5 3 2 3 4" xfId="10126" xr:uid="{00000000-0005-0000-0000-0000465A0000}"/>
    <cellStyle name="Normal 2 3 5 3 2 3 4 2" xfId="26422" xr:uid="{00000000-0005-0000-0000-0000475A0000}"/>
    <cellStyle name="Normal 2 3 5 3 2 3 5" xfId="18276" xr:uid="{00000000-0005-0000-0000-0000485A0000}"/>
    <cellStyle name="Normal 2 3 5 3 2 4" xfId="3332" xr:uid="{00000000-0005-0000-0000-0000495A0000}"/>
    <cellStyle name="Normal 2 3 5 3 2 4 2" xfId="11478" xr:uid="{00000000-0005-0000-0000-00004A5A0000}"/>
    <cellStyle name="Normal 2 3 5 3 2 4 2 2" xfId="27774" xr:uid="{00000000-0005-0000-0000-00004B5A0000}"/>
    <cellStyle name="Normal 2 3 5 3 2 4 3" xfId="19628" xr:uid="{00000000-0005-0000-0000-00004C5A0000}"/>
    <cellStyle name="Normal 2 3 5 3 2 5" xfId="5869" xr:uid="{00000000-0005-0000-0000-00004D5A0000}"/>
    <cellStyle name="Normal 2 3 5 3 2 5 2" xfId="14015" xr:uid="{00000000-0005-0000-0000-00004E5A0000}"/>
    <cellStyle name="Normal 2 3 5 3 2 5 2 2" xfId="30311" xr:uid="{00000000-0005-0000-0000-00004F5A0000}"/>
    <cellStyle name="Normal 2 3 5 3 2 5 3" xfId="22165" xr:uid="{00000000-0005-0000-0000-0000505A0000}"/>
    <cellStyle name="Normal 2 3 5 3 2 6" xfId="8716" xr:uid="{00000000-0005-0000-0000-0000515A0000}"/>
    <cellStyle name="Normal 2 3 5 3 2 6 2" xfId="25012" xr:uid="{00000000-0005-0000-0000-0000525A0000}"/>
    <cellStyle name="Normal 2 3 5 3 2 7" xfId="16866" xr:uid="{00000000-0005-0000-0000-0000535A0000}"/>
    <cellStyle name="Normal 2 3 5 3 3" xfId="931" xr:uid="{00000000-0005-0000-0000-0000545A0000}"/>
    <cellStyle name="Normal 2 3 5 3 3 2" xfId="2341" xr:uid="{00000000-0005-0000-0000-0000555A0000}"/>
    <cellStyle name="Normal 2 3 5 3 3 2 2" xfId="4863" xr:uid="{00000000-0005-0000-0000-0000565A0000}"/>
    <cellStyle name="Normal 2 3 5 3 3 2 2 2" xfId="13009" xr:uid="{00000000-0005-0000-0000-0000575A0000}"/>
    <cellStyle name="Normal 2 3 5 3 3 2 2 2 2" xfId="29305" xr:uid="{00000000-0005-0000-0000-0000585A0000}"/>
    <cellStyle name="Normal 2 3 5 3 3 2 2 3" xfId="21159" xr:uid="{00000000-0005-0000-0000-0000595A0000}"/>
    <cellStyle name="Normal 2 3 5 3 3 2 3" xfId="7640" xr:uid="{00000000-0005-0000-0000-00005A5A0000}"/>
    <cellStyle name="Normal 2 3 5 3 3 2 3 2" xfId="15786" xr:uid="{00000000-0005-0000-0000-00005B5A0000}"/>
    <cellStyle name="Normal 2 3 5 3 3 2 3 2 2" xfId="32082" xr:uid="{00000000-0005-0000-0000-00005C5A0000}"/>
    <cellStyle name="Normal 2 3 5 3 3 2 3 3" xfId="23936" xr:uid="{00000000-0005-0000-0000-00005D5A0000}"/>
    <cellStyle name="Normal 2 3 5 3 3 2 4" xfId="10487" xr:uid="{00000000-0005-0000-0000-00005E5A0000}"/>
    <cellStyle name="Normal 2 3 5 3 3 2 4 2" xfId="26783" xr:uid="{00000000-0005-0000-0000-00005F5A0000}"/>
    <cellStyle name="Normal 2 3 5 3 3 2 5" xfId="18637" xr:uid="{00000000-0005-0000-0000-0000605A0000}"/>
    <cellStyle name="Normal 2 3 5 3 3 3" xfId="3645" xr:uid="{00000000-0005-0000-0000-0000615A0000}"/>
    <cellStyle name="Normal 2 3 5 3 3 3 2" xfId="11791" xr:uid="{00000000-0005-0000-0000-0000625A0000}"/>
    <cellStyle name="Normal 2 3 5 3 3 3 2 2" xfId="28087" xr:uid="{00000000-0005-0000-0000-0000635A0000}"/>
    <cellStyle name="Normal 2 3 5 3 3 3 3" xfId="19941" xr:uid="{00000000-0005-0000-0000-0000645A0000}"/>
    <cellStyle name="Normal 2 3 5 3 3 4" xfId="6230" xr:uid="{00000000-0005-0000-0000-0000655A0000}"/>
    <cellStyle name="Normal 2 3 5 3 3 4 2" xfId="14376" xr:uid="{00000000-0005-0000-0000-0000665A0000}"/>
    <cellStyle name="Normal 2 3 5 3 3 4 2 2" xfId="30672" xr:uid="{00000000-0005-0000-0000-0000675A0000}"/>
    <cellStyle name="Normal 2 3 5 3 3 4 3" xfId="22526" xr:uid="{00000000-0005-0000-0000-0000685A0000}"/>
    <cellStyle name="Normal 2 3 5 3 3 5" xfId="9077" xr:uid="{00000000-0005-0000-0000-0000695A0000}"/>
    <cellStyle name="Normal 2 3 5 3 3 5 2" xfId="25373" xr:uid="{00000000-0005-0000-0000-00006A5A0000}"/>
    <cellStyle name="Normal 2 3 5 3 3 6" xfId="17227" xr:uid="{00000000-0005-0000-0000-00006B5A0000}"/>
    <cellStyle name="Normal 2 3 5 3 4" xfId="1636" xr:uid="{00000000-0005-0000-0000-00006C5A0000}"/>
    <cellStyle name="Normal 2 3 5 3 4 2" xfId="4254" xr:uid="{00000000-0005-0000-0000-00006D5A0000}"/>
    <cellStyle name="Normal 2 3 5 3 4 2 2" xfId="12400" xr:uid="{00000000-0005-0000-0000-00006E5A0000}"/>
    <cellStyle name="Normal 2 3 5 3 4 2 2 2" xfId="28696" xr:uid="{00000000-0005-0000-0000-00006F5A0000}"/>
    <cellStyle name="Normal 2 3 5 3 4 2 3" xfId="20550" xr:uid="{00000000-0005-0000-0000-0000705A0000}"/>
    <cellStyle name="Normal 2 3 5 3 4 3" xfId="6935" xr:uid="{00000000-0005-0000-0000-0000715A0000}"/>
    <cellStyle name="Normal 2 3 5 3 4 3 2" xfId="15081" xr:uid="{00000000-0005-0000-0000-0000725A0000}"/>
    <cellStyle name="Normal 2 3 5 3 4 3 2 2" xfId="31377" xr:uid="{00000000-0005-0000-0000-0000735A0000}"/>
    <cellStyle name="Normal 2 3 5 3 4 3 3" xfId="23231" xr:uid="{00000000-0005-0000-0000-0000745A0000}"/>
    <cellStyle name="Normal 2 3 5 3 4 4" xfId="9782" xr:uid="{00000000-0005-0000-0000-0000755A0000}"/>
    <cellStyle name="Normal 2 3 5 3 4 4 2" xfId="26078" xr:uid="{00000000-0005-0000-0000-0000765A0000}"/>
    <cellStyle name="Normal 2 3 5 3 4 5" xfId="17932" xr:uid="{00000000-0005-0000-0000-0000775A0000}"/>
    <cellStyle name="Normal 2 3 5 3 5" xfId="3036" xr:uid="{00000000-0005-0000-0000-0000785A0000}"/>
    <cellStyle name="Normal 2 3 5 3 5 2" xfId="11182" xr:uid="{00000000-0005-0000-0000-0000795A0000}"/>
    <cellStyle name="Normal 2 3 5 3 5 2 2" xfId="27478" xr:uid="{00000000-0005-0000-0000-00007A5A0000}"/>
    <cellStyle name="Normal 2 3 5 3 5 3" xfId="19332" xr:uid="{00000000-0005-0000-0000-00007B5A0000}"/>
    <cellStyle name="Normal 2 3 5 3 6" xfId="5525" xr:uid="{00000000-0005-0000-0000-00007C5A0000}"/>
    <cellStyle name="Normal 2 3 5 3 6 2" xfId="13671" xr:uid="{00000000-0005-0000-0000-00007D5A0000}"/>
    <cellStyle name="Normal 2 3 5 3 6 2 2" xfId="29967" xr:uid="{00000000-0005-0000-0000-00007E5A0000}"/>
    <cellStyle name="Normal 2 3 5 3 6 3" xfId="21821" xr:uid="{00000000-0005-0000-0000-00007F5A0000}"/>
    <cellStyle name="Normal 2 3 5 3 7" xfId="8372" xr:uid="{00000000-0005-0000-0000-0000805A0000}"/>
    <cellStyle name="Normal 2 3 5 3 7 2" xfId="24668" xr:uid="{00000000-0005-0000-0000-0000815A0000}"/>
    <cellStyle name="Normal 2 3 5 3 8" xfId="16522" xr:uid="{00000000-0005-0000-0000-0000825A0000}"/>
    <cellStyle name="Normal 2 3 5 4" xfId="308" xr:uid="{00000000-0005-0000-0000-0000835A0000}"/>
    <cellStyle name="Normal 2 3 5 4 2" xfId="652" xr:uid="{00000000-0005-0000-0000-0000845A0000}"/>
    <cellStyle name="Normal 2 3 5 4 2 2" xfId="1358" xr:uid="{00000000-0005-0000-0000-0000855A0000}"/>
    <cellStyle name="Normal 2 3 5 4 2 2 2" xfId="2768" xr:uid="{00000000-0005-0000-0000-0000865A0000}"/>
    <cellStyle name="Normal 2 3 5 4 2 2 2 2" xfId="5233" xr:uid="{00000000-0005-0000-0000-0000875A0000}"/>
    <cellStyle name="Normal 2 3 5 4 2 2 2 2 2" xfId="13379" xr:uid="{00000000-0005-0000-0000-0000885A0000}"/>
    <cellStyle name="Normal 2 3 5 4 2 2 2 2 2 2" xfId="29675" xr:uid="{00000000-0005-0000-0000-0000895A0000}"/>
    <cellStyle name="Normal 2 3 5 4 2 2 2 2 3" xfId="21529" xr:uid="{00000000-0005-0000-0000-00008A5A0000}"/>
    <cellStyle name="Normal 2 3 5 4 2 2 2 3" xfId="8067" xr:uid="{00000000-0005-0000-0000-00008B5A0000}"/>
    <cellStyle name="Normal 2 3 5 4 2 2 2 3 2" xfId="16213" xr:uid="{00000000-0005-0000-0000-00008C5A0000}"/>
    <cellStyle name="Normal 2 3 5 4 2 2 2 3 2 2" xfId="32509" xr:uid="{00000000-0005-0000-0000-00008D5A0000}"/>
    <cellStyle name="Normal 2 3 5 4 2 2 2 3 3" xfId="24363" xr:uid="{00000000-0005-0000-0000-00008E5A0000}"/>
    <cellStyle name="Normal 2 3 5 4 2 2 2 4" xfId="10914" xr:uid="{00000000-0005-0000-0000-00008F5A0000}"/>
    <cellStyle name="Normal 2 3 5 4 2 2 2 4 2" xfId="27210" xr:uid="{00000000-0005-0000-0000-0000905A0000}"/>
    <cellStyle name="Normal 2 3 5 4 2 2 2 5" xfId="19064" xr:uid="{00000000-0005-0000-0000-0000915A0000}"/>
    <cellStyle name="Normal 2 3 5 4 2 2 3" xfId="4015" xr:uid="{00000000-0005-0000-0000-0000925A0000}"/>
    <cellStyle name="Normal 2 3 5 4 2 2 3 2" xfId="12161" xr:uid="{00000000-0005-0000-0000-0000935A0000}"/>
    <cellStyle name="Normal 2 3 5 4 2 2 3 2 2" xfId="28457" xr:uid="{00000000-0005-0000-0000-0000945A0000}"/>
    <cellStyle name="Normal 2 3 5 4 2 2 3 3" xfId="20311" xr:uid="{00000000-0005-0000-0000-0000955A0000}"/>
    <cellStyle name="Normal 2 3 5 4 2 2 4" xfId="6657" xr:uid="{00000000-0005-0000-0000-0000965A0000}"/>
    <cellStyle name="Normal 2 3 5 4 2 2 4 2" xfId="14803" xr:uid="{00000000-0005-0000-0000-0000975A0000}"/>
    <cellStyle name="Normal 2 3 5 4 2 2 4 2 2" xfId="31099" xr:uid="{00000000-0005-0000-0000-0000985A0000}"/>
    <cellStyle name="Normal 2 3 5 4 2 2 4 3" xfId="22953" xr:uid="{00000000-0005-0000-0000-0000995A0000}"/>
    <cellStyle name="Normal 2 3 5 4 2 2 5" xfId="9504" xr:uid="{00000000-0005-0000-0000-00009A5A0000}"/>
    <cellStyle name="Normal 2 3 5 4 2 2 5 2" xfId="25800" xr:uid="{00000000-0005-0000-0000-00009B5A0000}"/>
    <cellStyle name="Normal 2 3 5 4 2 2 6" xfId="17654" xr:uid="{00000000-0005-0000-0000-00009C5A0000}"/>
    <cellStyle name="Normal 2 3 5 4 2 3" xfId="2063" xr:uid="{00000000-0005-0000-0000-00009D5A0000}"/>
    <cellStyle name="Normal 2 3 5 4 2 3 2" xfId="4624" xr:uid="{00000000-0005-0000-0000-00009E5A0000}"/>
    <cellStyle name="Normal 2 3 5 4 2 3 2 2" xfId="12770" xr:uid="{00000000-0005-0000-0000-00009F5A0000}"/>
    <cellStyle name="Normal 2 3 5 4 2 3 2 2 2" xfId="29066" xr:uid="{00000000-0005-0000-0000-0000A05A0000}"/>
    <cellStyle name="Normal 2 3 5 4 2 3 2 3" xfId="20920" xr:uid="{00000000-0005-0000-0000-0000A15A0000}"/>
    <cellStyle name="Normal 2 3 5 4 2 3 3" xfId="7362" xr:uid="{00000000-0005-0000-0000-0000A25A0000}"/>
    <cellStyle name="Normal 2 3 5 4 2 3 3 2" xfId="15508" xr:uid="{00000000-0005-0000-0000-0000A35A0000}"/>
    <cellStyle name="Normal 2 3 5 4 2 3 3 2 2" xfId="31804" xr:uid="{00000000-0005-0000-0000-0000A45A0000}"/>
    <cellStyle name="Normal 2 3 5 4 2 3 3 3" xfId="23658" xr:uid="{00000000-0005-0000-0000-0000A55A0000}"/>
    <cellStyle name="Normal 2 3 5 4 2 3 4" xfId="10209" xr:uid="{00000000-0005-0000-0000-0000A65A0000}"/>
    <cellStyle name="Normal 2 3 5 4 2 3 4 2" xfId="26505" xr:uid="{00000000-0005-0000-0000-0000A75A0000}"/>
    <cellStyle name="Normal 2 3 5 4 2 3 5" xfId="18359" xr:uid="{00000000-0005-0000-0000-0000A85A0000}"/>
    <cellStyle name="Normal 2 3 5 4 2 4" xfId="3406" xr:uid="{00000000-0005-0000-0000-0000A95A0000}"/>
    <cellStyle name="Normal 2 3 5 4 2 4 2" xfId="11552" xr:uid="{00000000-0005-0000-0000-0000AA5A0000}"/>
    <cellStyle name="Normal 2 3 5 4 2 4 2 2" xfId="27848" xr:uid="{00000000-0005-0000-0000-0000AB5A0000}"/>
    <cellStyle name="Normal 2 3 5 4 2 4 3" xfId="19702" xr:uid="{00000000-0005-0000-0000-0000AC5A0000}"/>
    <cellStyle name="Normal 2 3 5 4 2 5" xfId="5952" xr:uid="{00000000-0005-0000-0000-0000AD5A0000}"/>
    <cellStyle name="Normal 2 3 5 4 2 5 2" xfId="14098" xr:uid="{00000000-0005-0000-0000-0000AE5A0000}"/>
    <cellStyle name="Normal 2 3 5 4 2 5 2 2" xfId="30394" xr:uid="{00000000-0005-0000-0000-0000AF5A0000}"/>
    <cellStyle name="Normal 2 3 5 4 2 5 3" xfId="22248" xr:uid="{00000000-0005-0000-0000-0000B05A0000}"/>
    <cellStyle name="Normal 2 3 5 4 2 6" xfId="8799" xr:uid="{00000000-0005-0000-0000-0000B15A0000}"/>
    <cellStyle name="Normal 2 3 5 4 2 6 2" xfId="25095" xr:uid="{00000000-0005-0000-0000-0000B25A0000}"/>
    <cellStyle name="Normal 2 3 5 4 2 7" xfId="16949" xr:uid="{00000000-0005-0000-0000-0000B35A0000}"/>
    <cellStyle name="Normal 2 3 5 4 3" xfId="1014" xr:uid="{00000000-0005-0000-0000-0000B45A0000}"/>
    <cellStyle name="Normal 2 3 5 4 3 2" xfId="2424" xr:uid="{00000000-0005-0000-0000-0000B55A0000}"/>
    <cellStyle name="Normal 2 3 5 4 3 2 2" xfId="4937" xr:uid="{00000000-0005-0000-0000-0000B65A0000}"/>
    <cellStyle name="Normal 2 3 5 4 3 2 2 2" xfId="13083" xr:uid="{00000000-0005-0000-0000-0000B75A0000}"/>
    <cellStyle name="Normal 2 3 5 4 3 2 2 2 2" xfId="29379" xr:uid="{00000000-0005-0000-0000-0000B85A0000}"/>
    <cellStyle name="Normal 2 3 5 4 3 2 2 3" xfId="21233" xr:uid="{00000000-0005-0000-0000-0000B95A0000}"/>
    <cellStyle name="Normal 2 3 5 4 3 2 3" xfId="7723" xr:uid="{00000000-0005-0000-0000-0000BA5A0000}"/>
    <cellStyle name="Normal 2 3 5 4 3 2 3 2" xfId="15869" xr:uid="{00000000-0005-0000-0000-0000BB5A0000}"/>
    <cellStyle name="Normal 2 3 5 4 3 2 3 2 2" xfId="32165" xr:uid="{00000000-0005-0000-0000-0000BC5A0000}"/>
    <cellStyle name="Normal 2 3 5 4 3 2 3 3" xfId="24019" xr:uid="{00000000-0005-0000-0000-0000BD5A0000}"/>
    <cellStyle name="Normal 2 3 5 4 3 2 4" xfId="10570" xr:uid="{00000000-0005-0000-0000-0000BE5A0000}"/>
    <cellStyle name="Normal 2 3 5 4 3 2 4 2" xfId="26866" xr:uid="{00000000-0005-0000-0000-0000BF5A0000}"/>
    <cellStyle name="Normal 2 3 5 4 3 2 5" xfId="18720" xr:uid="{00000000-0005-0000-0000-0000C05A0000}"/>
    <cellStyle name="Normal 2 3 5 4 3 3" xfId="3719" xr:uid="{00000000-0005-0000-0000-0000C15A0000}"/>
    <cellStyle name="Normal 2 3 5 4 3 3 2" xfId="11865" xr:uid="{00000000-0005-0000-0000-0000C25A0000}"/>
    <cellStyle name="Normal 2 3 5 4 3 3 2 2" xfId="28161" xr:uid="{00000000-0005-0000-0000-0000C35A0000}"/>
    <cellStyle name="Normal 2 3 5 4 3 3 3" xfId="20015" xr:uid="{00000000-0005-0000-0000-0000C45A0000}"/>
    <cellStyle name="Normal 2 3 5 4 3 4" xfId="6313" xr:uid="{00000000-0005-0000-0000-0000C55A0000}"/>
    <cellStyle name="Normal 2 3 5 4 3 4 2" xfId="14459" xr:uid="{00000000-0005-0000-0000-0000C65A0000}"/>
    <cellStyle name="Normal 2 3 5 4 3 4 2 2" xfId="30755" xr:uid="{00000000-0005-0000-0000-0000C75A0000}"/>
    <cellStyle name="Normal 2 3 5 4 3 4 3" xfId="22609" xr:uid="{00000000-0005-0000-0000-0000C85A0000}"/>
    <cellStyle name="Normal 2 3 5 4 3 5" xfId="9160" xr:uid="{00000000-0005-0000-0000-0000C95A0000}"/>
    <cellStyle name="Normal 2 3 5 4 3 5 2" xfId="25456" xr:uid="{00000000-0005-0000-0000-0000CA5A0000}"/>
    <cellStyle name="Normal 2 3 5 4 3 6" xfId="17310" xr:uid="{00000000-0005-0000-0000-0000CB5A0000}"/>
    <cellStyle name="Normal 2 3 5 4 4" xfId="1719" xr:uid="{00000000-0005-0000-0000-0000CC5A0000}"/>
    <cellStyle name="Normal 2 3 5 4 4 2" xfId="4328" xr:uid="{00000000-0005-0000-0000-0000CD5A0000}"/>
    <cellStyle name="Normal 2 3 5 4 4 2 2" xfId="12474" xr:uid="{00000000-0005-0000-0000-0000CE5A0000}"/>
    <cellStyle name="Normal 2 3 5 4 4 2 2 2" xfId="28770" xr:uid="{00000000-0005-0000-0000-0000CF5A0000}"/>
    <cellStyle name="Normal 2 3 5 4 4 2 3" xfId="20624" xr:uid="{00000000-0005-0000-0000-0000D05A0000}"/>
    <cellStyle name="Normal 2 3 5 4 4 3" xfId="7018" xr:uid="{00000000-0005-0000-0000-0000D15A0000}"/>
    <cellStyle name="Normal 2 3 5 4 4 3 2" xfId="15164" xr:uid="{00000000-0005-0000-0000-0000D25A0000}"/>
    <cellStyle name="Normal 2 3 5 4 4 3 2 2" xfId="31460" xr:uid="{00000000-0005-0000-0000-0000D35A0000}"/>
    <cellStyle name="Normal 2 3 5 4 4 3 3" xfId="23314" xr:uid="{00000000-0005-0000-0000-0000D45A0000}"/>
    <cellStyle name="Normal 2 3 5 4 4 4" xfId="9865" xr:uid="{00000000-0005-0000-0000-0000D55A0000}"/>
    <cellStyle name="Normal 2 3 5 4 4 4 2" xfId="26161" xr:uid="{00000000-0005-0000-0000-0000D65A0000}"/>
    <cellStyle name="Normal 2 3 5 4 4 5" xfId="18015" xr:uid="{00000000-0005-0000-0000-0000D75A0000}"/>
    <cellStyle name="Normal 2 3 5 4 5" xfId="3110" xr:uid="{00000000-0005-0000-0000-0000D85A0000}"/>
    <cellStyle name="Normal 2 3 5 4 5 2" xfId="11256" xr:uid="{00000000-0005-0000-0000-0000D95A0000}"/>
    <cellStyle name="Normal 2 3 5 4 5 2 2" xfId="27552" xr:uid="{00000000-0005-0000-0000-0000DA5A0000}"/>
    <cellStyle name="Normal 2 3 5 4 5 3" xfId="19406" xr:uid="{00000000-0005-0000-0000-0000DB5A0000}"/>
    <cellStyle name="Normal 2 3 5 4 6" xfId="5608" xr:uid="{00000000-0005-0000-0000-0000DC5A0000}"/>
    <cellStyle name="Normal 2 3 5 4 6 2" xfId="13754" xr:uid="{00000000-0005-0000-0000-0000DD5A0000}"/>
    <cellStyle name="Normal 2 3 5 4 6 2 2" xfId="30050" xr:uid="{00000000-0005-0000-0000-0000DE5A0000}"/>
    <cellStyle name="Normal 2 3 5 4 6 3" xfId="21904" xr:uid="{00000000-0005-0000-0000-0000DF5A0000}"/>
    <cellStyle name="Normal 2 3 5 4 7" xfId="8455" xr:uid="{00000000-0005-0000-0000-0000E05A0000}"/>
    <cellStyle name="Normal 2 3 5 4 7 2" xfId="24751" xr:uid="{00000000-0005-0000-0000-0000E15A0000}"/>
    <cellStyle name="Normal 2 3 5 4 8" xfId="16605" xr:uid="{00000000-0005-0000-0000-0000E25A0000}"/>
    <cellStyle name="Normal 2 3 5 5" xfId="398" xr:uid="{00000000-0005-0000-0000-0000E35A0000}"/>
    <cellStyle name="Normal 2 3 5 5 2" xfId="1104" xr:uid="{00000000-0005-0000-0000-0000E45A0000}"/>
    <cellStyle name="Normal 2 3 5 5 2 2" xfId="2514" xr:uid="{00000000-0005-0000-0000-0000E55A0000}"/>
    <cellStyle name="Normal 2 3 5 5 2 2 2" xfId="5011" xr:uid="{00000000-0005-0000-0000-0000E65A0000}"/>
    <cellStyle name="Normal 2 3 5 5 2 2 2 2" xfId="13157" xr:uid="{00000000-0005-0000-0000-0000E75A0000}"/>
    <cellStyle name="Normal 2 3 5 5 2 2 2 2 2" xfId="29453" xr:uid="{00000000-0005-0000-0000-0000E85A0000}"/>
    <cellStyle name="Normal 2 3 5 5 2 2 2 3" xfId="21307" xr:uid="{00000000-0005-0000-0000-0000E95A0000}"/>
    <cellStyle name="Normal 2 3 5 5 2 2 3" xfId="7813" xr:uid="{00000000-0005-0000-0000-0000EA5A0000}"/>
    <cellStyle name="Normal 2 3 5 5 2 2 3 2" xfId="15959" xr:uid="{00000000-0005-0000-0000-0000EB5A0000}"/>
    <cellStyle name="Normal 2 3 5 5 2 2 3 2 2" xfId="32255" xr:uid="{00000000-0005-0000-0000-0000EC5A0000}"/>
    <cellStyle name="Normal 2 3 5 5 2 2 3 3" xfId="24109" xr:uid="{00000000-0005-0000-0000-0000ED5A0000}"/>
    <cellStyle name="Normal 2 3 5 5 2 2 4" xfId="10660" xr:uid="{00000000-0005-0000-0000-0000EE5A0000}"/>
    <cellStyle name="Normal 2 3 5 5 2 2 4 2" xfId="26956" xr:uid="{00000000-0005-0000-0000-0000EF5A0000}"/>
    <cellStyle name="Normal 2 3 5 5 2 2 5" xfId="18810" xr:uid="{00000000-0005-0000-0000-0000F05A0000}"/>
    <cellStyle name="Normal 2 3 5 5 2 3" xfId="3793" xr:uid="{00000000-0005-0000-0000-0000F15A0000}"/>
    <cellStyle name="Normal 2 3 5 5 2 3 2" xfId="11939" xr:uid="{00000000-0005-0000-0000-0000F25A0000}"/>
    <cellStyle name="Normal 2 3 5 5 2 3 2 2" xfId="28235" xr:uid="{00000000-0005-0000-0000-0000F35A0000}"/>
    <cellStyle name="Normal 2 3 5 5 2 3 3" xfId="20089" xr:uid="{00000000-0005-0000-0000-0000F45A0000}"/>
    <cellStyle name="Normal 2 3 5 5 2 4" xfId="6403" xr:uid="{00000000-0005-0000-0000-0000F55A0000}"/>
    <cellStyle name="Normal 2 3 5 5 2 4 2" xfId="14549" xr:uid="{00000000-0005-0000-0000-0000F65A0000}"/>
    <cellStyle name="Normal 2 3 5 5 2 4 2 2" xfId="30845" xr:uid="{00000000-0005-0000-0000-0000F75A0000}"/>
    <cellStyle name="Normal 2 3 5 5 2 4 3" xfId="22699" xr:uid="{00000000-0005-0000-0000-0000F85A0000}"/>
    <cellStyle name="Normal 2 3 5 5 2 5" xfId="9250" xr:uid="{00000000-0005-0000-0000-0000F95A0000}"/>
    <cellStyle name="Normal 2 3 5 5 2 5 2" xfId="25546" xr:uid="{00000000-0005-0000-0000-0000FA5A0000}"/>
    <cellStyle name="Normal 2 3 5 5 2 6" xfId="17400" xr:uid="{00000000-0005-0000-0000-0000FB5A0000}"/>
    <cellStyle name="Normal 2 3 5 5 3" xfId="1809" xr:uid="{00000000-0005-0000-0000-0000FC5A0000}"/>
    <cellStyle name="Normal 2 3 5 5 3 2" xfId="4402" xr:uid="{00000000-0005-0000-0000-0000FD5A0000}"/>
    <cellStyle name="Normal 2 3 5 5 3 2 2" xfId="12548" xr:uid="{00000000-0005-0000-0000-0000FE5A0000}"/>
    <cellStyle name="Normal 2 3 5 5 3 2 2 2" xfId="28844" xr:uid="{00000000-0005-0000-0000-0000FF5A0000}"/>
    <cellStyle name="Normal 2 3 5 5 3 2 3" xfId="20698" xr:uid="{00000000-0005-0000-0000-0000005B0000}"/>
    <cellStyle name="Normal 2 3 5 5 3 3" xfId="7108" xr:uid="{00000000-0005-0000-0000-0000015B0000}"/>
    <cellStyle name="Normal 2 3 5 5 3 3 2" xfId="15254" xr:uid="{00000000-0005-0000-0000-0000025B0000}"/>
    <cellStyle name="Normal 2 3 5 5 3 3 2 2" xfId="31550" xr:uid="{00000000-0005-0000-0000-0000035B0000}"/>
    <cellStyle name="Normal 2 3 5 5 3 3 3" xfId="23404" xr:uid="{00000000-0005-0000-0000-0000045B0000}"/>
    <cellStyle name="Normal 2 3 5 5 3 4" xfId="9955" xr:uid="{00000000-0005-0000-0000-0000055B0000}"/>
    <cellStyle name="Normal 2 3 5 5 3 4 2" xfId="26251" xr:uid="{00000000-0005-0000-0000-0000065B0000}"/>
    <cellStyle name="Normal 2 3 5 5 3 5" xfId="18105" xr:uid="{00000000-0005-0000-0000-0000075B0000}"/>
    <cellStyle name="Normal 2 3 5 5 4" xfId="3184" xr:uid="{00000000-0005-0000-0000-0000085B0000}"/>
    <cellStyle name="Normal 2 3 5 5 4 2" xfId="11330" xr:uid="{00000000-0005-0000-0000-0000095B0000}"/>
    <cellStyle name="Normal 2 3 5 5 4 2 2" xfId="27626" xr:uid="{00000000-0005-0000-0000-00000A5B0000}"/>
    <cellStyle name="Normal 2 3 5 5 4 3" xfId="19480" xr:uid="{00000000-0005-0000-0000-00000B5B0000}"/>
    <cellStyle name="Normal 2 3 5 5 5" xfId="5698" xr:uid="{00000000-0005-0000-0000-00000C5B0000}"/>
    <cellStyle name="Normal 2 3 5 5 5 2" xfId="13844" xr:uid="{00000000-0005-0000-0000-00000D5B0000}"/>
    <cellStyle name="Normal 2 3 5 5 5 2 2" xfId="30140" xr:uid="{00000000-0005-0000-0000-00000E5B0000}"/>
    <cellStyle name="Normal 2 3 5 5 5 3" xfId="21994" xr:uid="{00000000-0005-0000-0000-00000F5B0000}"/>
    <cellStyle name="Normal 2 3 5 5 6" xfId="8545" xr:uid="{00000000-0005-0000-0000-0000105B0000}"/>
    <cellStyle name="Normal 2 3 5 5 6 2" xfId="24841" xr:uid="{00000000-0005-0000-0000-0000115B0000}"/>
    <cellStyle name="Normal 2 3 5 5 7" xfId="16695" xr:uid="{00000000-0005-0000-0000-0000125B0000}"/>
    <cellStyle name="Normal 2 3 5 6" xfId="760" xr:uid="{00000000-0005-0000-0000-0000135B0000}"/>
    <cellStyle name="Normal 2 3 5 6 2" xfId="2170" xr:uid="{00000000-0005-0000-0000-0000145B0000}"/>
    <cellStyle name="Normal 2 3 5 6 2 2" xfId="4715" xr:uid="{00000000-0005-0000-0000-0000155B0000}"/>
    <cellStyle name="Normal 2 3 5 6 2 2 2" xfId="12861" xr:uid="{00000000-0005-0000-0000-0000165B0000}"/>
    <cellStyle name="Normal 2 3 5 6 2 2 2 2" xfId="29157" xr:uid="{00000000-0005-0000-0000-0000175B0000}"/>
    <cellStyle name="Normal 2 3 5 6 2 2 3" xfId="21011" xr:uid="{00000000-0005-0000-0000-0000185B0000}"/>
    <cellStyle name="Normal 2 3 5 6 2 3" xfId="7469" xr:uid="{00000000-0005-0000-0000-0000195B0000}"/>
    <cellStyle name="Normal 2 3 5 6 2 3 2" xfId="15615" xr:uid="{00000000-0005-0000-0000-00001A5B0000}"/>
    <cellStyle name="Normal 2 3 5 6 2 3 2 2" xfId="31911" xr:uid="{00000000-0005-0000-0000-00001B5B0000}"/>
    <cellStyle name="Normal 2 3 5 6 2 3 3" xfId="23765" xr:uid="{00000000-0005-0000-0000-00001C5B0000}"/>
    <cellStyle name="Normal 2 3 5 6 2 4" xfId="10316" xr:uid="{00000000-0005-0000-0000-00001D5B0000}"/>
    <cellStyle name="Normal 2 3 5 6 2 4 2" xfId="26612" xr:uid="{00000000-0005-0000-0000-00001E5B0000}"/>
    <cellStyle name="Normal 2 3 5 6 2 5" xfId="18466" xr:uid="{00000000-0005-0000-0000-00001F5B0000}"/>
    <cellStyle name="Normal 2 3 5 6 3" xfId="3497" xr:uid="{00000000-0005-0000-0000-0000205B0000}"/>
    <cellStyle name="Normal 2 3 5 6 3 2" xfId="11643" xr:uid="{00000000-0005-0000-0000-0000215B0000}"/>
    <cellStyle name="Normal 2 3 5 6 3 2 2" xfId="27939" xr:uid="{00000000-0005-0000-0000-0000225B0000}"/>
    <cellStyle name="Normal 2 3 5 6 3 3" xfId="19793" xr:uid="{00000000-0005-0000-0000-0000235B0000}"/>
    <cellStyle name="Normal 2 3 5 6 4" xfId="6059" xr:uid="{00000000-0005-0000-0000-0000245B0000}"/>
    <cellStyle name="Normal 2 3 5 6 4 2" xfId="14205" xr:uid="{00000000-0005-0000-0000-0000255B0000}"/>
    <cellStyle name="Normal 2 3 5 6 4 2 2" xfId="30501" xr:uid="{00000000-0005-0000-0000-0000265B0000}"/>
    <cellStyle name="Normal 2 3 5 6 4 3" xfId="22355" xr:uid="{00000000-0005-0000-0000-0000275B0000}"/>
    <cellStyle name="Normal 2 3 5 6 5" xfId="8906" xr:uid="{00000000-0005-0000-0000-0000285B0000}"/>
    <cellStyle name="Normal 2 3 5 6 5 2" xfId="25202" xr:uid="{00000000-0005-0000-0000-0000295B0000}"/>
    <cellStyle name="Normal 2 3 5 6 6" xfId="17056" xr:uid="{00000000-0005-0000-0000-00002A5B0000}"/>
    <cellStyle name="Normal 2 3 5 7" xfId="1465" xr:uid="{00000000-0005-0000-0000-00002B5B0000}"/>
    <cellStyle name="Normal 2 3 5 7 2" xfId="4106" xr:uid="{00000000-0005-0000-0000-00002C5B0000}"/>
    <cellStyle name="Normal 2 3 5 7 2 2" xfId="12252" xr:uid="{00000000-0005-0000-0000-00002D5B0000}"/>
    <cellStyle name="Normal 2 3 5 7 2 2 2" xfId="28548" xr:uid="{00000000-0005-0000-0000-00002E5B0000}"/>
    <cellStyle name="Normal 2 3 5 7 2 3" xfId="20402" xr:uid="{00000000-0005-0000-0000-00002F5B0000}"/>
    <cellStyle name="Normal 2 3 5 7 3" xfId="6764" xr:uid="{00000000-0005-0000-0000-0000305B0000}"/>
    <cellStyle name="Normal 2 3 5 7 3 2" xfId="14910" xr:uid="{00000000-0005-0000-0000-0000315B0000}"/>
    <cellStyle name="Normal 2 3 5 7 3 2 2" xfId="31206" xr:uid="{00000000-0005-0000-0000-0000325B0000}"/>
    <cellStyle name="Normal 2 3 5 7 3 3" xfId="23060" xr:uid="{00000000-0005-0000-0000-0000335B0000}"/>
    <cellStyle name="Normal 2 3 5 7 4" xfId="9611" xr:uid="{00000000-0005-0000-0000-0000345B0000}"/>
    <cellStyle name="Normal 2 3 5 7 4 2" xfId="25907" xr:uid="{00000000-0005-0000-0000-0000355B0000}"/>
    <cellStyle name="Normal 2 3 5 7 5" xfId="17761" xr:uid="{00000000-0005-0000-0000-0000365B0000}"/>
    <cellStyle name="Normal 2 3 5 8" xfId="2888" xr:uid="{00000000-0005-0000-0000-0000375B0000}"/>
    <cellStyle name="Normal 2 3 5 8 2" xfId="11034" xr:uid="{00000000-0005-0000-0000-0000385B0000}"/>
    <cellStyle name="Normal 2 3 5 8 2 2" xfId="27330" xr:uid="{00000000-0005-0000-0000-0000395B0000}"/>
    <cellStyle name="Normal 2 3 5 8 3" xfId="19184" xr:uid="{00000000-0005-0000-0000-00003A5B0000}"/>
    <cellStyle name="Normal 2 3 5 9" xfId="5354" xr:uid="{00000000-0005-0000-0000-00003B5B0000}"/>
    <cellStyle name="Normal 2 3 5 9 2" xfId="13500" xr:uid="{00000000-0005-0000-0000-00003C5B0000}"/>
    <cellStyle name="Normal 2 3 5 9 2 2" xfId="29796" xr:uid="{00000000-0005-0000-0000-00003D5B0000}"/>
    <cellStyle name="Normal 2 3 5 9 3" xfId="21650" xr:uid="{00000000-0005-0000-0000-00003E5B0000}"/>
    <cellStyle name="Normal 2 3 6" xfId="100" xr:uid="{00000000-0005-0000-0000-00003F5B0000}"/>
    <cellStyle name="Normal 2 3 6 2" xfId="444" xr:uid="{00000000-0005-0000-0000-0000405B0000}"/>
    <cellStyle name="Normal 2 3 6 2 2" xfId="1150" xr:uid="{00000000-0005-0000-0000-0000415B0000}"/>
    <cellStyle name="Normal 2 3 6 2 2 2" xfId="2560" xr:uid="{00000000-0005-0000-0000-0000425B0000}"/>
    <cellStyle name="Normal 2 3 6 2 2 2 2" xfId="5049" xr:uid="{00000000-0005-0000-0000-0000435B0000}"/>
    <cellStyle name="Normal 2 3 6 2 2 2 2 2" xfId="13195" xr:uid="{00000000-0005-0000-0000-0000445B0000}"/>
    <cellStyle name="Normal 2 3 6 2 2 2 2 2 2" xfId="29491" xr:uid="{00000000-0005-0000-0000-0000455B0000}"/>
    <cellStyle name="Normal 2 3 6 2 2 2 2 3" xfId="21345" xr:uid="{00000000-0005-0000-0000-0000465B0000}"/>
    <cellStyle name="Normal 2 3 6 2 2 2 3" xfId="7859" xr:uid="{00000000-0005-0000-0000-0000475B0000}"/>
    <cellStyle name="Normal 2 3 6 2 2 2 3 2" xfId="16005" xr:uid="{00000000-0005-0000-0000-0000485B0000}"/>
    <cellStyle name="Normal 2 3 6 2 2 2 3 2 2" xfId="32301" xr:uid="{00000000-0005-0000-0000-0000495B0000}"/>
    <cellStyle name="Normal 2 3 6 2 2 2 3 3" xfId="24155" xr:uid="{00000000-0005-0000-0000-00004A5B0000}"/>
    <cellStyle name="Normal 2 3 6 2 2 2 4" xfId="10706" xr:uid="{00000000-0005-0000-0000-00004B5B0000}"/>
    <cellStyle name="Normal 2 3 6 2 2 2 4 2" xfId="27002" xr:uid="{00000000-0005-0000-0000-00004C5B0000}"/>
    <cellStyle name="Normal 2 3 6 2 2 2 5" xfId="18856" xr:uid="{00000000-0005-0000-0000-00004D5B0000}"/>
    <cellStyle name="Normal 2 3 6 2 2 3" xfId="3831" xr:uid="{00000000-0005-0000-0000-00004E5B0000}"/>
    <cellStyle name="Normal 2 3 6 2 2 3 2" xfId="11977" xr:uid="{00000000-0005-0000-0000-00004F5B0000}"/>
    <cellStyle name="Normal 2 3 6 2 2 3 2 2" xfId="28273" xr:uid="{00000000-0005-0000-0000-0000505B0000}"/>
    <cellStyle name="Normal 2 3 6 2 2 3 3" xfId="20127" xr:uid="{00000000-0005-0000-0000-0000515B0000}"/>
    <cellStyle name="Normal 2 3 6 2 2 4" xfId="6449" xr:uid="{00000000-0005-0000-0000-0000525B0000}"/>
    <cellStyle name="Normal 2 3 6 2 2 4 2" xfId="14595" xr:uid="{00000000-0005-0000-0000-0000535B0000}"/>
    <cellStyle name="Normal 2 3 6 2 2 4 2 2" xfId="30891" xr:uid="{00000000-0005-0000-0000-0000545B0000}"/>
    <cellStyle name="Normal 2 3 6 2 2 4 3" xfId="22745" xr:uid="{00000000-0005-0000-0000-0000555B0000}"/>
    <cellStyle name="Normal 2 3 6 2 2 5" xfId="9296" xr:uid="{00000000-0005-0000-0000-0000565B0000}"/>
    <cellStyle name="Normal 2 3 6 2 2 5 2" xfId="25592" xr:uid="{00000000-0005-0000-0000-0000575B0000}"/>
    <cellStyle name="Normal 2 3 6 2 2 6" xfId="17446" xr:uid="{00000000-0005-0000-0000-0000585B0000}"/>
    <cellStyle name="Normal 2 3 6 2 3" xfId="1855" xr:uid="{00000000-0005-0000-0000-0000595B0000}"/>
    <cellStyle name="Normal 2 3 6 2 3 2" xfId="4440" xr:uid="{00000000-0005-0000-0000-00005A5B0000}"/>
    <cellStyle name="Normal 2 3 6 2 3 2 2" xfId="12586" xr:uid="{00000000-0005-0000-0000-00005B5B0000}"/>
    <cellStyle name="Normal 2 3 6 2 3 2 2 2" xfId="28882" xr:uid="{00000000-0005-0000-0000-00005C5B0000}"/>
    <cellStyle name="Normal 2 3 6 2 3 2 3" xfId="20736" xr:uid="{00000000-0005-0000-0000-00005D5B0000}"/>
    <cellStyle name="Normal 2 3 6 2 3 3" xfId="7154" xr:uid="{00000000-0005-0000-0000-00005E5B0000}"/>
    <cellStyle name="Normal 2 3 6 2 3 3 2" xfId="15300" xr:uid="{00000000-0005-0000-0000-00005F5B0000}"/>
    <cellStyle name="Normal 2 3 6 2 3 3 2 2" xfId="31596" xr:uid="{00000000-0005-0000-0000-0000605B0000}"/>
    <cellStyle name="Normal 2 3 6 2 3 3 3" xfId="23450" xr:uid="{00000000-0005-0000-0000-0000615B0000}"/>
    <cellStyle name="Normal 2 3 6 2 3 4" xfId="10001" xr:uid="{00000000-0005-0000-0000-0000625B0000}"/>
    <cellStyle name="Normal 2 3 6 2 3 4 2" xfId="26297" xr:uid="{00000000-0005-0000-0000-0000635B0000}"/>
    <cellStyle name="Normal 2 3 6 2 3 5" xfId="18151" xr:uid="{00000000-0005-0000-0000-0000645B0000}"/>
    <cellStyle name="Normal 2 3 6 2 4" xfId="3222" xr:uid="{00000000-0005-0000-0000-0000655B0000}"/>
    <cellStyle name="Normal 2 3 6 2 4 2" xfId="11368" xr:uid="{00000000-0005-0000-0000-0000665B0000}"/>
    <cellStyle name="Normal 2 3 6 2 4 2 2" xfId="27664" xr:uid="{00000000-0005-0000-0000-0000675B0000}"/>
    <cellStyle name="Normal 2 3 6 2 4 3" xfId="19518" xr:uid="{00000000-0005-0000-0000-0000685B0000}"/>
    <cellStyle name="Normal 2 3 6 2 5" xfId="5744" xr:uid="{00000000-0005-0000-0000-0000695B0000}"/>
    <cellStyle name="Normal 2 3 6 2 5 2" xfId="13890" xr:uid="{00000000-0005-0000-0000-00006A5B0000}"/>
    <cellStyle name="Normal 2 3 6 2 5 2 2" xfId="30186" xr:uid="{00000000-0005-0000-0000-00006B5B0000}"/>
    <cellStyle name="Normal 2 3 6 2 5 3" xfId="22040" xr:uid="{00000000-0005-0000-0000-00006C5B0000}"/>
    <cellStyle name="Normal 2 3 6 2 6" xfId="8591" xr:uid="{00000000-0005-0000-0000-00006D5B0000}"/>
    <cellStyle name="Normal 2 3 6 2 6 2" xfId="24887" xr:uid="{00000000-0005-0000-0000-00006E5B0000}"/>
    <cellStyle name="Normal 2 3 6 2 7" xfId="16741" xr:uid="{00000000-0005-0000-0000-00006F5B0000}"/>
    <cellStyle name="Normal 2 3 6 3" xfId="806" xr:uid="{00000000-0005-0000-0000-0000705B0000}"/>
    <cellStyle name="Normal 2 3 6 3 2" xfId="2216" xr:uid="{00000000-0005-0000-0000-0000715B0000}"/>
    <cellStyle name="Normal 2 3 6 3 2 2" xfId="4753" xr:uid="{00000000-0005-0000-0000-0000725B0000}"/>
    <cellStyle name="Normal 2 3 6 3 2 2 2" xfId="12899" xr:uid="{00000000-0005-0000-0000-0000735B0000}"/>
    <cellStyle name="Normal 2 3 6 3 2 2 2 2" xfId="29195" xr:uid="{00000000-0005-0000-0000-0000745B0000}"/>
    <cellStyle name="Normal 2 3 6 3 2 2 3" xfId="21049" xr:uid="{00000000-0005-0000-0000-0000755B0000}"/>
    <cellStyle name="Normal 2 3 6 3 2 3" xfId="7515" xr:uid="{00000000-0005-0000-0000-0000765B0000}"/>
    <cellStyle name="Normal 2 3 6 3 2 3 2" xfId="15661" xr:uid="{00000000-0005-0000-0000-0000775B0000}"/>
    <cellStyle name="Normal 2 3 6 3 2 3 2 2" xfId="31957" xr:uid="{00000000-0005-0000-0000-0000785B0000}"/>
    <cellStyle name="Normal 2 3 6 3 2 3 3" xfId="23811" xr:uid="{00000000-0005-0000-0000-0000795B0000}"/>
    <cellStyle name="Normal 2 3 6 3 2 4" xfId="10362" xr:uid="{00000000-0005-0000-0000-00007A5B0000}"/>
    <cellStyle name="Normal 2 3 6 3 2 4 2" xfId="26658" xr:uid="{00000000-0005-0000-0000-00007B5B0000}"/>
    <cellStyle name="Normal 2 3 6 3 2 5" xfId="18512" xr:uid="{00000000-0005-0000-0000-00007C5B0000}"/>
    <cellStyle name="Normal 2 3 6 3 3" xfId="3535" xr:uid="{00000000-0005-0000-0000-00007D5B0000}"/>
    <cellStyle name="Normal 2 3 6 3 3 2" xfId="11681" xr:uid="{00000000-0005-0000-0000-00007E5B0000}"/>
    <cellStyle name="Normal 2 3 6 3 3 2 2" xfId="27977" xr:uid="{00000000-0005-0000-0000-00007F5B0000}"/>
    <cellStyle name="Normal 2 3 6 3 3 3" xfId="19831" xr:uid="{00000000-0005-0000-0000-0000805B0000}"/>
    <cellStyle name="Normal 2 3 6 3 4" xfId="6105" xr:uid="{00000000-0005-0000-0000-0000815B0000}"/>
    <cellStyle name="Normal 2 3 6 3 4 2" xfId="14251" xr:uid="{00000000-0005-0000-0000-0000825B0000}"/>
    <cellStyle name="Normal 2 3 6 3 4 2 2" xfId="30547" xr:uid="{00000000-0005-0000-0000-0000835B0000}"/>
    <cellStyle name="Normal 2 3 6 3 4 3" xfId="22401" xr:uid="{00000000-0005-0000-0000-0000845B0000}"/>
    <cellStyle name="Normal 2 3 6 3 5" xfId="8952" xr:uid="{00000000-0005-0000-0000-0000855B0000}"/>
    <cellStyle name="Normal 2 3 6 3 5 2" xfId="25248" xr:uid="{00000000-0005-0000-0000-0000865B0000}"/>
    <cellStyle name="Normal 2 3 6 3 6" xfId="17102" xr:uid="{00000000-0005-0000-0000-0000875B0000}"/>
    <cellStyle name="Normal 2 3 6 4" xfId="1511" xr:uid="{00000000-0005-0000-0000-0000885B0000}"/>
    <cellStyle name="Normal 2 3 6 4 2" xfId="4144" xr:uid="{00000000-0005-0000-0000-0000895B0000}"/>
    <cellStyle name="Normal 2 3 6 4 2 2" xfId="12290" xr:uid="{00000000-0005-0000-0000-00008A5B0000}"/>
    <cellStyle name="Normal 2 3 6 4 2 2 2" xfId="28586" xr:uid="{00000000-0005-0000-0000-00008B5B0000}"/>
    <cellStyle name="Normal 2 3 6 4 2 3" xfId="20440" xr:uid="{00000000-0005-0000-0000-00008C5B0000}"/>
    <cellStyle name="Normal 2 3 6 4 3" xfId="6810" xr:uid="{00000000-0005-0000-0000-00008D5B0000}"/>
    <cellStyle name="Normal 2 3 6 4 3 2" xfId="14956" xr:uid="{00000000-0005-0000-0000-00008E5B0000}"/>
    <cellStyle name="Normal 2 3 6 4 3 2 2" xfId="31252" xr:uid="{00000000-0005-0000-0000-00008F5B0000}"/>
    <cellStyle name="Normal 2 3 6 4 3 3" xfId="23106" xr:uid="{00000000-0005-0000-0000-0000905B0000}"/>
    <cellStyle name="Normal 2 3 6 4 4" xfId="9657" xr:uid="{00000000-0005-0000-0000-0000915B0000}"/>
    <cellStyle name="Normal 2 3 6 4 4 2" xfId="25953" xr:uid="{00000000-0005-0000-0000-0000925B0000}"/>
    <cellStyle name="Normal 2 3 6 4 5" xfId="17807" xr:uid="{00000000-0005-0000-0000-0000935B0000}"/>
    <cellStyle name="Normal 2 3 6 5" xfId="2926" xr:uid="{00000000-0005-0000-0000-0000945B0000}"/>
    <cellStyle name="Normal 2 3 6 5 2" xfId="11072" xr:uid="{00000000-0005-0000-0000-0000955B0000}"/>
    <cellStyle name="Normal 2 3 6 5 2 2" xfId="27368" xr:uid="{00000000-0005-0000-0000-0000965B0000}"/>
    <cellStyle name="Normal 2 3 6 5 3" xfId="19222" xr:uid="{00000000-0005-0000-0000-0000975B0000}"/>
    <cellStyle name="Normal 2 3 6 6" xfId="5400" xr:uid="{00000000-0005-0000-0000-0000985B0000}"/>
    <cellStyle name="Normal 2 3 6 6 2" xfId="13546" xr:uid="{00000000-0005-0000-0000-0000995B0000}"/>
    <cellStyle name="Normal 2 3 6 6 2 2" xfId="29842" xr:uid="{00000000-0005-0000-0000-00009A5B0000}"/>
    <cellStyle name="Normal 2 3 6 6 3" xfId="21696" xr:uid="{00000000-0005-0000-0000-00009B5B0000}"/>
    <cellStyle name="Normal 2 3 6 7" xfId="8247" xr:uid="{00000000-0005-0000-0000-00009C5B0000}"/>
    <cellStyle name="Normal 2 3 6 7 2" xfId="24543" xr:uid="{00000000-0005-0000-0000-00009D5B0000}"/>
    <cellStyle name="Normal 2 3 6 8" xfId="16397" xr:uid="{00000000-0005-0000-0000-00009E5B0000}"/>
    <cellStyle name="Normal 2 3 7" xfId="189" xr:uid="{00000000-0005-0000-0000-00009F5B0000}"/>
    <cellStyle name="Normal 2 3 7 2" xfId="533" xr:uid="{00000000-0005-0000-0000-0000A05B0000}"/>
    <cellStyle name="Normal 2 3 7 2 2" xfId="1239" xr:uid="{00000000-0005-0000-0000-0000A15B0000}"/>
    <cellStyle name="Normal 2 3 7 2 2 2" xfId="2649" xr:uid="{00000000-0005-0000-0000-0000A25B0000}"/>
    <cellStyle name="Normal 2 3 7 2 2 2 2" xfId="5123" xr:uid="{00000000-0005-0000-0000-0000A35B0000}"/>
    <cellStyle name="Normal 2 3 7 2 2 2 2 2" xfId="13269" xr:uid="{00000000-0005-0000-0000-0000A45B0000}"/>
    <cellStyle name="Normal 2 3 7 2 2 2 2 2 2" xfId="29565" xr:uid="{00000000-0005-0000-0000-0000A55B0000}"/>
    <cellStyle name="Normal 2 3 7 2 2 2 2 3" xfId="21419" xr:uid="{00000000-0005-0000-0000-0000A65B0000}"/>
    <cellStyle name="Normal 2 3 7 2 2 2 3" xfId="7948" xr:uid="{00000000-0005-0000-0000-0000A75B0000}"/>
    <cellStyle name="Normal 2 3 7 2 2 2 3 2" xfId="16094" xr:uid="{00000000-0005-0000-0000-0000A85B0000}"/>
    <cellStyle name="Normal 2 3 7 2 2 2 3 2 2" xfId="32390" xr:uid="{00000000-0005-0000-0000-0000A95B0000}"/>
    <cellStyle name="Normal 2 3 7 2 2 2 3 3" xfId="24244" xr:uid="{00000000-0005-0000-0000-0000AA5B0000}"/>
    <cellStyle name="Normal 2 3 7 2 2 2 4" xfId="10795" xr:uid="{00000000-0005-0000-0000-0000AB5B0000}"/>
    <cellStyle name="Normal 2 3 7 2 2 2 4 2" xfId="27091" xr:uid="{00000000-0005-0000-0000-0000AC5B0000}"/>
    <cellStyle name="Normal 2 3 7 2 2 2 5" xfId="18945" xr:uid="{00000000-0005-0000-0000-0000AD5B0000}"/>
    <cellStyle name="Normal 2 3 7 2 2 3" xfId="3905" xr:uid="{00000000-0005-0000-0000-0000AE5B0000}"/>
    <cellStyle name="Normal 2 3 7 2 2 3 2" xfId="12051" xr:uid="{00000000-0005-0000-0000-0000AF5B0000}"/>
    <cellStyle name="Normal 2 3 7 2 2 3 2 2" xfId="28347" xr:uid="{00000000-0005-0000-0000-0000B05B0000}"/>
    <cellStyle name="Normal 2 3 7 2 2 3 3" xfId="20201" xr:uid="{00000000-0005-0000-0000-0000B15B0000}"/>
    <cellStyle name="Normal 2 3 7 2 2 4" xfId="6538" xr:uid="{00000000-0005-0000-0000-0000B25B0000}"/>
    <cellStyle name="Normal 2 3 7 2 2 4 2" xfId="14684" xr:uid="{00000000-0005-0000-0000-0000B35B0000}"/>
    <cellStyle name="Normal 2 3 7 2 2 4 2 2" xfId="30980" xr:uid="{00000000-0005-0000-0000-0000B45B0000}"/>
    <cellStyle name="Normal 2 3 7 2 2 4 3" xfId="22834" xr:uid="{00000000-0005-0000-0000-0000B55B0000}"/>
    <cellStyle name="Normal 2 3 7 2 2 5" xfId="9385" xr:uid="{00000000-0005-0000-0000-0000B65B0000}"/>
    <cellStyle name="Normal 2 3 7 2 2 5 2" xfId="25681" xr:uid="{00000000-0005-0000-0000-0000B75B0000}"/>
    <cellStyle name="Normal 2 3 7 2 2 6" xfId="17535" xr:uid="{00000000-0005-0000-0000-0000B85B0000}"/>
    <cellStyle name="Normal 2 3 7 2 3" xfId="1944" xr:uid="{00000000-0005-0000-0000-0000B95B0000}"/>
    <cellStyle name="Normal 2 3 7 2 3 2" xfId="4514" xr:uid="{00000000-0005-0000-0000-0000BA5B0000}"/>
    <cellStyle name="Normal 2 3 7 2 3 2 2" xfId="12660" xr:uid="{00000000-0005-0000-0000-0000BB5B0000}"/>
    <cellStyle name="Normal 2 3 7 2 3 2 2 2" xfId="28956" xr:uid="{00000000-0005-0000-0000-0000BC5B0000}"/>
    <cellStyle name="Normal 2 3 7 2 3 2 3" xfId="20810" xr:uid="{00000000-0005-0000-0000-0000BD5B0000}"/>
    <cellStyle name="Normal 2 3 7 2 3 3" xfId="7243" xr:uid="{00000000-0005-0000-0000-0000BE5B0000}"/>
    <cellStyle name="Normal 2 3 7 2 3 3 2" xfId="15389" xr:uid="{00000000-0005-0000-0000-0000BF5B0000}"/>
    <cellStyle name="Normal 2 3 7 2 3 3 2 2" xfId="31685" xr:uid="{00000000-0005-0000-0000-0000C05B0000}"/>
    <cellStyle name="Normal 2 3 7 2 3 3 3" xfId="23539" xr:uid="{00000000-0005-0000-0000-0000C15B0000}"/>
    <cellStyle name="Normal 2 3 7 2 3 4" xfId="10090" xr:uid="{00000000-0005-0000-0000-0000C25B0000}"/>
    <cellStyle name="Normal 2 3 7 2 3 4 2" xfId="26386" xr:uid="{00000000-0005-0000-0000-0000C35B0000}"/>
    <cellStyle name="Normal 2 3 7 2 3 5" xfId="18240" xr:uid="{00000000-0005-0000-0000-0000C45B0000}"/>
    <cellStyle name="Normal 2 3 7 2 4" xfId="3296" xr:uid="{00000000-0005-0000-0000-0000C55B0000}"/>
    <cellStyle name="Normal 2 3 7 2 4 2" xfId="11442" xr:uid="{00000000-0005-0000-0000-0000C65B0000}"/>
    <cellStyle name="Normal 2 3 7 2 4 2 2" xfId="27738" xr:uid="{00000000-0005-0000-0000-0000C75B0000}"/>
    <cellStyle name="Normal 2 3 7 2 4 3" xfId="19592" xr:uid="{00000000-0005-0000-0000-0000C85B0000}"/>
    <cellStyle name="Normal 2 3 7 2 5" xfId="5833" xr:uid="{00000000-0005-0000-0000-0000C95B0000}"/>
    <cellStyle name="Normal 2 3 7 2 5 2" xfId="13979" xr:uid="{00000000-0005-0000-0000-0000CA5B0000}"/>
    <cellStyle name="Normal 2 3 7 2 5 2 2" xfId="30275" xr:uid="{00000000-0005-0000-0000-0000CB5B0000}"/>
    <cellStyle name="Normal 2 3 7 2 5 3" xfId="22129" xr:uid="{00000000-0005-0000-0000-0000CC5B0000}"/>
    <cellStyle name="Normal 2 3 7 2 6" xfId="8680" xr:uid="{00000000-0005-0000-0000-0000CD5B0000}"/>
    <cellStyle name="Normal 2 3 7 2 6 2" xfId="24976" xr:uid="{00000000-0005-0000-0000-0000CE5B0000}"/>
    <cellStyle name="Normal 2 3 7 2 7" xfId="16830" xr:uid="{00000000-0005-0000-0000-0000CF5B0000}"/>
    <cellStyle name="Normal 2 3 7 3" xfId="895" xr:uid="{00000000-0005-0000-0000-0000D05B0000}"/>
    <cellStyle name="Normal 2 3 7 3 2" xfId="2305" xr:uid="{00000000-0005-0000-0000-0000D15B0000}"/>
    <cellStyle name="Normal 2 3 7 3 2 2" xfId="4827" xr:uid="{00000000-0005-0000-0000-0000D25B0000}"/>
    <cellStyle name="Normal 2 3 7 3 2 2 2" xfId="12973" xr:uid="{00000000-0005-0000-0000-0000D35B0000}"/>
    <cellStyle name="Normal 2 3 7 3 2 2 2 2" xfId="29269" xr:uid="{00000000-0005-0000-0000-0000D45B0000}"/>
    <cellStyle name="Normal 2 3 7 3 2 2 3" xfId="21123" xr:uid="{00000000-0005-0000-0000-0000D55B0000}"/>
    <cellStyle name="Normal 2 3 7 3 2 3" xfId="7604" xr:uid="{00000000-0005-0000-0000-0000D65B0000}"/>
    <cellStyle name="Normal 2 3 7 3 2 3 2" xfId="15750" xr:uid="{00000000-0005-0000-0000-0000D75B0000}"/>
    <cellStyle name="Normal 2 3 7 3 2 3 2 2" xfId="32046" xr:uid="{00000000-0005-0000-0000-0000D85B0000}"/>
    <cellStyle name="Normal 2 3 7 3 2 3 3" xfId="23900" xr:uid="{00000000-0005-0000-0000-0000D95B0000}"/>
    <cellStyle name="Normal 2 3 7 3 2 4" xfId="10451" xr:uid="{00000000-0005-0000-0000-0000DA5B0000}"/>
    <cellStyle name="Normal 2 3 7 3 2 4 2" xfId="26747" xr:uid="{00000000-0005-0000-0000-0000DB5B0000}"/>
    <cellStyle name="Normal 2 3 7 3 2 5" xfId="18601" xr:uid="{00000000-0005-0000-0000-0000DC5B0000}"/>
    <cellStyle name="Normal 2 3 7 3 3" xfId="3609" xr:uid="{00000000-0005-0000-0000-0000DD5B0000}"/>
    <cellStyle name="Normal 2 3 7 3 3 2" xfId="11755" xr:uid="{00000000-0005-0000-0000-0000DE5B0000}"/>
    <cellStyle name="Normal 2 3 7 3 3 2 2" xfId="28051" xr:uid="{00000000-0005-0000-0000-0000DF5B0000}"/>
    <cellStyle name="Normal 2 3 7 3 3 3" xfId="19905" xr:uid="{00000000-0005-0000-0000-0000E05B0000}"/>
    <cellStyle name="Normal 2 3 7 3 4" xfId="6194" xr:uid="{00000000-0005-0000-0000-0000E15B0000}"/>
    <cellStyle name="Normal 2 3 7 3 4 2" xfId="14340" xr:uid="{00000000-0005-0000-0000-0000E25B0000}"/>
    <cellStyle name="Normal 2 3 7 3 4 2 2" xfId="30636" xr:uid="{00000000-0005-0000-0000-0000E35B0000}"/>
    <cellStyle name="Normal 2 3 7 3 4 3" xfId="22490" xr:uid="{00000000-0005-0000-0000-0000E45B0000}"/>
    <cellStyle name="Normal 2 3 7 3 5" xfId="9041" xr:uid="{00000000-0005-0000-0000-0000E55B0000}"/>
    <cellStyle name="Normal 2 3 7 3 5 2" xfId="25337" xr:uid="{00000000-0005-0000-0000-0000E65B0000}"/>
    <cellStyle name="Normal 2 3 7 3 6" xfId="17191" xr:uid="{00000000-0005-0000-0000-0000E75B0000}"/>
    <cellStyle name="Normal 2 3 7 4" xfId="1600" xr:uid="{00000000-0005-0000-0000-0000E85B0000}"/>
    <cellStyle name="Normal 2 3 7 4 2" xfId="4218" xr:uid="{00000000-0005-0000-0000-0000E95B0000}"/>
    <cellStyle name="Normal 2 3 7 4 2 2" xfId="12364" xr:uid="{00000000-0005-0000-0000-0000EA5B0000}"/>
    <cellStyle name="Normal 2 3 7 4 2 2 2" xfId="28660" xr:uid="{00000000-0005-0000-0000-0000EB5B0000}"/>
    <cellStyle name="Normal 2 3 7 4 2 3" xfId="20514" xr:uid="{00000000-0005-0000-0000-0000EC5B0000}"/>
    <cellStyle name="Normal 2 3 7 4 3" xfId="6899" xr:uid="{00000000-0005-0000-0000-0000ED5B0000}"/>
    <cellStyle name="Normal 2 3 7 4 3 2" xfId="15045" xr:uid="{00000000-0005-0000-0000-0000EE5B0000}"/>
    <cellStyle name="Normal 2 3 7 4 3 2 2" xfId="31341" xr:uid="{00000000-0005-0000-0000-0000EF5B0000}"/>
    <cellStyle name="Normal 2 3 7 4 3 3" xfId="23195" xr:uid="{00000000-0005-0000-0000-0000F05B0000}"/>
    <cellStyle name="Normal 2 3 7 4 4" xfId="9746" xr:uid="{00000000-0005-0000-0000-0000F15B0000}"/>
    <cellStyle name="Normal 2 3 7 4 4 2" xfId="26042" xr:uid="{00000000-0005-0000-0000-0000F25B0000}"/>
    <cellStyle name="Normal 2 3 7 4 5" xfId="17896" xr:uid="{00000000-0005-0000-0000-0000F35B0000}"/>
    <cellStyle name="Normal 2 3 7 5" xfId="3000" xr:uid="{00000000-0005-0000-0000-0000F45B0000}"/>
    <cellStyle name="Normal 2 3 7 5 2" xfId="11146" xr:uid="{00000000-0005-0000-0000-0000F55B0000}"/>
    <cellStyle name="Normal 2 3 7 5 2 2" xfId="27442" xr:uid="{00000000-0005-0000-0000-0000F65B0000}"/>
    <cellStyle name="Normal 2 3 7 5 3" xfId="19296" xr:uid="{00000000-0005-0000-0000-0000F75B0000}"/>
    <cellStyle name="Normal 2 3 7 6" xfId="5489" xr:uid="{00000000-0005-0000-0000-0000F85B0000}"/>
    <cellStyle name="Normal 2 3 7 6 2" xfId="13635" xr:uid="{00000000-0005-0000-0000-0000F95B0000}"/>
    <cellStyle name="Normal 2 3 7 6 2 2" xfId="29931" xr:uid="{00000000-0005-0000-0000-0000FA5B0000}"/>
    <cellStyle name="Normal 2 3 7 6 3" xfId="21785" xr:uid="{00000000-0005-0000-0000-0000FB5B0000}"/>
    <cellStyle name="Normal 2 3 7 7" xfId="8336" xr:uid="{00000000-0005-0000-0000-0000FC5B0000}"/>
    <cellStyle name="Normal 2 3 7 7 2" xfId="24632" xr:uid="{00000000-0005-0000-0000-0000FD5B0000}"/>
    <cellStyle name="Normal 2 3 7 8" xfId="16486" xr:uid="{00000000-0005-0000-0000-0000FE5B0000}"/>
    <cellStyle name="Normal 2 3 8" xfId="264" xr:uid="{00000000-0005-0000-0000-0000FF5B0000}"/>
    <cellStyle name="Normal 2 3 8 2" xfId="608" xr:uid="{00000000-0005-0000-0000-0000005C0000}"/>
    <cellStyle name="Normal 2 3 8 2 2" xfId="1314" xr:uid="{00000000-0005-0000-0000-0000015C0000}"/>
    <cellStyle name="Normal 2 3 8 2 2 2" xfId="2724" xr:uid="{00000000-0005-0000-0000-0000025C0000}"/>
    <cellStyle name="Normal 2 3 8 2 2 2 2" xfId="5197" xr:uid="{00000000-0005-0000-0000-0000035C0000}"/>
    <cellStyle name="Normal 2 3 8 2 2 2 2 2" xfId="13343" xr:uid="{00000000-0005-0000-0000-0000045C0000}"/>
    <cellStyle name="Normal 2 3 8 2 2 2 2 2 2" xfId="29639" xr:uid="{00000000-0005-0000-0000-0000055C0000}"/>
    <cellStyle name="Normal 2 3 8 2 2 2 2 3" xfId="21493" xr:uid="{00000000-0005-0000-0000-0000065C0000}"/>
    <cellStyle name="Normal 2 3 8 2 2 2 3" xfId="8023" xr:uid="{00000000-0005-0000-0000-0000075C0000}"/>
    <cellStyle name="Normal 2 3 8 2 2 2 3 2" xfId="16169" xr:uid="{00000000-0005-0000-0000-0000085C0000}"/>
    <cellStyle name="Normal 2 3 8 2 2 2 3 2 2" xfId="32465" xr:uid="{00000000-0005-0000-0000-0000095C0000}"/>
    <cellStyle name="Normal 2 3 8 2 2 2 3 3" xfId="24319" xr:uid="{00000000-0005-0000-0000-00000A5C0000}"/>
    <cellStyle name="Normal 2 3 8 2 2 2 4" xfId="10870" xr:uid="{00000000-0005-0000-0000-00000B5C0000}"/>
    <cellStyle name="Normal 2 3 8 2 2 2 4 2" xfId="27166" xr:uid="{00000000-0005-0000-0000-00000C5C0000}"/>
    <cellStyle name="Normal 2 3 8 2 2 2 5" xfId="19020" xr:uid="{00000000-0005-0000-0000-00000D5C0000}"/>
    <cellStyle name="Normal 2 3 8 2 2 3" xfId="3979" xr:uid="{00000000-0005-0000-0000-00000E5C0000}"/>
    <cellStyle name="Normal 2 3 8 2 2 3 2" xfId="12125" xr:uid="{00000000-0005-0000-0000-00000F5C0000}"/>
    <cellStyle name="Normal 2 3 8 2 2 3 2 2" xfId="28421" xr:uid="{00000000-0005-0000-0000-0000105C0000}"/>
    <cellStyle name="Normal 2 3 8 2 2 3 3" xfId="20275" xr:uid="{00000000-0005-0000-0000-0000115C0000}"/>
    <cellStyle name="Normal 2 3 8 2 2 4" xfId="6613" xr:uid="{00000000-0005-0000-0000-0000125C0000}"/>
    <cellStyle name="Normal 2 3 8 2 2 4 2" xfId="14759" xr:uid="{00000000-0005-0000-0000-0000135C0000}"/>
    <cellStyle name="Normal 2 3 8 2 2 4 2 2" xfId="31055" xr:uid="{00000000-0005-0000-0000-0000145C0000}"/>
    <cellStyle name="Normal 2 3 8 2 2 4 3" xfId="22909" xr:uid="{00000000-0005-0000-0000-0000155C0000}"/>
    <cellStyle name="Normal 2 3 8 2 2 5" xfId="9460" xr:uid="{00000000-0005-0000-0000-0000165C0000}"/>
    <cellStyle name="Normal 2 3 8 2 2 5 2" xfId="25756" xr:uid="{00000000-0005-0000-0000-0000175C0000}"/>
    <cellStyle name="Normal 2 3 8 2 2 6" xfId="17610" xr:uid="{00000000-0005-0000-0000-0000185C0000}"/>
    <cellStyle name="Normal 2 3 8 2 3" xfId="2019" xr:uid="{00000000-0005-0000-0000-0000195C0000}"/>
    <cellStyle name="Normal 2 3 8 2 3 2" xfId="4588" xr:uid="{00000000-0005-0000-0000-00001A5C0000}"/>
    <cellStyle name="Normal 2 3 8 2 3 2 2" xfId="12734" xr:uid="{00000000-0005-0000-0000-00001B5C0000}"/>
    <cellStyle name="Normal 2 3 8 2 3 2 2 2" xfId="29030" xr:uid="{00000000-0005-0000-0000-00001C5C0000}"/>
    <cellStyle name="Normal 2 3 8 2 3 2 3" xfId="20884" xr:uid="{00000000-0005-0000-0000-00001D5C0000}"/>
    <cellStyle name="Normal 2 3 8 2 3 3" xfId="7318" xr:uid="{00000000-0005-0000-0000-00001E5C0000}"/>
    <cellStyle name="Normal 2 3 8 2 3 3 2" xfId="15464" xr:uid="{00000000-0005-0000-0000-00001F5C0000}"/>
    <cellStyle name="Normal 2 3 8 2 3 3 2 2" xfId="31760" xr:uid="{00000000-0005-0000-0000-0000205C0000}"/>
    <cellStyle name="Normal 2 3 8 2 3 3 3" xfId="23614" xr:uid="{00000000-0005-0000-0000-0000215C0000}"/>
    <cellStyle name="Normal 2 3 8 2 3 4" xfId="10165" xr:uid="{00000000-0005-0000-0000-0000225C0000}"/>
    <cellStyle name="Normal 2 3 8 2 3 4 2" xfId="26461" xr:uid="{00000000-0005-0000-0000-0000235C0000}"/>
    <cellStyle name="Normal 2 3 8 2 3 5" xfId="18315" xr:uid="{00000000-0005-0000-0000-0000245C0000}"/>
    <cellStyle name="Normal 2 3 8 2 4" xfId="3370" xr:uid="{00000000-0005-0000-0000-0000255C0000}"/>
    <cellStyle name="Normal 2 3 8 2 4 2" xfId="11516" xr:uid="{00000000-0005-0000-0000-0000265C0000}"/>
    <cellStyle name="Normal 2 3 8 2 4 2 2" xfId="27812" xr:uid="{00000000-0005-0000-0000-0000275C0000}"/>
    <cellStyle name="Normal 2 3 8 2 4 3" xfId="19666" xr:uid="{00000000-0005-0000-0000-0000285C0000}"/>
    <cellStyle name="Normal 2 3 8 2 5" xfId="5908" xr:uid="{00000000-0005-0000-0000-0000295C0000}"/>
    <cellStyle name="Normal 2 3 8 2 5 2" xfId="14054" xr:uid="{00000000-0005-0000-0000-00002A5C0000}"/>
    <cellStyle name="Normal 2 3 8 2 5 2 2" xfId="30350" xr:uid="{00000000-0005-0000-0000-00002B5C0000}"/>
    <cellStyle name="Normal 2 3 8 2 5 3" xfId="22204" xr:uid="{00000000-0005-0000-0000-00002C5C0000}"/>
    <cellStyle name="Normal 2 3 8 2 6" xfId="8755" xr:uid="{00000000-0005-0000-0000-00002D5C0000}"/>
    <cellStyle name="Normal 2 3 8 2 6 2" xfId="25051" xr:uid="{00000000-0005-0000-0000-00002E5C0000}"/>
    <cellStyle name="Normal 2 3 8 2 7" xfId="16905" xr:uid="{00000000-0005-0000-0000-00002F5C0000}"/>
    <cellStyle name="Normal 2 3 8 3" xfId="970" xr:uid="{00000000-0005-0000-0000-0000305C0000}"/>
    <cellStyle name="Normal 2 3 8 3 2" xfId="2380" xr:uid="{00000000-0005-0000-0000-0000315C0000}"/>
    <cellStyle name="Normal 2 3 8 3 2 2" xfId="4901" xr:uid="{00000000-0005-0000-0000-0000325C0000}"/>
    <cellStyle name="Normal 2 3 8 3 2 2 2" xfId="13047" xr:uid="{00000000-0005-0000-0000-0000335C0000}"/>
    <cellStyle name="Normal 2 3 8 3 2 2 2 2" xfId="29343" xr:uid="{00000000-0005-0000-0000-0000345C0000}"/>
    <cellStyle name="Normal 2 3 8 3 2 2 3" xfId="21197" xr:uid="{00000000-0005-0000-0000-0000355C0000}"/>
    <cellStyle name="Normal 2 3 8 3 2 3" xfId="7679" xr:uid="{00000000-0005-0000-0000-0000365C0000}"/>
    <cellStyle name="Normal 2 3 8 3 2 3 2" xfId="15825" xr:uid="{00000000-0005-0000-0000-0000375C0000}"/>
    <cellStyle name="Normal 2 3 8 3 2 3 2 2" xfId="32121" xr:uid="{00000000-0005-0000-0000-0000385C0000}"/>
    <cellStyle name="Normal 2 3 8 3 2 3 3" xfId="23975" xr:uid="{00000000-0005-0000-0000-0000395C0000}"/>
    <cellStyle name="Normal 2 3 8 3 2 4" xfId="10526" xr:uid="{00000000-0005-0000-0000-00003A5C0000}"/>
    <cellStyle name="Normal 2 3 8 3 2 4 2" xfId="26822" xr:uid="{00000000-0005-0000-0000-00003B5C0000}"/>
    <cellStyle name="Normal 2 3 8 3 2 5" xfId="18676" xr:uid="{00000000-0005-0000-0000-00003C5C0000}"/>
    <cellStyle name="Normal 2 3 8 3 3" xfId="3683" xr:uid="{00000000-0005-0000-0000-00003D5C0000}"/>
    <cellStyle name="Normal 2 3 8 3 3 2" xfId="11829" xr:uid="{00000000-0005-0000-0000-00003E5C0000}"/>
    <cellStyle name="Normal 2 3 8 3 3 2 2" xfId="28125" xr:uid="{00000000-0005-0000-0000-00003F5C0000}"/>
    <cellStyle name="Normal 2 3 8 3 3 3" xfId="19979" xr:uid="{00000000-0005-0000-0000-0000405C0000}"/>
    <cellStyle name="Normal 2 3 8 3 4" xfId="6269" xr:uid="{00000000-0005-0000-0000-0000415C0000}"/>
    <cellStyle name="Normal 2 3 8 3 4 2" xfId="14415" xr:uid="{00000000-0005-0000-0000-0000425C0000}"/>
    <cellStyle name="Normal 2 3 8 3 4 2 2" xfId="30711" xr:uid="{00000000-0005-0000-0000-0000435C0000}"/>
    <cellStyle name="Normal 2 3 8 3 4 3" xfId="22565" xr:uid="{00000000-0005-0000-0000-0000445C0000}"/>
    <cellStyle name="Normal 2 3 8 3 5" xfId="9116" xr:uid="{00000000-0005-0000-0000-0000455C0000}"/>
    <cellStyle name="Normal 2 3 8 3 5 2" xfId="25412" xr:uid="{00000000-0005-0000-0000-0000465C0000}"/>
    <cellStyle name="Normal 2 3 8 3 6" xfId="17266" xr:uid="{00000000-0005-0000-0000-0000475C0000}"/>
    <cellStyle name="Normal 2 3 8 4" xfId="1675" xr:uid="{00000000-0005-0000-0000-0000485C0000}"/>
    <cellStyle name="Normal 2 3 8 4 2" xfId="4292" xr:uid="{00000000-0005-0000-0000-0000495C0000}"/>
    <cellStyle name="Normal 2 3 8 4 2 2" xfId="12438" xr:uid="{00000000-0005-0000-0000-00004A5C0000}"/>
    <cellStyle name="Normal 2 3 8 4 2 2 2" xfId="28734" xr:uid="{00000000-0005-0000-0000-00004B5C0000}"/>
    <cellStyle name="Normal 2 3 8 4 2 3" xfId="20588" xr:uid="{00000000-0005-0000-0000-00004C5C0000}"/>
    <cellStyle name="Normal 2 3 8 4 3" xfId="6974" xr:uid="{00000000-0005-0000-0000-00004D5C0000}"/>
    <cellStyle name="Normal 2 3 8 4 3 2" xfId="15120" xr:uid="{00000000-0005-0000-0000-00004E5C0000}"/>
    <cellStyle name="Normal 2 3 8 4 3 2 2" xfId="31416" xr:uid="{00000000-0005-0000-0000-00004F5C0000}"/>
    <cellStyle name="Normal 2 3 8 4 3 3" xfId="23270" xr:uid="{00000000-0005-0000-0000-0000505C0000}"/>
    <cellStyle name="Normal 2 3 8 4 4" xfId="9821" xr:uid="{00000000-0005-0000-0000-0000515C0000}"/>
    <cellStyle name="Normal 2 3 8 4 4 2" xfId="26117" xr:uid="{00000000-0005-0000-0000-0000525C0000}"/>
    <cellStyle name="Normal 2 3 8 4 5" xfId="17971" xr:uid="{00000000-0005-0000-0000-0000535C0000}"/>
    <cellStyle name="Normal 2 3 8 5" xfId="3074" xr:uid="{00000000-0005-0000-0000-0000545C0000}"/>
    <cellStyle name="Normal 2 3 8 5 2" xfId="11220" xr:uid="{00000000-0005-0000-0000-0000555C0000}"/>
    <cellStyle name="Normal 2 3 8 5 2 2" xfId="27516" xr:uid="{00000000-0005-0000-0000-0000565C0000}"/>
    <cellStyle name="Normal 2 3 8 5 3" xfId="19370" xr:uid="{00000000-0005-0000-0000-0000575C0000}"/>
    <cellStyle name="Normal 2 3 8 6" xfId="5564" xr:uid="{00000000-0005-0000-0000-0000585C0000}"/>
    <cellStyle name="Normal 2 3 8 6 2" xfId="13710" xr:uid="{00000000-0005-0000-0000-0000595C0000}"/>
    <cellStyle name="Normal 2 3 8 6 2 2" xfId="30006" xr:uid="{00000000-0005-0000-0000-00005A5C0000}"/>
    <cellStyle name="Normal 2 3 8 6 3" xfId="21860" xr:uid="{00000000-0005-0000-0000-00005B5C0000}"/>
    <cellStyle name="Normal 2 3 8 7" xfId="8411" xr:uid="{00000000-0005-0000-0000-00005C5C0000}"/>
    <cellStyle name="Normal 2 3 8 7 2" xfId="24707" xr:uid="{00000000-0005-0000-0000-00005D5C0000}"/>
    <cellStyle name="Normal 2 3 8 8" xfId="16561" xr:uid="{00000000-0005-0000-0000-00005E5C0000}"/>
    <cellStyle name="Normal 2 3 9" xfId="354" xr:uid="{00000000-0005-0000-0000-00005F5C0000}"/>
    <cellStyle name="Normal 2 3 9 2" xfId="1060" xr:uid="{00000000-0005-0000-0000-0000605C0000}"/>
    <cellStyle name="Normal 2 3 9 2 2" xfId="2470" xr:uid="{00000000-0005-0000-0000-0000615C0000}"/>
    <cellStyle name="Normal 2 3 9 2 2 2" xfId="4975" xr:uid="{00000000-0005-0000-0000-0000625C0000}"/>
    <cellStyle name="Normal 2 3 9 2 2 2 2" xfId="13121" xr:uid="{00000000-0005-0000-0000-0000635C0000}"/>
    <cellStyle name="Normal 2 3 9 2 2 2 2 2" xfId="29417" xr:uid="{00000000-0005-0000-0000-0000645C0000}"/>
    <cellStyle name="Normal 2 3 9 2 2 2 3" xfId="21271" xr:uid="{00000000-0005-0000-0000-0000655C0000}"/>
    <cellStyle name="Normal 2 3 9 2 2 3" xfId="7769" xr:uid="{00000000-0005-0000-0000-0000665C0000}"/>
    <cellStyle name="Normal 2 3 9 2 2 3 2" xfId="15915" xr:uid="{00000000-0005-0000-0000-0000675C0000}"/>
    <cellStyle name="Normal 2 3 9 2 2 3 2 2" xfId="32211" xr:uid="{00000000-0005-0000-0000-0000685C0000}"/>
    <cellStyle name="Normal 2 3 9 2 2 3 3" xfId="24065" xr:uid="{00000000-0005-0000-0000-0000695C0000}"/>
    <cellStyle name="Normal 2 3 9 2 2 4" xfId="10616" xr:uid="{00000000-0005-0000-0000-00006A5C0000}"/>
    <cellStyle name="Normal 2 3 9 2 2 4 2" xfId="26912" xr:uid="{00000000-0005-0000-0000-00006B5C0000}"/>
    <cellStyle name="Normal 2 3 9 2 2 5" xfId="18766" xr:uid="{00000000-0005-0000-0000-00006C5C0000}"/>
    <cellStyle name="Normal 2 3 9 2 3" xfId="3757" xr:uid="{00000000-0005-0000-0000-00006D5C0000}"/>
    <cellStyle name="Normal 2 3 9 2 3 2" xfId="11903" xr:uid="{00000000-0005-0000-0000-00006E5C0000}"/>
    <cellStyle name="Normal 2 3 9 2 3 2 2" xfId="28199" xr:uid="{00000000-0005-0000-0000-00006F5C0000}"/>
    <cellStyle name="Normal 2 3 9 2 3 3" xfId="20053" xr:uid="{00000000-0005-0000-0000-0000705C0000}"/>
    <cellStyle name="Normal 2 3 9 2 4" xfId="6359" xr:uid="{00000000-0005-0000-0000-0000715C0000}"/>
    <cellStyle name="Normal 2 3 9 2 4 2" xfId="14505" xr:uid="{00000000-0005-0000-0000-0000725C0000}"/>
    <cellStyle name="Normal 2 3 9 2 4 2 2" xfId="30801" xr:uid="{00000000-0005-0000-0000-0000735C0000}"/>
    <cellStyle name="Normal 2 3 9 2 4 3" xfId="22655" xr:uid="{00000000-0005-0000-0000-0000745C0000}"/>
    <cellStyle name="Normal 2 3 9 2 5" xfId="9206" xr:uid="{00000000-0005-0000-0000-0000755C0000}"/>
    <cellStyle name="Normal 2 3 9 2 5 2" xfId="25502" xr:uid="{00000000-0005-0000-0000-0000765C0000}"/>
    <cellStyle name="Normal 2 3 9 2 6" xfId="17356" xr:uid="{00000000-0005-0000-0000-0000775C0000}"/>
    <cellStyle name="Normal 2 3 9 3" xfId="1765" xr:uid="{00000000-0005-0000-0000-0000785C0000}"/>
    <cellStyle name="Normal 2 3 9 3 2" xfId="4366" xr:uid="{00000000-0005-0000-0000-0000795C0000}"/>
    <cellStyle name="Normal 2 3 9 3 2 2" xfId="12512" xr:uid="{00000000-0005-0000-0000-00007A5C0000}"/>
    <cellStyle name="Normal 2 3 9 3 2 2 2" xfId="28808" xr:uid="{00000000-0005-0000-0000-00007B5C0000}"/>
    <cellStyle name="Normal 2 3 9 3 2 3" xfId="20662" xr:uid="{00000000-0005-0000-0000-00007C5C0000}"/>
    <cellStyle name="Normal 2 3 9 3 3" xfId="7064" xr:uid="{00000000-0005-0000-0000-00007D5C0000}"/>
    <cellStyle name="Normal 2 3 9 3 3 2" xfId="15210" xr:uid="{00000000-0005-0000-0000-00007E5C0000}"/>
    <cellStyle name="Normal 2 3 9 3 3 2 2" xfId="31506" xr:uid="{00000000-0005-0000-0000-00007F5C0000}"/>
    <cellStyle name="Normal 2 3 9 3 3 3" xfId="23360" xr:uid="{00000000-0005-0000-0000-0000805C0000}"/>
    <cellStyle name="Normal 2 3 9 3 4" xfId="9911" xr:uid="{00000000-0005-0000-0000-0000815C0000}"/>
    <cellStyle name="Normal 2 3 9 3 4 2" xfId="26207" xr:uid="{00000000-0005-0000-0000-0000825C0000}"/>
    <cellStyle name="Normal 2 3 9 3 5" xfId="18061" xr:uid="{00000000-0005-0000-0000-0000835C0000}"/>
    <cellStyle name="Normal 2 3 9 4" xfId="3148" xr:uid="{00000000-0005-0000-0000-0000845C0000}"/>
    <cellStyle name="Normal 2 3 9 4 2" xfId="11294" xr:uid="{00000000-0005-0000-0000-0000855C0000}"/>
    <cellStyle name="Normal 2 3 9 4 2 2" xfId="27590" xr:uid="{00000000-0005-0000-0000-0000865C0000}"/>
    <cellStyle name="Normal 2 3 9 4 3" xfId="19444" xr:uid="{00000000-0005-0000-0000-0000875C0000}"/>
    <cellStyle name="Normal 2 3 9 5" xfId="5654" xr:uid="{00000000-0005-0000-0000-0000885C0000}"/>
    <cellStyle name="Normal 2 3 9 5 2" xfId="13800" xr:uid="{00000000-0005-0000-0000-0000895C0000}"/>
    <cellStyle name="Normal 2 3 9 5 2 2" xfId="30096" xr:uid="{00000000-0005-0000-0000-00008A5C0000}"/>
    <cellStyle name="Normal 2 3 9 5 3" xfId="21950" xr:uid="{00000000-0005-0000-0000-00008B5C0000}"/>
    <cellStyle name="Normal 2 3 9 6" xfId="8501" xr:uid="{00000000-0005-0000-0000-00008C5C0000}"/>
    <cellStyle name="Normal 2 3 9 6 2" xfId="24797" xr:uid="{00000000-0005-0000-0000-00008D5C0000}"/>
    <cellStyle name="Normal 2 3 9 7" xfId="16651" xr:uid="{00000000-0005-0000-0000-00008E5C0000}"/>
    <cellStyle name="Normal 2 4" xfId="9" xr:uid="{00000000-0005-0000-0000-00008F5C0000}"/>
    <cellStyle name="Normal 2 4 10" xfId="1422" xr:uid="{00000000-0005-0000-0000-0000905C0000}"/>
    <cellStyle name="Normal 2 4 10 2" xfId="4071" xr:uid="{00000000-0005-0000-0000-0000915C0000}"/>
    <cellStyle name="Normal 2 4 10 2 2" xfId="12217" xr:uid="{00000000-0005-0000-0000-0000925C0000}"/>
    <cellStyle name="Normal 2 4 10 2 2 2" xfId="28513" xr:uid="{00000000-0005-0000-0000-0000935C0000}"/>
    <cellStyle name="Normal 2 4 10 2 3" xfId="20367" xr:uid="{00000000-0005-0000-0000-0000945C0000}"/>
    <cellStyle name="Normal 2 4 10 3" xfId="6721" xr:uid="{00000000-0005-0000-0000-0000955C0000}"/>
    <cellStyle name="Normal 2 4 10 3 2" xfId="14867" xr:uid="{00000000-0005-0000-0000-0000965C0000}"/>
    <cellStyle name="Normal 2 4 10 3 2 2" xfId="31163" xr:uid="{00000000-0005-0000-0000-0000975C0000}"/>
    <cellStyle name="Normal 2 4 10 3 3" xfId="23017" xr:uid="{00000000-0005-0000-0000-0000985C0000}"/>
    <cellStyle name="Normal 2 4 10 4" xfId="9568" xr:uid="{00000000-0005-0000-0000-0000995C0000}"/>
    <cellStyle name="Normal 2 4 10 4 2" xfId="25864" xr:uid="{00000000-0005-0000-0000-00009A5C0000}"/>
    <cellStyle name="Normal 2 4 10 5" xfId="17718" xr:uid="{00000000-0005-0000-0000-00009B5C0000}"/>
    <cellStyle name="Normal 2 4 11" xfId="2853" xr:uid="{00000000-0005-0000-0000-00009C5C0000}"/>
    <cellStyle name="Normal 2 4 11 2" xfId="10999" xr:uid="{00000000-0005-0000-0000-00009D5C0000}"/>
    <cellStyle name="Normal 2 4 11 2 2" xfId="27295" xr:uid="{00000000-0005-0000-0000-00009E5C0000}"/>
    <cellStyle name="Normal 2 4 11 3" xfId="19149" xr:uid="{00000000-0005-0000-0000-00009F5C0000}"/>
    <cellStyle name="Normal 2 4 12" xfId="5311" xr:uid="{00000000-0005-0000-0000-0000A05C0000}"/>
    <cellStyle name="Normal 2 4 12 2" xfId="13457" xr:uid="{00000000-0005-0000-0000-0000A15C0000}"/>
    <cellStyle name="Normal 2 4 12 2 2" xfId="29753" xr:uid="{00000000-0005-0000-0000-0000A25C0000}"/>
    <cellStyle name="Normal 2 4 12 3" xfId="21607" xr:uid="{00000000-0005-0000-0000-0000A35C0000}"/>
    <cellStyle name="Normal 2 4 13" xfId="8158" xr:uid="{00000000-0005-0000-0000-0000A45C0000}"/>
    <cellStyle name="Normal 2 4 13 2" xfId="24454" xr:uid="{00000000-0005-0000-0000-0000A55C0000}"/>
    <cellStyle name="Normal 2 4 14" xfId="16308" xr:uid="{00000000-0005-0000-0000-0000A65C0000}"/>
    <cellStyle name="Normal 2 4 2" xfId="22" xr:uid="{00000000-0005-0000-0000-0000A75C0000}"/>
    <cellStyle name="Normal 2 4 2 10" xfId="2862" xr:uid="{00000000-0005-0000-0000-0000A85C0000}"/>
    <cellStyle name="Normal 2 4 2 10 2" xfId="11008" xr:uid="{00000000-0005-0000-0000-0000A95C0000}"/>
    <cellStyle name="Normal 2 4 2 10 2 2" xfId="27304" xr:uid="{00000000-0005-0000-0000-0000AA5C0000}"/>
    <cellStyle name="Normal 2 4 2 10 3" xfId="19158" xr:uid="{00000000-0005-0000-0000-0000AB5C0000}"/>
    <cellStyle name="Normal 2 4 2 11" xfId="5322" xr:uid="{00000000-0005-0000-0000-0000AC5C0000}"/>
    <cellStyle name="Normal 2 4 2 11 2" xfId="13468" xr:uid="{00000000-0005-0000-0000-0000AD5C0000}"/>
    <cellStyle name="Normal 2 4 2 11 2 2" xfId="29764" xr:uid="{00000000-0005-0000-0000-0000AE5C0000}"/>
    <cellStyle name="Normal 2 4 2 11 3" xfId="21618" xr:uid="{00000000-0005-0000-0000-0000AF5C0000}"/>
    <cellStyle name="Normal 2 4 2 12" xfId="8169" xr:uid="{00000000-0005-0000-0000-0000B05C0000}"/>
    <cellStyle name="Normal 2 4 2 12 2" xfId="24465" xr:uid="{00000000-0005-0000-0000-0000B15C0000}"/>
    <cellStyle name="Normal 2 4 2 13" xfId="16319" xr:uid="{00000000-0005-0000-0000-0000B25C0000}"/>
    <cellStyle name="Normal 2 4 2 2" xfId="44" xr:uid="{00000000-0005-0000-0000-0000B35C0000}"/>
    <cellStyle name="Normal 2 4 2 2 10" xfId="5344" xr:uid="{00000000-0005-0000-0000-0000B45C0000}"/>
    <cellStyle name="Normal 2 4 2 2 10 2" xfId="13490" xr:uid="{00000000-0005-0000-0000-0000B55C0000}"/>
    <cellStyle name="Normal 2 4 2 2 10 2 2" xfId="29786" xr:uid="{00000000-0005-0000-0000-0000B65C0000}"/>
    <cellStyle name="Normal 2 4 2 2 10 3" xfId="21640" xr:uid="{00000000-0005-0000-0000-0000B75C0000}"/>
    <cellStyle name="Normal 2 4 2 2 11" xfId="8191" xr:uid="{00000000-0005-0000-0000-0000B85C0000}"/>
    <cellStyle name="Normal 2 4 2 2 11 2" xfId="24487" xr:uid="{00000000-0005-0000-0000-0000B95C0000}"/>
    <cellStyle name="Normal 2 4 2 2 12" xfId="16341" xr:uid="{00000000-0005-0000-0000-0000BA5C0000}"/>
    <cellStyle name="Normal 2 4 2 2 2" xfId="88" xr:uid="{00000000-0005-0000-0000-0000BB5C0000}"/>
    <cellStyle name="Normal 2 4 2 2 2 10" xfId="8235" xr:uid="{00000000-0005-0000-0000-0000BC5C0000}"/>
    <cellStyle name="Normal 2 4 2 2 2 10 2" xfId="24531" xr:uid="{00000000-0005-0000-0000-0000BD5C0000}"/>
    <cellStyle name="Normal 2 4 2 2 2 11" xfId="16385" xr:uid="{00000000-0005-0000-0000-0000BE5C0000}"/>
    <cellStyle name="Normal 2 4 2 2 2 2" xfId="178" xr:uid="{00000000-0005-0000-0000-0000BF5C0000}"/>
    <cellStyle name="Normal 2 4 2 2 2 2 2" xfId="522" xr:uid="{00000000-0005-0000-0000-0000C05C0000}"/>
    <cellStyle name="Normal 2 4 2 2 2 2 2 2" xfId="1228" xr:uid="{00000000-0005-0000-0000-0000C15C0000}"/>
    <cellStyle name="Normal 2 4 2 2 2 2 2 2 2" xfId="2638" xr:uid="{00000000-0005-0000-0000-0000C25C0000}"/>
    <cellStyle name="Normal 2 4 2 2 2 2 2 2 2 2" xfId="5113" xr:uid="{00000000-0005-0000-0000-0000C35C0000}"/>
    <cellStyle name="Normal 2 4 2 2 2 2 2 2 2 2 2" xfId="13259" xr:uid="{00000000-0005-0000-0000-0000C45C0000}"/>
    <cellStyle name="Normal 2 4 2 2 2 2 2 2 2 2 2 2" xfId="29555" xr:uid="{00000000-0005-0000-0000-0000C55C0000}"/>
    <cellStyle name="Normal 2 4 2 2 2 2 2 2 2 2 3" xfId="21409" xr:uid="{00000000-0005-0000-0000-0000C65C0000}"/>
    <cellStyle name="Normal 2 4 2 2 2 2 2 2 2 3" xfId="7937" xr:uid="{00000000-0005-0000-0000-0000C75C0000}"/>
    <cellStyle name="Normal 2 4 2 2 2 2 2 2 2 3 2" xfId="16083" xr:uid="{00000000-0005-0000-0000-0000C85C0000}"/>
    <cellStyle name="Normal 2 4 2 2 2 2 2 2 2 3 2 2" xfId="32379" xr:uid="{00000000-0005-0000-0000-0000C95C0000}"/>
    <cellStyle name="Normal 2 4 2 2 2 2 2 2 2 3 3" xfId="24233" xr:uid="{00000000-0005-0000-0000-0000CA5C0000}"/>
    <cellStyle name="Normal 2 4 2 2 2 2 2 2 2 4" xfId="10784" xr:uid="{00000000-0005-0000-0000-0000CB5C0000}"/>
    <cellStyle name="Normal 2 4 2 2 2 2 2 2 2 4 2" xfId="27080" xr:uid="{00000000-0005-0000-0000-0000CC5C0000}"/>
    <cellStyle name="Normal 2 4 2 2 2 2 2 2 2 5" xfId="18934" xr:uid="{00000000-0005-0000-0000-0000CD5C0000}"/>
    <cellStyle name="Normal 2 4 2 2 2 2 2 2 3" xfId="3895" xr:uid="{00000000-0005-0000-0000-0000CE5C0000}"/>
    <cellStyle name="Normal 2 4 2 2 2 2 2 2 3 2" xfId="12041" xr:uid="{00000000-0005-0000-0000-0000CF5C0000}"/>
    <cellStyle name="Normal 2 4 2 2 2 2 2 2 3 2 2" xfId="28337" xr:uid="{00000000-0005-0000-0000-0000D05C0000}"/>
    <cellStyle name="Normal 2 4 2 2 2 2 2 2 3 3" xfId="20191" xr:uid="{00000000-0005-0000-0000-0000D15C0000}"/>
    <cellStyle name="Normal 2 4 2 2 2 2 2 2 4" xfId="6527" xr:uid="{00000000-0005-0000-0000-0000D25C0000}"/>
    <cellStyle name="Normal 2 4 2 2 2 2 2 2 4 2" xfId="14673" xr:uid="{00000000-0005-0000-0000-0000D35C0000}"/>
    <cellStyle name="Normal 2 4 2 2 2 2 2 2 4 2 2" xfId="30969" xr:uid="{00000000-0005-0000-0000-0000D45C0000}"/>
    <cellStyle name="Normal 2 4 2 2 2 2 2 2 4 3" xfId="22823" xr:uid="{00000000-0005-0000-0000-0000D55C0000}"/>
    <cellStyle name="Normal 2 4 2 2 2 2 2 2 5" xfId="9374" xr:uid="{00000000-0005-0000-0000-0000D65C0000}"/>
    <cellStyle name="Normal 2 4 2 2 2 2 2 2 5 2" xfId="25670" xr:uid="{00000000-0005-0000-0000-0000D75C0000}"/>
    <cellStyle name="Normal 2 4 2 2 2 2 2 2 6" xfId="17524" xr:uid="{00000000-0005-0000-0000-0000D85C0000}"/>
    <cellStyle name="Normal 2 4 2 2 2 2 2 3" xfId="1933" xr:uid="{00000000-0005-0000-0000-0000D95C0000}"/>
    <cellStyle name="Normal 2 4 2 2 2 2 2 3 2" xfId="4504" xr:uid="{00000000-0005-0000-0000-0000DA5C0000}"/>
    <cellStyle name="Normal 2 4 2 2 2 2 2 3 2 2" xfId="12650" xr:uid="{00000000-0005-0000-0000-0000DB5C0000}"/>
    <cellStyle name="Normal 2 4 2 2 2 2 2 3 2 2 2" xfId="28946" xr:uid="{00000000-0005-0000-0000-0000DC5C0000}"/>
    <cellStyle name="Normal 2 4 2 2 2 2 2 3 2 3" xfId="20800" xr:uid="{00000000-0005-0000-0000-0000DD5C0000}"/>
    <cellStyle name="Normal 2 4 2 2 2 2 2 3 3" xfId="7232" xr:uid="{00000000-0005-0000-0000-0000DE5C0000}"/>
    <cellStyle name="Normal 2 4 2 2 2 2 2 3 3 2" xfId="15378" xr:uid="{00000000-0005-0000-0000-0000DF5C0000}"/>
    <cellStyle name="Normal 2 4 2 2 2 2 2 3 3 2 2" xfId="31674" xr:uid="{00000000-0005-0000-0000-0000E05C0000}"/>
    <cellStyle name="Normal 2 4 2 2 2 2 2 3 3 3" xfId="23528" xr:uid="{00000000-0005-0000-0000-0000E15C0000}"/>
    <cellStyle name="Normal 2 4 2 2 2 2 2 3 4" xfId="10079" xr:uid="{00000000-0005-0000-0000-0000E25C0000}"/>
    <cellStyle name="Normal 2 4 2 2 2 2 2 3 4 2" xfId="26375" xr:uid="{00000000-0005-0000-0000-0000E35C0000}"/>
    <cellStyle name="Normal 2 4 2 2 2 2 2 3 5" xfId="18229" xr:uid="{00000000-0005-0000-0000-0000E45C0000}"/>
    <cellStyle name="Normal 2 4 2 2 2 2 2 4" xfId="3286" xr:uid="{00000000-0005-0000-0000-0000E55C0000}"/>
    <cellStyle name="Normal 2 4 2 2 2 2 2 4 2" xfId="11432" xr:uid="{00000000-0005-0000-0000-0000E65C0000}"/>
    <cellStyle name="Normal 2 4 2 2 2 2 2 4 2 2" xfId="27728" xr:uid="{00000000-0005-0000-0000-0000E75C0000}"/>
    <cellStyle name="Normal 2 4 2 2 2 2 2 4 3" xfId="19582" xr:uid="{00000000-0005-0000-0000-0000E85C0000}"/>
    <cellStyle name="Normal 2 4 2 2 2 2 2 5" xfId="5822" xr:uid="{00000000-0005-0000-0000-0000E95C0000}"/>
    <cellStyle name="Normal 2 4 2 2 2 2 2 5 2" xfId="13968" xr:uid="{00000000-0005-0000-0000-0000EA5C0000}"/>
    <cellStyle name="Normal 2 4 2 2 2 2 2 5 2 2" xfId="30264" xr:uid="{00000000-0005-0000-0000-0000EB5C0000}"/>
    <cellStyle name="Normal 2 4 2 2 2 2 2 5 3" xfId="22118" xr:uid="{00000000-0005-0000-0000-0000EC5C0000}"/>
    <cellStyle name="Normal 2 4 2 2 2 2 2 6" xfId="8669" xr:uid="{00000000-0005-0000-0000-0000ED5C0000}"/>
    <cellStyle name="Normal 2 4 2 2 2 2 2 6 2" xfId="24965" xr:uid="{00000000-0005-0000-0000-0000EE5C0000}"/>
    <cellStyle name="Normal 2 4 2 2 2 2 2 7" xfId="16819" xr:uid="{00000000-0005-0000-0000-0000EF5C0000}"/>
    <cellStyle name="Normal 2 4 2 2 2 2 3" xfId="884" xr:uid="{00000000-0005-0000-0000-0000F05C0000}"/>
    <cellStyle name="Normal 2 4 2 2 2 2 3 2" xfId="2294" xr:uid="{00000000-0005-0000-0000-0000F15C0000}"/>
    <cellStyle name="Normal 2 4 2 2 2 2 3 2 2" xfId="4817" xr:uid="{00000000-0005-0000-0000-0000F25C0000}"/>
    <cellStyle name="Normal 2 4 2 2 2 2 3 2 2 2" xfId="12963" xr:uid="{00000000-0005-0000-0000-0000F35C0000}"/>
    <cellStyle name="Normal 2 4 2 2 2 2 3 2 2 2 2" xfId="29259" xr:uid="{00000000-0005-0000-0000-0000F45C0000}"/>
    <cellStyle name="Normal 2 4 2 2 2 2 3 2 2 3" xfId="21113" xr:uid="{00000000-0005-0000-0000-0000F55C0000}"/>
    <cellStyle name="Normal 2 4 2 2 2 2 3 2 3" xfId="7593" xr:uid="{00000000-0005-0000-0000-0000F65C0000}"/>
    <cellStyle name="Normal 2 4 2 2 2 2 3 2 3 2" xfId="15739" xr:uid="{00000000-0005-0000-0000-0000F75C0000}"/>
    <cellStyle name="Normal 2 4 2 2 2 2 3 2 3 2 2" xfId="32035" xr:uid="{00000000-0005-0000-0000-0000F85C0000}"/>
    <cellStyle name="Normal 2 4 2 2 2 2 3 2 3 3" xfId="23889" xr:uid="{00000000-0005-0000-0000-0000F95C0000}"/>
    <cellStyle name="Normal 2 4 2 2 2 2 3 2 4" xfId="10440" xr:uid="{00000000-0005-0000-0000-0000FA5C0000}"/>
    <cellStyle name="Normal 2 4 2 2 2 2 3 2 4 2" xfId="26736" xr:uid="{00000000-0005-0000-0000-0000FB5C0000}"/>
    <cellStyle name="Normal 2 4 2 2 2 2 3 2 5" xfId="18590" xr:uid="{00000000-0005-0000-0000-0000FC5C0000}"/>
    <cellStyle name="Normal 2 4 2 2 2 2 3 3" xfId="3599" xr:uid="{00000000-0005-0000-0000-0000FD5C0000}"/>
    <cellStyle name="Normal 2 4 2 2 2 2 3 3 2" xfId="11745" xr:uid="{00000000-0005-0000-0000-0000FE5C0000}"/>
    <cellStyle name="Normal 2 4 2 2 2 2 3 3 2 2" xfId="28041" xr:uid="{00000000-0005-0000-0000-0000FF5C0000}"/>
    <cellStyle name="Normal 2 4 2 2 2 2 3 3 3" xfId="19895" xr:uid="{00000000-0005-0000-0000-0000005D0000}"/>
    <cellStyle name="Normal 2 4 2 2 2 2 3 4" xfId="6183" xr:uid="{00000000-0005-0000-0000-0000015D0000}"/>
    <cellStyle name="Normal 2 4 2 2 2 2 3 4 2" xfId="14329" xr:uid="{00000000-0005-0000-0000-0000025D0000}"/>
    <cellStyle name="Normal 2 4 2 2 2 2 3 4 2 2" xfId="30625" xr:uid="{00000000-0005-0000-0000-0000035D0000}"/>
    <cellStyle name="Normal 2 4 2 2 2 2 3 4 3" xfId="22479" xr:uid="{00000000-0005-0000-0000-0000045D0000}"/>
    <cellStyle name="Normal 2 4 2 2 2 2 3 5" xfId="9030" xr:uid="{00000000-0005-0000-0000-0000055D0000}"/>
    <cellStyle name="Normal 2 4 2 2 2 2 3 5 2" xfId="25326" xr:uid="{00000000-0005-0000-0000-0000065D0000}"/>
    <cellStyle name="Normal 2 4 2 2 2 2 3 6" xfId="17180" xr:uid="{00000000-0005-0000-0000-0000075D0000}"/>
    <cellStyle name="Normal 2 4 2 2 2 2 4" xfId="1589" xr:uid="{00000000-0005-0000-0000-0000085D0000}"/>
    <cellStyle name="Normal 2 4 2 2 2 2 4 2" xfId="4208" xr:uid="{00000000-0005-0000-0000-0000095D0000}"/>
    <cellStyle name="Normal 2 4 2 2 2 2 4 2 2" xfId="12354" xr:uid="{00000000-0005-0000-0000-00000A5D0000}"/>
    <cellStyle name="Normal 2 4 2 2 2 2 4 2 2 2" xfId="28650" xr:uid="{00000000-0005-0000-0000-00000B5D0000}"/>
    <cellStyle name="Normal 2 4 2 2 2 2 4 2 3" xfId="20504" xr:uid="{00000000-0005-0000-0000-00000C5D0000}"/>
    <cellStyle name="Normal 2 4 2 2 2 2 4 3" xfId="6888" xr:uid="{00000000-0005-0000-0000-00000D5D0000}"/>
    <cellStyle name="Normal 2 4 2 2 2 2 4 3 2" xfId="15034" xr:uid="{00000000-0005-0000-0000-00000E5D0000}"/>
    <cellStyle name="Normal 2 4 2 2 2 2 4 3 2 2" xfId="31330" xr:uid="{00000000-0005-0000-0000-00000F5D0000}"/>
    <cellStyle name="Normal 2 4 2 2 2 2 4 3 3" xfId="23184" xr:uid="{00000000-0005-0000-0000-0000105D0000}"/>
    <cellStyle name="Normal 2 4 2 2 2 2 4 4" xfId="9735" xr:uid="{00000000-0005-0000-0000-0000115D0000}"/>
    <cellStyle name="Normal 2 4 2 2 2 2 4 4 2" xfId="26031" xr:uid="{00000000-0005-0000-0000-0000125D0000}"/>
    <cellStyle name="Normal 2 4 2 2 2 2 4 5" xfId="17885" xr:uid="{00000000-0005-0000-0000-0000135D0000}"/>
    <cellStyle name="Normal 2 4 2 2 2 2 5" xfId="2990" xr:uid="{00000000-0005-0000-0000-0000145D0000}"/>
    <cellStyle name="Normal 2 4 2 2 2 2 5 2" xfId="11136" xr:uid="{00000000-0005-0000-0000-0000155D0000}"/>
    <cellStyle name="Normal 2 4 2 2 2 2 5 2 2" xfId="27432" xr:uid="{00000000-0005-0000-0000-0000165D0000}"/>
    <cellStyle name="Normal 2 4 2 2 2 2 5 3" xfId="19286" xr:uid="{00000000-0005-0000-0000-0000175D0000}"/>
    <cellStyle name="Normal 2 4 2 2 2 2 6" xfId="5478" xr:uid="{00000000-0005-0000-0000-0000185D0000}"/>
    <cellStyle name="Normal 2 4 2 2 2 2 6 2" xfId="13624" xr:uid="{00000000-0005-0000-0000-0000195D0000}"/>
    <cellStyle name="Normal 2 4 2 2 2 2 6 2 2" xfId="29920" xr:uid="{00000000-0005-0000-0000-00001A5D0000}"/>
    <cellStyle name="Normal 2 4 2 2 2 2 6 3" xfId="21774" xr:uid="{00000000-0005-0000-0000-00001B5D0000}"/>
    <cellStyle name="Normal 2 4 2 2 2 2 7" xfId="8325" xr:uid="{00000000-0005-0000-0000-00001C5D0000}"/>
    <cellStyle name="Normal 2 4 2 2 2 2 7 2" xfId="24621" xr:uid="{00000000-0005-0000-0000-00001D5D0000}"/>
    <cellStyle name="Normal 2 4 2 2 2 2 8" xfId="16475" xr:uid="{00000000-0005-0000-0000-00001E5D0000}"/>
    <cellStyle name="Normal 2 4 2 2 2 3" xfId="253" xr:uid="{00000000-0005-0000-0000-00001F5D0000}"/>
    <cellStyle name="Normal 2 4 2 2 2 3 2" xfId="597" xr:uid="{00000000-0005-0000-0000-0000205D0000}"/>
    <cellStyle name="Normal 2 4 2 2 2 3 2 2" xfId="1303" xr:uid="{00000000-0005-0000-0000-0000215D0000}"/>
    <cellStyle name="Normal 2 4 2 2 2 3 2 2 2" xfId="2713" xr:uid="{00000000-0005-0000-0000-0000225D0000}"/>
    <cellStyle name="Normal 2 4 2 2 2 3 2 2 2 2" xfId="5187" xr:uid="{00000000-0005-0000-0000-0000235D0000}"/>
    <cellStyle name="Normal 2 4 2 2 2 3 2 2 2 2 2" xfId="13333" xr:uid="{00000000-0005-0000-0000-0000245D0000}"/>
    <cellStyle name="Normal 2 4 2 2 2 3 2 2 2 2 2 2" xfId="29629" xr:uid="{00000000-0005-0000-0000-0000255D0000}"/>
    <cellStyle name="Normal 2 4 2 2 2 3 2 2 2 2 3" xfId="21483" xr:uid="{00000000-0005-0000-0000-0000265D0000}"/>
    <cellStyle name="Normal 2 4 2 2 2 3 2 2 2 3" xfId="8012" xr:uid="{00000000-0005-0000-0000-0000275D0000}"/>
    <cellStyle name="Normal 2 4 2 2 2 3 2 2 2 3 2" xfId="16158" xr:uid="{00000000-0005-0000-0000-0000285D0000}"/>
    <cellStyle name="Normal 2 4 2 2 2 3 2 2 2 3 2 2" xfId="32454" xr:uid="{00000000-0005-0000-0000-0000295D0000}"/>
    <cellStyle name="Normal 2 4 2 2 2 3 2 2 2 3 3" xfId="24308" xr:uid="{00000000-0005-0000-0000-00002A5D0000}"/>
    <cellStyle name="Normal 2 4 2 2 2 3 2 2 2 4" xfId="10859" xr:uid="{00000000-0005-0000-0000-00002B5D0000}"/>
    <cellStyle name="Normal 2 4 2 2 2 3 2 2 2 4 2" xfId="27155" xr:uid="{00000000-0005-0000-0000-00002C5D0000}"/>
    <cellStyle name="Normal 2 4 2 2 2 3 2 2 2 5" xfId="19009" xr:uid="{00000000-0005-0000-0000-00002D5D0000}"/>
    <cellStyle name="Normal 2 4 2 2 2 3 2 2 3" xfId="3969" xr:uid="{00000000-0005-0000-0000-00002E5D0000}"/>
    <cellStyle name="Normal 2 4 2 2 2 3 2 2 3 2" xfId="12115" xr:uid="{00000000-0005-0000-0000-00002F5D0000}"/>
    <cellStyle name="Normal 2 4 2 2 2 3 2 2 3 2 2" xfId="28411" xr:uid="{00000000-0005-0000-0000-0000305D0000}"/>
    <cellStyle name="Normal 2 4 2 2 2 3 2 2 3 3" xfId="20265" xr:uid="{00000000-0005-0000-0000-0000315D0000}"/>
    <cellStyle name="Normal 2 4 2 2 2 3 2 2 4" xfId="6602" xr:uid="{00000000-0005-0000-0000-0000325D0000}"/>
    <cellStyle name="Normal 2 4 2 2 2 3 2 2 4 2" xfId="14748" xr:uid="{00000000-0005-0000-0000-0000335D0000}"/>
    <cellStyle name="Normal 2 4 2 2 2 3 2 2 4 2 2" xfId="31044" xr:uid="{00000000-0005-0000-0000-0000345D0000}"/>
    <cellStyle name="Normal 2 4 2 2 2 3 2 2 4 3" xfId="22898" xr:uid="{00000000-0005-0000-0000-0000355D0000}"/>
    <cellStyle name="Normal 2 4 2 2 2 3 2 2 5" xfId="9449" xr:uid="{00000000-0005-0000-0000-0000365D0000}"/>
    <cellStyle name="Normal 2 4 2 2 2 3 2 2 5 2" xfId="25745" xr:uid="{00000000-0005-0000-0000-0000375D0000}"/>
    <cellStyle name="Normal 2 4 2 2 2 3 2 2 6" xfId="17599" xr:uid="{00000000-0005-0000-0000-0000385D0000}"/>
    <cellStyle name="Normal 2 4 2 2 2 3 2 3" xfId="2008" xr:uid="{00000000-0005-0000-0000-0000395D0000}"/>
    <cellStyle name="Normal 2 4 2 2 2 3 2 3 2" xfId="4578" xr:uid="{00000000-0005-0000-0000-00003A5D0000}"/>
    <cellStyle name="Normal 2 4 2 2 2 3 2 3 2 2" xfId="12724" xr:uid="{00000000-0005-0000-0000-00003B5D0000}"/>
    <cellStyle name="Normal 2 4 2 2 2 3 2 3 2 2 2" xfId="29020" xr:uid="{00000000-0005-0000-0000-00003C5D0000}"/>
    <cellStyle name="Normal 2 4 2 2 2 3 2 3 2 3" xfId="20874" xr:uid="{00000000-0005-0000-0000-00003D5D0000}"/>
    <cellStyle name="Normal 2 4 2 2 2 3 2 3 3" xfId="7307" xr:uid="{00000000-0005-0000-0000-00003E5D0000}"/>
    <cellStyle name="Normal 2 4 2 2 2 3 2 3 3 2" xfId="15453" xr:uid="{00000000-0005-0000-0000-00003F5D0000}"/>
    <cellStyle name="Normal 2 4 2 2 2 3 2 3 3 2 2" xfId="31749" xr:uid="{00000000-0005-0000-0000-0000405D0000}"/>
    <cellStyle name="Normal 2 4 2 2 2 3 2 3 3 3" xfId="23603" xr:uid="{00000000-0005-0000-0000-0000415D0000}"/>
    <cellStyle name="Normal 2 4 2 2 2 3 2 3 4" xfId="10154" xr:uid="{00000000-0005-0000-0000-0000425D0000}"/>
    <cellStyle name="Normal 2 4 2 2 2 3 2 3 4 2" xfId="26450" xr:uid="{00000000-0005-0000-0000-0000435D0000}"/>
    <cellStyle name="Normal 2 4 2 2 2 3 2 3 5" xfId="18304" xr:uid="{00000000-0005-0000-0000-0000445D0000}"/>
    <cellStyle name="Normal 2 4 2 2 2 3 2 4" xfId="3360" xr:uid="{00000000-0005-0000-0000-0000455D0000}"/>
    <cellStyle name="Normal 2 4 2 2 2 3 2 4 2" xfId="11506" xr:uid="{00000000-0005-0000-0000-0000465D0000}"/>
    <cellStyle name="Normal 2 4 2 2 2 3 2 4 2 2" xfId="27802" xr:uid="{00000000-0005-0000-0000-0000475D0000}"/>
    <cellStyle name="Normal 2 4 2 2 2 3 2 4 3" xfId="19656" xr:uid="{00000000-0005-0000-0000-0000485D0000}"/>
    <cellStyle name="Normal 2 4 2 2 2 3 2 5" xfId="5897" xr:uid="{00000000-0005-0000-0000-0000495D0000}"/>
    <cellStyle name="Normal 2 4 2 2 2 3 2 5 2" xfId="14043" xr:uid="{00000000-0005-0000-0000-00004A5D0000}"/>
    <cellStyle name="Normal 2 4 2 2 2 3 2 5 2 2" xfId="30339" xr:uid="{00000000-0005-0000-0000-00004B5D0000}"/>
    <cellStyle name="Normal 2 4 2 2 2 3 2 5 3" xfId="22193" xr:uid="{00000000-0005-0000-0000-00004C5D0000}"/>
    <cellStyle name="Normal 2 4 2 2 2 3 2 6" xfId="8744" xr:uid="{00000000-0005-0000-0000-00004D5D0000}"/>
    <cellStyle name="Normal 2 4 2 2 2 3 2 6 2" xfId="25040" xr:uid="{00000000-0005-0000-0000-00004E5D0000}"/>
    <cellStyle name="Normal 2 4 2 2 2 3 2 7" xfId="16894" xr:uid="{00000000-0005-0000-0000-00004F5D0000}"/>
    <cellStyle name="Normal 2 4 2 2 2 3 3" xfId="959" xr:uid="{00000000-0005-0000-0000-0000505D0000}"/>
    <cellStyle name="Normal 2 4 2 2 2 3 3 2" xfId="2369" xr:uid="{00000000-0005-0000-0000-0000515D0000}"/>
    <cellStyle name="Normal 2 4 2 2 2 3 3 2 2" xfId="4891" xr:uid="{00000000-0005-0000-0000-0000525D0000}"/>
    <cellStyle name="Normal 2 4 2 2 2 3 3 2 2 2" xfId="13037" xr:uid="{00000000-0005-0000-0000-0000535D0000}"/>
    <cellStyle name="Normal 2 4 2 2 2 3 3 2 2 2 2" xfId="29333" xr:uid="{00000000-0005-0000-0000-0000545D0000}"/>
    <cellStyle name="Normal 2 4 2 2 2 3 3 2 2 3" xfId="21187" xr:uid="{00000000-0005-0000-0000-0000555D0000}"/>
    <cellStyle name="Normal 2 4 2 2 2 3 3 2 3" xfId="7668" xr:uid="{00000000-0005-0000-0000-0000565D0000}"/>
    <cellStyle name="Normal 2 4 2 2 2 3 3 2 3 2" xfId="15814" xr:uid="{00000000-0005-0000-0000-0000575D0000}"/>
    <cellStyle name="Normal 2 4 2 2 2 3 3 2 3 2 2" xfId="32110" xr:uid="{00000000-0005-0000-0000-0000585D0000}"/>
    <cellStyle name="Normal 2 4 2 2 2 3 3 2 3 3" xfId="23964" xr:uid="{00000000-0005-0000-0000-0000595D0000}"/>
    <cellStyle name="Normal 2 4 2 2 2 3 3 2 4" xfId="10515" xr:uid="{00000000-0005-0000-0000-00005A5D0000}"/>
    <cellStyle name="Normal 2 4 2 2 2 3 3 2 4 2" xfId="26811" xr:uid="{00000000-0005-0000-0000-00005B5D0000}"/>
    <cellStyle name="Normal 2 4 2 2 2 3 3 2 5" xfId="18665" xr:uid="{00000000-0005-0000-0000-00005C5D0000}"/>
    <cellStyle name="Normal 2 4 2 2 2 3 3 3" xfId="3673" xr:uid="{00000000-0005-0000-0000-00005D5D0000}"/>
    <cellStyle name="Normal 2 4 2 2 2 3 3 3 2" xfId="11819" xr:uid="{00000000-0005-0000-0000-00005E5D0000}"/>
    <cellStyle name="Normal 2 4 2 2 2 3 3 3 2 2" xfId="28115" xr:uid="{00000000-0005-0000-0000-00005F5D0000}"/>
    <cellStyle name="Normal 2 4 2 2 2 3 3 3 3" xfId="19969" xr:uid="{00000000-0005-0000-0000-0000605D0000}"/>
    <cellStyle name="Normal 2 4 2 2 2 3 3 4" xfId="6258" xr:uid="{00000000-0005-0000-0000-0000615D0000}"/>
    <cellStyle name="Normal 2 4 2 2 2 3 3 4 2" xfId="14404" xr:uid="{00000000-0005-0000-0000-0000625D0000}"/>
    <cellStyle name="Normal 2 4 2 2 2 3 3 4 2 2" xfId="30700" xr:uid="{00000000-0005-0000-0000-0000635D0000}"/>
    <cellStyle name="Normal 2 4 2 2 2 3 3 4 3" xfId="22554" xr:uid="{00000000-0005-0000-0000-0000645D0000}"/>
    <cellStyle name="Normal 2 4 2 2 2 3 3 5" xfId="9105" xr:uid="{00000000-0005-0000-0000-0000655D0000}"/>
    <cellStyle name="Normal 2 4 2 2 2 3 3 5 2" xfId="25401" xr:uid="{00000000-0005-0000-0000-0000665D0000}"/>
    <cellStyle name="Normal 2 4 2 2 2 3 3 6" xfId="17255" xr:uid="{00000000-0005-0000-0000-0000675D0000}"/>
    <cellStyle name="Normal 2 4 2 2 2 3 4" xfId="1664" xr:uid="{00000000-0005-0000-0000-0000685D0000}"/>
    <cellStyle name="Normal 2 4 2 2 2 3 4 2" xfId="4282" xr:uid="{00000000-0005-0000-0000-0000695D0000}"/>
    <cellStyle name="Normal 2 4 2 2 2 3 4 2 2" xfId="12428" xr:uid="{00000000-0005-0000-0000-00006A5D0000}"/>
    <cellStyle name="Normal 2 4 2 2 2 3 4 2 2 2" xfId="28724" xr:uid="{00000000-0005-0000-0000-00006B5D0000}"/>
    <cellStyle name="Normal 2 4 2 2 2 3 4 2 3" xfId="20578" xr:uid="{00000000-0005-0000-0000-00006C5D0000}"/>
    <cellStyle name="Normal 2 4 2 2 2 3 4 3" xfId="6963" xr:uid="{00000000-0005-0000-0000-00006D5D0000}"/>
    <cellStyle name="Normal 2 4 2 2 2 3 4 3 2" xfId="15109" xr:uid="{00000000-0005-0000-0000-00006E5D0000}"/>
    <cellStyle name="Normal 2 4 2 2 2 3 4 3 2 2" xfId="31405" xr:uid="{00000000-0005-0000-0000-00006F5D0000}"/>
    <cellStyle name="Normal 2 4 2 2 2 3 4 3 3" xfId="23259" xr:uid="{00000000-0005-0000-0000-0000705D0000}"/>
    <cellStyle name="Normal 2 4 2 2 2 3 4 4" xfId="9810" xr:uid="{00000000-0005-0000-0000-0000715D0000}"/>
    <cellStyle name="Normal 2 4 2 2 2 3 4 4 2" xfId="26106" xr:uid="{00000000-0005-0000-0000-0000725D0000}"/>
    <cellStyle name="Normal 2 4 2 2 2 3 4 5" xfId="17960" xr:uid="{00000000-0005-0000-0000-0000735D0000}"/>
    <cellStyle name="Normal 2 4 2 2 2 3 5" xfId="3064" xr:uid="{00000000-0005-0000-0000-0000745D0000}"/>
    <cellStyle name="Normal 2 4 2 2 2 3 5 2" xfId="11210" xr:uid="{00000000-0005-0000-0000-0000755D0000}"/>
    <cellStyle name="Normal 2 4 2 2 2 3 5 2 2" xfId="27506" xr:uid="{00000000-0005-0000-0000-0000765D0000}"/>
    <cellStyle name="Normal 2 4 2 2 2 3 5 3" xfId="19360" xr:uid="{00000000-0005-0000-0000-0000775D0000}"/>
    <cellStyle name="Normal 2 4 2 2 2 3 6" xfId="5553" xr:uid="{00000000-0005-0000-0000-0000785D0000}"/>
    <cellStyle name="Normal 2 4 2 2 2 3 6 2" xfId="13699" xr:uid="{00000000-0005-0000-0000-0000795D0000}"/>
    <cellStyle name="Normal 2 4 2 2 2 3 6 2 2" xfId="29995" xr:uid="{00000000-0005-0000-0000-00007A5D0000}"/>
    <cellStyle name="Normal 2 4 2 2 2 3 6 3" xfId="21849" xr:uid="{00000000-0005-0000-0000-00007B5D0000}"/>
    <cellStyle name="Normal 2 4 2 2 2 3 7" xfId="8400" xr:uid="{00000000-0005-0000-0000-00007C5D0000}"/>
    <cellStyle name="Normal 2 4 2 2 2 3 7 2" xfId="24696" xr:uid="{00000000-0005-0000-0000-00007D5D0000}"/>
    <cellStyle name="Normal 2 4 2 2 2 3 8" xfId="16550" xr:uid="{00000000-0005-0000-0000-00007E5D0000}"/>
    <cellStyle name="Normal 2 4 2 2 2 4" xfId="342" xr:uid="{00000000-0005-0000-0000-00007F5D0000}"/>
    <cellStyle name="Normal 2 4 2 2 2 4 2" xfId="686" xr:uid="{00000000-0005-0000-0000-0000805D0000}"/>
    <cellStyle name="Normal 2 4 2 2 2 4 2 2" xfId="1392" xr:uid="{00000000-0005-0000-0000-0000815D0000}"/>
    <cellStyle name="Normal 2 4 2 2 2 4 2 2 2" xfId="2802" xr:uid="{00000000-0005-0000-0000-0000825D0000}"/>
    <cellStyle name="Normal 2 4 2 2 2 4 2 2 2 2" xfId="5261" xr:uid="{00000000-0005-0000-0000-0000835D0000}"/>
    <cellStyle name="Normal 2 4 2 2 2 4 2 2 2 2 2" xfId="13407" xr:uid="{00000000-0005-0000-0000-0000845D0000}"/>
    <cellStyle name="Normal 2 4 2 2 2 4 2 2 2 2 2 2" xfId="29703" xr:uid="{00000000-0005-0000-0000-0000855D0000}"/>
    <cellStyle name="Normal 2 4 2 2 2 4 2 2 2 2 3" xfId="21557" xr:uid="{00000000-0005-0000-0000-0000865D0000}"/>
    <cellStyle name="Normal 2 4 2 2 2 4 2 2 2 3" xfId="8101" xr:uid="{00000000-0005-0000-0000-0000875D0000}"/>
    <cellStyle name="Normal 2 4 2 2 2 4 2 2 2 3 2" xfId="16247" xr:uid="{00000000-0005-0000-0000-0000885D0000}"/>
    <cellStyle name="Normal 2 4 2 2 2 4 2 2 2 3 2 2" xfId="32543" xr:uid="{00000000-0005-0000-0000-0000895D0000}"/>
    <cellStyle name="Normal 2 4 2 2 2 4 2 2 2 3 3" xfId="24397" xr:uid="{00000000-0005-0000-0000-00008A5D0000}"/>
    <cellStyle name="Normal 2 4 2 2 2 4 2 2 2 4" xfId="10948" xr:uid="{00000000-0005-0000-0000-00008B5D0000}"/>
    <cellStyle name="Normal 2 4 2 2 2 4 2 2 2 4 2" xfId="27244" xr:uid="{00000000-0005-0000-0000-00008C5D0000}"/>
    <cellStyle name="Normal 2 4 2 2 2 4 2 2 2 5" xfId="19098" xr:uid="{00000000-0005-0000-0000-00008D5D0000}"/>
    <cellStyle name="Normal 2 4 2 2 2 4 2 2 3" xfId="4043" xr:uid="{00000000-0005-0000-0000-00008E5D0000}"/>
    <cellStyle name="Normal 2 4 2 2 2 4 2 2 3 2" xfId="12189" xr:uid="{00000000-0005-0000-0000-00008F5D0000}"/>
    <cellStyle name="Normal 2 4 2 2 2 4 2 2 3 2 2" xfId="28485" xr:uid="{00000000-0005-0000-0000-0000905D0000}"/>
    <cellStyle name="Normal 2 4 2 2 2 4 2 2 3 3" xfId="20339" xr:uid="{00000000-0005-0000-0000-0000915D0000}"/>
    <cellStyle name="Normal 2 4 2 2 2 4 2 2 4" xfId="6691" xr:uid="{00000000-0005-0000-0000-0000925D0000}"/>
    <cellStyle name="Normal 2 4 2 2 2 4 2 2 4 2" xfId="14837" xr:uid="{00000000-0005-0000-0000-0000935D0000}"/>
    <cellStyle name="Normal 2 4 2 2 2 4 2 2 4 2 2" xfId="31133" xr:uid="{00000000-0005-0000-0000-0000945D0000}"/>
    <cellStyle name="Normal 2 4 2 2 2 4 2 2 4 3" xfId="22987" xr:uid="{00000000-0005-0000-0000-0000955D0000}"/>
    <cellStyle name="Normal 2 4 2 2 2 4 2 2 5" xfId="9538" xr:uid="{00000000-0005-0000-0000-0000965D0000}"/>
    <cellStyle name="Normal 2 4 2 2 2 4 2 2 5 2" xfId="25834" xr:uid="{00000000-0005-0000-0000-0000975D0000}"/>
    <cellStyle name="Normal 2 4 2 2 2 4 2 2 6" xfId="17688" xr:uid="{00000000-0005-0000-0000-0000985D0000}"/>
    <cellStyle name="Normal 2 4 2 2 2 4 2 3" xfId="2097" xr:uid="{00000000-0005-0000-0000-0000995D0000}"/>
    <cellStyle name="Normal 2 4 2 2 2 4 2 3 2" xfId="4652" xr:uid="{00000000-0005-0000-0000-00009A5D0000}"/>
    <cellStyle name="Normal 2 4 2 2 2 4 2 3 2 2" xfId="12798" xr:uid="{00000000-0005-0000-0000-00009B5D0000}"/>
    <cellStyle name="Normal 2 4 2 2 2 4 2 3 2 2 2" xfId="29094" xr:uid="{00000000-0005-0000-0000-00009C5D0000}"/>
    <cellStyle name="Normal 2 4 2 2 2 4 2 3 2 3" xfId="20948" xr:uid="{00000000-0005-0000-0000-00009D5D0000}"/>
    <cellStyle name="Normal 2 4 2 2 2 4 2 3 3" xfId="7396" xr:uid="{00000000-0005-0000-0000-00009E5D0000}"/>
    <cellStyle name="Normal 2 4 2 2 2 4 2 3 3 2" xfId="15542" xr:uid="{00000000-0005-0000-0000-00009F5D0000}"/>
    <cellStyle name="Normal 2 4 2 2 2 4 2 3 3 2 2" xfId="31838" xr:uid="{00000000-0005-0000-0000-0000A05D0000}"/>
    <cellStyle name="Normal 2 4 2 2 2 4 2 3 3 3" xfId="23692" xr:uid="{00000000-0005-0000-0000-0000A15D0000}"/>
    <cellStyle name="Normal 2 4 2 2 2 4 2 3 4" xfId="10243" xr:uid="{00000000-0005-0000-0000-0000A25D0000}"/>
    <cellStyle name="Normal 2 4 2 2 2 4 2 3 4 2" xfId="26539" xr:uid="{00000000-0005-0000-0000-0000A35D0000}"/>
    <cellStyle name="Normal 2 4 2 2 2 4 2 3 5" xfId="18393" xr:uid="{00000000-0005-0000-0000-0000A45D0000}"/>
    <cellStyle name="Normal 2 4 2 2 2 4 2 4" xfId="3434" xr:uid="{00000000-0005-0000-0000-0000A55D0000}"/>
    <cellStyle name="Normal 2 4 2 2 2 4 2 4 2" xfId="11580" xr:uid="{00000000-0005-0000-0000-0000A65D0000}"/>
    <cellStyle name="Normal 2 4 2 2 2 4 2 4 2 2" xfId="27876" xr:uid="{00000000-0005-0000-0000-0000A75D0000}"/>
    <cellStyle name="Normal 2 4 2 2 2 4 2 4 3" xfId="19730" xr:uid="{00000000-0005-0000-0000-0000A85D0000}"/>
    <cellStyle name="Normal 2 4 2 2 2 4 2 5" xfId="5986" xr:uid="{00000000-0005-0000-0000-0000A95D0000}"/>
    <cellStyle name="Normal 2 4 2 2 2 4 2 5 2" xfId="14132" xr:uid="{00000000-0005-0000-0000-0000AA5D0000}"/>
    <cellStyle name="Normal 2 4 2 2 2 4 2 5 2 2" xfId="30428" xr:uid="{00000000-0005-0000-0000-0000AB5D0000}"/>
    <cellStyle name="Normal 2 4 2 2 2 4 2 5 3" xfId="22282" xr:uid="{00000000-0005-0000-0000-0000AC5D0000}"/>
    <cellStyle name="Normal 2 4 2 2 2 4 2 6" xfId="8833" xr:uid="{00000000-0005-0000-0000-0000AD5D0000}"/>
    <cellStyle name="Normal 2 4 2 2 2 4 2 6 2" xfId="25129" xr:uid="{00000000-0005-0000-0000-0000AE5D0000}"/>
    <cellStyle name="Normal 2 4 2 2 2 4 2 7" xfId="16983" xr:uid="{00000000-0005-0000-0000-0000AF5D0000}"/>
    <cellStyle name="Normal 2 4 2 2 2 4 3" xfId="1048" xr:uid="{00000000-0005-0000-0000-0000B05D0000}"/>
    <cellStyle name="Normal 2 4 2 2 2 4 3 2" xfId="2458" xr:uid="{00000000-0005-0000-0000-0000B15D0000}"/>
    <cellStyle name="Normal 2 4 2 2 2 4 3 2 2" xfId="4965" xr:uid="{00000000-0005-0000-0000-0000B25D0000}"/>
    <cellStyle name="Normal 2 4 2 2 2 4 3 2 2 2" xfId="13111" xr:uid="{00000000-0005-0000-0000-0000B35D0000}"/>
    <cellStyle name="Normal 2 4 2 2 2 4 3 2 2 2 2" xfId="29407" xr:uid="{00000000-0005-0000-0000-0000B45D0000}"/>
    <cellStyle name="Normal 2 4 2 2 2 4 3 2 2 3" xfId="21261" xr:uid="{00000000-0005-0000-0000-0000B55D0000}"/>
    <cellStyle name="Normal 2 4 2 2 2 4 3 2 3" xfId="7757" xr:uid="{00000000-0005-0000-0000-0000B65D0000}"/>
    <cellStyle name="Normal 2 4 2 2 2 4 3 2 3 2" xfId="15903" xr:uid="{00000000-0005-0000-0000-0000B75D0000}"/>
    <cellStyle name="Normal 2 4 2 2 2 4 3 2 3 2 2" xfId="32199" xr:uid="{00000000-0005-0000-0000-0000B85D0000}"/>
    <cellStyle name="Normal 2 4 2 2 2 4 3 2 3 3" xfId="24053" xr:uid="{00000000-0005-0000-0000-0000B95D0000}"/>
    <cellStyle name="Normal 2 4 2 2 2 4 3 2 4" xfId="10604" xr:uid="{00000000-0005-0000-0000-0000BA5D0000}"/>
    <cellStyle name="Normal 2 4 2 2 2 4 3 2 4 2" xfId="26900" xr:uid="{00000000-0005-0000-0000-0000BB5D0000}"/>
    <cellStyle name="Normal 2 4 2 2 2 4 3 2 5" xfId="18754" xr:uid="{00000000-0005-0000-0000-0000BC5D0000}"/>
    <cellStyle name="Normal 2 4 2 2 2 4 3 3" xfId="3747" xr:uid="{00000000-0005-0000-0000-0000BD5D0000}"/>
    <cellStyle name="Normal 2 4 2 2 2 4 3 3 2" xfId="11893" xr:uid="{00000000-0005-0000-0000-0000BE5D0000}"/>
    <cellStyle name="Normal 2 4 2 2 2 4 3 3 2 2" xfId="28189" xr:uid="{00000000-0005-0000-0000-0000BF5D0000}"/>
    <cellStyle name="Normal 2 4 2 2 2 4 3 3 3" xfId="20043" xr:uid="{00000000-0005-0000-0000-0000C05D0000}"/>
    <cellStyle name="Normal 2 4 2 2 2 4 3 4" xfId="6347" xr:uid="{00000000-0005-0000-0000-0000C15D0000}"/>
    <cellStyle name="Normal 2 4 2 2 2 4 3 4 2" xfId="14493" xr:uid="{00000000-0005-0000-0000-0000C25D0000}"/>
    <cellStyle name="Normal 2 4 2 2 2 4 3 4 2 2" xfId="30789" xr:uid="{00000000-0005-0000-0000-0000C35D0000}"/>
    <cellStyle name="Normal 2 4 2 2 2 4 3 4 3" xfId="22643" xr:uid="{00000000-0005-0000-0000-0000C45D0000}"/>
    <cellStyle name="Normal 2 4 2 2 2 4 3 5" xfId="9194" xr:uid="{00000000-0005-0000-0000-0000C55D0000}"/>
    <cellStyle name="Normal 2 4 2 2 2 4 3 5 2" xfId="25490" xr:uid="{00000000-0005-0000-0000-0000C65D0000}"/>
    <cellStyle name="Normal 2 4 2 2 2 4 3 6" xfId="17344" xr:uid="{00000000-0005-0000-0000-0000C75D0000}"/>
    <cellStyle name="Normal 2 4 2 2 2 4 4" xfId="1753" xr:uid="{00000000-0005-0000-0000-0000C85D0000}"/>
    <cellStyle name="Normal 2 4 2 2 2 4 4 2" xfId="4356" xr:uid="{00000000-0005-0000-0000-0000C95D0000}"/>
    <cellStyle name="Normal 2 4 2 2 2 4 4 2 2" xfId="12502" xr:uid="{00000000-0005-0000-0000-0000CA5D0000}"/>
    <cellStyle name="Normal 2 4 2 2 2 4 4 2 2 2" xfId="28798" xr:uid="{00000000-0005-0000-0000-0000CB5D0000}"/>
    <cellStyle name="Normal 2 4 2 2 2 4 4 2 3" xfId="20652" xr:uid="{00000000-0005-0000-0000-0000CC5D0000}"/>
    <cellStyle name="Normal 2 4 2 2 2 4 4 3" xfId="7052" xr:uid="{00000000-0005-0000-0000-0000CD5D0000}"/>
    <cellStyle name="Normal 2 4 2 2 2 4 4 3 2" xfId="15198" xr:uid="{00000000-0005-0000-0000-0000CE5D0000}"/>
    <cellStyle name="Normal 2 4 2 2 2 4 4 3 2 2" xfId="31494" xr:uid="{00000000-0005-0000-0000-0000CF5D0000}"/>
    <cellStyle name="Normal 2 4 2 2 2 4 4 3 3" xfId="23348" xr:uid="{00000000-0005-0000-0000-0000D05D0000}"/>
    <cellStyle name="Normal 2 4 2 2 2 4 4 4" xfId="9899" xr:uid="{00000000-0005-0000-0000-0000D15D0000}"/>
    <cellStyle name="Normal 2 4 2 2 2 4 4 4 2" xfId="26195" xr:uid="{00000000-0005-0000-0000-0000D25D0000}"/>
    <cellStyle name="Normal 2 4 2 2 2 4 4 5" xfId="18049" xr:uid="{00000000-0005-0000-0000-0000D35D0000}"/>
    <cellStyle name="Normal 2 4 2 2 2 4 5" xfId="3138" xr:uid="{00000000-0005-0000-0000-0000D45D0000}"/>
    <cellStyle name="Normal 2 4 2 2 2 4 5 2" xfId="11284" xr:uid="{00000000-0005-0000-0000-0000D55D0000}"/>
    <cellStyle name="Normal 2 4 2 2 2 4 5 2 2" xfId="27580" xr:uid="{00000000-0005-0000-0000-0000D65D0000}"/>
    <cellStyle name="Normal 2 4 2 2 2 4 5 3" xfId="19434" xr:uid="{00000000-0005-0000-0000-0000D75D0000}"/>
    <cellStyle name="Normal 2 4 2 2 2 4 6" xfId="5642" xr:uid="{00000000-0005-0000-0000-0000D85D0000}"/>
    <cellStyle name="Normal 2 4 2 2 2 4 6 2" xfId="13788" xr:uid="{00000000-0005-0000-0000-0000D95D0000}"/>
    <cellStyle name="Normal 2 4 2 2 2 4 6 2 2" xfId="30084" xr:uid="{00000000-0005-0000-0000-0000DA5D0000}"/>
    <cellStyle name="Normal 2 4 2 2 2 4 6 3" xfId="21938" xr:uid="{00000000-0005-0000-0000-0000DB5D0000}"/>
    <cellStyle name="Normal 2 4 2 2 2 4 7" xfId="8489" xr:uid="{00000000-0005-0000-0000-0000DC5D0000}"/>
    <cellStyle name="Normal 2 4 2 2 2 4 7 2" xfId="24785" xr:uid="{00000000-0005-0000-0000-0000DD5D0000}"/>
    <cellStyle name="Normal 2 4 2 2 2 4 8" xfId="16639" xr:uid="{00000000-0005-0000-0000-0000DE5D0000}"/>
    <cellStyle name="Normal 2 4 2 2 2 5" xfId="432" xr:uid="{00000000-0005-0000-0000-0000DF5D0000}"/>
    <cellStyle name="Normal 2 4 2 2 2 5 2" xfId="1138" xr:uid="{00000000-0005-0000-0000-0000E05D0000}"/>
    <cellStyle name="Normal 2 4 2 2 2 5 2 2" xfId="2548" xr:uid="{00000000-0005-0000-0000-0000E15D0000}"/>
    <cellStyle name="Normal 2 4 2 2 2 5 2 2 2" xfId="5039" xr:uid="{00000000-0005-0000-0000-0000E25D0000}"/>
    <cellStyle name="Normal 2 4 2 2 2 5 2 2 2 2" xfId="13185" xr:uid="{00000000-0005-0000-0000-0000E35D0000}"/>
    <cellStyle name="Normal 2 4 2 2 2 5 2 2 2 2 2" xfId="29481" xr:uid="{00000000-0005-0000-0000-0000E45D0000}"/>
    <cellStyle name="Normal 2 4 2 2 2 5 2 2 2 3" xfId="21335" xr:uid="{00000000-0005-0000-0000-0000E55D0000}"/>
    <cellStyle name="Normal 2 4 2 2 2 5 2 2 3" xfId="7847" xr:uid="{00000000-0005-0000-0000-0000E65D0000}"/>
    <cellStyle name="Normal 2 4 2 2 2 5 2 2 3 2" xfId="15993" xr:uid="{00000000-0005-0000-0000-0000E75D0000}"/>
    <cellStyle name="Normal 2 4 2 2 2 5 2 2 3 2 2" xfId="32289" xr:uid="{00000000-0005-0000-0000-0000E85D0000}"/>
    <cellStyle name="Normal 2 4 2 2 2 5 2 2 3 3" xfId="24143" xr:uid="{00000000-0005-0000-0000-0000E95D0000}"/>
    <cellStyle name="Normal 2 4 2 2 2 5 2 2 4" xfId="10694" xr:uid="{00000000-0005-0000-0000-0000EA5D0000}"/>
    <cellStyle name="Normal 2 4 2 2 2 5 2 2 4 2" xfId="26990" xr:uid="{00000000-0005-0000-0000-0000EB5D0000}"/>
    <cellStyle name="Normal 2 4 2 2 2 5 2 2 5" xfId="18844" xr:uid="{00000000-0005-0000-0000-0000EC5D0000}"/>
    <cellStyle name="Normal 2 4 2 2 2 5 2 3" xfId="3821" xr:uid="{00000000-0005-0000-0000-0000ED5D0000}"/>
    <cellStyle name="Normal 2 4 2 2 2 5 2 3 2" xfId="11967" xr:uid="{00000000-0005-0000-0000-0000EE5D0000}"/>
    <cellStyle name="Normal 2 4 2 2 2 5 2 3 2 2" xfId="28263" xr:uid="{00000000-0005-0000-0000-0000EF5D0000}"/>
    <cellStyle name="Normal 2 4 2 2 2 5 2 3 3" xfId="20117" xr:uid="{00000000-0005-0000-0000-0000F05D0000}"/>
    <cellStyle name="Normal 2 4 2 2 2 5 2 4" xfId="6437" xr:uid="{00000000-0005-0000-0000-0000F15D0000}"/>
    <cellStyle name="Normal 2 4 2 2 2 5 2 4 2" xfId="14583" xr:uid="{00000000-0005-0000-0000-0000F25D0000}"/>
    <cellStyle name="Normal 2 4 2 2 2 5 2 4 2 2" xfId="30879" xr:uid="{00000000-0005-0000-0000-0000F35D0000}"/>
    <cellStyle name="Normal 2 4 2 2 2 5 2 4 3" xfId="22733" xr:uid="{00000000-0005-0000-0000-0000F45D0000}"/>
    <cellStyle name="Normal 2 4 2 2 2 5 2 5" xfId="9284" xr:uid="{00000000-0005-0000-0000-0000F55D0000}"/>
    <cellStyle name="Normal 2 4 2 2 2 5 2 5 2" xfId="25580" xr:uid="{00000000-0005-0000-0000-0000F65D0000}"/>
    <cellStyle name="Normal 2 4 2 2 2 5 2 6" xfId="17434" xr:uid="{00000000-0005-0000-0000-0000F75D0000}"/>
    <cellStyle name="Normal 2 4 2 2 2 5 3" xfId="1843" xr:uid="{00000000-0005-0000-0000-0000F85D0000}"/>
    <cellStyle name="Normal 2 4 2 2 2 5 3 2" xfId="4430" xr:uid="{00000000-0005-0000-0000-0000F95D0000}"/>
    <cellStyle name="Normal 2 4 2 2 2 5 3 2 2" xfId="12576" xr:uid="{00000000-0005-0000-0000-0000FA5D0000}"/>
    <cellStyle name="Normal 2 4 2 2 2 5 3 2 2 2" xfId="28872" xr:uid="{00000000-0005-0000-0000-0000FB5D0000}"/>
    <cellStyle name="Normal 2 4 2 2 2 5 3 2 3" xfId="20726" xr:uid="{00000000-0005-0000-0000-0000FC5D0000}"/>
    <cellStyle name="Normal 2 4 2 2 2 5 3 3" xfId="7142" xr:uid="{00000000-0005-0000-0000-0000FD5D0000}"/>
    <cellStyle name="Normal 2 4 2 2 2 5 3 3 2" xfId="15288" xr:uid="{00000000-0005-0000-0000-0000FE5D0000}"/>
    <cellStyle name="Normal 2 4 2 2 2 5 3 3 2 2" xfId="31584" xr:uid="{00000000-0005-0000-0000-0000FF5D0000}"/>
    <cellStyle name="Normal 2 4 2 2 2 5 3 3 3" xfId="23438" xr:uid="{00000000-0005-0000-0000-0000005E0000}"/>
    <cellStyle name="Normal 2 4 2 2 2 5 3 4" xfId="9989" xr:uid="{00000000-0005-0000-0000-0000015E0000}"/>
    <cellStyle name="Normal 2 4 2 2 2 5 3 4 2" xfId="26285" xr:uid="{00000000-0005-0000-0000-0000025E0000}"/>
    <cellStyle name="Normal 2 4 2 2 2 5 3 5" xfId="18139" xr:uid="{00000000-0005-0000-0000-0000035E0000}"/>
    <cellStyle name="Normal 2 4 2 2 2 5 4" xfId="3212" xr:uid="{00000000-0005-0000-0000-0000045E0000}"/>
    <cellStyle name="Normal 2 4 2 2 2 5 4 2" xfId="11358" xr:uid="{00000000-0005-0000-0000-0000055E0000}"/>
    <cellStyle name="Normal 2 4 2 2 2 5 4 2 2" xfId="27654" xr:uid="{00000000-0005-0000-0000-0000065E0000}"/>
    <cellStyle name="Normal 2 4 2 2 2 5 4 3" xfId="19508" xr:uid="{00000000-0005-0000-0000-0000075E0000}"/>
    <cellStyle name="Normal 2 4 2 2 2 5 5" xfId="5732" xr:uid="{00000000-0005-0000-0000-0000085E0000}"/>
    <cellStyle name="Normal 2 4 2 2 2 5 5 2" xfId="13878" xr:uid="{00000000-0005-0000-0000-0000095E0000}"/>
    <cellStyle name="Normal 2 4 2 2 2 5 5 2 2" xfId="30174" xr:uid="{00000000-0005-0000-0000-00000A5E0000}"/>
    <cellStyle name="Normal 2 4 2 2 2 5 5 3" xfId="22028" xr:uid="{00000000-0005-0000-0000-00000B5E0000}"/>
    <cellStyle name="Normal 2 4 2 2 2 5 6" xfId="8579" xr:uid="{00000000-0005-0000-0000-00000C5E0000}"/>
    <cellStyle name="Normal 2 4 2 2 2 5 6 2" xfId="24875" xr:uid="{00000000-0005-0000-0000-00000D5E0000}"/>
    <cellStyle name="Normal 2 4 2 2 2 5 7" xfId="16729" xr:uid="{00000000-0005-0000-0000-00000E5E0000}"/>
    <cellStyle name="Normal 2 4 2 2 2 6" xfId="794" xr:uid="{00000000-0005-0000-0000-00000F5E0000}"/>
    <cellStyle name="Normal 2 4 2 2 2 6 2" xfId="2204" xr:uid="{00000000-0005-0000-0000-0000105E0000}"/>
    <cellStyle name="Normal 2 4 2 2 2 6 2 2" xfId="4743" xr:uid="{00000000-0005-0000-0000-0000115E0000}"/>
    <cellStyle name="Normal 2 4 2 2 2 6 2 2 2" xfId="12889" xr:uid="{00000000-0005-0000-0000-0000125E0000}"/>
    <cellStyle name="Normal 2 4 2 2 2 6 2 2 2 2" xfId="29185" xr:uid="{00000000-0005-0000-0000-0000135E0000}"/>
    <cellStyle name="Normal 2 4 2 2 2 6 2 2 3" xfId="21039" xr:uid="{00000000-0005-0000-0000-0000145E0000}"/>
    <cellStyle name="Normal 2 4 2 2 2 6 2 3" xfId="7503" xr:uid="{00000000-0005-0000-0000-0000155E0000}"/>
    <cellStyle name="Normal 2 4 2 2 2 6 2 3 2" xfId="15649" xr:uid="{00000000-0005-0000-0000-0000165E0000}"/>
    <cellStyle name="Normal 2 4 2 2 2 6 2 3 2 2" xfId="31945" xr:uid="{00000000-0005-0000-0000-0000175E0000}"/>
    <cellStyle name="Normal 2 4 2 2 2 6 2 3 3" xfId="23799" xr:uid="{00000000-0005-0000-0000-0000185E0000}"/>
    <cellStyle name="Normal 2 4 2 2 2 6 2 4" xfId="10350" xr:uid="{00000000-0005-0000-0000-0000195E0000}"/>
    <cellStyle name="Normal 2 4 2 2 2 6 2 4 2" xfId="26646" xr:uid="{00000000-0005-0000-0000-00001A5E0000}"/>
    <cellStyle name="Normal 2 4 2 2 2 6 2 5" xfId="18500" xr:uid="{00000000-0005-0000-0000-00001B5E0000}"/>
    <cellStyle name="Normal 2 4 2 2 2 6 3" xfId="3525" xr:uid="{00000000-0005-0000-0000-00001C5E0000}"/>
    <cellStyle name="Normal 2 4 2 2 2 6 3 2" xfId="11671" xr:uid="{00000000-0005-0000-0000-00001D5E0000}"/>
    <cellStyle name="Normal 2 4 2 2 2 6 3 2 2" xfId="27967" xr:uid="{00000000-0005-0000-0000-00001E5E0000}"/>
    <cellStyle name="Normal 2 4 2 2 2 6 3 3" xfId="19821" xr:uid="{00000000-0005-0000-0000-00001F5E0000}"/>
    <cellStyle name="Normal 2 4 2 2 2 6 4" xfId="6093" xr:uid="{00000000-0005-0000-0000-0000205E0000}"/>
    <cellStyle name="Normal 2 4 2 2 2 6 4 2" xfId="14239" xr:uid="{00000000-0005-0000-0000-0000215E0000}"/>
    <cellStyle name="Normal 2 4 2 2 2 6 4 2 2" xfId="30535" xr:uid="{00000000-0005-0000-0000-0000225E0000}"/>
    <cellStyle name="Normal 2 4 2 2 2 6 4 3" xfId="22389" xr:uid="{00000000-0005-0000-0000-0000235E0000}"/>
    <cellStyle name="Normal 2 4 2 2 2 6 5" xfId="8940" xr:uid="{00000000-0005-0000-0000-0000245E0000}"/>
    <cellStyle name="Normal 2 4 2 2 2 6 5 2" xfId="25236" xr:uid="{00000000-0005-0000-0000-0000255E0000}"/>
    <cellStyle name="Normal 2 4 2 2 2 6 6" xfId="17090" xr:uid="{00000000-0005-0000-0000-0000265E0000}"/>
    <cellStyle name="Normal 2 4 2 2 2 7" xfId="1499" xr:uid="{00000000-0005-0000-0000-0000275E0000}"/>
    <cellStyle name="Normal 2 4 2 2 2 7 2" xfId="4134" xr:uid="{00000000-0005-0000-0000-0000285E0000}"/>
    <cellStyle name="Normal 2 4 2 2 2 7 2 2" xfId="12280" xr:uid="{00000000-0005-0000-0000-0000295E0000}"/>
    <cellStyle name="Normal 2 4 2 2 2 7 2 2 2" xfId="28576" xr:uid="{00000000-0005-0000-0000-00002A5E0000}"/>
    <cellStyle name="Normal 2 4 2 2 2 7 2 3" xfId="20430" xr:uid="{00000000-0005-0000-0000-00002B5E0000}"/>
    <cellStyle name="Normal 2 4 2 2 2 7 3" xfId="6798" xr:uid="{00000000-0005-0000-0000-00002C5E0000}"/>
    <cellStyle name="Normal 2 4 2 2 2 7 3 2" xfId="14944" xr:uid="{00000000-0005-0000-0000-00002D5E0000}"/>
    <cellStyle name="Normal 2 4 2 2 2 7 3 2 2" xfId="31240" xr:uid="{00000000-0005-0000-0000-00002E5E0000}"/>
    <cellStyle name="Normal 2 4 2 2 2 7 3 3" xfId="23094" xr:uid="{00000000-0005-0000-0000-00002F5E0000}"/>
    <cellStyle name="Normal 2 4 2 2 2 7 4" xfId="9645" xr:uid="{00000000-0005-0000-0000-0000305E0000}"/>
    <cellStyle name="Normal 2 4 2 2 2 7 4 2" xfId="25941" xr:uid="{00000000-0005-0000-0000-0000315E0000}"/>
    <cellStyle name="Normal 2 4 2 2 2 7 5" xfId="17795" xr:uid="{00000000-0005-0000-0000-0000325E0000}"/>
    <cellStyle name="Normal 2 4 2 2 2 8" xfId="2916" xr:uid="{00000000-0005-0000-0000-0000335E0000}"/>
    <cellStyle name="Normal 2 4 2 2 2 8 2" xfId="11062" xr:uid="{00000000-0005-0000-0000-0000345E0000}"/>
    <cellStyle name="Normal 2 4 2 2 2 8 2 2" xfId="27358" xr:uid="{00000000-0005-0000-0000-0000355E0000}"/>
    <cellStyle name="Normal 2 4 2 2 2 8 3" xfId="19212" xr:uid="{00000000-0005-0000-0000-0000365E0000}"/>
    <cellStyle name="Normal 2 4 2 2 2 9" xfId="5388" xr:uid="{00000000-0005-0000-0000-0000375E0000}"/>
    <cellStyle name="Normal 2 4 2 2 2 9 2" xfId="13534" xr:uid="{00000000-0005-0000-0000-0000385E0000}"/>
    <cellStyle name="Normal 2 4 2 2 2 9 2 2" xfId="29830" xr:uid="{00000000-0005-0000-0000-0000395E0000}"/>
    <cellStyle name="Normal 2 4 2 2 2 9 3" xfId="21684" xr:uid="{00000000-0005-0000-0000-00003A5E0000}"/>
    <cellStyle name="Normal 2 4 2 2 3" xfId="134" xr:uid="{00000000-0005-0000-0000-00003B5E0000}"/>
    <cellStyle name="Normal 2 4 2 2 3 2" xfId="478" xr:uid="{00000000-0005-0000-0000-00003C5E0000}"/>
    <cellStyle name="Normal 2 4 2 2 3 2 2" xfId="1184" xr:uid="{00000000-0005-0000-0000-00003D5E0000}"/>
    <cellStyle name="Normal 2 4 2 2 3 2 2 2" xfId="2594" xr:uid="{00000000-0005-0000-0000-00003E5E0000}"/>
    <cellStyle name="Normal 2 4 2 2 3 2 2 2 2" xfId="5077" xr:uid="{00000000-0005-0000-0000-00003F5E0000}"/>
    <cellStyle name="Normal 2 4 2 2 3 2 2 2 2 2" xfId="13223" xr:uid="{00000000-0005-0000-0000-0000405E0000}"/>
    <cellStyle name="Normal 2 4 2 2 3 2 2 2 2 2 2" xfId="29519" xr:uid="{00000000-0005-0000-0000-0000415E0000}"/>
    <cellStyle name="Normal 2 4 2 2 3 2 2 2 2 3" xfId="21373" xr:uid="{00000000-0005-0000-0000-0000425E0000}"/>
    <cellStyle name="Normal 2 4 2 2 3 2 2 2 3" xfId="7893" xr:uid="{00000000-0005-0000-0000-0000435E0000}"/>
    <cellStyle name="Normal 2 4 2 2 3 2 2 2 3 2" xfId="16039" xr:uid="{00000000-0005-0000-0000-0000445E0000}"/>
    <cellStyle name="Normal 2 4 2 2 3 2 2 2 3 2 2" xfId="32335" xr:uid="{00000000-0005-0000-0000-0000455E0000}"/>
    <cellStyle name="Normal 2 4 2 2 3 2 2 2 3 3" xfId="24189" xr:uid="{00000000-0005-0000-0000-0000465E0000}"/>
    <cellStyle name="Normal 2 4 2 2 3 2 2 2 4" xfId="10740" xr:uid="{00000000-0005-0000-0000-0000475E0000}"/>
    <cellStyle name="Normal 2 4 2 2 3 2 2 2 4 2" xfId="27036" xr:uid="{00000000-0005-0000-0000-0000485E0000}"/>
    <cellStyle name="Normal 2 4 2 2 3 2 2 2 5" xfId="18890" xr:uid="{00000000-0005-0000-0000-0000495E0000}"/>
    <cellStyle name="Normal 2 4 2 2 3 2 2 3" xfId="3859" xr:uid="{00000000-0005-0000-0000-00004A5E0000}"/>
    <cellStyle name="Normal 2 4 2 2 3 2 2 3 2" xfId="12005" xr:uid="{00000000-0005-0000-0000-00004B5E0000}"/>
    <cellStyle name="Normal 2 4 2 2 3 2 2 3 2 2" xfId="28301" xr:uid="{00000000-0005-0000-0000-00004C5E0000}"/>
    <cellStyle name="Normal 2 4 2 2 3 2 2 3 3" xfId="20155" xr:uid="{00000000-0005-0000-0000-00004D5E0000}"/>
    <cellStyle name="Normal 2 4 2 2 3 2 2 4" xfId="6483" xr:uid="{00000000-0005-0000-0000-00004E5E0000}"/>
    <cellStyle name="Normal 2 4 2 2 3 2 2 4 2" xfId="14629" xr:uid="{00000000-0005-0000-0000-00004F5E0000}"/>
    <cellStyle name="Normal 2 4 2 2 3 2 2 4 2 2" xfId="30925" xr:uid="{00000000-0005-0000-0000-0000505E0000}"/>
    <cellStyle name="Normal 2 4 2 2 3 2 2 4 3" xfId="22779" xr:uid="{00000000-0005-0000-0000-0000515E0000}"/>
    <cellStyle name="Normal 2 4 2 2 3 2 2 5" xfId="9330" xr:uid="{00000000-0005-0000-0000-0000525E0000}"/>
    <cellStyle name="Normal 2 4 2 2 3 2 2 5 2" xfId="25626" xr:uid="{00000000-0005-0000-0000-0000535E0000}"/>
    <cellStyle name="Normal 2 4 2 2 3 2 2 6" xfId="17480" xr:uid="{00000000-0005-0000-0000-0000545E0000}"/>
    <cellStyle name="Normal 2 4 2 2 3 2 3" xfId="1889" xr:uid="{00000000-0005-0000-0000-0000555E0000}"/>
    <cellStyle name="Normal 2 4 2 2 3 2 3 2" xfId="4468" xr:uid="{00000000-0005-0000-0000-0000565E0000}"/>
    <cellStyle name="Normal 2 4 2 2 3 2 3 2 2" xfId="12614" xr:uid="{00000000-0005-0000-0000-0000575E0000}"/>
    <cellStyle name="Normal 2 4 2 2 3 2 3 2 2 2" xfId="28910" xr:uid="{00000000-0005-0000-0000-0000585E0000}"/>
    <cellStyle name="Normal 2 4 2 2 3 2 3 2 3" xfId="20764" xr:uid="{00000000-0005-0000-0000-0000595E0000}"/>
    <cellStyle name="Normal 2 4 2 2 3 2 3 3" xfId="7188" xr:uid="{00000000-0005-0000-0000-00005A5E0000}"/>
    <cellStyle name="Normal 2 4 2 2 3 2 3 3 2" xfId="15334" xr:uid="{00000000-0005-0000-0000-00005B5E0000}"/>
    <cellStyle name="Normal 2 4 2 2 3 2 3 3 2 2" xfId="31630" xr:uid="{00000000-0005-0000-0000-00005C5E0000}"/>
    <cellStyle name="Normal 2 4 2 2 3 2 3 3 3" xfId="23484" xr:uid="{00000000-0005-0000-0000-00005D5E0000}"/>
    <cellStyle name="Normal 2 4 2 2 3 2 3 4" xfId="10035" xr:uid="{00000000-0005-0000-0000-00005E5E0000}"/>
    <cellStyle name="Normal 2 4 2 2 3 2 3 4 2" xfId="26331" xr:uid="{00000000-0005-0000-0000-00005F5E0000}"/>
    <cellStyle name="Normal 2 4 2 2 3 2 3 5" xfId="18185" xr:uid="{00000000-0005-0000-0000-0000605E0000}"/>
    <cellStyle name="Normal 2 4 2 2 3 2 4" xfId="3250" xr:uid="{00000000-0005-0000-0000-0000615E0000}"/>
    <cellStyle name="Normal 2 4 2 2 3 2 4 2" xfId="11396" xr:uid="{00000000-0005-0000-0000-0000625E0000}"/>
    <cellStyle name="Normal 2 4 2 2 3 2 4 2 2" xfId="27692" xr:uid="{00000000-0005-0000-0000-0000635E0000}"/>
    <cellStyle name="Normal 2 4 2 2 3 2 4 3" xfId="19546" xr:uid="{00000000-0005-0000-0000-0000645E0000}"/>
    <cellStyle name="Normal 2 4 2 2 3 2 5" xfId="5778" xr:uid="{00000000-0005-0000-0000-0000655E0000}"/>
    <cellStyle name="Normal 2 4 2 2 3 2 5 2" xfId="13924" xr:uid="{00000000-0005-0000-0000-0000665E0000}"/>
    <cellStyle name="Normal 2 4 2 2 3 2 5 2 2" xfId="30220" xr:uid="{00000000-0005-0000-0000-0000675E0000}"/>
    <cellStyle name="Normal 2 4 2 2 3 2 5 3" xfId="22074" xr:uid="{00000000-0005-0000-0000-0000685E0000}"/>
    <cellStyle name="Normal 2 4 2 2 3 2 6" xfId="8625" xr:uid="{00000000-0005-0000-0000-0000695E0000}"/>
    <cellStyle name="Normal 2 4 2 2 3 2 6 2" xfId="24921" xr:uid="{00000000-0005-0000-0000-00006A5E0000}"/>
    <cellStyle name="Normal 2 4 2 2 3 2 7" xfId="16775" xr:uid="{00000000-0005-0000-0000-00006B5E0000}"/>
    <cellStyle name="Normal 2 4 2 2 3 3" xfId="840" xr:uid="{00000000-0005-0000-0000-00006C5E0000}"/>
    <cellStyle name="Normal 2 4 2 2 3 3 2" xfId="2250" xr:uid="{00000000-0005-0000-0000-00006D5E0000}"/>
    <cellStyle name="Normal 2 4 2 2 3 3 2 2" xfId="4781" xr:uid="{00000000-0005-0000-0000-00006E5E0000}"/>
    <cellStyle name="Normal 2 4 2 2 3 3 2 2 2" xfId="12927" xr:uid="{00000000-0005-0000-0000-00006F5E0000}"/>
    <cellStyle name="Normal 2 4 2 2 3 3 2 2 2 2" xfId="29223" xr:uid="{00000000-0005-0000-0000-0000705E0000}"/>
    <cellStyle name="Normal 2 4 2 2 3 3 2 2 3" xfId="21077" xr:uid="{00000000-0005-0000-0000-0000715E0000}"/>
    <cellStyle name="Normal 2 4 2 2 3 3 2 3" xfId="7549" xr:uid="{00000000-0005-0000-0000-0000725E0000}"/>
    <cellStyle name="Normal 2 4 2 2 3 3 2 3 2" xfId="15695" xr:uid="{00000000-0005-0000-0000-0000735E0000}"/>
    <cellStyle name="Normal 2 4 2 2 3 3 2 3 2 2" xfId="31991" xr:uid="{00000000-0005-0000-0000-0000745E0000}"/>
    <cellStyle name="Normal 2 4 2 2 3 3 2 3 3" xfId="23845" xr:uid="{00000000-0005-0000-0000-0000755E0000}"/>
    <cellStyle name="Normal 2 4 2 2 3 3 2 4" xfId="10396" xr:uid="{00000000-0005-0000-0000-0000765E0000}"/>
    <cellStyle name="Normal 2 4 2 2 3 3 2 4 2" xfId="26692" xr:uid="{00000000-0005-0000-0000-0000775E0000}"/>
    <cellStyle name="Normal 2 4 2 2 3 3 2 5" xfId="18546" xr:uid="{00000000-0005-0000-0000-0000785E0000}"/>
    <cellStyle name="Normal 2 4 2 2 3 3 3" xfId="3563" xr:uid="{00000000-0005-0000-0000-0000795E0000}"/>
    <cellStyle name="Normal 2 4 2 2 3 3 3 2" xfId="11709" xr:uid="{00000000-0005-0000-0000-00007A5E0000}"/>
    <cellStyle name="Normal 2 4 2 2 3 3 3 2 2" xfId="28005" xr:uid="{00000000-0005-0000-0000-00007B5E0000}"/>
    <cellStyle name="Normal 2 4 2 2 3 3 3 3" xfId="19859" xr:uid="{00000000-0005-0000-0000-00007C5E0000}"/>
    <cellStyle name="Normal 2 4 2 2 3 3 4" xfId="6139" xr:uid="{00000000-0005-0000-0000-00007D5E0000}"/>
    <cellStyle name="Normal 2 4 2 2 3 3 4 2" xfId="14285" xr:uid="{00000000-0005-0000-0000-00007E5E0000}"/>
    <cellStyle name="Normal 2 4 2 2 3 3 4 2 2" xfId="30581" xr:uid="{00000000-0005-0000-0000-00007F5E0000}"/>
    <cellStyle name="Normal 2 4 2 2 3 3 4 3" xfId="22435" xr:uid="{00000000-0005-0000-0000-0000805E0000}"/>
    <cellStyle name="Normal 2 4 2 2 3 3 5" xfId="8986" xr:uid="{00000000-0005-0000-0000-0000815E0000}"/>
    <cellStyle name="Normal 2 4 2 2 3 3 5 2" xfId="25282" xr:uid="{00000000-0005-0000-0000-0000825E0000}"/>
    <cellStyle name="Normal 2 4 2 2 3 3 6" xfId="17136" xr:uid="{00000000-0005-0000-0000-0000835E0000}"/>
    <cellStyle name="Normal 2 4 2 2 3 4" xfId="1545" xr:uid="{00000000-0005-0000-0000-0000845E0000}"/>
    <cellStyle name="Normal 2 4 2 2 3 4 2" xfId="4172" xr:uid="{00000000-0005-0000-0000-0000855E0000}"/>
    <cellStyle name="Normal 2 4 2 2 3 4 2 2" xfId="12318" xr:uid="{00000000-0005-0000-0000-0000865E0000}"/>
    <cellStyle name="Normal 2 4 2 2 3 4 2 2 2" xfId="28614" xr:uid="{00000000-0005-0000-0000-0000875E0000}"/>
    <cellStyle name="Normal 2 4 2 2 3 4 2 3" xfId="20468" xr:uid="{00000000-0005-0000-0000-0000885E0000}"/>
    <cellStyle name="Normal 2 4 2 2 3 4 3" xfId="6844" xr:uid="{00000000-0005-0000-0000-0000895E0000}"/>
    <cellStyle name="Normal 2 4 2 2 3 4 3 2" xfId="14990" xr:uid="{00000000-0005-0000-0000-00008A5E0000}"/>
    <cellStyle name="Normal 2 4 2 2 3 4 3 2 2" xfId="31286" xr:uid="{00000000-0005-0000-0000-00008B5E0000}"/>
    <cellStyle name="Normal 2 4 2 2 3 4 3 3" xfId="23140" xr:uid="{00000000-0005-0000-0000-00008C5E0000}"/>
    <cellStyle name="Normal 2 4 2 2 3 4 4" xfId="9691" xr:uid="{00000000-0005-0000-0000-00008D5E0000}"/>
    <cellStyle name="Normal 2 4 2 2 3 4 4 2" xfId="25987" xr:uid="{00000000-0005-0000-0000-00008E5E0000}"/>
    <cellStyle name="Normal 2 4 2 2 3 4 5" xfId="17841" xr:uid="{00000000-0005-0000-0000-00008F5E0000}"/>
    <cellStyle name="Normal 2 4 2 2 3 5" xfId="2954" xr:uid="{00000000-0005-0000-0000-0000905E0000}"/>
    <cellStyle name="Normal 2 4 2 2 3 5 2" xfId="11100" xr:uid="{00000000-0005-0000-0000-0000915E0000}"/>
    <cellStyle name="Normal 2 4 2 2 3 5 2 2" xfId="27396" xr:uid="{00000000-0005-0000-0000-0000925E0000}"/>
    <cellStyle name="Normal 2 4 2 2 3 5 3" xfId="19250" xr:uid="{00000000-0005-0000-0000-0000935E0000}"/>
    <cellStyle name="Normal 2 4 2 2 3 6" xfId="5434" xr:uid="{00000000-0005-0000-0000-0000945E0000}"/>
    <cellStyle name="Normal 2 4 2 2 3 6 2" xfId="13580" xr:uid="{00000000-0005-0000-0000-0000955E0000}"/>
    <cellStyle name="Normal 2 4 2 2 3 6 2 2" xfId="29876" xr:uid="{00000000-0005-0000-0000-0000965E0000}"/>
    <cellStyle name="Normal 2 4 2 2 3 6 3" xfId="21730" xr:uid="{00000000-0005-0000-0000-0000975E0000}"/>
    <cellStyle name="Normal 2 4 2 2 3 7" xfId="8281" xr:uid="{00000000-0005-0000-0000-0000985E0000}"/>
    <cellStyle name="Normal 2 4 2 2 3 7 2" xfId="24577" xr:uid="{00000000-0005-0000-0000-0000995E0000}"/>
    <cellStyle name="Normal 2 4 2 2 3 8" xfId="16431" xr:uid="{00000000-0005-0000-0000-00009A5E0000}"/>
    <cellStyle name="Normal 2 4 2 2 4" xfId="217" xr:uid="{00000000-0005-0000-0000-00009B5E0000}"/>
    <cellStyle name="Normal 2 4 2 2 4 2" xfId="561" xr:uid="{00000000-0005-0000-0000-00009C5E0000}"/>
    <cellStyle name="Normal 2 4 2 2 4 2 2" xfId="1267" xr:uid="{00000000-0005-0000-0000-00009D5E0000}"/>
    <cellStyle name="Normal 2 4 2 2 4 2 2 2" xfId="2677" xr:uid="{00000000-0005-0000-0000-00009E5E0000}"/>
    <cellStyle name="Normal 2 4 2 2 4 2 2 2 2" xfId="5151" xr:uid="{00000000-0005-0000-0000-00009F5E0000}"/>
    <cellStyle name="Normal 2 4 2 2 4 2 2 2 2 2" xfId="13297" xr:uid="{00000000-0005-0000-0000-0000A05E0000}"/>
    <cellStyle name="Normal 2 4 2 2 4 2 2 2 2 2 2" xfId="29593" xr:uid="{00000000-0005-0000-0000-0000A15E0000}"/>
    <cellStyle name="Normal 2 4 2 2 4 2 2 2 2 3" xfId="21447" xr:uid="{00000000-0005-0000-0000-0000A25E0000}"/>
    <cellStyle name="Normal 2 4 2 2 4 2 2 2 3" xfId="7976" xr:uid="{00000000-0005-0000-0000-0000A35E0000}"/>
    <cellStyle name="Normal 2 4 2 2 4 2 2 2 3 2" xfId="16122" xr:uid="{00000000-0005-0000-0000-0000A45E0000}"/>
    <cellStyle name="Normal 2 4 2 2 4 2 2 2 3 2 2" xfId="32418" xr:uid="{00000000-0005-0000-0000-0000A55E0000}"/>
    <cellStyle name="Normal 2 4 2 2 4 2 2 2 3 3" xfId="24272" xr:uid="{00000000-0005-0000-0000-0000A65E0000}"/>
    <cellStyle name="Normal 2 4 2 2 4 2 2 2 4" xfId="10823" xr:uid="{00000000-0005-0000-0000-0000A75E0000}"/>
    <cellStyle name="Normal 2 4 2 2 4 2 2 2 4 2" xfId="27119" xr:uid="{00000000-0005-0000-0000-0000A85E0000}"/>
    <cellStyle name="Normal 2 4 2 2 4 2 2 2 5" xfId="18973" xr:uid="{00000000-0005-0000-0000-0000A95E0000}"/>
    <cellStyle name="Normal 2 4 2 2 4 2 2 3" xfId="3933" xr:uid="{00000000-0005-0000-0000-0000AA5E0000}"/>
    <cellStyle name="Normal 2 4 2 2 4 2 2 3 2" xfId="12079" xr:uid="{00000000-0005-0000-0000-0000AB5E0000}"/>
    <cellStyle name="Normal 2 4 2 2 4 2 2 3 2 2" xfId="28375" xr:uid="{00000000-0005-0000-0000-0000AC5E0000}"/>
    <cellStyle name="Normal 2 4 2 2 4 2 2 3 3" xfId="20229" xr:uid="{00000000-0005-0000-0000-0000AD5E0000}"/>
    <cellStyle name="Normal 2 4 2 2 4 2 2 4" xfId="6566" xr:uid="{00000000-0005-0000-0000-0000AE5E0000}"/>
    <cellStyle name="Normal 2 4 2 2 4 2 2 4 2" xfId="14712" xr:uid="{00000000-0005-0000-0000-0000AF5E0000}"/>
    <cellStyle name="Normal 2 4 2 2 4 2 2 4 2 2" xfId="31008" xr:uid="{00000000-0005-0000-0000-0000B05E0000}"/>
    <cellStyle name="Normal 2 4 2 2 4 2 2 4 3" xfId="22862" xr:uid="{00000000-0005-0000-0000-0000B15E0000}"/>
    <cellStyle name="Normal 2 4 2 2 4 2 2 5" xfId="9413" xr:uid="{00000000-0005-0000-0000-0000B25E0000}"/>
    <cellStyle name="Normal 2 4 2 2 4 2 2 5 2" xfId="25709" xr:uid="{00000000-0005-0000-0000-0000B35E0000}"/>
    <cellStyle name="Normal 2 4 2 2 4 2 2 6" xfId="17563" xr:uid="{00000000-0005-0000-0000-0000B45E0000}"/>
    <cellStyle name="Normal 2 4 2 2 4 2 3" xfId="1972" xr:uid="{00000000-0005-0000-0000-0000B55E0000}"/>
    <cellStyle name="Normal 2 4 2 2 4 2 3 2" xfId="4542" xr:uid="{00000000-0005-0000-0000-0000B65E0000}"/>
    <cellStyle name="Normal 2 4 2 2 4 2 3 2 2" xfId="12688" xr:uid="{00000000-0005-0000-0000-0000B75E0000}"/>
    <cellStyle name="Normal 2 4 2 2 4 2 3 2 2 2" xfId="28984" xr:uid="{00000000-0005-0000-0000-0000B85E0000}"/>
    <cellStyle name="Normal 2 4 2 2 4 2 3 2 3" xfId="20838" xr:uid="{00000000-0005-0000-0000-0000B95E0000}"/>
    <cellStyle name="Normal 2 4 2 2 4 2 3 3" xfId="7271" xr:uid="{00000000-0005-0000-0000-0000BA5E0000}"/>
    <cellStyle name="Normal 2 4 2 2 4 2 3 3 2" xfId="15417" xr:uid="{00000000-0005-0000-0000-0000BB5E0000}"/>
    <cellStyle name="Normal 2 4 2 2 4 2 3 3 2 2" xfId="31713" xr:uid="{00000000-0005-0000-0000-0000BC5E0000}"/>
    <cellStyle name="Normal 2 4 2 2 4 2 3 3 3" xfId="23567" xr:uid="{00000000-0005-0000-0000-0000BD5E0000}"/>
    <cellStyle name="Normal 2 4 2 2 4 2 3 4" xfId="10118" xr:uid="{00000000-0005-0000-0000-0000BE5E0000}"/>
    <cellStyle name="Normal 2 4 2 2 4 2 3 4 2" xfId="26414" xr:uid="{00000000-0005-0000-0000-0000BF5E0000}"/>
    <cellStyle name="Normal 2 4 2 2 4 2 3 5" xfId="18268" xr:uid="{00000000-0005-0000-0000-0000C05E0000}"/>
    <cellStyle name="Normal 2 4 2 2 4 2 4" xfId="3324" xr:uid="{00000000-0005-0000-0000-0000C15E0000}"/>
    <cellStyle name="Normal 2 4 2 2 4 2 4 2" xfId="11470" xr:uid="{00000000-0005-0000-0000-0000C25E0000}"/>
    <cellStyle name="Normal 2 4 2 2 4 2 4 2 2" xfId="27766" xr:uid="{00000000-0005-0000-0000-0000C35E0000}"/>
    <cellStyle name="Normal 2 4 2 2 4 2 4 3" xfId="19620" xr:uid="{00000000-0005-0000-0000-0000C45E0000}"/>
    <cellStyle name="Normal 2 4 2 2 4 2 5" xfId="5861" xr:uid="{00000000-0005-0000-0000-0000C55E0000}"/>
    <cellStyle name="Normal 2 4 2 2 4 2 5 2" xfId="14007" xr:uid="{00000000-0005-0000-0000-0000C65E0000}"/>
    <cellStyle name="Normal 2 4 2 2 4 2 5 2 2" xfId="30303" xr:uid="{00000000-0005-0000-0000-0000C75E0000}"/>
    <cellStyle name="Normal 2 4 2 2 4 2 5 3" xfId="22157" xr:uid="{00000000-0005-0000-0000-0000C85E0000}"/>
    <cellStyle name="Normal 2 4 2 2 4 2 6" xfId="8708" xr:uid="{00000000-0005-0000-0000-0000C95E0000}"/>
    <cellStyle name="Normal 2 4 2 2 4 2 6 2" xfId="25004" xr:uid="{00000000-0005-0000-0000-0000CA5E0000}"/>
    <cellStyle name="Normal 2 4 2 2 4 2 7" xfId="16858" xr:uid="{00000000-0005-0000-0000-0000CB5E0000}"/>
    <cellStyle name="Normal 2 4 2 2 4 3" xfId="923" xr:uid="{00000000-0005-0000-0000-0000CC5E0000}"/>
    <cellStyle name="Normal 2 4 2 2 4 3 2" xfId="2333" xr:uid="{00000000-0005-0000-0000-0000CD5E0000}"/>
    <cellStyle name="Normal 2 4 2 2 4 3 2 2" xfId="4855" xr:uid="{00000000-0005-0000-0000-0000CE5E0000}"/>
    <cellStyle name="Normal 2 4 2 2 4 3 2 2 2" xfId="13001" xr:uid="{00000000-0005-0000-0000-0000CF5E0000}"/>
    <cellStyle name="Normal 2 4 2 2 4 3 2 2 2 2" xfId="29297" xr:uid="{00000000-0005-0000-0000-0000D05E0000}"/>
    <cellStyle name="Normal 2 4 2 2 4 3 2 2 3" xfId="21151" xr:uid="{00000000-0005-0000-0000-0000D15E0000}"/>
    <cellStyle name="Normal 2 4 2 2 4 3 2 3" xfId="7632" xr:uid="{00000000-0005-0000-0000-0000D25E0000}"/>
    <cellStyle name="Normal 2 4 2 2 4 3 2 3 2" xfId="15778" xr:uid="{00000000-0005-0000-0000-0000D35E0000}"/>
    <cellStyle name="Normal 2 4 2 2 4 3 2 3 2 2" xfId="32074" xr:uid="{00000000-0005-0000-0000-0000D45E0000}"/>
    <cellStyle name="Normal 2 4 2 2 4 3 2 3 3" xfId="23928" xr:uid="{00000000-0005-0000-0000-0000D55E0000}"/>
    <cellStyle name="Normal 2 4 2 2 4 3 2 4" xfId="10479" xr:uid="{00000000-0005-0000-0000-0000D65E0000}"/>
    <cellStyle name="Normal 2 4 2 2 4 3 2 4 2" xfId="26775" xr:uid="{00000000-0005-0000-0000-0000D75E0000}"/>
    <cellStyle name="Normal 2 4 2 2 4 3 2 5" xfId="18629" xr:uid="{00000000-0005-0000-0000-0000D85E0000}"/>
    <cellStyle name="Normal 2 4 2 2 4 3 3" xfId="3637" xr:uid="{00000000-0005-0000-0000-0000D95E0000}"/>
    <cellStyle name="Normal 2 4 2 2 4 3 3 2" xfId="11783" xr:uid="{00000000-0005-0000-0000-0000DA5E0000}"/>
    <cellStyle name="Normal 2 4 2 2 4 3 3 2 2" xfId="28079" xr:uid="{00000000-0005-0000-0000-0000DB5E0000}"/>
    <cellStyle name="Normal 2 4 2 2 4 3 3 3" xfId="19933" xr:uid="{00000000-0005-0000-0000-0000DC5E0000}"/>
    <cellStyle name="Normal 2 4 2 2 4 3 4" xfId="6222" xr:uid="{00000000-0005-0000-0000-0000DD5E0000}"/>
    <cellStyle name="Normal 2 4 2 2 4 3 4 2" xfId="14368" xr:uid="{00000000-0005-0000-0000-0000DE5E0000}"/>
    <cellStyle name="Normal 2 4 2 2 4 3 4 2 2" xfId="30664" xr:uid="{00000000-0005-0000-0000-0000DF5E0000}"/>
    <cellStyle name="Normal 2 4 2 2 4 3 4 3" xfId="22518" xr:uid="{00000000-0005-0000-0000-0000E05E0000}"/>
    <cellStyle name="Normal 2 4 2 2 4 3 5" xfId="9069" xr:uid="{00000000-0005-0000-0000-0000E15E0000}"/>
    <cellStyle name="Normal 2 4 2 2 4 3 5 2" xfId="25365" xr:uid="{00000000-0005-0000-0000-0000E25E0000}"/>
    <cellStyle name="Normal 2 4 2 2 4 3 6" xfId="17219" xr:uid="{00000000-0005-0000-0000-0000E35E0000}"/>
    <cellStyle name="Normal 2 4 2 2 4 4" xfId="1628" xr:uid="{00000000-0005-0000-0000-0000E45E0000}"/>
    <cellStyle name="Normal 2 4 2 2 4 4 2" xfId="4246" xr:uid="{00000000-0005-0000-0000-0000E55E0000}"/>
    <cellStyle name="Normal 2 4 2 2 4 4 2 2" xfId="12392" xr:uid="{00000000-0005-0000-0000-0000E65E0000}"/>
    <cellStyle name="Normal 2 4 2 2 4 4 2 2 2" xfId="28688" xr:uid="{00000000-0005-0000-0000-0000E75E0000}"/>
    <cellStyle name="Normal 2 4 2 2 4 4 2 3" xfId="20542" xr:uid="{00000000-0005-0000-0000-0000E85E0000}"/>
    <cellStyle name="Normal 2 4 2 2 4 4 3" xfId="6927" xr:uid="{00000000-0005-0000-0000-0000E95E0000}"/>
    <cellStyle name="Normal 2 4 2 2 4 4 3 2" xfId="15073" xr:uid="{00000000-0005-0000-0000-0000EA5E0000}"/>
    <cellStyle name="Normal 2 4 2 2 4 4 3 2 2" xfId="31369" xr:uid="{00000000-0005-0000-0000-0000EB5E0000}"/>
    <cellStyle name="Normal 2 4 2 2 4 4 3 3" xfId="23223" xr:uid="{00000000-0005-0000-0000-0000EC5E0000}"/>
    <cellStyle name="Normal 2 4 2 2 4 4 4" xfId="9774" xr:uid="{00000000-0005-0000-0000-0000ED5E0000}"/>
    <cellStyle name="Normal 2 4 2 2 4 4 4 2" xfId="26070" xr:uid="{00000000-0005-0000-0000-0000EE5E0000}"/>
    <cellStyle name="Normal 2 4 2 2 4 4 5" xfId="17924" xr:uid="{00000000-0005-0000-0000-0000EF5E0000}"/>
    <cellStyle name="Normal 2 4 2 2 4 5" xfId="3028" xr:uid="{00000000-0005-0000-0000-0000F05E0000}"/>
    <cellStyle name="Normal 2 4 2 2 4 5 2" xfId="11174" xr:uid="{00000000-0005-0000-0000-0000F15E0000}"/>
    <cellStyle name="Normal 2 4 2 2 4 5 2 2" xfId="27470" xr:uid="{00000000-0005-0000-0000-0000F25E0000}"/>
    <cellStyle name="Normal 2 4 2 2 4 5 3" xfId="19324" xr:uid="{00000000-0005-0000-0000-0000F35E0000}"/>
    <cellStyle name="Normal 2 4 2 2 4 6" xfId="5517" xr:uid="{00000000-0005-0000-0000-0000F45E0000}"/>
    <cellStyle name="Normal 2 4 2 2 4 6 2" xfId="13663" xr:uid="{00000000-0005-0000-0000-0000F55E0000}"/>
    <cellStyle name="Normal 2 4 2 2 4 6 2 2" xfId="29959" xr:uid="{00000000-0005-0000-0000-0000F65E0000}"/>
    <cellStyle name="Normal 2 4 2 2 4 6 3" xfId="21813" xr:uid="{00000000-0005-0000-0000-0000F75E0000}"/>
    <cellStyle name="Normal 2 4 2 2 4 7" xfId="8364" xr:uid="{00000000-0005-0000-0000-0000F85E0000}"/>
    <cellStyle name="Normal 2 4 2 2 4 7 2" xfId="24660" xr:uid="{00000000-0005-0000-0000-0000F95E0000}"/>
    <cellStyle name="Normal 2 4 2 2 4 8" xfId="16514" xr:uid="{00000000-0005-0000-0000-0000FA5E0000}"/>
    <cellStyle name="Normal 2 4 2 2 5" xfId="298" xr:uid="{00000000-0005-0000-0000-0000FB5E0000}"/>
    <cellStyle name="Normal 2 4 2 2 5 2" xfId="642" xr:uid="{00000000-0005-0000-0000-0000FC5E0000}"/>
    <cellStyle name="Normal 2 4 2 2 5 2 2" xfId="1348" xr:uid="{00000000-0005-0000-0000-0000FD5E0000}"/>
    <cellStyle name="Normal 2 4 2 2 5 2 2 2" xfId="2758" xr:uid="{00000000-0005-0000-0000-0000FE5E0000}"/>
    <cellStyle name="Normal 2 4 2 2 5 2 2 2 2" xfId="5225" xr:uid="{00000000-0005-0000-0000-0000FF5E0000}"/>
    <cellStyle name="Normal 2 4 2 2 5 2 2 2 2 2" xfId="13371" xr:uid="{00000000-0005-0000-0000-0000005F0000}"/>
    <cellStyle name="Normal 2 4 2 2 5 2 2 2 2 2 2" xfId="29667" xr:uid="{00000000-0005-0000-0000-0000015F0000}"/>
    <cellStyle name="Normal 2 4 2 2 5 2 2 2 2 3" xfId="21521" xr:uid="{00000000-0005-0000-0000-0000025F0000}"/>
    <cellStyle name="Normal 2 4 2 2 5 2 2 2 3" xfId="8057" xr:uid="{00000000-0005-0000-0000-0000035F0000}"/>
    <cellStyle name="Normal 2 4 2 2 5 2 2 2 3 2" xfId="16203" xr:uid="{00000000-0005-0000-0000-0000045F0000}"/>
    <cellStyle name="Normal 2 4 2 2 5 2 2 2 3 2 2" xfId="32499" xr:uid="{00000000-0005-0000-0000-0000055F0000}"/>
    <cellStyle name="Normal 2 4 2 2 5 2 2 2 3 3" xfId="24353" xr:uid="{00000000-0005-0000-0000-0000065F0000}"/>
    <cellStyle name="Normal 2 4 2 2 5 2 2 2 4" xfId="10904" xr:uid="{00000000-0005-0000-0000-0000075F0000}"/>
    <cellStyle name="Normal 2 4 2 2 5 2 2 2 4 2" xfId="27200" xr:uid="{00000000-0005-0000-0000-0000085F0000}"/>
    <cellStyle name="Normal 2 4 2 2 5 2 2 2 5" xfId="19054" xr:uid="{00000000-0005-0000-0000-0000095F0000}"/>
    <cellStyle name="Normal 2 4 2 2 5 2 2 3" xfId="4007" xr:uid="{00000000-0005-0000-0000-00000A5F0000}"/>
    <cellStyle name="Normal 2 4 2 2 5 2 2 3 2" xfId="12153" xr:uid="{00000000-0005-0000-0000-00000B5F0000}"/>
    <cellStyle name="Normal 2 4 2 2 5 2 2 3 2 2" xfId="28449" xr:uid="{00000000-0005-0000-0000-00000C5F0000}"/>
    <cellStyle name="Normal 2 4 2 2 5 2 2 3 3" xfId="20303" xr:uid="{00000000-0005-0000-0000-00000D5F0000}"/>
    <cellStyle name="Normal 2 4 2 2 5 2 2 4" xfId="6647" xr:uid="{00000000-0005-0000-0000-00000E5F0000}"/>
    <cellStyle name="Normal 2 4 2 2 5 2 2 4 2" xfId="14793" xr:uid="{00000000-0005-0000-0000-00000F5F0000}"/>
    <cellStyle name="Normal 2 4 2 2 5 2 2 4 2 2" xfId="31089" xr:uid="{00000000-0005-0000-0000-0000105F0000}"/>
    <cellStyle name="Normal 2 4 2 2 5 2 2 4 3" xfId="22943" xr:uid="{00000000-0005-0000-0000-0000115F0000}"/>
    <cellStyle name="Normal 2 4 2 2 5 2 2 5" xfId="9494" xr:uid="{00000000-0005-0000-0000-0000125F0000}"/>
    <cellStyle name="Normal 2 4 2 2 5 2 2 5 2" xfId="25790" xr:uid="{00000000-0005-0000-0000-0000135F0000}"/>
    <cellStyle name="Normal 2 4 2 2 5 2 2 6" xfId="17644" xr:uid="{00000000-0005-0000-0000-0000145F0000}"/>
    <cellStyle name="Normal 2 4 2 2 5 2 3" xfId="2053" xr:uid="{00000000-0005-0000-0000-0000155F0000}"/>
    <cellStyle name="Normal 2 4 2 2 5 2 3 2" xfId="4616" xr:uid="{00000000-0005-0000-0000-0000165F0000}"/>
    <cellStyle name="Normal 2 4 2 2 5 2 3 2 2" xfId="12762" xr:uid="{00000000-0005-0000-0000-0000175F0000}"/>
    <cellStyle name="Normal 2 4 2 2 5 2 3 2 2 2" xfId="29058" xr:uid="{00000000-0005-0000-0000-0000185F0000}"/>
    <cellStyle name="Normal 2 4 2 2 5 2 3 2 3" xfId="20912" xr:uid="{00000000-0005-0000-0000-0000195F0000}"/>
    <cellStyle name="Normal 2 4 2 2 5 2 3 3" xfId="7352" xr:uid="{00000000-0005-0000-0000-00001A5F0000}"/>
    <cellStyle name="Normal 2 4 2 2 5 2 3 3 2" xfId="15498" xr:uid="{00000000-0005-0000-0000-00001B5F0000}"/>
    <cellStyle name="Normal 2 4 2 2 5 2 3 3 2 2" xfId="31794" xr:uid="{00000000-0005-0000-0000-00001C5F0000}"/>
    <cellStyle name="Normal 2 4 2 2 5 2 3 3 3" xfId="23648" xr:uid="{00000000-0005-0000-0000-00001D5F0000}"/>
    <cellStyle name="Normal 2 4 2 2 5 2 3 4" xfId="10199" xr:uid="{00000000-0005-0000-0000-00001E5F0000}"/>
    <cellStyle name="Normal 2 4 2 2 5 2 3 4 2" xfId="26495" xr:uid="{00000000-0005-0000-0000-00001F5F0000}"/>
    <cellStyle name="Normal 2 4 2 2 5 2 3 5" xfId="18349" xr:uid="{00000000-0005-0000-0000-0000205F0000}"/>
    <cellStyle name="Normal 2 4 2 2 5 2 4" xfId="3398" xr:uid="{00000000-0005-0000-0000-0000215F0000}"/>
    <cellStyle name="Normal 2 4 2 2 5 2 4 2" xfId="11544" xr:uid="{00000000-0005-0000-0000-0000225F0000}"/>
    <cellStyle name="Normal 2 4 2 2 5 2 4 2 2" xfId="27840" xr:uid="{00000000-0005-0000-0000-0000235F0000}"/>
    <cellStyle name="Normal 2 4 2 2 5 2 4 3" xfId="19694" xr:uid="{00000000-0005-0000-0000-0000245F0000}"/>
    <cellStyle name="Normal 2 4 2 2 5 2 5" xfId="5942" xr:uid="{00000000-0005-0000-0000-0000255F0000}"/>
    <cellStyle name="Normal 2 4 2 2 5 2 5 2" xfId="14088" xr:uid="{00000000-0005-0000-0000-0000265F0000}"/>
    <cellStyle name="Normal 2 4 2 2 5 2 5 2 2" xfId="30384" xr:uid="{00000000-0005-0000-0000-0000275F0000}"/>
    <cellStyle name="Normal 2 4 2 2 5 2 5 3" xfId="22238" xr:uid="{00000000-0005-0000-0000-0000285F0000}"/>
    <cellStyle name="Normal 2 4 2 2 5 2 6" xfId="8789" xr:uid="{00000000-0005-0000-0000-0000295F0000}"/>
    <cellStyle name="Normal 2 4 2 2 5 2 6 2" xfId="25085" xr:uid="{00000000-0005-0000-0000-00002A5F0000}"/>
    <cellStyle name="Normal 2 4 2 2 5 2 7" xfId="16939" xr:uid="{00000000-0005-0000-0000-00002B5F0000}"/>
    <cellStyle name="Normal 2 4 2 2 5 3" xfId="1004" xr:uid="{00000000-0005-0000-0000-00002C5F0000}"/>
    <cellStyle name="Normal 2 4 2 2 5 3 2" xfId="2414" xr:uid="{00000000-0005-0000-0000-00002D5F0000}"/>
    <cellStyle name="Normal 2 4 2 2 5 3 2 2" xfId="4929" xr:uid="{00000000-0005-0000-0000-00002E5F0000}"/>
    <cellStyle name="Normal 2 4 2 2 5 3 2 2 2" xfId="13075" xr:uid="{00000000-0005-0000-0000-00002F5F0000}"/>
    <cellStyle name="Normal 2 4 2 2 5 3 2 2 2 2" xfId="29371" xr:uid="{00000000-0005-0000-0000-0000305F0000}"/>
    <cellStyle name="Normal 2 4 2 2 5 3 2 2 3" xfId="21225" xr:uid="{00000000-0005-0000-0000-0000315F0000}"/>
    <cellStyle name="Normal 2 4 2 2 5 3 2 3" xfId="7713" xr:uid="{00000000-0005-0000-0000-0000325F0000}"/>
    <cellStyle name="Normal 2 4 2 2 5 3 2 3 2" xfId="15859" xr:uid="{00000000-0005-0000-0000-0000335F0000}"/>
    <cellStyle name="Normal 2 4 2 2 5 3 2 3 2 2" xfId="32155" xr:uid="{00000000-0005-0000-0000-0000345F0000}"/>
    <cellStyle name="Normal 2 4 2 2 5 3 2 3 3" xfId="24009" xr:uid="{00000000-0005-0000-0000-0000355F0000}"/>
    <cellStyle name="Normal 2 4 2 2 5 3 2 4" xfId="10560" xr:uid="{00000000-0005-0000-0000-0000365F0000}"/>
    <cellStyle name="Normal 2 4 2 2 5 3 2 4 2" xfId="26856" xr:uid="{00000000-0005-0000-0000-0000375F0000}"/>
    <cellStyle name="Normal 2 4 2 2 5 3 2 5" xfId="18710" xr:uid="{00000000-0005-0000-0000-0000385F0000}"/>
    <cellStyle name="Normal 2 4 2 2 5 3 3" xfId="3711" xr:uid="{00000000-0005-0000-0000-0000395F0000}"/>
    <cellStyle name="Normal 2 4 2 2 5 3 3 2" xfId="11857" xr:uid="{00000000-0005-0000-0000-00003A5F0000}"/>
    <cellStyle name="Normal 2 4 2 2 5 3 3 2 2" xfId="28153" xr:uid="{00000000-0005-0000-0000-00003B5F0000}"/>
    <cellStyle name="Normal 2 4 2 2 5 3 3 3" xfId="20007" xr:uid="{00000000-0005-0000-0000-00003C5F0000}"/>
    <cellStyle name="Normal 2 4 2 2 5 3 4" xfId="6303" xr:uid="{00000000-0005-0000-0000-00003D5F0000}"/>
    <cellStyle name="Normal 2 4 2 2 5 3 4 2" xfId="14449" xr:uid="{00000000-0005-0000-0000-00003E5F0000}"/>
    <cellStyle name="Normal 2 4 2 2 5 3 4 2 2" xfId="30745" xr:uid="{00000000-0005-0000-0000-00003F5F0000}"/>
    <cellStyle name="Normal 2 4 2 2 5 3 4 3" xfId="22599" xr:uid="{00000000-0005-0000-0000-0000405F0000}"/>
    <cellStyle name="Normal 2 4 2 2 5 3 5" xfId="9150" xr:uid="{00000000-0005-0000-0000-0000415F0000}"/>
    <cellStyle name="Normal 2 4 2 2 5 3 5 2" xfId="25446" xr:uid="{00000000-0005-0000-0000-0000425F0000}"/>
    <cellStyle name="Normal 2 4 2 2 5 3 6" xfId="17300" xr:uid="{00000000-0005-0000-0000-0000435F0000}"/>
    <cellStyle name="Normal 2 4 2 2 5 4" xfId="1709" xr:uid="{00000000-0005-0000-0000-0000445F0000}"/>
    <cellStyle name="Normal 2 4 2 2 5 4 2" xfId="4320" xr:uid="{00000000-0005-0000-0000-0000455F0000}"/>
    <cellStyle name="Normal 2 4 2 2 5 4 2 2" xfId="12466" xr:uid="{00000000-0005-0000-0000-0000465F0000}"/>
    <cellStyle name="Normal 2 4 2 2 5 4 2 2 2" xfId="28762" xr:uid="{00000000-0005-0000-0000-0000475F0000}"/>
    <cellStyle name="Normal 2 4 2 2 5 4 2 3" xfId="20616" xr:uid="{00000000-0005-0000-0000-0000485F0000}"/>
    <cellStyle name="Normal 2 4 2 2 5 4 3" xfId="7008" xr:uid="{00000000-0005-0000-0000-0000495F0000}"/>
    <cellStyle name="Normal 2 4 2 2 5 4 3 2" xfId="15154" xr:uid="{00000000-0005-0000-0000-00004A5F0000}"/>
    <cellStyle name="Normal 2 4 2 2 5 4 3 2 2" xfId="31450" xr:uid="{00000000-0005-0000-0000-00004B5F0000}"/>
    <cellStyle name="Normal 2 4 2 2 5 4 3 3" xfId="23304" xr:uid="{00000000-0005-0000-0000-00004C5F0000}"/>
    <cellStyle name="Normal 2 4 2 2 5 4 4" xfId="9855" xr:uid="{00000000-0005-0000-0000-00004D5F0000}"/>
    <cellStyle name="Normal 2 4 2 2 5 4 4 2" xfId="26151" xr:uid="{00000000-0005-0000-0000-00004E5F0000}"/>
    <cellStyle name="Normal 2 4 2 2 5 4 5" xfId="18005" xr:uid="{00000000-0005-0000-0000-00004F5F0000}"/>
    <cellStyle name="Normal 2 4 2 2 5 5" xfId="3102" xr:uid="{00000000-0005-0000-0000-0000505F0000}"/>
    <cellStyle name="Normal 2 4 2 2 5 5 2" xfId="11248" xr:uid="{00000000-0005-0000-0000-0000515F0000}"/>
    <cellStyle name="Normal 2 4 2 2 5 5 2 2" xfId="27544" xr:uid="{00000000-0005-0000-0000-0000525F0000}"/>
    <cellStyle name="Normal 2 4 2 2 5 5 3" xfId="19398" xr:uid="{00000000-0005-0000-0000-0000535F0000}"/>
    <cellStyle name="Normal 2 4 2 2 5 6" xfId="5598" xr:uid="{00000000-0005-0000-0000-0000545F0000}"/>
    <cellStyle name="Normal 2 4 2 2 5 6 2" xfId="13744" xr:uid="{00000000-0005-0000-0000-0000555F0000}"/>
    <cellStyle name="Normal 2 4 2 2 5 6 2 2" xfId="30040" xr:uid="{00000000-0005-0000-0000-0000565F0000}"/>
    <cellStyle name="Normal 2 4 2 2 5 6 3" xfId="21894" xr:uid="{00000000-0005-0000-0000-0000575F0000}"/>
    <cellStyle name="Normal 2 4 2 2 5 7" xfId="8445" xr:uid="{00000000-0005-0000-0000-0000585F0000}"/>
    <cellStyle name="Normal 2 4 2 2 5 7 2" xfId="24741" xr:uid="{00000000-0005-0000-0000-0000595F0000}"/>
    <cellStyle name="Normal 2 4 2 2 5 8" xfId="16595" xr:uid="{00000000-0005-0000-0000-00005A5F0000}"/>
    <cellStyle name="Normal 2 4 2 2 6" xfId="388" xr:uid="{00000000-0005-0000-0000-00005B5F0000}"/>
    <cellStyle name="Normal 2 4 2 2 6 2" xfId="1094" xr:uid="{00000000-0005-0000-0000-00005C5F0000}"/>
    <cellStyle name="Normal 2 4 2 2 6 2 2" xfId="2504" xr:uid="{00000000-0005-0000-0000-00005D5F0000}"/>
    <cellStyle name="Normal 2 4 2 2 6 2 2 2" xfId="5003" xr:uid="{00000000-0005-0000-0000-00005E5F0000}"/>
    <cellStyle name="Normal 2 4 2 2 6 2 2 2 2" xfId="13149" xr:uid="{00000000-0005-0000-0000-00005F5F0000}"/>
    <cellStyle name="Normal 2 4 2 2 6 2 2 2 2 2" xfId="29445" xr:uid="{00000000-0005-0000-0000-0000605F0000}"/>
    <cellStyle name="Normal 2 4 2 2 6 2 2 2 3" xfId="21299" xr:uid="{00000000-0005-0000-0000-0000615F0000}"/>
    <cellStyle name="Normal 2 4 2 2 6 2 2 3" xfId="7803" xr:uid="{00000000-0005-0000-0000-0000625F0000}"/>
    <cellStyle name="Normal 2 4 2 2 6 2 2 3 2" xfId="15949" xr:uid="{00000000-0005-0000-0000-0000635F0000}"/>
    <cellStyle name="Normal 2 4 2 2 6 2 2 3 2 2" xfId="32245" xr:uid="{00000000-0005-0000-0000-0000645F0000}"/>
    <cellStyle name="Normal 2 4 2 2 6 2 2 3 3" xfId="24099" xr:uid="{00000000-0005-0000-0000-0000655F0000}"/>
    <cellStyle name="Normal 2 4 2 2 6 2 2 4" xfId="10650" xr:uid="{00000000-0005-0000-0000-0000665F0000}"/>
    <cellStyle name="Normal 2 4 2 2 6 2 2 4 2" xfId="26946" xr:uid="{00000000-0005-0000-0000-0000675F0000}"/>
    <cellStyle name="Normal 2 4 2 2 6 2 2 5" xfId="18800" xr:uid="{00000000-0005-0000-0000-0000685F0000}"/>
    <cellStyle name="Normal 2 4 2 2 6 2 3" xfId="3785" xr:uid="{00000000-0005-0000-0000-0000695F0000}"/>
    <cellStyle name="Normal 2 4 2 2 6 2 3 2" xfId="11931" xr:uid="{00000000-0005-0000-0000-00006A5F0000}"/>
    <cellStyle name="Normal 2 4 2 2 6 2 3 2 2" xfId="28227" xr:uid="{00000000-0005-0000-0000-00006B5F0000}"/>
    <cellStyle name="Normal 2 4 2 2 6 2 3 3" xfId="20081" xr:uid="{00000000-0005-0000-0000-00006C5F0000}"/>
    <cellStyle name="Normal 2 4 2 2 6 2 4" xfId="6393" xr:uid="{00000000-0005-0000-0000-00006D5F0000}"/>
    <cellStyle name="Normal 2 4 2 2 6 2 4 2" xfId="14539" xr:uid="{00000000-0005-0000-0000-00006E5F0000}"/>
    <cellStyle name="Normal 2 4 2 2 6 2 4 2 2" xfId="30835" xr:uid="{00000000-0005-0000-0000-00006F5F0000}"/>
    <cellStyle name="Normal 2 4 2 2 6 2 4 3" xfId="22689" xr:uid="{00000000-0005-0000-0000-0000705F0000}"/>
    <cellStyle name="Normal 2 4 2 2 6 2 5" xfId="9240" xr:uid="{00000000-0005-0000-0000-0000715F0000}"/>
    <cellStyle name="Normal 2 4 2 2 6 2 5 2" xfId="25536" xr:uid="{00000000-0005-0000-0000-0000725F0000}"/>
    <cellStyle name="Normal 2 4 2 2 6 2 6" xfId="17390" xr:uid="{00000000-0005-0000-0000-0000735F0000}"/>
    <cellStyle name="Normal 2 4 2 2 6 3" xfId="1799" xr:uid="{00000000-0005-0000-0000-0000745F0000}"/>
    <cellStyle name="Normal 2 4 2 2 6 3 2" xfId="4394" xr:uid="{00000000-0005-0000-0000-0000755F0000}"/>
    <cellStyle name="Normal 2 4 2 2 6 3 2 2" xfId="12540" xr:uid="{00000000-0005-0000-0000-0000765F0000}"/>
    <cellStyle name="Normal 2 4 2 2 6 3 2 2 2" xfId="28836" xr:uid="{00000000-0005-0000-0000-0000775F0000}"/>
    <cellStyle name="Normal 2 4 2 2 6 3 2 3" xfId="20690" xr:uid="{00000000-0005-0000-0000-0000785F0000}"/>
    <cellStyle name="Normal 2 4 2 2 6 3 3" xfId="7098" xr:uid="{00000000-0005-0000-0000-0000795F0000}"/>
    <cellStyle name="Normal 2 4 2 2 6 3 3 2" xfId="15244" xr:uid="{00000000-0005-0000-0000-00007A5F0000}"/>
    <cellStyle name="Normal 2 4 2 2 6 3 3 2 2" xfId="31540" xr:uid="{00000000-0005-0000-0000-00007B5F0000}"/>
    <cellStyle name="Normal 2 4 2 2 6 3 3 3" xfId="23394" xr:uid="{00000000-0005-0000-0000-00007C5F0000}"/>
    <cellStyle name="Normal 2 4 2 2 6 3 4" xfId="9945" xr:uid="{00000000-0005-0000-0000-00007D5F0000}"/>
    <cellStyle name="Normal 2 4 2 2 6 3 4 2" xfId="26241" xr:uid="{00000000-0005-0000-0000-00007E5F0000}"/>
    <cellStyle name="Normal 2 4 2 2 6 3 5" xfId="18095" xr:uid="{00000000-0005-0000-0000-00007F5F0000}"/>
    <cellStyle name="Normal 2 4 2 2 6 4" xfId="3176" xr:uid="{00000000-0005-0000-0000-0000805F0000}"/>
    <cellStyle name="Normal 2 4 2 2 6 4 2" xfId="11322" xr:uid="{00000000-0005-0000-0000-0000815F0000}"/>
    <cellStyle name="Normal 2 4 2 2 6 4 2 2" xfId="27618" xr:uid="{00000000-0005-0000-0000-0000825F0000}"/>
    <cellStyle name="Normal 2 4 2 2 6 4 3" xfId="19472" xr:uid="{00000000-0005-0000-0000-0000835F0000}"/>
    <cellStyle name="Normal 2 4 2 2 6 5" xfId="5688" xr:uid="{00000000-0005-0000-0000-0000845F0000}"/>
    <cellStyle name="Normal 2 4 2 2 6 5 2" xfId="13834" xr:uid="{00000000-0005-0000-0000-0000855F0000}"/>
    <cellStyle name="Normal 2 4 2 2 6 5 2 2" xfId="30130" xr:uid="{00000000-0005-0000-0000-0000865F0000}"/>
    <cellStyle name="Normal 2 4 2 2 6 5 3" xfId="21984" xr:uid="{00000000-0005-0000-0000-0000875F0000}"/>
    <cellStyle name="Normal 2 4 2 2 6 6" xfId="8535" xr:uid="{00000000-0005-0000-0000-0000885F0000}"/>
    <cellStyle name="Normal 2 4 2 2 6 6 2" xfId="24831" xr:uid="{00000000-0005-0000-0000-0000895F0000}"/>
    <cellStyle name="Normal 2 4 2 2 6 7" xfId="16685" xr:uid="{00000000-0005-0000-0000-00008A5F0000}"/>
    <cellStyle name="Normal 2 4 2 2 7" xfId="750" xr:uid="{00000000-0005-0000-0000-00008B5F0000}"/>
    <cellStyle name="Normal 2 4 2 2 7 2" xfId="2160" xr:uid="{00000000-0005-0000-0000-00008C5F0000}"/>
    <cellStyle name="Normal 2 4 2 2 7 2 2" xfId="4707" xr:uid="{00000000-0005-0000-0000-00008D5F0000}"/>
    <cellStyle name="Normal 2 4 2 2 7 2 2 2" xfId="12853" xr:uid="{00000000-0005-0000-0000-00008E5F0000}"/>
    <cellStyle name="Normal 2 4 2 2 7 2 2 2 2" xfId="29149" xr:uid="{00000000-0005-0000-0000-00008F5F0000}"/>
    <cellStyle name="Normal 2 4 2 2 7 2 2 3" xfId="21003" xr:uid="{00000000-0005-0000-0000-0000905F0000}"/>
    <cellStyle name="Normal 2 4 2 2 7 2 3" xfId="7459" xr:uid="{00000000-0005-0000-0000-0000915F0000}"/>
    <cellStyle name="Normal 2 4 2 2 7 2 3 2" xfId="15605" xr:uid="{00000000-0005-0000-0000-0000925F0000}"/>
    <cellStyle name="Normal 2 4 2 2 7 2 3 2 2" xfId="31901" xr:uid="{00000000-0005-0000-0000-0000935F0000}"/>
    <cellStyle name="Normal 2 4 2 2 7 2 3 3" xfId="23755" xr:uid="{00000000-0005-0000-0000-0000945F0000}"/>
    <cellStyle name="Normal 2 4 2 2 7 2 4" xfId="10306" xr:uid="{00000000-0005-0000-0000-0000955F0000}"/>
    <cellStyle name="Normal 2 4 2 2 7 2 4 2" xfId="26602" xr:uid="{00000000-0005-0000-0000-0000965F0000}"/>
    <cellStyle name="Normal 2 4 2 2 7 2 5" xfId="18456" xr:uid="{00000000-0005-0000-0000-0000975F0000}"/>
    <cellStyle name="Normal 2 4 2 2 7 3" xfId="3489" xr:uid="{00000000-0005-0000-0000-0000985F0000}"/>
    <cellStyle name="Normal 2 4 2 2 7 3 2" xfId="11635" xr:uid="{00000000-0005-0000-0000-0000995F0000}"/>
    <cellStyle name="Normal 2 4 2 2 7 3 2 2" xfId="27931" xr:uid="{00000000-0005-0000-0000-00009A5F0000}"/>
    <cellStyle name="Normal 2 4 2 2 7 3 3" xfId="19785" xr:uid="{00000000-0005-0000-0000-00009B5F0000}"/>
    <cellStyle name="Normal 2 4 2 2 7 4" xfId="6049" xr:uid="{00000000-0005-0000-0000-00009C5F0000}"/>
    <cellStyle name="Normal 2 4 2 2 7 4 2" xfId="14195" xr:uid="{00000000-0005-0000-0000-00009D5F0000}"/>
    <cellStyle name="Normal 2 4 2 2 7 4 2 2" xfId="30491" xr:uid="{00000000-0005-0000-0000-00009E5F0000}"/>
    <cellStyle name="Normal 2 4 2 2 7 4 3" xfId="22345" xr:uid="{00000000-0005-0000-0000-00009F5F0000}"/>
    <cellStyle name="Normal 2 4 2 2 7 5" xfId="8896" xr:uid="{00000000-0005-0000-0000-0000A05F0000}"/>
    <cellStyle name="Normal 2 4 2 2 7 5 2" xfId="25192" xr:uid="{00000000-0005-0000-0000-0000A15F0000}"/>
    <cellStyle name="Normal 2 4 2 2 7 6" xfId="17046" xr:uid="{00000000-0005-0000-0000-0000A25F0000}"/>
    <cellStyle name="Normal 2 4 2 2 8" xfId="1455" xr:uid="{00000000-0005-0000-0000-0000A35F0000}"/>
    <cellStyle name="Normal 2 4 2 2 8 2" xfId="4098" xr:uid="{00000000-0005-0000-0000-0000A45F0000}"/>
    <cellStyle name="Normal 2 4 2 2 8 2 2" xfId="12244" xr:uid="{00000000-0005-0000-0000-0000A55F0000}"/>
    <cellStyle name="Normal 2 4 2 2 8 2 2 2" xfId="28540" xr:uid="{00000000-0005-0000-0000-0000A65F0000}"/>
    <cellStyle name="Normal 2 4 2 2 8 2 3" xfId="20394" xr:uid="{00000000-0005-0000-0000-0000A75F0000}"/>
    <cellStyle name="Normal 2 4 2 2 8 3" xfId="6754" xr:uid="{00000000-0005-0000-0000-0000A85F0000}"/>
    <cellStyle name="Normal 2 4 2 2 8 3 2" xfId="14900" xr:uid="{00000000-0005-0000-0000-0000A95F0000}"/>
    <cellStyle name="Normal 2 4 2 2 8 3 2 2" xfId="31196" xr:uid="{00000000-0005-0000-0000-0000AA5F0000}"/>
    <cellStyle name="Normal 2 4 2 2 8 3 3" xfId="23050" xr:uid="{00000000-0005-0000-0000-0000AB5F0000}"/>
    <cellStyle name="Normal 2 4 2 2 8 4" xfId="9601" xr:uid="{00000000-0005-0000-0000-0000AC5F0000}"/>
    <cellStyle name="Normal 2 4 2 2 8 4 2" xfId="25897" xr:uid="{00000000-0005-0000-0000-0000AD5F0000}"/>
    <cellStyle name="Normal 2 4 2 2 8 5" xfId="17751" xr:uid="{00000000-0005-0000-0000-0000AE5F0000}"/>
    <cellStyle name="Normal 2 4 2 2 9" xfId="2880" xr:uid="{00000000-0005-0000-0000-0000AF5F0000}"/>
    <cellStyle name="Normal 2 4 2 2 9 2" xfId="11026" xr:uid="{00000000-0005-0000-0000-0000B05F0000}"/>
    <cellStyle name="Normal 2 4 2 2 9 2 2" xfId="27322" xr:uid="{00000000-0005-0000-0000-0000B15F0000}"/>
    <cellStyle name="Normal 2 4 2 2 9 3" xfId="19176" xr:uid="{00000000-0005-0000-0000-0000B25F0000}"/>
    <cellStyle name="Normal 2 4 2 3" xfId="66" xr:uid="{00000000-0005-0000-0000-0000B35F0000}"/>
    <cellStyle name="Normal 2 4 2 3 10" xfId="8213" xr:uid="{00000000-0005-0000-0000-0000B45F0000}"/>
    <cellStyle name="Normal 2 4 2 3 10 2" xfId="24509" xr:uid="{00000000-0005-0000-0000-0000B55F0000}"/>
    <cellStyle name="Normal 2 4 2 3 11" xfId="16363" xr:uid="{00000000-0005-0000-0000-0000B65F0000}"/>
    <cellStyle name="Normal 2 4 2 3 2" xfId="156" xr:uid="{00000000-0005-0000-0000-0000B75F0000}"/>
    <cellStyle name="Normal 2 4 2 3 2 2" xfId="500" xr:uid="{00000000-0005-0000-0000-0000B85F0000}"/>
    <cellStyle name="Normal 2 4 2 3 2 2 2" xfId="1206" xr:uid="{00000000-0005-0000-0000-0000B95F0000}"/>
    <cellStyle name="Normal 2 4 2 3 2 2 2 2" xfId="2616" xr:uid="{00000000-0005-0000-0000-0000BA5F0000}"/>
    <cellStyle name="Normal 2 4 2 3 2 2 2 2 2" xfId="5095" xr:uid="{00000000-0005-0000-0000-0000BB5F0000}"/>
    <cellStyle name="Normal 2 4 2 3 2 2 2 2 2 2" xfId="13241" xr:uid="{00000000-0005-0000-0000-0000BC5F0000}"/>
    <cellStyle name="Normal 2 4 2 3 2 2 2 2 2 2 2" xfId="29537" xr:uid="{00000000-0005-0000-0000-0000BD5F0000}"/>
    <cellStyle name="Normal 2 4 2 3 2 2 2 2 2 3" xfId="21391" xr:uid="{00000000-0005-0000-0000-0000BE5F0000}"/>
    <cellStyle name="Normal 2 4 2 3 2 2 2 2 3" xfId="7915" xr:uid="{00000000-0005-0000-0000-0000BF5F0000}"/>
    <cellStyle name="Normal 2 4 2 3 2 2 2 2 3 2" xfId="16061" xr:uid="{00000000-0005-0000-0000-0000C05F0000}"/>
    <cellStyle name="Normal 2 4 2 3 2 2 2 2 3 2 2" xfId="32357" xr:uid="{00000000-0005-0000-0000-0000C15F0000}"/>
    <cellStyle name="Normal 2 4 2 3 2 2 2 2 3 3" xfId="24211" xr:uid="{00000000-0005-0000-0000-0000C25F0000}"/>
    <cellStyle name="Normal 2 4 2 3 2 2 2 2 4" xfId="10762" xr:uid="{00000000-0005-0000-0000-0000C35F0000}"/>
    <cellStyle name="Normal 2 4 2 3 2 2 2 2 4 2" xfId="27058" xr:uid="{00000000-0005-0000-0000-0000C45F0000}"/>
    <cellStyle name="Normal 2 4 2 3 2 2 2 2 5" xfId="18912" xr:uid="{00000000-0005-0000-0000-0000C55F0000}"/>
    <cellStyle name="Normal 2 4 2 3 2 2 2 3" xfId="3877" xr:uid="{00000000-0005-0000-0000-0000C65F0000}"/>
    <cellStyle name="Normal 2 4 2 3 2 2 2 3 2" xfId="12023" xr:uid="{00000000-0005-0000-0000-0000C75F0000}"/>
    <cellStyle name="Normal 2 4 2 3 2 2 2 3 2 2" xfId="28319" xr:uid="{00000000-0005-0000-0000-0000C85F0000}"/>
    <cellStyle name="Normal 2 4 2 3 2 2 2 3 3" xfId="20173" xr:uid="{00000000-0005-0000-0000-0000C95F0000}"/>
    <cellStyle name="Normal 2 4 2 3 2 2 2 4" xfId="6505" xr:uid="{00000000-0005-0000-0000-0000CA5F0000}"/>
    <cellStyle name="Normal 2 4 2 3 2 2 2 4 2" xfId="14651" xr:uid="{00000000-0005-0000-0000-0000CB5F0000}"/>
    <cellStyle name="Normal 2 4 2 3 2 2 2 4 2 2" xfId="30947" xr:uid="{00000000-0005-0000-0000-0000CC5F0000}"/>
    <cellStyle name="Normal 2 4 2 3 2 2 2 4 3" xfId="22801" xr:uid="{00000000-0005-0000-0000-0000CD5F0000}"/>
    <cellStyle name="Normal 2 4 2 3 2 2 2 5" xfId="9352" xr:uid="{00000000-0005-0000-0000-0000CE5F0000}"/>
    <cellStyle name="Normal 2 4 2 3 2 2 2 5 2" xfId="25648" xr:uid="{00000000-0005-0000-0000-0000CF5F0000}"/>
    <cellStyle name="Normal 2 4 2 3 2 2 2 6" xfId="17502" xr:uid="{00000000-0005-0000-0000-0000D05F0000}"/>
    <cellStyle name="Normal 2 4 2 3 2 2 3" xfId="1911" xr:uid="{00000000-0005-0000-0000-0000D15F0000}"/>
    <cellStyle name="Normal 2 4 2 3 2 2 3 2" xfId="4486" xr:uid="{00000000-0005-0000-0000-0000D25F0000}"/>
    <cellStyle name="Normal 2 4 2 3 2 2 3 2 2" xfId="12632" xr:uid="{00000000-0005-0000-0000-0000D35F0000}"/>
    <cellStyle name="Normal 2 4 2 3 2 2 3 2 2 2" xfId="28928" xr:uid="{00000000-0005-0000-0000-0000D45F0000}"/>
    <cellStyle name="Normal 2 4 2 3 2 2 3 2 3" xfId="20782" xr:uid="{00000000-0005-0000-0000-0000D55F0000}"/>
    <cellStyle name="Normal 2 4 2 3 2 2 3 3" xfId="7210" xr:uid="{00000000-0005-0000-0000-0000D65F0000}"/>
    <cellStyle name="Normal 2 4 2 3 2 2 3 3 2" xfId="15356" xr:uid="{00000000-0005-0000-0000-0000D75F0000}"/>
    <cellStyle name="Normal 2 4 2 3 2 2 3 3 2 2" xfId="31652" xr:uid="{00000000-0005-0000-0000-0000D85F0000}"/>
    <cellStyle name="Normal 2 4 2 3 2 2 3 3 3" xfId="23506" xr:uid="{00000000-0005-0000-0000-0000D95F0000}"/>
    <cellStyle name="Normal 2 4 2 3 2 2 3 4" xfId="10057" xr:uid="{00000000-0005-0000-0000-0000DA5F0000}"/>
    <cellStyle name="Normal 2 4 2 3 2 2 3 4 2" xfId="26353" xr:uid="{00000000-0005-0000-0000-0000DB5F0000}"/>
    <cellStyle name="Normal 2 4 2 3 2 2 3 5" xfId="18207" xr:uid="{00000000-0005-0000-0000-0000DC5F0000}"/>
    <cellStyle name="Normal 2 4 2 3 2 2 4" xfId="3268" xr:uid="{00000000-0005-0000-0000-0000DD5F0000}"/>
    <cellStyle name="Normal 2 4 2 3 2 2 4 2" xfId="11414" xr:uid="{00000000-0005-0000-0000-0000DE5F0000}"/>
    <cellStyle name="Normal 2 4 2 3 2 2 4 2 2" xfId="27710" xr:uid="{00000000-0005-0000-0000-0000DF5F0000}"/>
    <cellStyle name="Normal 2 4 2 3 2 2 4 3" xfId="19564" xr:uid="{00000000-0005-0000-0000-0000E05F0000}"/>
    <cellStyle name="Normal 2 4 2 3 2 2 5" xfId="5800" xr:uid="{00000000-0005-0000-0000-0000E15F0000}"/>
    <cellStyle name="Normal 2 4 2 3 2 2 5 2" xfId="13946" xr:uid="{00000000-0005-0000-0000-0000E25F0000}"/>
    <cellStyle name="Normal 2 4 2 3 2 2 5 2 2" xfId="30242" xr:uid="{00000000-0005-0000-0000-0000E35F0000}"/>
    <cellStyle name="Normal 2 4 2 3 2 2 5 3" xfId="22096" xr:uid="{00000000-0005-0000-0000-0000E45F0000}"/>
    <cellStyle name="Normal 2 4 2 3 2 2 6" xfId="8647" xr:uid="{00000000-0005-0000-0000-0000E55F0000}"/>
    <cellStyle name="Normal 2 4 2 3 2 2 6 2" xfId="24943" xr:uid="{00000000-0005-0000-0000-0000E65F0000}"/>
    <cellStyle name="Normal 2 4 2 3 2 2 7" xfId="16797" xr:uid="{00000000-0005-0000-0000-0000E75F0000}"/>
    <cellStyle name="Normal 2 4 2 3 2 3" xfId="862" xr:uid="{00000000-0005-0000-0000-0000E85F0000}"/>
    <cellStyle name="Normal 2 4 2 3 2 3 2" xfId="2272" xr:uid="{00000000-0005-0000-0000-0000E95F0000}"/>
    <cellStyle name="Normal 2 4 2 3 2 3 2 2" xfId="4799" xr:uid="{00000000-0005-0000-0000-0000EA5F0000}"/>
    <cellStyle name="Normal 2 4 2 3 2 3 2 2 2" xfId="12945" xr:uid="{00000000-0005-0000-0000-0000EB5F0000}"/>
    <cellStyle name="Normal 2 4 2 3 2 3 2 2 2 2" xfId="29241" xr:uid="{00000000-0005-0000-0000-0000EC5F0000}"/>
    <cellStyle name="Normal 2 4 2 3 2 3 2 2 3" xfId="21095" xr:uid="{00000000-0005-0000-0000-0000ED5F0000}"/>
    <cellStyle name="Normal 2 4 2 3 2 3 2 3" xfId="7571" xr:uid="{00000000-0005-0000-0000-0000EE5F0000}"/>
    <cellStyle name="Normal 2 4 2 3 2 3 2 3 2" xfId="15717" xr:uid="{00000000-0005-0000-0000-0000EF5F0000}"/>
    <cellStyle name="Normal 2 4 2 3 2 3 2 3 2 2" xfId="32013" xr:uid="{00000000-0005-0000-0000-0000F05F0000}"/>
    <cellStyle name="Normal 2 4 2 3 2 3 2 3 3" xfId="23867" xr:uid="{00000000-0005-0000-0000-0000F15F0000}"/>
    <cellStyle name="Normal 2 4 2 3 2 3 2 4" xfId="10418" xr:uid="{00000000-0005-0000-0000-0000F25F0000}"/>
    <cellStyle name="Normal 2 4 2 3 2 3 2 4 2" xfId="26714" xr:uid="{00000000-0005-0000-0000-0000F35F0000}"/>
    <cellStyle name="Normal 2 4 2 3 2 3 2 5" xfId="18568" xr:uid="{00000000-0005-0000-0000-0000F45F0000}"/>
    <cellStyle name="Normal 2 4 2 3 2 3 3" xfId="3581" xr:uid="{00000000-0005-0000-0000-0000F55F0000}"/>
    <cellStyle name="Normal 2 4 2 3 2 3 3 2" xfId="11727" xr:uid="{00000000-0005-0000-0000-0000F65F0000}"/>
    <cellStyle name="Normal 2 4 2 3 2 3 3 2 2" xfId="28023" xr:uid="{00000000-0005-0000-0000-0000F75F0000}"/>
    <cellStyle name="Normal 2 4 2 3 2 3 3 3" xfId="19877" xr:uid="{00000000-0005-0000-0000-0000F85F0000}"/>
    <cellStyle name="Normal 2 4 2 3 2 3 4" xfId="6161" xr:uid="{00000000-0005-0000-0000-0000F95F0000}"/>
    <cellStyle name="Normal 2 4 2 3 2 3 4 2" xfId="14307" xr:uid="{00000000-0005-0000-0000-0000FA5F0000}"/>
    <cellStyle name="Normal 2 4 2 3 2 3 4 2 2" xfId="30603" xr:uid="{00000000-0005-0000-0000-0000FB5F0000}"/>
    <cellStyle name="Normal 2 4 2 3 2 3 4 3" xfId="22457" xr:uid="{00000000-0005-0000-0000-0000FC5F0000}"/>
    <cellStyle name="Normal 2 4 2 3 2 3 5" xfId="9008" xr:uid="{00000000-0005-0000-0000-0000FD5F0000}"/>
    <cellStyle name="Normal 2 4 2 3 2 3 5 2" xfId="25304" xr:uid="{00000000-0005-0000-0000-0000FE5F0000}"/>
    <cellStyle name="Normal 2 4 2 3 2 3 6" xfId="17158" xr:uid="{00000000-0005-0000-0000-0000FF5F0000}"/>
    <cellStyle name="Normal 2 4 2 3 2 4" xfId="1567" xr:uid="{00000000-0005-0000-0000-000000600000}"/>
    <cellStyle name="Normal 2 4 2 3 2 4 2" xfId="4190" xr:uid="{00000000-0005-0000-0000-000001600000}"/>
    <cellStyle name="Normal 2 4 2 3 2 4 2 2" xfId="12336" xr:uid="{00000000-0005-0000-0000-000002600000}"/>
    <cellStyle name="Normal 2 4 2 3 2 4 2 2 2" xfId="28632" xr:uid="{00000000-0005-0000-0000-000003600000}"/>
    <cellStyle name="Normal 2 4 2 3 2 4 2 3" xfId="20486" xr:uid="{00000000-0005-0000-0000-000004600000}"/>
    <cellStyle name="Normal 2 4 2 3 2 4 3" xfId="6866" xr:uid="{00000000-0005-0000-0000-000005600000}"/>
    <cellStyle name="Normal 2 4 2 3 2 4 3 2" xfId="15012" xr:uid="{00000000-0005-0000-0000-000006600000}"/>
    <cellStyle name="Normal 2 4 2 3 2 4 3 2 2" xfId="31308" xr:uid="{00000000-0005-0000-0000-000007600000}"/>
    <cellStyle name="Normal 2 4 2 3 2 4 3 3" xfId="23162" xr:uid="{00000000-0005-0000-0000-000008600000}"/>
    <cellStyle name="Normal 2 4 2 3 2 4 4" xfId="9713" xr:uid="{00000000-0005-0000-0000-000009600000}"/>
    <cellStyle name="Normal 2 4 2 3 2 4 4 2" xfId="26009" xr:uid="{00000000-0005-0000-0000-00000A600000}"/>
    <cellStyle name="Normal 2 4 2 3 2 4 5" xfId="17863" xr:uid="{00000000-0005-0000-0000-00000B600000}"/>
    <cellStyle name="Normal 2 4 2 3 2 5" xfId="2972" xr:uid="{00000000-0005-0000-0000-00000C600000}"/>
    <cellStyle name="Normal 2 4 2 3 2 5 2" xfId="11118" xr:uid="{00000000-0005-0000-0000-00000D600000}"/>
    <cellStyle name="Normal 2 4 2 3 2 5 2 2" xfId="27414" xr:uid="{00000000-0005-0000-0000-00000E600000}"/>
    <cellStyle name="Normal 2 4 2 3 2 5 3" xfId="19268" xr:uid="{00000000-0005-0000-0000-00000F600000}"/>
    <cellStyle name="Normal 2 4 2 3 2 6" xfId="5456" xr:uid="{00000000-0005-0000-0000-000010600000}"/>
    <cellStyle name="Normal 2 4 2 3 2 6 2" xfId="13602" xr:uid="{00000000-0005-0000-0000-000011600000}"/>
    <cellStyle name="Normal 2 4 2 3 2 6 2 2" xfId="29898" xr:uid="{00000000-0005-0000-0000-000012600000}"/>
    <cellStyle name="Normal 2 4 2 3 2 6 3" xfId="21752" xr:uid="{00000000-0005-0000-0000-000013600000}"/>
    <cellStyle name="Normal 2 4 2 3 2 7" xfId="8303" xr:uid="{00000000-0005-0000-0000-000014600000}"/>
    <cellStyle name="Normal 2 4 2 3 2 7 2" xfId="24599" xr:uid="{00000000-0005-0000-0000-000015600000}"/>
    <cellStyle name="Normal 2 4 2 3 2 8" xfId="16453" xr:uid="{00000000-0005-0000-0000-000016600000}"/>
    <cellStyle name="Normal 2 4 2 3 3" xfId="235" xr:uid="{00000000-0005-0000-0000-000017600000}"/>
    <cellStyle name="Normal 2 4 2 3 3 2" xfId="579" xr:uid="{00000000-0005-0000-0000-000018600000}"/>
    <cellStyle name="Normal 2 4 2 3 3 2 2" xfId="1285" xr:uid="{00000000-0005-0000-0000-000019600000}"/>
    <cellStyle name="Normal 2 4 2 3 3 2 2 2" xfId="2695" xr:uid="{00000000-0005-0000-0000-00001A600000}"/>
    <cellStyle name="Normal 2 4 2 3 3 2 2 2 2" xfId="5169" xr:uid="{00000000-0005-0000-0000-00001B600000}"/>
    <cellStyle name="Normal 2 4 2 3 3 2 2 2 2 2" xfId="13315" xr:uid="{00000000-0005-0000-0000-00001C600000}"/>
    <cellStyle name="Normal 2 4 2 3 3 2 2 2 2 2 2" xfId="29611" xr:uid="{00000000-0005-0000-0000-00001D600000}"/>
    <cellStyle name="Normal 2 4 2 3 3 2 2 2 2 3" xfId="21465" xr:uid="{00000000-0005-0000-0000-00001E600000}"/>
    <cellStyle name="Normal 2 4 2 3 3 2 2 2 3" xfId="7994" xr:uid="{00000000-0005-0000-0000-00001F600000}"/>
    <cellStyle name="Normal 2 4 2 3 3 2 2 2 3 2" xfId="16140" xr:uid="{00000000-0005-0000-0000-000020600000}"/>
    <cellStyle name="Normal 2 4 2 3 3 2 2 2 3 2 2" xfId="32436" xr:uid="{00000000-0005-0000-0000-000021600000}"/>
    <cellStyle name="Normal 2 4 2 3 3 2 2 2 3 3" xfId="24290" xr:uid="{00000000-0005-0000-0000-000022600000}"/>
    <cellStyle name="Normal 2 4 2 3 3 2 2 2 4" xfId="10841" xr:uid="{00000000-0005-0000-0000-000023600000}"/>
    <cellStyle name="Normal 2 4 2 3 3 2 2 2 4 2" xfId="27137" xr:uid="{00000000-0005-0000-0000-000024600000}"/>
    <cellStyle name="Normal 2 4 2 3 3 2 2 2 5" xfId="18991" xr:uid="{00000000-0005-0000-0000-000025600000}"/>
    <cellStyle name="Normal 2 4 2 3 3 2 2 3" xfId="3951" xr:uid="{00000000-0005-0000-0000-000026600000}"/>
    <cellStyle name="Normal 2 4 2 3 3 2 2 3 2" xfId="12097" xr:uid="{00000000-0005-0000-0000-000027600000}"/>
    <cellStyle name="Normal 2 4 2 3 3 2 2 3 2 2" xfId="28393" xr:uid="{00000000-0005-0000-0000-000028600000}"/>
    <cellStyle name="Normal 2 4 2 3 3 2 2 3 3" xfId="20247" xr:uid="{00000000-0005-0000-0000-000029600000}"/>
    <cellStyle name="Normal 2 4 2 3 3 2 2 4" xfId="6584" xr:uid="{00000000-0005-0000-0000-00002A600000}"/>
    <cellStyle name="Normal 2 4 2 3 3 2 2 4 2" xfId="14730" xr:uid="{00000000-0005-0000-0000-00002B600000}"/>
    <cellStyle name="Normal 2 4 2 3 3 2 2 4 2 2" xfId="31026" xr:uid="{00000000-0005-0000-0000-00002C600000}"/>
    <cellStyle name="Normal 2 4 2 3 3 2 2 4 3" xfId="22880" xr:uid="{00000000-0005-0000-0000-00002D600000}"/>
    <cellStyle name="Normal 2 4 2 3 3 2 2 5" xfId="9431" xr:uid="{00000000-0005-0000-0000-00002E600000}"/>
    <cellStyle name="Normal 2 4 2 3 3 2 2 5 2" xfId="25727" xr:uid="{00000000-0005-0000-0000-00002F600000}"/>
    <cellStyle name="Normal 2 4 2 3 3 2 2 6" xfId="17581" xr:uid="{00000000-0005-0000-0000-000030600000}"/>
    <cellStyle name="Normal 2 4 2 3 3 2 3" xfId="1990" xr:uid="{00000000-0005-0000-0000-000031600000}"/>
    <cellStyle name="Normal 2 4 2 3 3 2 3 2" xfId="4560" xr:uid="{00000000-0005-0000-0000-000032600000}"/>
    <cellStyle name="Normal 2 4 2 3 3 2 3 2 2" xfId="12706" xr:uid="{00000000-0005-0000-0000-000033600000}"/>
    <cellStyle name="Normal 2 4 2 3 3 2 3 2 2 2" xfId="29002" xr:uid="{00000000-0005-0000-0000-000034600000}"/>
    <cellStyle name="Normal 2 4 2 3 3 2 3 2 3" xfId="20856" xr:uid="{00000000-0005-0000-0000-000035600000}"/>
    <cellStyle name="Normal 2 4 2 3 3 2 3 3" xfId="7289" xr:uid="{00000000-0005-0000-0000-000036600000}"/>
    <cellStyle name="Normal 2 4 2 3 3 2 3 3 2" xfId="15435" xr:uid="{00000000-0005-0000-0000-000037600000}"/>
    <cellStyle name="Normal 2 4 2 3 3 2 3 3 2 2" xfId="31731" xr:uid="{00000000-0005-0000-0000-000038600000}"/>
    <cellStyle name="Normal 2 4 2 3 3 2 3 3 3" xfId="23585" xr:uid="{00000000-0005-0000-0000-000039600000}"/>
    <cellStyle name="Normal 2 4 2 3 3 2 3 4" xfId="10136" xr:uid="{00000000-0005-0000-0000-00003A600000}"/>
    <cellStyle name="Normal 2 4 2 3 3 2 3 4 2" xfId="26432" xr:uid="{00000000-0005-0000-0000-00003B600000}"/>
    <cellStyle name="Normal 2 4 2 3 3 2 3 5" xfId="18286" xr:uid="{00000000-0005-0000-0000-00003C600000}"/>
    <cellStyle name="Normal 2 4 2 3 3 2 4" xfId="3342" xr:uid="{00000000-0005-0000-0000-00003D600000}"/>
    <cellStyle name="Normal 2 4 2 3 3 2 4 2" xfId="11488" xr:uid="{00000000-0005-0000-0000-00003E600000}"/>
    <cellStyle name="Normal 2 4 2 3 3 2 4 2 2" xfId="27784" xr:uid="{00000000-0005-0000-0000-00003F600000}"/>
    <cellStyle name="Normal 2 4 2 3 3 2 4 3" xfId="19638" xr:uid="{00000000-0005-0000-0000-000040600000}"/>
    <cellStyle name="Normal 2 4 2 3 3 2 5" xfId="5879" xr:uid="{00000000-0005-0000-0000-000041600000}"/>
    <cellStyle name="Normal 2 4 2 3 3 2 5 2" xfId="14025" xr:uid="{00000000-0005-0000-0000-000042600000}"/>
    <cellStyle name="Normal 2 4 2 3 3 2 5 2 2" xfId="30321" xr:uid="{00000000-0005-0000-0000-000043600000}"/>
    <cellStyle name="Normal 2 4 2 3 3 2 5 3" xfId="22175" xr:uid="{00000000-0005-0000-0000-000044600000}"/>
    <cellStyle name="Normal 2 4 2 3 3 2 6" xfId="8726" xr:uid="{00000000-0005-0000-0000-000045600000}"/>
    <cellStyle name="Normal 2 4 2 3 3 2 6 2" xfId="25022" xr:uid="{00000000-0005-0000-0000-000046600000}"/>
    <cellStyle name="Normal 2 4 2 3 3 2 7" xfId="16876" xr:uid="{00000000-0005-0000-0000-000047600000}"/>
    <cellStyle name="Normal 2 4 2 3 3 3" xfId="941" xr:uid="{00000000-0005-0000-0000-000048600000}"/>
    <cellStyle name="Normal 2 4 2 3 3 3 2" xfId="2351" xr:uid="{00000000-0005-0000-0000-000049600000}"/>
    <cellStyle name="Normal 2 4 2 3 3 3 2 2" xfId="4873" xr:uid="{00000000-0005-0000-0000-00004A600000}"/>
    <cellStyle name="Normal 2 4 2 3 3 3 2 2 2" xfId="13019" xr:uid="{00000000-0005-0000-0000-00004B600000}"/>
    <cellStyle name="Normal 2 4 2 3 3 3 2 2 2 2" xfId="29315" xr:uid="{00000000-0005-0000-0000-00004C600000}"/>
    <cellStyle name="Normal 2 4 2 3 3 3 2 2 3" xfId="21169" xr:uid="{00000000-0005-0000-0000-00004D600000}"/>
    <cellStyle name="Normal 2 4 2 3 3 3 2 3" xfId="7650" xr:uid="{00000000-0005-0000-0000-00004E600000}"/>
    <cellStyle name="Normal 2 4 2 3 3 3 2 3 2" xfId="15796" xr:uid="{00000000-0005-0000-0000-00004F600000}"/>
    <cellStyle name="Normal 2 4 2 3 3 3 2 3 2 2" xfId="32092" xr:uid="{00000000-0005-0000-0000-000050600000}"/>
    <cellStyle name="Normal 2 4 2 3 3 3 2 3 3" xfId="23946" xr:uid="{00000000-0005-0000-0000-000051600000}"/>
    <cellStyle name="Normal 2 4 2 3 3 3 2 4" xfId="10497" xr:uid="{00000000-0005-0000-0000-000052600000}"/>
    <cellStyle name="Normal 2 4 2 3 3 3 2 4 2" xfId="26793" xr:uid="{00000000-0005-0000-0000-000053600000}"/>
    <cellStyle name="Normal 2 4 2 3 3 3 2 5" xfId="18647" xr:uid="{00000000-0005-0000-0000-000054600000}"/>
    <cellStyle name="Normal 2 4 2 3 3 3 3" xfId="3655" xr:uid="{00000000-0005-0000-0000-000055600000}"/>
    <cellStyle name="Normal 2 4 2 3 3 3 3 2" xfId="11801" xr:uid="{00000000-0005-0000-0000-000056600000}"/>
    <cellStyle name="Normal 2 4 2 3 3 3 3 2 2" xfId="28097" xr:uid="{00000000-0005-0000-0000-000057600000}"/>
    <cellStyle name="Normal 2 4 2 3 3 3 3 3" xfId="19951" xr:uid="{00000000-0005-0000-0000-000058600000}"/>
    <cellStyle name="Normal 2 4 2 3 3 3 4" xfId="6240" xr:uid="{00000000-0005-0000-0000-000059600000}"/>
    <cellStyle name="Normal 2 4 2 3 3 3 4 2" xfId="14386" xr:uid="{00000000-0005-0000-0000-00005A600000}"/>
    <cellStyle name="Normal 2 4 2 3 3 3 4 2 2" xfId="30682" xr:uid="{00000000-0005-0000-0000-00005B600000}"/>
    <cellStyle name="Normal 2 4 2 3 3 3 4 3" xfId="22536" xr:uid="{00000000-0005-0000-0000-00005C600000}"/>
    <cellStyle name="Normal 2 4 2 3 3 3 5" xfId="9087" xr:uid="{00000000-0005-0000-0000-00005D600000}"/>
    <cellStyle name="Normal 2 4 2 3 3 3 5 2" xfId="25383" xr:uid="{00000000-0005-0000-0000-00005E600000}"/>
    <cellStyle name="Normal 2 4 2 3 3 3 6" xfId="17237" xr:uid="{00000000-0005-0000-0000-00005F600000}"/>
    <cellStyle name="Normal 2 4 2 3 3 4" xfId="1646" xr:uid="{00000000-0005-0000-0000-000060600000}"/>
    <cellStyle name="Normal 2 4 2 3 3 4 2" xfId="4264" xr:uid="{00000000-0005-0000-0000-000061600000}"/>
    <cellStyle name="Normal 2 4 2 3 3 4 2 2" xfId="12410" xr:uid="{00000000-0005-0000-0000-000062600000}"/>
    <cellStyle name="Normal 2 4 2 3 3 4 2 2 2" xfId="28706" xr:uid="{00000000-0005-0000-0000-000063600000}"/>
    <cellStyle name="Normal 2 4 2 3 3 4 2 3" xfId="20560" xr:uid="{00000000-0005-0000-0000-000064600000}"/>
    <cellStyle name="Normal 2 4 2 3 3 4 3" xfId="6945" xr:uid="{00000000-0005-0000-0000-000065600000}"/>
    <cellStyle name="Normal 2 4 2 3 3 4 3 2" xfId="15091" xr:uid="{00000000-0005-0000-0000-000066600000}"/>
    <cellStyle name="Normal 2 4 2 3 3 4 3 2 2" xfId="31387" xr:uid="{00000000-0005-0000-0000-000067600000}"/>
    <cellStyle name="Normal 2 4 2 3 3 4 3 3" xfId="23241" xr:uid="{00000000-0005-0000-0000-000068600000}"/>
    <cellStyle name="Normal 2 4 2 3 3 4 4" xfId="9792" xr:uid="{00000000-0005-0000-0000-000069600000}"/>
    <cellStyle name="Normal 2 4 2 3 3 4 4 2" xfId="26088" xr:uid="{00000000-0005-0000-0000-00006A600000}"/>
    <cellStyle name="Normal 2 4 2 3 3 4 5" xfId="17942" xr:uid="{00000000-0005-0000-0000-00006B600000}"/>
    <cellStyle name="Normal 2 4 2 3 3 5" xfId="3046" xr:uid="{00000000-0005-0000-0000-00006C600000}"/>
    <cellStyle name="Normal 2 4 2 3 3 5 2" xfId="11192" xr:uid="{00000000-0005-0000-0000-00006D600000}"/>
    <cellStyle name="Normal 2 4 2 3 3 5 2 2" xfId="27488" xr:uid="{00000000-0005-0000-0000-00006E600000}"/>
    <cellStyle name="Normal 2 4 2 3 3 5 3" xfId="19342" xr:uid="{00000000-0005-0000-0000-00006F600000}"/>
    <cellStyle name="Normal 2 4 2 3 3 6" xfId="5535" xr:uid="{00000000-0005-0000-0000-000070600000}"/>
    <cellStyle name="Normal 2 4 2 3 3 6 2" xfId="13681" xr:uid="{00000000-0005-0000-0000-000071600000}"/>
    <cellStyle name="Normal 2 4 2 3 3 6 2 2" xfId="29977" xr:uid="{00000000-0005-0000-0000-000072600000}"/>
    <cellStyle name="Normal 2 4 2 3 3 6 3" xfId="21831" xr:uid="{00000000-0005-0000-0000-000073600000}"/>
    <cellStyle name="Normal 2 4 2 3 3 7" xfId="8382" xr:uid="{00000000-0005-0000-0000-000074600000}"/>
    <cellStyle name="Normal 2 4 2 3 3 7 2" xfId="24678" xr:uid="{00000000-0005-0000-0000-000075600000}"/>
    <cellStyle name="Normal 2 4 2 3 3 8" xfId="16532" xr:uid="{00000000-0005-0000-0000-000076600000}"/>
    <cellStyle name="Normal 2 4 2 3 4" xfId="320" xr:uid="{00000000-0005-0000-0000-000077600000}"/>
    <cellStyle name="Normal 2 4 2 3 4 2" xfId="664" xr:uid="{00000000-0005-0000-0000-000078600000}"/>
    <cellStyle name="Normal 2 4 2 3 4 2 2" xfId="1370" xr:uid="{00000000-0005-0000-0000-000079600000}"/>
    <cellStyle name="Normal 2 4 2 3 4 2 2 2" xfId="2780" xr:uid="{00000000-0005-0000-0000-00007A600000}"/>
    <cellStyle name="Normal 2 4 2 3 4 2 2 2 2" xfId="5243" xr:uid="{00000000-0005-0000-0000-00007B600000}"/>
    <cellStyle name="Normal 2 4 2 3 4 2 2 2 2 2" xfId="13389" xr:uid="{00000000-0005-0000-0000-00007C600000}"/>
    <cellStyle name="Normal 2 4 2 3 4 2 2 2 2 2 2" xfId="29685" xr:uid="{00000000-0005-0000-0000-00007D600000}"/>
    <cellStyle name="Normal 2 4 2 3 4 2 2 2 2 3" xfId="21539" xr:uid="{00000000-0005-0000-0000-00007E600000}"/>
    <cellStyle name="Normal 2 4 2 3 4 2 2 2 3" xfId="8079" xr:uid="{00000000-0005-0000-0000-00007F600000}"/>
    <cellStyle name="Normal 2 4 2 3 4 2 2 2 3 2" xfId="16225" xr:uid="{00000000-0005-0000-0000-000080600000}"/>
    <cellStyle name="Normal 2 4 2 3 4 2 2 2 3 2 2" xfId="32521" xr:uid="{00000000-0005-0000-0000-000081600000}"/>
    <cellStyle name="Normal 2 4 2 3 4 2 2 2 3 3" xfId="24375" xr:uid="{00000000-0005-0000-0000-000082600000}"/>
    <cellStyle name="Normal 2 4 2 3 4 2 2 2 4" xfId="10926" xr:uid="{00000000-0005-0000-0000-000083600000}"/>
    <cellStyle name="Normal 2 4 2 3 4 2 2 2 4 2" xfId="27222" xr:uid="{00000000-0005-0000-0000-000084600000}"/>
    <cellStyle name="Normal 2 4 2 3 4 2 2 2 5" xfId="19076" xr:uid="{00000000-0005-0000-0000-000085600000}"/>
    <cellStyle name="Normal 2 4 2 3 4 2 2 3" xfId="4025" xr:uid="{00000000-0005-0000-0000-000086600000}"/>
    <cellStyle name="Normal 2 4 2 3 4 2 2 3 2" xfId="12171" xr:uid="{00000000-0005-0000-0000-000087600000}"/>
    <cellStyle name="Normal 2 4 2 3 4 2 2 3 2 2" xfId="28467" xr:uid="{00000000-0005-0000-0000-000088600000}"/>
    <cellStyle name="Normal 2 4 2 3 4 2 2 3 3" xfId="20321" xr:uid="{00000000-0005-0000-0000-000089600000}"/>
    <cellStyle name="Normal 2 4 2 3 4 2 2 4" xfId="6669" xr:uid="{00000000-0005-0000-0000-00008A600000}"/>
    <cellStyle name="Normal 2 4 2 3 4 2 2 4 2" xfId="14815" xr:uid="{00000000-0005-0000-0000-00008B600000}"/>
    <cellStyle name="Normal 2 4 2 3 4 2 2 4 2 2" xfId="31111" xr:uid="{00000000-0005-0000-0000-00008C600000}"/>
    <cellStyle name="Normal 2 4 2 3 4 2 2 4 3" xfId="22965" xr:uid="{00000000-0005-0000-0000-00008D600000}"/>
    <cellStyle name="Normal 2 4 2 3 4 2 2 5" xfId="9516" xr:uid="{00000000-0005-0000-0000-00008E600000}"/>
    <cellStyle name="Normal 2 4 2 3 4 2 2 5 2" xfId="25812" xr:uid="{00000000-0005-0000-0000-00008F600000}"/>
    <cellStyle name="Normal 2 4 2 3 4 2 2 6" xfId="17666" xr:uid="{00000000-0005-0000-0000-000090600000}"/>
    <cellStyle name="Normal 2 4 2 3 4 2 3" xfId="2075" xr:uid="{00000000-0005-0000-0000-000091600000}"/>
    <cellStyle name="Normal 2 4 2 3 4 2 3 2" xfId="4634" xr:uid="{00000000-0005-0000-0000-000092600000}"/>
    <cellStyle name="Normal 2 4 2 3 4 2 3 2 2" xfId="12780" xr:uid="{00000000-0005-0000-0000-000093600000}"/>
    <cellStyle name="Normal 2 4 2 3 4 2 3 2 2 2" xfId="29076" xr:uid="{00000000-0005-0000-0000-000094600000}"/>
    <cellStyle name="Normal 2 4 2 3 4 2 3 2 3" xfId="20930" xr:uid="{00000000-0005-0000-0000-000095600000}"/>
    <cellStyle name="Normal 2 4 2 3 4 2 3 3" xfId="7374" xr:uid="{00000000-0005-0000-0000-000096600000}"/>
    <cellStyle name="Normal 2 4 2 3 4 2 3 3 2" xfId="15520" xr:uid="{00000000-0005-0000-0000-000097600000}"/>
    <cellStyle name="Normal 2 4 2 3 4 2 3 3 2 2" xfId="31816" xr:uid="{00000000-0005-0000-0000-000098600000}"/>
    <cellStyle name="Normal 2 4 2 3 4 2 3 3 3" xfId="23670" xr:uid="{00000000-0005-0000-0000-000099600000}"/>
    <cellStyle name="Normal 2 4 2 3 4 2 3 4" xfId="10221" xr:uid="{00000000-0005-0000-0000-00009A600000}"/>
    <cellStyle name="Normal 2 4 2 3 4 2 3 4 2" xfId="26517" xr:uid="{00000000-0005-0000-0000-00009B600000}"/>
    <cellStyle name="Normal 2 4 2 3 4 2 3 5" xfId="18371" xr:uid="{00000000-0005-0000-0000-00009C600000}"/>
    <cellStyle name="Normal 2 4 2 3 4 2 4" xfId="3416" xr:uid="{00000000-0005-0000-0000-00009D600000}"/>
    <cellStyle name="Normal 2 4 2 3 4 2 4 2" xfId="11562" xr:uid="{00000000-0005-0000-0000-00009E600000}"/>
    <cellStyle name="Normal 2 4 2 3 4 2 4 2 2" xfId="27858" xr:uid="{00000000-0005-0000-0000-00009F600000}"/>
    <cellStyle name="Normal 2 4 2 3 4 2 4 3" xfId="19712" xr:uid="{00000000-0005-0000-0000-0000A0600000}"/>
    <cellStyle name="Normal 2 4 2 3 4 2 5" xfId="5964" xr:uid="{00000000-0005-0000-0000-0000A1600000}"/>
    <cellStyle name="Normal 2 4 2 3 4 2 5 2" xfId="14110" xr:uid="{00000000-0005-0000-0000-0000A2600000}"/>
    <cellStyle name="Normal 2 4 2 3 4 2 5 2 2" xfId="30406" xr:uid="{00000000-0005-0000-0000-0000A3600000}"/>
    <cellStyle name="Normal 2 4 2 3 4 2 5 3" xfId="22260" xr:uid="{00000000-0005-0000-0000-0000A4600000}"/>
    <cellStyle name="Normal 2 4 2 3 4 2 6" xfId="8811" xr:uid="{00000000-0005-0000-0000-0000A5600000}"/>
    <cellStyle name="Normal 2 4 2 3 4 2 6 2" xfId="25107" xr:uid="{00000000-0005-0000-0000-0000A6600000}"/>
    <cellStyle name="Normal 2 4 2 3 4 2 7" xfId="16961" xr:uid="{00000000-0005-0000-0000-0000A7600000}"/>
    <cellStyle name="Normal 2 4 2 3 4 3" xfId="1026" xr:uid="{00000000-0005-0000-0000-0000A8600000}"/>
    <cellStyle name="Normal 2 4 2 3 4 3 2" xfId="2436" xr:uid="{00000000-0005-0000-0000-0000A9600000}"/>
    <cellStyle name="Normal 2 4 2 3 4 3 2 2" xfId="4947" xr:uid="{00000000-0005-0000-0000-0000AA600000}"/>
    <cellStyle name="Normal 2 4 2 3 4 3 2 2 2" xfId="13093" xr:uid="{00000000-0005-0000-0000-0000AB600000}"/>
    <cellStyle name="Normal 2 4 2 3 4 3 2 2 2 2" xfId="29389" xr:uid="{00000000-0005-0000-0000-0000AC600000}"/>
    <cellStyle name="Normal 2 4 2 3 4 3 2 2 3" xfId="21243" xr:uid="{00000000-0005-0000-0000-0000AD600000}"/>
    <cellStyle name="Normal 2 4 2 3 4 3 2 3" xfId="7735" xr:uid="{00000000-0005-0000-0000-0000AE600000}"/>
    <cellStyle name="Normal 2 4 2 3 4 3 2 3 2" xfId="15881" xr:uid="{00000000-0005-0000-0000-0000AF600000}"/>
    <cellStyle name="Normal 2 4 2 3 4 3 2 3 2 2" xfId="32177" xr:uid="{00000000-0005-0000-0000-0000B0600000}"/>
    <cellStyle name="Normal 2 4 2 3 4 3 2 3 3" xfId="24031" xr:uid="{00000000-0005-0000-0000-0000B1600000}"/>
    <cellStyle name="Normal 2 4 2 3 4 3 2 4" xfId="10582" xr:uid="{00000000-0005-0000-0000-0000B2600000}"/>
    <cellStyle name="Normal 2 4 2 3 4 3 2 4 2" xfId="26878" xr:uid="{00000000-0005-0000-0000-0000B3600000}"/>
    <cellStyle name="Normal 2 4 2 3 4 3 2 5" xfId="18732" xr:uid="{00000000-0005-0000-0000-0000B4600000}"/>
    <cellStyle name="Normal 2 4 2 3 4 3 3" xfId="3729" xr:uid="{00000000-0005-0000-0000-0000B5600000}"/>
    <cellStyle name="Normal 2 4 2 3 4 3 3 2" xfId="11875" xr:uid="{00000000-0005-0000-0000-0000B6600000}"/>
    <cellStyle name="Normal 2 4 2 3 4 3 3 2 2" xfId="28171" xr:uid="{00000000-0005-0000-0000-0000B7600000}"/>
    <cellStyle name="Normal 2 4 2 3 4 3 3 3" xfId="20025" xr:uid="{00000000-0005-0000-0000-0000B8600000}"/>
    <cellStyle name="Normal 2 4 2 3 4 3 4" xfId="6325" xr:uid="{00000000-0005-0000-0000-0000B9600000}"/>
    <cellStyle name="Normal 2 4 2 3 4 3 4 2" xfId="14471" xr:uid="{00000000-0005-0000-0000-0000BA600000}"/>
    <cellStyle name="Normal 2 4 2 3 4 3 4 2 2" xfId="30767" xr:uid="{00000000-0005-0000-0000-0000BB600000}"/>
    <cellStyle name="Normal 2 4 2 3 4 3 4 3" xfId="22621" xr:uid="{00000000-0005-0000-0000-0000BC600000}"/>
    <cellStyle name="Normal 2 4 2 3 4 3 5" xfId="9172" xr:uid="{00000000-0005-0000-0000-0000BD600000}"/>
    <cellStyle name="Normal 2 4 2 3 4 3 5 2" xfId="25468" xr:uid="{00000000-0005-0000-0000-0000BE600000}"/>
    <cellStyle name="Normal 2 4 2 3 4 3 6" xfId="17322" xr:uid="{00000000-0005-0000-0000-0000BF600000}"/>
    <cellStyle name="Normal 2 4 2 3 4 4" xfId="1731" xr:uid="{00000000-0005-0000-0000-0000C0600000}"/>
    <cellStyle name="Normal 2 4 2 3 4 4 2" xfId="4338" xr:uid="{00000000-0005-0000-0000-0000C1600000}"/>
    <cellStyle name="Normal 2 4 2 3 4 4 2 2" xfId="12484" xr:uid="{00000000-0005-0000-0000-0000C2600000}"/>
    <cellStyle name="Normal 2 4 2 3 4 4 2 2 2" xfId="28780" xr:uid="{00000000-0005-0000-0000-0000C3600000}"/>
    <cellStyle name="Normal 2 4 2 3 4 4 2 3" xfId="20634" xr:uid="{00000000-0005-0000-0000-0000C4600000}"/>
    <cellStyle name="Normal 2 4 2 3 4 4 3" xfId="7030" xr:uid="{00000000-0005-0000-0000-0000C5600000}"/>
    <cellStyle name="Normal 2 4 2 3 4 4 3 2" xfId="15176" xr:uid="{00000000-0005-0000-0000-0000C6600000}"/>
    <cellStyle name="Normal 2 4 2 3 4 4 3 2 2" xfId="31472" xr:uid="{00000000-0005-0000-0000-0000C7600000}"/>
    <cellStyle name="Normal 2 4 2 3 4 4 3 3" xfId="23326" xr:uid="{00000000-0005-0000-0000-0000C8600000}"/>
    <cellStyle name="Normal 2 4 2 3 4 4 4" xfId="9877" xr:uid="{00000000-0005-0000-0000-0000C9600000}"/>
    <cellStyle name="Normal 2 4 2 3 4 4 4 2" xfId="26173" xr:uid="{00000000-0005-0000-0000-0000CA600000}"/>
    <cellStyle name="Normal 2 4 2 3 4 4 5" xfId="18027" xr:uid="{00000000-0005-0000-0000-0000CB600000}"/>
    <cellStyle name="Normal 2 4 2 3 4 5" xfId="3120" xr:uid="{00000000-0005-0000-0000-0000CC600000}"/>
    <cellStyle name="Normal 2 4 2 3 4 5 2" xfId="11266" xr:uid="{00000000-0005-0000-0000-0000CD600000}"/>
    <cellStyle name="Normal 2 4 2 3 4 5 2 2" xfId="27562" xr:uid="{00000000-0005-0000-0000-0000CE600000}"/>
    <cellStyle name="Normal 2 4 2 3 4 5 3" xfId="19416" xr:uid="{00000000-0005-0000-0000-0000CF600000}"/>
    <cellStyle name="Normal 2 4 2 3 4 6" xfId="5620" xr:uid="{00000000-0005-0000-0000-0000D0600000}"/>
    <cellStyle name="Normal 2 4 2 3 4 6 2" xfId="13766" xr:uid="{00000000-0005-0000-0000-0000D1600000}"/>
    <cellStyle name="Normal 2 4 2 3 4 6 2 2" xfId="30062" xr:uid="{00000000-0005-0000-0000-0000D2600000}"/>
    <cellStyle name="Normal 2 4 2 3 4 6 3" xfId="21916" xr:uid="{00000000-0005-0000-0000-0000D3600000}"/>
    <cellStyle name="Normal 2 4 2 3 4 7" xfId="8467" xr:uid="{00000000-0005-0000-0000-0000D4600000}"/>
    <cellStyle name="Normal 2 4 2 3 4 7 2" xfId="24763" xr:uid="{00000000-0005-0000-0000-0000D5600000}"/>
    <cellStyle name="Normal 2 4 2 3 4 8" xfId="16617" xr:uid="{00000000-0005-0000-0000-0000D6600000}"/>
    <cellStyle name="Normal 2 4 2 3 5" xfId="410" xr:uid="{00000000-0005-0000-0000-0000D7600000}"/>
    <cellStyle name="Normal 2 4 2 3 5 2" xfId="1116" xr:uid="{00000000-0005-0000-0000-0000D8600000}"/>
    <cellStyle name="Normal 2 4 2 3 5 2 2" xfId="2526" xr:uid="{00000000-0005-0000-0000-0000D9600000}"/>
    <cellStyle name="Normal 2 4 2 3 5 2 2 2" xfId="5021" xr:uid="{00000000-0005-0000-0000-0000DA600000}"/>
    <cellStyle name="Normal 2 4 2 3 5 2 2 2 2" xfId="13167" xr:uid="{00000000-0005-0000-0000-0000DB600000}"/>
    <cellStyle name="Normal 2 4 2 3 5 2 2 2 2 2" xfId="29463" xr:uid="{00000000-0005-0000-0000-0000DC600000}"/>
    <cellStyle name="Normal 2 4 2 3 5 2 2 2 3" xfId="21317" xr:uid="{00000000-0005-0000-0000-0000DD600000}"/>
    <cellStyle name="Normal 2 4 2 3 5 2 2 3" xfId="7825" xr:uid="{00000000-0005-0000-0000-0000DE600000}"/>
    <cellStyle name="Normal 2 4 2 3 5 2 2 3 2" xfId="15971" xr:uid="{00000000-0005-0000-0000-0000DF600000}"/>
    <cellStyle name="Normal 2 4 2 3 5 2 2 3 2 2" xfId="32267" xr:uid="{00000000-0005-0000-0000-0000E0600000}"/>
    <cellStyle name="Normal 2 4 2 3 5 2 2 3 3" xfId="24121" xr:uid="{00000000-0005-0000-0000-0000E1600000}"/>
    <cellStyle name="Normal 2 4 2 3 5 2 2 4" xfId="10672" xr:uid="{00000000-0005-0000-0000-0000E2600000}"/>
    <cellStyle name="Normal 2 4 2 3 5 2 2 4 2" xfId="26968" xr:uid="{00000000-0005-0000-0000-0000E3600000}"/>
    <cellStyle name="Normal 2 4 2 3 5 2 2 5" xfId="18822" xr:uid="{00000000-0005-0000-0000-0000E4600000}"/>
    <cellStyle name="Normal 2 4 2 3 5 2 3" xfId="3803" xr:uid="{00000000-0005-0000-0000-0000E5600000}"/>
    <cellStyle name="Normal 2 4 2 3 5 2 3 2" xfId="11949" xr:uid="{00000000-0005-0000-0000-0000E6600000}"/>
    <cellStyle name="Normal 2 4 2 3 5 2 3 2 2" xfId="28245" xr:uid="{00000000-0005-0000-0000-0000E7600000}"/>
    <cellStyle name="Normal 2 4 2 3 5 2 3 3" xfId="20099" xr:uid="{00000000-0005-0000-0000-0000E8600000}"/>
    <cellStyle name="Normal 2 4 2 3 5 2 4" xfId="6415" xr:uid="{00000000-0005-0000-0000-0000E9600000}"/>
    <cellStyle name="Normal 2 4 2 3 5 2 4 2" xfId="14561" xr:uid="{00000000-0005-0000-0000-0000EA600000}"/>
    <cellStyle name="Normal 2 4 2 3 5 2 4 2 2" xfId="30857" xr:uid="{00000000-0005-0000-0000-0000EB600000}"/>
    <cellStyle name="Normal 2 4 2 3 5 2 4 3" xfId="22711" xr:uid="{00000000-0005-0000-0000-0000EC600000}"/>
    <cellStyle name="Normal 2 4 2 3 5 2 5" xfId="9262" xr:uid="{00000000-0005-0000-0000-0000ED600000}"/>
    <cellStyle name="Normal 2 4 2 3 5 2 5 2" xfId="25558" xr:uid="{00000000-0005-0000-0000-0000EE600000}"/>
    <cellStyle name="Normal 2 4 2 3 5 2 6" xfId="17412" xr:uid="{00000000-0005-0000-0000-0000EF600000}"/>
    <cellStyle name="Normal 2 4 2 3 5 3" xfId="1821" xr:uid="{00000000-0005-0000-0000-0000F0600000}"/>
    <cellStyle name="Normal 2 4 2 3 5 3 2" xfId="4412" xr:uid="{00000000-0005-0000-0000-0000F1600000}"/>
    <cellStyle name="Normal 2 4 2 3 5 3 2 2" xfId="12558" xr:uid="{00000000-0005-0000-0000-0000F2600000}"/>
    <cellStyle name="Normal 2 4 2 3 5 3 2 2 2" xfId="28854" xr:uid="{00000000-0005-0000-0000-0000F3600000}"/>
    <cellStyle name="Normal 2 4 2 3 5 3 2 3" xfId="20708" xr:uid="{00000000-0005-0000-0000-0000F4600000}"/>
    <cellStyle name="Normal 2 4 2 3 5 3 3" xfId="7120" xr:uid="{00000000-0005-0000-0000-0000F5600000}"/>
    <cellStyle name="Normal 2 4 2 3 5 3 3 2" xfId="15266" xr:uid="{00000000-0005-0000-0000-0000F6600000}"/>
    <cellStyle name="Normal 2 4 2 3 5 3 3 2 2" xfId="31562" xr:uid="{00000000-0005-0000-0000-0000F7600000}"/>
    <cellStyle name="Normal 2 4 2 3 5 3 3 3" xfId="23416" xr:uid="{00000000-0005-0000-0000-0000F8600000}"/>
    <cellStyle name="Normal 2 4 2 3 5 3 4" xfId="9967" xr:uid="{00000000-0005-0000-0000-0000F9600000}"/>
    <cellStyle name="Normal 2 4 2 3 5 3 4 2" xfId="26263" xr:uid="{00000000-0005-0000-0000-0000FA600000}"/>
    <cellStyle name="Normal 2 4 2 3 5 3 5" xfId="18117" xr:uid="{00000000-0005-0000-0000-0000FB600000}"/>
    <cellStyle name="Normal 2 4 2 3 5 4" xfId="3194" xr:uid="{00000000-0005-0000-0000-0000FC600000}"/>
    <cellStyle name="Normal 2 4 2 3 5 4 2" xfId="11340" xr:uid="{00000000-0005-0000-0000-0000FD600000}"/>
    <cellStyle name="Normal 2 4 2 3 5 4 2 2" xfId="27636" xr:uid="{00000000-0005-0000-0000-0000FE600000}"/>
    <cellStyle name="Normal 2 4 2 3 5 4 3" xfId="19490" xr:uid="{00000000-0005-0000-0000-0000FF600000}"/>
    <cellStyle name="Normal 2 4 2 3 5 5" xfId="5710" xr:uid="{00000000-0005-0000-0000-000000610000}"/>
    <cellStyle name="Normal 2 4 2 3 5 5 2" xfId="13856" xr:uid="{00000000-0005-0000-0000-000001610000}"/>
    <cellStyle name="Normal 2 4 2 3 5 5 2 2" xfId="30152" xr:uid="{00000000-0005-0000-0000-000002610000}"/>
    <cellStyle name="Normal 2 4 2 3 5 5 3" xfId="22006" xr:uid="{00000000-0005-0000-0000-000003610000}"/>
    <cellStyle name="Normal 2 4 2 3 5 6" xfId="8557" xr:uid="{00000000-0005-0000-0000-000004610000}"/>
    <cellStyle name="Normal 2 4 2 3 5 6 2" xfId="24853" xr:uid="{00000000-0005-0000-0000-000005610000}"/>
    <cellStyle name="Normal 2 4 2 3 5 7" xfId="16707" xr:uid="{00000000-0005-0000-0000-000006610000}"/>
    <cellStyle name="Normal 2 4 2 3 6" xfId="772" xr:uid="{00000000-0005-0000-0000-000007610000}"/>
    <cellStyle name="Normal 2 4 2 3 6 2" xfId="2182" xr:uid="{00000000-0005-0000-0000-000008610000}"/>
    <cellStyle name="Normal 2 4 2 3 6 2 2" xfId="4725" xr:uid="{00000000-0005-0000-0000-000009610000}"/>
    <cellStyle name="Normal 2 4 2 3 6 2 2 2" xfId="12871" xr:uid="{00000000-0005-0000-0000-00000A610000}"/>
    <cellStyle name="Normal 2 4 2 3 6 2 2 2 2" xfId="29167" xr:uid="{00000000-0005-0000-0000-00000B610000}"/>
    <cellStyle name="Normal 2 4 2 3 6 2 2 3" xfId="21021" xr:uid="{00000000-0005-0000-0000-00000C610000}"/>
    <cellStyle name="Normal 2 4 2 3 6 2 3" xfId="7481" xr:uid="{00000000-0005-0000-0000-00000D610000}"/>
    <cellStyle name="Normal 2 4 2 3 6 2 3 2" xfId="15627" xr:uid="{00000000-0005-0000-0000-00000E610000}"/>
    <cellStyle name="Normal 2 4 2 3 6 2 3 2 2" xfId="31923" xr:uid="{00000000-0005-0000-0000-00000F610000}"/>
    <cellStyle name="Normal 2 4 2 3 6 2 3 3" xfId="23777" xr:uid="{00000000-0005-0000-0000-000010610000}"/>
    <cellStyle name="Normal 2 4 2 3 6 2 4" xfId="10328" xr:uid="{00000000-0005-0000-0000-000011610000}"/>
    <cellStyle name="Normal 2 4 2 3 6 2 4 2" xfId="26624" xr:uid="{00000000-0005-0000-0000-000012610000}"/>
    <cellStyle name="Normal 2 4 2 3 6 2 5" xfId="18478" xr:uid="{00000000-0005-0000-0000-000013610000}"/>
    <cellStyle name="Normal 2 4 2 3 6 3" xfId="3507" xr:uid="{00000000-0005-0000-0000-000014610000}"/>
    <cellStyle name="Normal 2 4 2 3 6 3 2" xfId="11653" xr:uid="{00000000-0005-0000-0000-000015610000}"/>
    <cellStyle name="Normal 2 4 2 3 6 3 2 2" xfId="27949" xr:uid="{00000000-0005-0000-0000-000016610000}"/>
    <cellStyle name="Normal 2 4 2 3 6 3 3" xfId="19803" xr:uid="{00000000-0005-0000-0000-000017610000}"/>
    <cellStyle name="Normal 2 4 2 3 6 4" xfId="6071" xr:uid="{00000000-0005-0000-0000-000018610000}"/>
    <cellStyle name="Normal 2 4 2 3 6 4 2" xfId="14217" xr:uid="{00000000-0005-0000-0000-000019610000}"/>
    <cellStyle name="Normal 2 4 2 3 6 4 2 2" xfId="30513" xr:uid="{00000000-0005-0000-0000-00001A610000}"/>
    <cellStyle name="Normal 2 4 2 3 6 4 3" xfId="22367" xr:uid="{00000000-0005-0000-0000-00001B610000}"/>
    <cellStyle name="Normal 2 4 2 3 6 5" xfId="8918" xr:uid="{00000000-0005-0000-0000-00001C610000}"/>
    <cellStyle name="Normal 2 4 2 3 6 5 2" xfId="25214" xr:uid="{00000000-0005-0000-0000-00001D610000}"/>
    <cellStyle name="Normal 2 4 2 3 6 6" xfId="17068" xr:uid="{00000000-0005-0000-0000-00001E610000}"/>
    <cellStyle name="Normal 2 4 2 3 7" xfId="1477" xr:uid="{00000000-0005-0000-0000-00001F610000}"/>
    <cellStyle name="Normal 2 4 2 3 7 2" xfId="4116" xr:uid="{00000000-0005-0000-0000-000020610000}"/>
    <cellStyle name="Normal 2 4 2 3 7 2 2" xfId="12262" xr:uid="{00000000-0005-0000-0000-000021610000}"/>
    <cellStyle name="Normal 2 4 2 3 7 2 2 2" xfId="28558" xr:uid="{00000000-0005-0000-0000-000022610000}"/>
    <cellStyle name="Normal 2 4 2 3 7 2 3" xfId="20412" xr:uid="{00000000-0005-0000-0000-000023610000}"/>
    <cellStyle name="Normal 2 4 2 3 7 3" xfId="6776" xr:uid="{00000000-0005-0000-0000-000024610000}"/>
    <cellStyle name="Normal 2 4 2 3 7 3 2" xfId="14922" xr:uid="{00000000-0005-0000-0000-000025610000}"/>
    <cellStyle name="Normal 2 4 2 3 7 3 2 2" xfId="31218" xr:uid="{00000000-0005-0000-0000-000026610000}"/>
    <cellStyle name="Normal 2 4 2 3 7 3 3" xfId="23072" xr:uid="{00000000-0005-0000-0000-000027610000}"/>
    <cellStyle name="Normal 2 4 2 3 7 4" xfId="9623" xr:uid="{00000000-0005-0000-0000-000028610000}"/>
    <cellStyle name="Normal 2 4 2 3 7 4 2" xfId="25919" xr:uid="{00000000-0005-0000-0000-000029610000}"/>
    <cellStyle name="Normal 2 4 2 3 7 5" xfId="17773" xr:uid="{00000000-0005-0000-0000-00002A610000}"/>
    <cellStyle name="Normal 2 4 2 3 8" xfId="2898" xr:uid="{00000000-0005-0000-0000-00002B610000}"/>
    <cellStyle name="Normal 2 4 2 3 8 2" xfId="11044" xr:uid="{00000000-0005-0000-0000-00002C610000}"/>
    <cellStyle name="Normal 2 4 2 3 8 2 2" xfId="27340" xr:uid="{00000000-0005-0000-0000-00002D610000}"/>
    <cellStyle name="Normal 2 4 2 3 8 3" xfId="19194" xr:uid="{00000000-0005-0000-0000-00002E610000}"/>
    <cellStyle name="Normal 2 4 2 3 9" xfId="5366" xr:uid="{00000000-0005-0000-0000-00002F610000}"/>
    <cellStyle name="Normal 2 4 2 3 9 2" xfId="13512" xr:uid="{00000000-0005-0000-0000-000030610000}"/>
    <cellStyle name="Normal 2 4 2 3 9 2 2" xfId="29808" xr:uid="{00000000-0005-0000-0000-000031610000}"/>
    <cellStyle name="Normal 2 4 2 3 9 3" xfId="21662" xr:uid="{00000000-0005-0000-0000-000032610000}"/>
    <cellStyle name="Normal 2 4 2 4" xfId="112" xr:uid="{00000000-0005-0000-0000-000033610000}"/>
    <cellStyle name="Normal 2 4 2 4 2" xfId="456" xr:uid="{00000000-0005-0000-0000-000034610000}"/>
    <cellStyle name="Normal 2 4 2 4 2 2" xfId="1162" xr:uid="{00000000-0005-0000-0000-000035610000}"/>
    <cellStyle name="Normal 2 4 2 4 2 2 2" xfId="2572" xr:uid="{00000000-0005-0000-0000-000036610000}"/>
    <cellStyle name="Normal 2 4 2 4 2 2 2 2" xfId="5059" xr:uid="{00000000-0005-0000-0000-000037610000}"/>
    <cellStyle name="Normal 2 4 2 4 2 2 2 2 2" xfId="13205" xr:uid="{00000000-0005-0000-0000-000038610000}"/>
    <cellStyle name="Normal 2 4 2 4 2 2 2 2 2 2" xfId="29501" xr:uid="{00000000-0005-0000-0000-000039610000}"/>
    <cellStyle name="Normal 2 4 2 4 2 2 2 2 3" xfId="21355" xr:uid="{00000000-0005-0000-0000-00003A610000}"/>
    <cellStyle name="Normal 2 4 2 4 2 2 2 3" xfId="7871" xr:uid="{00000000-0005-0000-0000-00003B610000}"/>
    <cellStyle name="Normal 2 4 2 4 2 2 2 3 2" xfId="16017" xr:uid="{00000000-0005-0000-0000-00003C610000}"/>
    <cellStyle name="Normal 2 4 2 4 2 2 2 3 2 2" xfId="32313" xr:uid="{00000000-0005-0000-0000-00003D610000}"/>
    <cellStyle name="Normal 2 4 2 4 2 2 2 3 3" xfId="24167" xr:uid="{00000000-0005-0000-0000-00003E610000}"/>
    <cellStyle name="Normal 2 4 2 4 2 2 2 4" xfId="10718" xr:uid="{00000000-0005-0000-0000-00003F610000}"/>
    <cellStyle name="Normal 2 4 2 4 2 2 2 4 2" xfId="27014" xr:uid="{00000000-0005-0000-0000-000040610000}"/>
    <cellStyle name="Normal 2 4 2 4 2 2 2 5" xfId="18868" xr:uid="{00000000-0005-0000-0000-000041610000}"/>
    <cellStyle name="Normal 2 4 2 4 2 2 3" xfId="3841" xr:uid="{00000000-0005-0000-0000-000042610000}"/>
    <cellStyle name="Normal 2 4 2 4 2 2 3 2" xfId="11987" xr:uid="{00000000-0005-0000-0000-000043610000}"/>
    <cellStyle name="Normal 2 4 2 4 2 2 3 2 2" xfId="28283" xr:uid="{00000000-0005-0000-0000-000044610000}"/>
    <cellStyle name="Normal 2 4 2 4 2 2 3 3" xfId="20137" xr:uid="{00000000-0005-0000-0000-000045610000}"/>
    <cellStyle name="Normal 2 4 2 4 2 2 4" xfId="6461" xr:uid="{00000000-0005-0000-0000-000046610000}"/>
    <cellStyle name="Normal 2 4 2 4 2 2 4 2" xfId="14607" xr:uid="{00000000-0005-0000-0000-000047610000}"/>
    <cellStyle name="Normal 2 4 2 4 2 2 4 2 2" xfId="30903" xr:uid="{00000000-0005-0000-0000-000048610000}"/>
    <cellStyle name="Normal 2 4 2 4 2 2 4 3" xfId="22757" xr:uid="{00000000-0005-0000-0000-000049610000}"/>
    <cellStyle name="Normal 2 4 2 4 2 2 5" xfId="9308" xr:uid="{00000000-0005-0000-0000-00004A610000}"/>
    <cellStyle name="Normal 2 4 2 4 2 2 5 2" xfId="25604" xr:uid="{00000000-0005-0000-0000-00004B610000}"/>
    <cellStyle name="Normal 2 4 2 4 2 2 6" xfId="17458" xr:uid="{00000000-0005-0000-0000-00004C610000}"/>
    <cellStyle name="Normal 2 4 2 4 2 3" xfId="1867" xr:uid="{00000000-0005-0000-0000-00004D610000}"/>
    <cellStyle name="Normal 2 4 2 4 2 3 2" xfId="4450" xr:uid="{00000000-0005-0000-0000-00004E610000}"/>
    <cellStyle name="Normal 2 4 2 4 2 3 2 2" xfId="12596" xr:uid="{00000000-0005-0000-0000-00004F610000}"/>
    <cellStyle name="Normal 2 4 2 4 2 3 2 2 2" xfId="28892" xr:uid="{00000000-0005-0000-0000-000050610000}"/>
    <cellStyle name="Normal 2 4 2 4 2 3 2 3" xfId="20746" xr:uid="{00000000-0005-0000-0000-000051610000}"/>
    <cellStyle name="Normal 2 4 2 4 2 3 3" xfId="7166" xr:uid="{00000000-0005-0000-0000-000052610000}"/>
    <cellStyle name="Normal 2 4 2 4 2 3 3 2" xfId="15312" xr:uid="{00000000-0005-0000-0000-000053610000}"/>
    <cellStyle name="Normal 2 4 2 4 2 3 3 2 2" xfId="31608" xr:uid="{00000000-0005-0000-0000-000054610000}"/>
    <cellStyle name="Normal 2 4 2 4 2 3 3 3" xfId="23462" xr:uid="{00000000-0005-0000-0000-000055610000}"/>
    <cellStyle name="Normal 2 4 2 4 2 3 4" xfId="10013" xr:uid="{00000000-0005-0000-0000-000056610000}"/>
    <cellStyle name="Normal 2 4 2 4 2 3 4 2" xfId="26309" xr:uid="{00000000-0005-0000-0000-000057610000}"/>
    <cellStyle name="Normal 2 4 2 4 2 3 5" xfId="18163" xr:uid="{00000000-0005-0000-0000-000058610000}"/>
    <cellStyle name="Normal 2 4 2 4 2 4" xfId="3232" xr:uid="{00000000-0005-0000-0000-000059610000}"/>
    <cellStyle name="Normal 2 4 2 4 2 4 2" xfId="11378" xr:uid="{00000000-0005-0000-0000-00005A610000}"/>
    <cellStyle name="Normal 2 4 2 4 2 4 2 2" xfId="27674" xr:uid="{00000000-0005-0000-0000-00005B610000}"/>
    <cellStyle name="Normal 2 4 2 4 2 4 3" xfId="19528" xr:uid="{00000000-0005-0000-0000-00005C610000}"/>
    <cellStyle name="Normal 2 4 2 4 2 5" xfId="5756" xr:uid="{00000000-0005-0000-0000-00005D610000}"/>
    <cellStyle name="Normal 2 4 2 4 2 5 2" xfId="13902" xr:uid="{00000000-0005-0000-0000-00005E610000}"/>
    <cellStyle name="Normal 2 4 2 4 2 5 2 2" xfId="30198" xr:uid="{00000000-0005-0000-0000-00005F610000}"/>
    <cellStyle name="Normal 2 4 2 4 2 5 3" xfId="22052" xr:uid="{00000000-0005-0000-0000-000060610000}"/>
    <cellStyle name="Normal 2 4 2 4 2 6" xfId="8603" xr:uid="{00000000-0005-0000-0000-000061610000}"/>
    <cellStyle name="Normal 2 4 2 4 2 6 2" xfId="24899" xr:uid="{00000000-0005-0000-0000-000062610000}"/>
    <cellStyle name="Normal 2 4 2 4 2 7" xfId="16753" xr:uid="{00000000-0005-0000-0000-000063610000}"/>
    <cellStyle name="Normal 2 4 2 4 3" xfId="818" xr:uid="{00000000-0005-0000-0000-000064610000}"/>
    <cellStyle name="Normal 2 4 2 4 3 2" xfId="2228" xr:uid="{00000000-0005-0000-0000-000065610000}"/>
    <cellStyle name="Normal 2 4 2 4 3 2 2" xfId="4763" xr:uid="{00000000-0005-0000-0000-000066610000}"/>
    <cellStyle name="Normal 2 4 2 4 3 2 2 2" xfId="12909" xr:uid="{00000000-0005-0000-0000-000067610000}"/>
    <cellStyle name="Normal 2 4 2 4 3 2 2 2 2" xfId="29205" xr:uid="{00000000-0005-0000-0000-000068610000}"/>
    <cellStyle name="Normal 2 4 2 4 3 2 2 3" xfId="21059" xr:uid="{00000000-0005-0000-0000-000069610000}"/>
    <cellStyle name="Normal 2 4 2 4 3 2 3" xfId="7527" xr:uid="{00000000-0005-0000-0000-00006A610000}"/>
    <cellStyle name="Normal 2 4 2 4 3 2 3 2" xfId="15673" xr:uid="{00000000-0005-0000-0000-00006B610000}"/>
    <cellStyle name="Normal 2 4 2 4 3 2 3 2 2" xfId="31969" xr:uid="{00000000-0005-0000-0000-00006C610000}"/>
    <cellStyle name="Normal 2 4 2 4 3 2 3 3" xfId="23823" xr:uid="{00000000-0005-0000-0000-00006D610000}"/>
    <cellStyle name="Normal 2 4 2 4 3 2 4" xfId="10374" xr:uid="{00000000-0005-0000-0000-00006E610000}"/>
    <cellStyle name="Normal 2 4 2 4 3 2 4 2" xfId="26670" xr:uid="{00000000-0005-0000-0000-00006F610000}"/>
    <cellStyle name="Normal 2 4 2 4 3 2 5" xfId="18524" xr:uid="{00000000-0005-0000-0000-000070610000}"/>
    <cellStyle name="Normal 2 4 2 4 3 3" xfId="3545" xr:uid="{00000000-0005-0000-0000-000071610000}"/>
    <cellStyle name="Normal 2 4 2 4 3 3 2" xfId="11691" xr:uid="{00000000-0005-0000-0000-000072610000}"/>
    <cellStyle name="Normal 2 4 2 4 3 3 2 2" xfId="27987" xr:uid="{00000000-0005-0000-0000-000073610000}"/>
    <cellStyle name="Normal 2 4 2 4 3 3 3" xfId="19841" xr:uid="{00000000-0005-0000-0000-000074610000}"/>
    <cellStyle name="Normal 2 4 2 4 3 4" xfId="6117" xr:uid="{00000000-0005-0000-0000-000075610000}"/>
    <cellStyle name="Normal 2 4 2 4 3 4 2" xfId="14263" xr:uid="{00000000-0005-0000-0000-000076610000}"/>
    <cellStyle name="Normal 2 4 2 4 3 4 2 2" xfId="30559" xr:uid="{00000000-0005-0000-0000-000077610000}"/>
    <cellStyle name="Normal 2 4 2 4 3 4 3" xfId="22413" xr:uid="{00000000-0005-0000-0000-000078610000}"/>
    <cellStyle name="Normal 2 4 2 4 3 5" xfId="8964" xr:uid="{00000000-0005-0000-0000-000079610000}"/>
    <cellStyle name="Normal 2 4 2 4 3 5 2" xfId="25260" xr:uid="{00000000-0005-0000-0000-00007A610000}"/>
    <cellStyle name="Normal 2 4 2 4 3 6" xfId="17114" xr:uid="{00000000-0005-0000-0000-00007B610000}"/>
    <cellStyle name="Normal 2 4 2 4 4" xfId="1523" xr:uid="{00000000-0005-0000-0000-00007C610000}"/>
    <cellStyle name="Normal 2 4 2 4 4 2" xfId="4154" xr:uid="{00000000-0005-0000-0000-00007D610000}"/>
    <cellStyle name="Normal 2 4 2 4 4 2 2" xfId="12300" xr:uid="{00000000-0005-0000-0000-00007E610000}"/>
    <cellStyle name="Normal 2 4 2 4 4 2 2 2" xfId="28596" xr:uid="{00000000-0005-0000-0000-00007F610000}"/>
    <cellStyle name="Normal 2 4 2 4 4 2 3" xfId="20450" xr:uid="{00000000-0005-0000-0000-000080610000}"/>
    <cellStyle name="Normal 2 4 2 4 4 3" xfId="6822" xr:uid="{00000000-0005-0000-0000-000081610000}"/>
    <cellStyle name="Normal 2 4 2 4 4 3 2" xfId="14968" xr:uid="{00000000-0005-0000-0000-000082610000}"/>
    <cellStyle name="Normal 2 4 2 4 4 3 2 2" xfId="31264" xr:uid="{00000000-0005-0000-0000-000083610000}"/>
    <cellStyle name="Normal 2 4 2 4 4 3 3" xfId="23118" xr:uid="{00000000-0005-0000-0000-000084610000}"/>
    <cellStyle name="Normal 2 4 2 4 4 4" xfId="9669" xr:uid="{00000000-0005-0000-0000-000085610000}"/>
    <cellStyle name="Normal 2 4 2 4 4 4 2" xfId="25965" xr:uid="{00000000-0005-0000-0000-000086610000}"/>
    <cellStyle name="Normal 2 4 2 4 4 5" xfId="17819" xr:uid="{00000000-0005-0000-0000-000087610000}"/>
    <cellStyle name="Normal 2 4 2 4 5" xfId="2936" xr:uid="{00000000-0005-0000-0000-000088610000}"/>
    <cellStyle name="Normal 2 4 2 4 5 2" xfId="11082" xr:uid="{00000000-0005-0000-0000-000089610000}"/>
    <cellStyle name="Normal 2 4 2 4 5 2 2" xfId="27378" xr:uid="{00000000-0005-0000-0000-00008A610000}"/>
    <cellStyle name="Normal 2 4 2 4 5 3" xfId="19232" xr:uid="{00000000-0005-0000-0000-00008B610000}"/>
    <cellStyle name="Normal 2 4 2 4 6" xfId="5412" xr:uid="{00000000-0005-0000-0000-00008C610000}"/>
    <cellStyle name="Normal 2 4 2 4 6 2" xfId="13558" xr:uid="{00000000-0005-0000-0000-00008D610000}"/>
    <cellStyle name="Normal 2 4 2 4 6 2 2" xfId="29854" xr:uid="{00000000-0005-0000-0000-00008E610000}"/>
    <cellStyle name="Normal 2 4 2 4 6 3" xfId="21708" xr:uid="{00000000-0005-0000-0000-00008F610000}"/>
    <cellStyle name="Normal 2 4 2 4 7" xfId="8259" xr:uid="{00000000-0005-0000-0000-000090610000}"/>
    <cellStyle name="Normal 2 4 2 4 7 2" xfId="24555" xr:uid="{00000000-0005-0000-0000-000091610000}"/>
    <cellStyle name="Normal 2 4 2 4 8" xfId="16409" xr:uid="{00000000-0005-0000-0000-000092610000}"/>
    <cellStyle name="Normal 2 4 2 5" xfId="199" xr:uid="{00000000-0005-0000-0000-000093610000}"/>
    <cellStyle name="Normal 2 4 2 5 2" xfId="543" xr:uid="{00000000-0005-0000-0000-000094610000}"/>
    <cellStyle name="Normal 2 4 2 5 2 2" xfId="1249" xr:uid="{00000000-0005-0000-0000-000095610000}"/>
    <cellStyle name="Normal 2 4 2 5 2 2 2" xfId="2659" xr:uid="{00000000-0005-0000-0000-000096610000}"/>
    <cellStyle name="Normal 2 4 2 5 2 2 2 2" xfId="5133" xr:uid="{00000000-0005-0000-0000-000097610000}"/>
    <cellStyle name="Normal 2 4 2 5 2 2 2 2 2" xfId="13279" xr:uid="{00000000-0005-0000-0000-000098610000}"/>
    <cellStyle name="Normal 2 4 2 5 2 2 2 2 2 2" xfId="29575" xr:uid="{00000000-0005-0000-0000-000099610000}"/>
    <cellStyle name="Normal 2 4 2 5 2 2 2 2 3" xfId="21429" xr:uid="{00000000-0005-0000-0000-00009A610000}"/>
    <cellStyle name="Normal 2 4 2 5 2 2 2 3" xfId="7958" xr:uid="{00000000-0005-0000-0000-00009B610000}"/>
    <cellStyle name="Normal 2 4 2 5 2 2 2 3 2" xfId="16104" xr:uid="{00000000-0005-0000-0000-00009C610000}"/>
    <cellStyle name="Normal 2 4 2 5 2 2 2 3 2 2" xfId="32400" xr:uid="{00000000-0005-0000-0000-00009D610000}"/>
    <cellStyle name="Normal 2 4 2 5 2 2 2 3 3" xfId="24254" xr:uid="{00000000-0005-0000-0000-00009E610000}"/>
    <cellStyle name="Normal 2 4 2 5 2 2 2 4" xfId="10805" xr:uid="{00000000-0005-0000-0000-00009F610000}"/>
    <cellStyle name="Normal 2 4 2 5 2 2 2 4 2" xfId="27101" xr:uid="{00000000-0005-0000-0000-0000A0610000}"/>
    <cellStyle name="Normal 2 4 2 5 2 2 2 5" xfId="18955" xr:uid="{00000000-0005-0000-0000-0000A1610000}"/>
    <cellStyle name="Normal 2 4 2 5 2 2 3" xfId="3915" xr:uid="{00000000-0005-0000-0000-0000A2610000}"/>
    <cellStyle name="Normal 2 4 2 5 2 2 3 2" xfId="12061" xr:uid="{00000000-0005-0000-0000-0000A3610000}"/>
    <cellStyle name="Normal 2 4 2 5 2 2 3 2 2" xfId="28357" xr:uid="{00000000-0005-0000-0000-0000A4610000}"/>
    <cellStyle name="Normal 2 4 2 5 2 2 3 3" xfId="20211" xr:uid="{00000000-0005-0000-0000-0000A5610000}"/>
    <cellStyle name="Normal 2 4 2 5 2 2 4" xfId="6548" xr:uid="{00000000-0005-0000-0000-0000A6610000}"/>
    <cellStyle name="Normal 2 4 2 5 2 2 4 2" xfId="14694" xr:uid="{00000000-0005-0000-0000-0000A7610000}"/>
    <cellStyle name="Normal 2 4 2 5 2 2 4 2 2" xfId="30990" xr:uid="{00000000-0005-0000-0000-0000A8610000}"/>
    <cellStyle name="Normal 2 4 2 5 2 2 4 3" xfId="22844" xr:uid="{00000000-0005-0000-0000-0000A9610000}"/>
    <cellStyle name="Normal 2 4 2 5 2 2 5" xfId="9395" xr:uid="{00000000-0005-0000-0000-0000AA610000}"/>
    <cellStyle name="Normal 2 4 2 5 2 2 5 2" xfId="25691" xr:uid="{00000000-0005-0000-0000-0000AB610000}"/>
    <cellStyle name="Normal 2 4 2 5 2 2 6" xfId="17545" xr:uid="{00000000-0005-0000-0000-0000AC610000}"/>
    <cellStyle name="Normal 2 4 2 5 2 3" xfId="1954" xr:uid="{00000000-0005-0000-0000-0000AD610000}"/>
    <cellStyle name="Normal 2 4 2 5 2 3 2" xfId="4524" xr:uid="{00000000-0005-0000-0000-0000AE610000}"/>
    <cellStyle name="Normal 2 4 2 5 2 3 2 2" xfId="12670" xr:uid="{00000000-0005-0000-0000-0000AF610000}"/>
    <cellStyle name="Normal 2 4 2 5 2 3 2 2 2" xfId="28966" xr:uid="{00000000-0005-0000-0000-0000B0610000}"/>
    <cellStyle name="Normal 2 4 2 5 2 3 2 3" xfId="20820" xr:uid="{00000000-0005-0000-0000-0000B1610000}"/>
    <cellStyle name="Normal 2 4 2 5 2 3 3" xfId="7253" xr:uid="{00000000-0005-0000-0000-0000B2610000}"/>
    <cellStyle name="Normal 2 4 2 5 2 3 3 2" xfId="15399" xr:uid="{00000000-0005-0000-0000-0000B3610000}"/>
    <cellStyle name="Normal 2 4 2 5 2 3 3 2 2" xfId="31695" xr:uid="{00000000-0005-0000-0000-0000B4610000}"/>
    <cellStyle name="Normal 2 4 2 5 2 3 3 3" xfId="23549" xr:uid="{00000000-0005-0000-0000-0000B5610000}"/>
    <cellStyle name="Normal 2 4 2 5 2 3 4" xfId="10100" xr:uid="{00000000-0005-0000-0000-0000B6610000}"/>
    <cellStyle name="Normal 2 4 2 5 2 3 4 2" xfId="26396" xr:uid="{00000000-0005-0000-0000-0000B7610000}"/>
    <cellStyle name="Normal 2 4 2 5 2 3 5" xfId="18250" xr:uid="{00000000-0005-0000-0000-0000B8610000}"/>
    <cellStyle name="Normal 2 4 2 5 2 4" xfId="3306" xr:uid="{00000000-0005-0000-0000-0000B9610000}"/>
    <cellStyle name="Normal 2 4 2 5 2 4 2" xfId="11452" xr:uid="{00000000-0005-0000-0000-0000BA610000}"/>
    <cellStyle name="Normal 2 4 2 5 2 4 2 2" xfId="27748" xr:uid="{00000000-0005-0000-0000-0000BB610000}"/>
    <cellStyle name="Normal 2 4 2 5 2 4 3" xfId="19602" xr:uid="{00000000-0005-0000-0000-0000BC610000}"/>
    <cellStyle name="Normal 2 4 2 5 2 5" xfId="5843" xr:uid="{00000000-0005-0000-0000-0000BD610000}"/>
    <cellStyle name="Normal 2 4 2 5 2 5 2" xfId="13989" xr:uid="{00000000-0005-0000-0000-0000BE610000}"/>
    <cellStyle name="Normal 2 4 2 5 2 5 2 2" xfId="30285" xr:uid="{00000000-0005-0000-0000-0000BF610000}"/>
    <cellStyle name="Normal 2 4 2 5 2 5 3" xfId="22139" xr:uid="{00000000-0005-0000-0000-0000C0610000}"/>
    <cellStyle name="Normal 2 4 2 5 2 6" xfId="8690" xr:uid="{00000000-0005-0000-0000-0000C1610000}"/>
    <cellStyle name="Normal 2 4 2 5 2 6 2" xfId="24986" xr:uid="{00000000-0005-0000-0000-0000C2610000}"/>
    <cellStyle name="Normal 2 4 2 5 2 7" xfId="16840" xr:uid="{00000000-0005-0000-0000-0000C3610000}"/>
    <cellStyle name="Normal 2 4 2 5 3" xfId="905" xr:uid="{00000000-0005-0000-0000-0000C4610000}"/>
    <cellStyle name="Normal 2 4 2 5 3 2" xfId="2315" xr:uid="{00000000-0005-0000-0000-0000C5610000}"/>
    <cellStyle name="Normal 2 4 2 5 3 2 2" xfId="4837" xr:uid="{00000000-0005-0000-0000-0000C6610000}"/>
    <cellStyle name="Normal 2 4 2 5 3 2 2 2" xfId="12983" xr:uid="{00000000-0005-0000-0000-0000C7610000}"/>
    <cellStyle name="Normal 2 4 2 5 3 2 2 2 2" xfId="29279" xr:uid="{00000000-0005-0000-0000-0000C8610000}"/>
    <cellStyle name="Normal 2 4 2 5 3 2 2 3" xfId="21133" xr:uid="{00000000-0005-0000-0000-0000C9610000}"/>
    <cellStyle name="Normal 2 4 2 5 3 2 3" xfId="7614" xr:uid="{00000000-0005-0000-0000-0000CA610000}"/>
    <cellStyle name="Normal 2 4 2 5 3 2 3 2" xfId="15760" xr:uid="{00000000-0005-0000-0000-0000CB610000}"/>
    <cellStyle name="Normal 2 4 2 5 3 2 3 2 2" xfId="32056" xr:uid="{00000000-0005-0000-0000-0000CC610000}"/>
    <cellStyle name="Normal 2 4 2 5 3 2 3 3" xfId="23910" xr:uid="{00000000-0005-0000-0000-0000CD610000}"/>
    <cellStyle name="Normal 2 4 2 5 3 2 4" xfId="10461" xr:uid="{00000000-0005-0000-0000-0000CE610000}"/>
    <cellStyle name="Normal 2 4 2 5 3 2 4 2" xfId="26757" xr:uid="{00000000-0005-0000-0000-0000CF610000}"/>
    <cellStyle name="Normal 2 4 2 5 3 2 5" xfId="18611" xr:uid="{00000000-0005-0000-0000-0000D0610000}"/>
    <cellStyle name="Normal 2 4 2 5 3 3" xfId="3619" xr:uid="{00000000-0005-0000-0000-0000D1610000}"/>
    <cellStyle name="Normal 2 4 2 5 3 3 2" xfId="11765" xr:uid="{00000000-0005-0000-0000-0000D2610000}"/>
    <cellStyle name="Normal 2 4 2 5 3 3 2 2" xfId="28061" xr:uid="{00000000-0005-0000-0000-0000D3610000}"/>
    <cellStyle name="Normal 2 4 2 5 3 3 3" xfId="19915" xr:uid="{00000000-0005-0000-0000-0000D4610000}"/>
    <cellStyle name="Normal 2 4 2 5 3 4" xfId="6204" xr:uid="{00000000-0005-0000-0000-0000D5610000}"/>
    <cellStyle name="Normal 2 4 2 5 3 4 2" xfId="14350" xr:uid="{00000000-0005-0000-0000-0000D6610000}"/>
    <cellStyle name="Normal 2 4 2 5 3 4 2 2" xfId="30646" xr:uid="{00000000-0005-0000-0000-0000D7610000}"/>
    <cellStyle name="Normal 2 4 2 5 3 4 3" xfId="22500" xr:uid="{00000000-0005-0000-0000-0000D8610000}"/>
    <cellStyle name="Normal 2 4 2 5 3 5" xfId="9051" xr:uid="{00000000-0005-0000-0000-0000D9610000}"/>
    <cellStyle name="Normal 2 4 2 5 3 5 2" xfId="25347" xr:uid="{00000000-0005-0000-0000-0000DA610000}"/>
    <cellStyle name="Normal 2 4 2 5 3 6" xfId="17201" xr:uid="{00000000-0005-0000-0000-0000DB610000}"/>
    <cellStyle name="Normal 2 4 2 5 4" xfId="1610" xr:uid="{00000000-0005-0000-0000-0000DC610000}"/>
    <cellStyle name="Normal 2 4 2 5 4 2" xfId="4228" xr:uid="{00000000-0005-0000-0000-0000DD610000}"/>
    <cellStyle name="Normal 2 4 2 5 4 2 2" xfId="12374" xr:uid="{00000000-0005-0000-0000-0000DE610000}"/>
    <cellStyle name="Normal 2 4 2 5 4 2 2 2" xfId="28670" xr:uid="{00000000-0005-0000-0000-0000DF610000}"/>
    <cellStyle name="Normal 2 4 2 5 4 2 3" xfId="20524" xr:uid="{00000000-0005-0000-0000-0000E0610000}"/>
    <cellStyle name="Normal 2 4 2 5 4 3" xfId="6909" xr:uid="{00000000-0005-0000-0000-0000E1610000}"/>
    <cellStyle name="Normal 2 4 2 5 4 3 2" xfId="15055" xr:uid="{00000000-0005-0000-0000-0000E2610000}"/>
    <cellStyle name="Normal 2 4 2 5 4 3 2 2" xfId="31351" xr:uid="{00000000-0005-0000-0000-0000E3610000}"/>
    <cellStyle name="Normal 2 4 2 5 4 3 3" xfId="23205" xr:uid="{00000000-0005-0000-0000-0000E4610000}"/>
    <cellStyle name="Normal 2 4 2 5 4 4" xfId="9756" xr:uid="{00000000-0005-0000-0000-0000E5610000}"/>
    <cellStyle name="Normal 2 4 2 5 4 4 2" xfId="26052" xr:uid="{00000000-0005-0000-0000-0000E6610000}"/>
    <cellStyle name="Normal 2 4 2 5 4 5" xfId="17906" xr:uid="{00000000-0005-0000-0000-0000E7610000}"/>
    <cellStyle name="Normal 2 4 2 5 5" xfId="3010" xr:uid="{00000000-0005-0000-0000-0000E8610000}"/>
    <cellStyle name="Normal 2 4 2 5 5 2" xfId="11156" xr:uid="{00000000-0005-0000-0000-0000E9610000}"/>
    <cellStyle name="Normal 2 4 2 5 5 2 2" xfId="27452" xr:uid="{00000000-0005-0000-0000-0000EA610000}"/>
    <cellStyle name="Normal 2 4 2 5 5 3" xfId="19306" xr:uid="{00000000-0005-0000-0000-0000EB610000}"/>
    <cellStyle name="Normal 2 4 2 5 6" xfId="5499" xr:uid="{00000000-0005-0000-0000-0000EC610000}"/>
    <cellStyle name="Normal 2 4 2 5 6 2" xfId="13645" xr:uid="{00000000-0005-0000-0000-0000ED610000}"/>
    <cellStyle name="Normal 2 4 2 5 6 2 2" xfId="29941" xr:uid="{00000000-0005-0000-0000-0000EE610000}"/>
    <cellStyle name="Normal 2 4 2 5 6 3" xfId="21795" xr:uid="{00000000-0005-0000-0000-0000EF610000}"/>
    <cellStyle name="Normal 2 4 2 5 7" xfId="8346" xr:uid="{00000000-0005-0000-0000-0000F0610000}"/>
    <cellStyle name="Normal 2 4 2 5 7 2" xfId="24642" xr:uid="{00000000-0005-0000-0000-0000F1610000}"/>
    <cellStyle name="Normal 2 4 2 5 8" xfId="16496" xr:uid="{00000000-0005-0000-0000-0000F2610000}"/>
    <cellStyle name="Normal 2 4 2 6" xfId="276" xr:uid="{00000000-0005-0000-0000-0000F3610000}"/>
    <cellStyle name="Normal 2 4 2 6 2" xfId="620" xr:uid="{00000000-0005-0000-0000-0000F4610000}"/>
    <cellStyle name="Normal 2 4 2 6 2 2" xfId="1326" xr:uid="{00000000-0005-0000-0000-0000F5610000}"/>
    <cellStyle name="Normal 2 4 2 6 2 2 2" xfId="2736" xr:uid="{00000000-0005-0000-0000-0000F6610000}"/>
    <cellStyle name="Normal 2 4 2 6 2 2 2 2" xfId="5207" xr:uid="{00000000-0005-0000-0000-0000F7610000}"/>
    <cellStyle name="Normal 2 4 2 6 2 2 2 2 2" xfId="13353" xr:uid="{00000000-0005-0000-0000-0000F8610000}"/>
    <cellStyle name="Normal 2 4 2 6 2 2 2 2 2 2" xfId="29649" xr:uid="{00000000-0005-0000-0000-0000F9610000}"/>
    <cellStyle name="Normal 2 4 2 6 2 2 2 2 3" xfId="21503" xr:uid="{00000000-0005-0000-0000-0000FA610000}"/>
    <cellStyle name="Normal 2 4 2 6 2 2 2 3" xfId="8035" xr:uid="{00000000-0005-0000-0000-0000FB610000}"/>
    <cellStyle name="Normal 2 4 2 6 2 2 2 3 2" xfId="16181" xr:uid="{00000000-0005-0000-0000-0000FC610000}"/>
    <cellStyle name="Normal 2 4 2 6 2 2 2 3 2 2" xfId="32477" xr:uid="{00000000-0005-0000-0000-0000FD610000}"/>
    <cellStyle name="Normal 2 4 2 6 2 2 2 3 3" xfId="24331" xr:uid="{00000000-0005-0000-0000-0000FE610000}"/>
    <cellStyle name="Normal 2 4 2 6 2 2 2 4" xfId="10882" xr:uid="{00000000-0005-0000-0000-0000FF610000}"/>
    <cellStyle name="Normal 2 4 2 6 2 2 2 4 2" xfId="27178" xr:uid="{00000000-0005-0000-0000-000000620000}"/>
    <cellStyle name="Normal 2 4 2 6 2 2 2 5" xfId="19032" xr:uid="{00000000-0005-0000-0000-000001620000}"/>
    <cellStyle name="Normal 2 4 2 6 2 2 3" xfId="3989" xr:uid="{00000000-0005-0000-0000-000002620000}"/>
    <cellStyle name="Normal 2 4 2 6 2 2 3 2" xfId="12135" xr:uid="{00000000-0005-0000-0000-000003620000}"/>
    <cellStyle name="Normal 2 4 2 6 2 2 3 2 2" xfId="28431" xr:uid="{00000000-0005-0000-0000-000004620000}"/>
    <cellStyle name="Normal 2 4 2 6 2 2 3 3" xfId="20285" xr:uid="{00000000-0005-0000-0000-000005620000}"/>
    <cellStyle name="Normal 2 4 2 6 2 2 4" xfId="6625" xr:uid="{00000000-0005-0000-0000-000006620000}"/>
    <cellStyle name="Normal 2 4 2 6 2 2 4 2" xfId="14771" xr:uid="{00000000-0005-0000-0000-000007620000}"/>
    <cellStyle name="Normal 2 4 2 6 2 2 4 2 2" xfId="31067" xr:uid="{00000000-0005-0000-0000-000008620000}"/>
    <cellStyle name="Normal 2 4 2 6 2 2 4 3" xfId="22921" xr:uid="{00000000-0005-0000-0000-000009620000}"/>
    <cellStyle name="Normal 2 4 2 6 2 2 5" xfId="9472" xr:uid="{00000000-0005-0000-0000-00000A620000}"/>
    <cellStyle name="Normal 2 4 2 6 2 2 5 2" xfId="25768" xr:uid="{00000000-0005-0000-0000-00000B620000}"/>
    <cellStyle name="Normal 2 4 2 6 2 2 6" xfId="17622" xr:uid="{00000000-0005-0000-0000-00000C620000}"/>
    <cellStyle name="Normal 2 4 2 6 2 3" xfId="2031" xr:uid="{00000000-0005-0000-0000-00000D620000}"/>
    <cellStyle name="Normal 2 4 2 6 2 3 2" xfId="4598" xr:uid="{00000000-0005-0000-0000-00000E620000}"/>
    <cellStyle name="Normal 2 4 2 6 2 3 2 2" xfId="12744" xr:uid="{00000000-0005-0000-0000-00000F620000}"/>
    <cellStyle name="Normal 2 4 2 6 2 3 2 2 2" xfId="29040" xr:uid="{00000000-0005-0000-0000-000010620000}"/>
    <cellStyle name="Normal 2 4 2 6 2 3 2 3" xfId="20894" xr:uid="{00000000-0005-0000-0000-000011620000}"/>
    <cellStyle name="Normal 2 4 2 6 2 3 3" xfId="7330" xr:uid="{00000000-0005-0000-0000-000012620000}"/>
    <cellStyle name="Normal 2 4 2 6 2 3 3 2" xfId="15476" xr:uid="{00000000-0005-0000-0000-000013620000}"/>
    <cellStyle name="Normal 2 4 2 6 2 3 3 2 2" xfId="31772" xr:uid="{00000000-0005-0000-0000-000014620000}"/>
    <cellStyle name="Normal 2 4 2 6 2 3 3 3" xfId="23626" xr:uid="{00000000-0005-0000-0000-000015620000}"/>
    <cellStyle name="Normal 2 4 2 6 2 3 4" xfId="10177" xr:uid="{00000000-0005-0000-0000-000016620000}"/>
    <cellStyle name="Normal 2 4 2 6 2 3 4 2" xfId="26473" xr:uid="{00000000-0005-0000-0000-000017620000}"/>
    <cellStyle name="Normal 2 4 2 6 2 3 5" xfId="18327" xr:uid="{00000000-0005-0000-0000-000018620000}"/>
    <cellStyle name="Normal 2 4 2 6 2 4" xfId="3380" xr:uid="{00000000-0005-0000-0000-000019620000}"/>
    <cellStyle name="Normal 2 4 2 6 2 4 2" xfId="11526" xr:uid="{00000000-0005-0000-0000-00001A620000}"/>
    <cellStyle name="Normal 2 4 2 6 2 4 2 2" xfId="27822" xr:uid="{00000000-0005-0000-0000-00001B620000}"/>
    <cellStyle name="Normal 2 4 2 6 2 4 3" xfId="19676" xr:uid="{00000000-0005-0000-0000-00001C620000}"/>
    <cellStyle name="Normal 2 4 2 6 2 5" xfId="5920" xr:uid="{00000000-0005-0000-0000-00001D620000}"/>
    <cellStyle name="Normal 2 4 2 6 2 5 2" xfId="14066" xr:uid="{00000000-0005-0000-0000-00001E620000}"/>
    <cellStyle name="Normal 2 4 2 6 2 5 2 2" xfId="30362" xr:uid="{00000000-0005-0000-0000-00001F620000}"/>
    <cellStyle name="Normal 2 4 2 6 2 5 3" xfId="22216" xr:uid="{00000000-0005-0000-0000-000020620000}"/>
    <cellStyle name="Normal 2 4 2 6 2 6" xfId="8767" xr:uid="{00000000-0005-0000-0000-000021620000}"/>
    <cellStyle name="Normal 2 4 2 6 2 6 2" xfId="25063" xr:uid="{00000000-0005-0000-0000-000022620000}"/>
    <cellStyle name="Normal 2 4 2 6 2 7" xfId="16917" xr:uid="{00000000-0005-0000-0000-000023620000}"/>
    <cellStyle name="Normal 2 4 2 6 3" xfId="982" xr:uid="{00000000-0005-0000-0000-000024620000}"/>
    <cellStyle name="Normal 2 4 2 6 3 2" xfId="2392" xr:uid="{00000000-0005-0000-0000-000025620000}"/>
    <cellStyle name="Normal 2 4 2 6 3 2 2" xfId="4911" xr:uid="{00000000-0005-0000-0000-000026620000}"/>
    <cellStyle name="Normal 2 4 2 6 3 2 2 2" xfId="13057" xr:uid="{00000000-0005-0000-0000-000027620000}"/>
    <cellStyle name="Normal 2 4 2 6 3 2 2 2 2" xfId="29353" xr:uid="{00000000-0005-0000-0000-000028620000}"/>
    <cellStyle name="Normal 2 4 2 6 3 2 2 3" xfId="21207" xr:uid="{00000000-0005-0000-0000-000029620000}"/>
    <cellStyle name="Normal 2 4 2 6 3 2 3" xfId="7691" xr:uid="{00000000-0005-0000-0000-00002A620000}"/>
    <cellStyle name="Normal 2 4 2 6 3 2 3 2" xfId="15837" xr:uid="{00000000-0005-0000-0000-00002B620000}"/>
    <cellStyle name="Normal 2 4 2 6 3 2 3 2 2" xfId="32133" xr:uid="{00000000-0005-0000-0000-00002C620000}"/>
    <cellStyle name="Normal 2 4 2 6 3 2 3 3" xfId="23987" xr:uid="{00000000-0005-0000-0000-00002D620000}"/>
    <cellStyle name="Normal 2 4 2 6 3 2 4" xfId="10538" xr:uid="{00000000-0005-0000-0000-00002E620000}"/>
    <cellStyle name="Normal 2 4 2 6 3 2 4 2" xfId="26834" xr:uid="{00000000-0005-0000-0000-00002F620000}"/>
    <cellStyle name="Normal 2 4 2 6 3 2 5" xfId="18688" xr:uid="{00000000-0005-0000-0000-000030620000}"/>
    <cellStyle name="Normal 2 4 2 6 3 3" xfId="3693" xr:uid="{00000000-0005-0000-0000-000031620000}"/>
    <cellStyle name="Normal 2 4 2 6 3 3 2" xfId="11839" xr:uid="{00000000-0005-0000-0000-000032620000}"/>
    <cellStyle name="Normal 2 4 2 6 3 3 2 2" xfId="28135" xr:uid="{00000000-0005-0000-0000-000033620000}"/>
    <cellStyle name="Normal 2 4 2 6 3 3 3" xfId="19989" xr:uid="{00000000-0005-0000-0000-000034620000}"/>
    <cellStyle name="Normal 2 4 2 6 3 4" xfId="6281" xr:uid="{00000000-0005-0000-0000-000035620000}"/>
    <cellStyle name="Normal 2 4 2 6 3 4 2" xfId="14427" xr:uid="{00000000-0005-0000-0000-000036620000}"/>
    <cellStyle name="Normal 2 4 2 6 3 4 2 2" xfId="30723" xr:uid="{00000000-0005-0000-0000-000037620000}"/>
    <cellStyle name="Normal 2 4 2 6 3 4 3" xfId="22577" xr:uid="{00000000-0005-0000-0000-000038620000}"/>
    <cellStyle name="Normal 2 4 2 6 3 5" xfId="9128" xr:uid="{00000000-0005-0000-0000-000039620000}"/>
    <cellStyle name="Normal 2 4 2 6 3 5 2" xfId="25424" xr:uid="{00000000-0005-0000-0000-00003A620000}"/>
    <cellStyle name="Normal 2 4 2 6 3 6" xfId="17278" xr:uid="{00000000-0005-0000-0000-00003B620000}"/>
    <cellStyle name="Normal 2 4 2 6 4" xfId="1687" xr:uid="{00000000-0005-0000-0000-00003C620000}"/>
    <cellStyle name="Normal 2 4 2 6 4 2" xfId="4302" xr:uid="{00000000-0005-0000-0000-00003D620000}"/>
    <cellStyle name="Normal 2 4 2 6 4 2 2" xfId="12448" xr:uid="{00000000-0005-0000-0000-00003E620000}"/>
    <cellStyle name="Normal 2 4 2 6 4 2 2 2" xfId="28744" xr:uid="{00000000-0005-0000-0000-00003F620000}"/>
    <cellStyle name="Normal 2 4 2 6 4 2 3" xfId="20598" xr:uid="{00000000-0005-0000-0000-000040620000}"/>
    <cellStyle name="Normal 2 4 2 6 4 3" xfId="6986" xr:uid="{00000000-0005-0000-0000-000041620000}"/>
    <cellStyle name="Normal 2 4 2 6 4 3 2" xfId="15132" xr:uid="{00000000-0005-0000-0000-000042620000}"/>
    <cellStyle name="Normal 2 4 2 6 4 3 2 2" xfId="31428" xr:uid="{00000000-0005-0000-0000-000043620000}"/>
    <cellStyle name="Normal 2 4 2 6 4 3 3" xfId="23282" xr:uid="{00000000-0005-0000-0000-000044620000}"/>
    <cellStyle name="Normal 2 4 2 6 4 4" xfId="9833" xr:uid="{00000000-0005-0000-0000-000045620000}"/>
    <cellStyle name="Normal 2 4 2 6 4 4 2" xfId="26129" xr:uid="{00000000-0005-0000-0000-000046620000}"/>
    <cellStyle name="Normal 2 4 2 6 4 5" xfId="17983" xr:uid="{00000000-0005-0000-0000-000047620000}"/>
    <cellStyle name="Normal 2 4 2 6 5" xfId="3084" xr:uid="{00000000-0005-0000-0000-000048620000}"/>
    <cellStyle name="Normal 2 4 2 6 5 2" xfId="11230" xr:uid="{00000000-0005-0000-0000-000049620000}"/>
    <cellStyle name="Normal 2 4 2 6 5 2 2" xfId="27526" xr:uid="{00000000-0005-0000-0000-00004A620000}"/>
    <cellStyle name="Normal 2 4 2 6 5 3" xfId="19380" xr:uid="{00000000-0005-0000-0000-00004B620000}"/>
    <cellStyle name="Normal 2 4 2 6 6" xfId="5576" xr:uid="{00000000-0005-0000-0000-00004C620000}"/>
    <cellStyle name="Normal 2 4 2 6 6 2" xfId="13722" xr:uid="{00000000-0005-0000-0000-00004D620000}"/>
    <cellStyle name="Normal 2 4 2 6 6 2 2" xfId="30018" xr:uid="{00000000-0005-0000-0000-00004E620000}"/>
    <cellStyle name="Normal 2 4 2 6 6 3" xfId="21872" xr:uid="{00000000-0005-0000-0000-00004F620000}"/>
    <cellStyle name="Normal 2 4 2 6 7" xfId="8423" xr:uid="{00000000-0005-0000-0000-000050620000}"/>
    <cellStyle name="Normal 2 4 2 6 7 2" xfId="24719" xr:uid="{00000000-0005-0000-0000-000051620000}"/>
    <cellStyle name="Normal 2 4 2 6 8" xfId="16573" xr:uid="{00000000-0005-0000-0000-000052620000}"/>
    <cellStyle name="Normal 2 4 2 7" xfId="366" xr:uid="{00000000-0005-0000-0000-000053620000}"/>
    <cellStyle name="Normal 2 4 2 7 2" xfId="1072" xr:uid="{00000000-0005-0000-0000-000054620000}"/>
    <cellStyle name="Normal 2 4 2 7 2 2" xfId="2482" xr:uid="{00000000-0005-0000-0000-000055620000}"/>
    <cellStyle name="Normal 2 4 2 7 2 2 2" xfId="4985" xr:uid="{00000000-0005-0000-0000-000056620000}"/>
    <cellStyle name="Normal 2 4 2 7 2 2 2 2" xfId="13131" xr:uid="{00000000-0005-0000-0000-000057620000}"/>
    <cellStyle name="Normal 2 4 2 7 2 2 2 2 2" xfId="29427" xr:uid="{00000000-0005-0000-0000-000058620000}"/>
    <cellStyle name="Normal 2 4 2 7 2 2 2 3" xfId="21281" xr:uid="{00000000-0005-0000-0000-000059620000}"/>
    <cellStyle name="Normal 2 4 2 7 2 2 3" xfId="7781" xr:uid="{00000000-0005-0000-0000-00005A620000}"/>
    <cellStyle name="Normal 2 4 2 7 2 2 3 2" xfId="15927" xr:uid="{00000000-0005-0000-0000-00005B620000}"/>
    <cellStyle name="Normal 2 4 2 7 2 2 3 2 2" xfId="32223" xr:uid="{00000000-0005-0000-0000-00005C620000}"/>
    <cellStyle name="Normal 2 4 2 7 2 2 3 3" xfId="24077" xr:uid="{00000000-0005-0000-0000-00005D620000}"/>
    <cellStyle name="Normal 2 4 2 7 2 2 4" xfId="10628" xr:uid="{00000000-0005-0000-0000-00005E620000}"/>
    <cellStyle name="Normal 2 4 2 7 2 2 4 2" xfId="26924" xr:uid="{00000000-0005-0000-0000-00005F620000}"/>
    <cellStyle name="Normal 2 4 2 7 2 2 5" xfId="18778" xr:uid="{00000000-0005-0000-0000-000060620000}"/>
    <cellStyle name="Normal 2 4 2 7 2 3" xfId="3767" xr:uid="{00000000-0005-0000-0000-000061620000}"/>
    <cellStyle name="Normal 2 4 2 7 2 3 2" xfId="11913" xr:uid="{00000000-0005-0000-0000-000062620000}"/>
    <cellStyle name="Normal 2 4 2 7 2 3 2 2" xfId="28209" xr:uid="{00000000-0005-0000-0000-000063620000}"/>
    <cellStyle name="Normal 2 4 2 7 2 3 3" xfId="20063" xr:uid="{00000000-0005-0000-0000-000064620000}"/>
    <cellStyle name="Normal 2 4 2 7 2 4" xfId="6371" xr:uid="{00000000-0005-0000-0000-000065620000}"/>
    <cellStyle name="Normal 2 4 2 7 2 4 2" xfId="14517" xr:uid="{00000000-0005-0000-0000-000066620000}"/>
    <cellStyle name="Normal 2 4 2 7 2 4 2 2" xfId="30813" xr:uid="{00000000-0005-0000-0000-000067620000}"/>
    <cellStyle name="Normal 2 4 2 7 2 4 3" xfId="22667" xr:uid="{00000000-0005-0000-0000-000068620000}"/>
    <cellStyle name="Normal 2 4 2 7 2 5" xfId="9218" xr:uid="{00000000-0005-0000-0000-000069620000}"/>
    <cellStyle name="Normal 2 4 2 7 2 5 2" xfId="25514" xr:uid="{00000000-0005-0000-0000-00006A620000}"/>
    <cellStyle name="Normal 2 4 2 7 2 6" xfId="17368" xr:uid="{00000000-0005-0000-0000-00006B620000}"/>
    <cellStyle name="Normal 2 4 2 7 3" xfId="1777" xr:uid="{00000000-0005-0000-0000-00006C620000}"/>
    <cellStyle name="Normal 2 4 2 7 3 2" xfId="4376" xr:uid="{00000000-0005-0000-0000-00006D620000}"/>
    <cellStyle name="Normal 2 4 2 7 3 2 2" xfId="12522" xr:uid="{00000000-0005-0000-0000-00006E620000}"/>
    <cellStyle name="Normal 2 4 2 7 3 2 2 2" xfId="28818" xr:uid="{00000000-0005-0000-0000-00006F620000}"/>
    <cellStyle name="Normal 2 4 2 7 3 2 3" xfId="20672" xr:uid="{00000000-0005-0000-0000-000070620000}"/>
    <cellStyle name="Normal 2 4 2 7 3 3" xfId="7076" xr:uid="{00000000-0005-0000-0000-000071620000}"/>
    <cellStyle name="Normal 2 4 2 7 3 3 2" xfId="15222" xr:uid="{00000000-0005-0000-0000-000072620000}"/>
    <cellStyle name="Normal 2 4 2 7 3 3 2 2" xfId="31518" xr:uid="{00000000-0005-0000-0000-000073620000}"/>
    <cellStyle name="Normal 2 4 2 7 3 3 3" xfId="23372" xr:uid="{00000000-0005-0000-0000-000074620000}"/>
    <cellStyle name="Normal 2 4 2 7 3 4" xfId="9923" xr:uid="{00000000-0005-0000-0000-000075620000}"/>
    <cellStyle name="Normal 2 4 2 7 3 4 2" xfId="26219" xr:uid="{00000000-0005-0000-0000-000076620000}"/>
    <cellStyle name="Normal 2 4 2 7 3 5" xfId="18073" xr:uid="{00000000-0005-0000-0000-000077620000}"/>
    <cellStyle name="Normal 2 4 2 7 4" xfId="3158" xr:uid="{00000000-0005-0000-0000-000078620000}"/>
    <cellStyle name="Normal 2 4 2 7 4 2" xfId="11304" xr:uid="{00000000-0005-0000-0000-000079620000}"/>
    <cellStyle name="Normal 2 4 2 7 4 2 2" xfId="27600" xr:uid="{00000000-0005-0000-0000-00007A620000}"/>
    <cellStyle name="Normal 2 4 2 7 4 3" xfId="19454" xr:uid="{00000000-0005-0000-0000-00007B620000}"/>
    <cellStyle name="Normal 2 4 2 7 5" xfId="5666" xr:uid="{00000000-0005-0000-0000-00007C620000}"/>
    <cellStyle name="Normal 2 4 2 7 5 2" xfId="13812" xr:uid="{00000000-0005-0000-0000-00007D620000}"/>
    <cellStyle name="Normal 2 4 2 7 5 2 2" xfId="30108" xr:uid="{00000000-0005-0000-0000-00007E620000}"/>
    <cellStyle name="Normal 2 4 2 7 5 3" xfId="21962" xr:uid="{00000000-0005-0000-0000-00007F620000}"/>
    <cellStyle name="Normal 2 4 2 7 6" xfId="8513" xr:uid="{00000000-0005-0000-0000-000080620000}"/>
    <cellStyle name="Normal 2 4 2 7 6 2" xfId="24809" xr:uid="{00000000-0005-0000-0000-000081620000}"/>
    <cellStyle name="Normal 2 4 2 7 7" xfId="16663" xr:uid="{00000000-0005-0000-0000-000082620000}"/>
    <cellStyle name="Normal 2 4 2 8" xfId="728" xr:uid="{00000000-0005-0000-0000-000083620000}"/>
    <cellStyle name="Normal 2 4 2 8 2" xfId="2138" xr:uid="{00000000-0005-0000-0000-000084620000}"/>
    <cellStyle name="Normal 2 4 2 8 2 2" xfId="4689" xr:uid="{00000000-0005-0000-0000-000085620000}"/>
    <cellStyle name="Normal 2 4 2 8 2 2 2" xfId="12835" xr:uid="{00000000-0005-0000-0000-000086620000}"/>
    <cellStyle name="Normal 2 4 2 8 2 2 2 2" xfId="29131" xr:uid="{00000000-0005-0000-0000-000087620000}"/>
    <cellStyle name="Normal 2 4 2 8 2 2 3" xfId="20985" xr:uid="{00000000-0005-0000-0000-000088620000}"/>
    <cellStyle name="Normal 2 4 2 8 2 3" xfId="7437" xr:uid="{00000000-0005-0000-0000-000089620000}"/>
    <cellStyle name="Normal 2 4 2 8 2 3 2" xfId="15583" xr:uid="{00000000-0005-0000-0000-00008A620000}"/>
    <cellStyle name="Normal 2 4 2 8 2 3 2 2" xfId="31879" xr:uid="{00000000-0005-0000-0000-00008B620000}"/>
    <cellStyle name="Normal 2 4 2 8 2 3 3" xfId="23733" xr:uid="{00000000-0005-0000-0000-00008C620000}"/>
    <cellStyle name="Normal 2 4 2 8 2 4" xfId="10284" xr:uid="{00000000-0005-0000-0000-00008D620000}"/>
    <cellStyle name="Normal 2 4 2 8 2 4 2" xfId="26580" xr:uid="{00000000-0005-0000-0000-00008E620000}"/>
    <cellStyle name="Normal 2 4 2 8 2 5" xfId="18434" xr:uid="{00000000-0005-0000-0000-00008F620000}"/>
    <cellStyle name="Normal 2 4 2 8 3" xfId="3471" xr:uid="{00000000-0005-0000-0000-000090620000}"/>
    <cellStyle name="Normal 2 4 2 8 3 2" xfId="11617" xr:uid="{00000000-0005-0000-0000-000091620000}"/>
    <cellStyle name="Normal 2 4 2 8 3 2 2" xfId="27913" xr:uid="{00000000-0005-0000-0000-000092620000}"/>
    <cellStyle name="Normal 2 4 2 8 3 3" xfId="19767" xr:uid="{00000000-0005-0000-0000-000093620000}"/>
    <cellStyle name="Normal 2 4 2 8 4" xfId="6027" xr:uid="{00000000-0005-0000-0000-000094620000}"/>
    <cellStyle name="Normal 2 4 2 8 4 2" xfId="14173" xr:uid="{00000000-0005-0000-0000-000095620000}"/>
    <cellStyle name="Normal 2 4 2 8 4 2 2" xfId="30469" xr:uid="{00000000-0005-0000-0000-000096620000}"/>
    <cellStyle name="Normal 2 4 2 8 4 3" xfId="22323" xr:uid="{00000000-0005-0000-0000-000097620000}"/>
    <cellStyle name="Normal 2 4 2 8 5" xfId="8874" xr:uid="{00000000-0005-0000-0000-000098620000}"/>
    <cellStyle name="Normal 2 4 2 8 5 2" xfId="25170" xr:uid="{00000000-0005-0000-0000-000099620000}"/>
    <cellStyle name="Normal 2 4 2 8 6" xfId="17024" xr:uid="{00000000-0005-0000-0000-00009A620000}"/>
    <cellStyle name="Normal 2 4 2 9" xfId="1433" xr:uid="{00000000-0005-0000-0000-00009B620000}"/>
    <cellStyle name="Normal 2 4 2 9 2" xfId="4080" xr:uid="{00000000-0005-0000-0000-00009C620000}"/>
    <cellStyle name="Normal 2 4 2 9 2 2" xfId="12226" xr:uid="{00000000-0005-0000-0000-00009D620000}"/>
    <cellStyle name="Normal 2 4 2 9 2 2 2" xfId="28522" xr:uid="{00000000-0005-0000-0000-00009E620000}"/>
    <cellStyle name="Normal 2 4 2 9 2 3" xfId="20376" xr:uid="{00000000-0005-0000-0000-00009F620000}"/>
    <cellStyle name="Normal 2 4 2 9 3" xfId="6732" xr:uid="{00000000-0005-0000-0000-0000A0620000}"/>
    <cellStyle name="Normal 2 4 2 9 3 2" xfId="14878" xr:uid="{00000000-0005-0000-0000-0000A1620000}"/>
    <cellStyle name="Normal 2 4 2 9 3 2 2" xfId="31174" xr:uid="{00000000-0005-0000-0000-0000A2620000}"/>
    <cellStyle name="Normal 2 4 2 9 3 3" xfId="23028" xr:uid="{00000000-0005-0000-0000-0000A3620000}"/>
    <cellStyle name="Normal 2 4 2 9 4" xfId="9579" xr:uid="{00000000-0005-0000-0000-0000A4620000}"/>
    <cellStyle name="Normal 2 4 2 9 4 2" xfId="25875" xr:uid="{00000000-0005-0000-0000-0000A5620000}"/>
    <cellStyle name="Normal 2 4 2 9 5" xfId="17729" xr:uid="{00000000-0005-0000-0000-0000A6620000}"/>
    <cellStyle name="Normal 2 4 3" xfId="33" xr:uid="{00000000-0005-0000-0000-0000A7620000}"/>
    <cellStyle name="Normal 2 4 3 10" xfId="5333" xr:uid="{00000000-0005-0000-0000-0000A8620000}"/>
    <cellStyle name="Normal 2 4 3 10 2" xfId="13479" xr:uid="{00000000-0005-0000-0000-0000A9620000}"/>
    <cellStyle name="Normal 2 4 3 10 2 2" xfId="29775" xr:uid="{00000000-0005-0000-0000-0000AA620000}"/>
    <cellStyle name="Normal 2 4 3 10 3" xfId="21629" xr:uid="{00000000-0005-0000-0000-0000AB620000}"/>
    <cellStyle name="Normal 2 4 3 11" xfId="8180" xr:uid="{00000000-0005-0000-0000-0000AC620000}"/>
    <cellStyle name="Normal 2 4 3 11 2" xfId="24476" xr:uid="{00000000-0005-0000-0000-0000AD620000}"/>
    <cellStyle name="Normal 2 4 3 12" xfId="16330" xr:uid="{00000000-0005-0000-0000-0000AE620000}"/>
    <cellStyle name="Normal 2 4 3 2" xfId="77" xr:uid="{00000000-0005-0000-0000-0000AF620000}"/>
    <cellStyle name="Normal 2 4 3 2 10" xfId="8224" xr:uid="{00000000-0005-0000-0000-0000B0620000}"/>
    <cellStyle name="Normal 2 4 3 2 10 2" xfId="24520" xr:uid="{00000000-0005-0000-0000-0000B1620000}"/>
    <cellStyle name="Normal 2 4 3 2 11" xfId="16374" xr:uid="{00000000-0005-0000-0000-0000B2620000}"/>
    <cellStyle name="Normal 2 4 3 2 2" xfId="167" xr:uid="{00000000-0005-0000-0000-0000B3620000}"/>
    <cellStyle name="Normal 2 4 3 2 2 2" xfId="511" xr:uid="{00000000-0005-0000-0000-0000B4620000}"/>
    <cellStyle name="Normal 2 4 3 2 2 2 2" xfId="1217" xr:uid="{00000000-0005-0000-0000-0000B5620000}"/>
    <cellStyle name="Normal 2 4 3 2 2 2 2 2" xfId="2627" xr:uid="{00000000-0005-0000-0000-0000B6620000}"/>
    <cellStyle name="Normal 2 4 3 2 2 2 2 2 2" xfId="5104" xr:uid="{00000000-0005-0000-0000-0000B7620000}"/>
    <cellStyle name="Normal 2 4 3 2 2 2 2 2 2 2" xfId="13250" xr:uid="{00000000-0005-0000-0000-0000B8620000}"/>
    <cellStyle name="Normal 2 4 3 2 2 2 2 2 2 2 2" xfId="29546" xr:uid="{00000000-0005-0000-0000-0000B9620000}"/>
    <cellStyle name="Normal 2 4 3 2 2 2 2 2 2 3" xfId="21400" xr:uid="{00000000-0005-0000-0000-0000BA620000}"/>
    <cellStyle name="Normal 2 4 3 2 2 2 2 2 3" xfId="7926" xr:uid="{00000000-0005-0000-0000-0000BB620000}"/>
    <cellStyle name="Normal 2 4 3 2 2 2 2 2 3 2" xfId="16072" xr:uid="{00000000-0005-0000-0000-0000BC620000}"/>
    <cellStyle name="Normal 2 4 3 2 2 2 2 2 3 2 2" xfId="32368" xr:uid="{00000000-0005-0000-0000-0000BD620000}"/>
    <cellStyle name="Normal 2 4 3 2 2 2 2 2 3 3" xfId="24222" xr:uid="{00000000-0005-0000-0000-0000BE620000}"/>
    <cellStyle name="Normal 2 4 3 2 2 2 2 2 4" xfId="10773" xr:uid="{00000000-0005-0000-0000-0000BF620000}"/>
    <cellStyle name="Normal 2 4 3 2 2 2 2 2 4 2" xfId="27069" xr:uid="{00000000-0005-0000-0000-0000C0620000}"/>
    <cellStyle name="Normal 2 4 3 2 2 2 2 2 5" xfId="18923" xr:uid="{00000000-0005-0000-0000-0000C1620000}"/>
    <cellStyle name="Normal 2 4 3 2 2 2 2 3" xfId="3886" xr:uid="{00000000-0005-0000-0000-0000C2620000}"/>
    <cellStyle name="Normal 2 4 3 2 2 2 2 3 2" xfId="12032" xr:uid="{00000000-0005-0000-0000-0000C3620000}"/>
    <cellStyle name="Normal 2 4 3 2 2 2 2 3 2 2" xfId="28328" xr:uid="{00000000-0005-0000-0000-0000C4620000}"/>
    <cellStyle name="Normal 2 4 3 2 2 2 2 3 3" xfId="20182" xr:uid="{00000000-0005-0000-0000-0000C5620000}"/>
    <cellStyle name="Normal 2 4 3 2 2 2 2 4" xfId="6516" xr:uid="{00000000-0005-0000-0000-0000C6620000}"/>
    <cellStyle name="Normal 2 4 3 2 2 2 2 4 2" xfId="14662" xr:uid="{00000000-0005-0000-0000-0000C7620000}"/>
    <cellStyle name="Normal 2 4 3 2 2 2 2 4 2 2" xfId="30958" xr:uid="{00000000-0005-0000-0000-0000C8620000}"/>
    <cellStyle name="Normal 2 4 3 2 2 2 2 4 3" xfId="22812" xr:uid="{00000000-0005-0000-0000-0000C9620000}"/>
    <cellStyle name="Normal 2 4 3 2 2 2 2 5" xfId="9363" xr:uid="{00000000-0005-0000-0000-0000CA620000}"/>
    <cellStyle name="Normal 2 4 3 2 2 2 2 5 2" xfId="25659" xr:uid="{00000000-0005-0000-0000-0000CB620000}"/>
    <cellStyle name="Normal 2 4 3 2 2 2 2 6" xfId="17513" xr:uid="{00000000-0005-0000-0000-0000CC620000}"/>
    <cellStyle name="Normal 2 4 3 2 2 2 3" xfId="1922" xr:uid="{00000000-0005-0000-0000-0000CD620000}"/>
    <cellStyle name="Normal 2 4 3 2 2 2 3 2" xfId="4495" xr:uid="{00000000-0005-0000-0000-0000CE620000}"/>
    <cellStyle name="Normal 2 4 3 2 2 2 3 2 2" xfId="12641" xr:uid="{00000000-0005-0000-0000-0000CF620000}"/>
    <cellStyle name="Normal 2 4 3 2 2 2 3 2 2 2" xfId="28937" xr:uid="{00000000-0005-0000-0000-0000D0620000}"/>
    <cellStyle name="Normal 2 4 3 2 2 2 3 2 3" xfId="20791" xr:uid="{00000000-0005-0000-0000-0000D1620000}"/>
    <cellStyle name="Normal 2 4 3 2 2 2 3 3" xfId="7221" xr:uid="{00000000-0005-0000-0000-0000D2620000}"/>
    <cellStyle name="Normal 2 4 3 2 2 2 3 3 2" xfId="15367" xr:uid="{00000000-0005-0000-0000-0000D3620000}"/>
    <cellStyle name="Normal 2 4 3 2 2 2 3 3 2 2" xfId="31663" xr:uid="{00000000-0005-0000-0000-0000D4620000}"/>
    <cellStyle name="Normal 2 4 3 2 2 2 3 3 3" xfId="23517" xr:uid="{00000000-0005-0000-0000-0000D5620000}"/>
    <cellStyle name="Normal 2 4 3 2 2 2 3 4" xfId="10068" xr:uid="{00000000-0005-0000-0000-0000D6620000}"/>
    <cellStyle name="Normal 2 4 3 2 2 2 3 4 2" xfId="26364" xr:uid="{00000000-0005-0000-0000-0000D7620000}"/>
    <cellStyle name="Normal 2 4 3 2 2 2 3 5" xfId="18218" xr:uid="{00000000-0005-0000-0000-0000D8620000}"/>
    <cellStyle name="Normal 2 4 3 2 2 2 4" xfId="3277" xr:uid="{00000000-0005-0000-0000-0000D9620000}"/>
    <cellStyle name="Normal 2 4 3 2 2 2 4 2" xfId="11423" xr:uid="{00000000-0005-0000-0000-0000DA620000}"/>
    <cellStyle name="Normal 2 4 3 2 2 2 4 2 2" xfId="27719" xr:uid="{00000000-0005-0000-0000-0000DB620000}"/>
    <cellStyle name="Normal 2 4 3 2 2 2 4 3" xfId="19573" xr:uid="{00000000-0005-0000-0000-0000DC620000}"/>
    <cellStyle name="Normal 2 4 3 2 2 2 5" xfId="5811" xr:uid="{00000000-0005-0000-0000-0000DD620000}"/>
    <cellStyle name="Normal 2 4 3 2 2 2 5 2" xfId="13957" xr:uid="{00000000-0005-0000-0000-0000DE620000}"/>
    <cellStyle name="Normal 2 4 3 2 2 2 5 2 2" xfId="30253" xr:uid="{00000000-0005-0000-0000-0000DF620000}"/>
    <cellStyle name="Normal 2 4 3 2 2 2 5 3" xfId="22107" xr:uid="{00000000-0005-0000-0000-0000E0620000}"/>
    <cellStyle name="Normal 2 4 3 2 2 2 6" xfId="8658" xr:uid="{00000000-0005-0000-0000-0000E1620000}"/>
    <cellStyle name="Normal 2 4 3 2 2 2 6 2" xfId="24954" xr:uid="{00000000-0005-0000-0000-0000E2620000}"/>
    <cellStyle name="Normal 2 4 3 2 2 2 7" xfId="16808" xr:uid="{00000000-0005-0000-0000-0000E3620000}"/>
    <cellStyle name="Normal 2 4 3 2 2 3" xfId="873" xr:uid="{00000000-0005-0000-0000-0000E4620000}"/>
    <cellStyle name="Normal 2 4 3 2 2 3 2" xfId="2283" xr:uid="{00000000-0005-0000-0000-0000E5620000}"/>
    <cellStyle name="Normal 2 4 3 2 2 3 2 2" xfId="4808" xr:uid="{00000000-0005-0000-0000-0000E6620000}"/>
    <cellStyle name="Normal 2 4 3 2 2 3 2 2 2" xfId="12954" xr:uid="{00000000-0005-0000-0000-0000E7620000}"/>
    <cellStyle name="Normal 2 4 3 2 2 3 2 2 2 2" xfId="29250" xr:uid="{00000000-0005-0000-0000-0000E8620000}"/>
    <cellStyle name="Normal 2 4 3 2 2 3 2 2 3" xfId="21104" xr:uid="{00000000-0005-0000-0000-0000E9620000}"/>
    <cellStyle name="Normal 2 4 3 2 2 3 2 3" xfId="7582" xr:uid="{00000000-0005-0000-0000-0000EA620000}"/>
    <cellStyle name="Normal 2 4 3 2 2 3 2 3 2" xfId="15728" xr:uid="{00000000-0005-0000-0000-0000EB620000}"/>
    <cellStyle name="Normal 2 4 3 2 2 3 2 3 2 2" xfId="32024" xr:uid="{00000000-0005-0000-0000-0000EC620000}"/>
    <cellStyle name="Normal 2 4 3 2 2 3 2 3 3" xfId="23878" xr:uid="{00000000-0005-0000-0000-0000ED620000}"/>
    <cellStyle name="Normal 2 4 3 2 2 3 2 4" xfId="10429" xr:uid="{00000000-0005-0000-0000-0000EE620000}"/>
    <cellStyle name="Normal 2 4 3 2 2 3 2 4 2" xfId="26725" xr:uid="{00000000-0005-0000-0000-0000EF620000}"/>
    <cellStyle name="Normal 2 4 3 2 2 3 2 5" xfId="18579" xr:uid="{00000000-0005-0000-0000-0000F0620000}"/>
    <cellStyle name="Normal 2 4 3 2 2 3 3" xfId="3590" xr:uid="{00000000-0005-0000-0000-0000F1620000}"/>
    <cellStyle name="Normal 2 4 3 2 2 3 3 2" xfId="11736" xr:uid="{00000000-0005-0000-0000-0000F2620000}"/>
    <cellStyle name="Normal 2 4 3 2 2 3 3 2 2" xfId="28032" xr:uid="{00000000-0005-0000-0000-0000F3620000}"/>
    <cellStyle name="Normal 2 4 3 2 2 3 3 3" xfId="19886" xr:uid="{00000000-0005-0000-0000-0000F4620000}"/>
    <cellStyle name="Normal 2 4 3 2 2 3 4" xfId="6172" xr:uid="{00000000-0005-0000-0000-0000F5620000}"/>
    <cellStyle name="Normal 2 4 3 2 2 3 4 2" xfId="14318" xr:uid="{00000000-0005-0000-0000-0000F6620000}"/>
    <cellStyle name="Normal 2 4 3 2 2 3 4 2 2" xfId="30614" xr:uid="{00000000-0005-0000-0000-0000F7620000}"/>
    <cellStyle name="Normal 2 4 3 2 2 3 4 3" xfId="22468" xr:uid="{00000000-0005-0000-0000-0000F8620000}"/>
    <cellStyle name="Normal 2 4 3 2 2 3 5" xfId="9019" xr:uid="{00000000-0005-0000-0000-0000F9620000}"/>
    <cellStyle name="Normal 2 4 3 2 2 3 5 2" xfId="25315" xr:uid="{00000000-0005-0000-0000-0000FA620000}"/>
    <cellStyle name="Normal 2 4 3 2 2 3 6" xfId="17169" xr:uid="{00000000-0005-0000-0000-0000FB620000}"/>
    <cellStyle name="Normal 2 4 3 2 2 4" xfId="1578" xr:uid="{00000000-0005-0000-0000-0000FC620000}"/>
    <cellStyle name="Normal 2 4 3 2 2 4 2" xfId="4199" xr:uid="{00000000-0005-0000-0000-0000FD620000}"/>
    <cellStyle name="Normal 2 4 3 2 2 4 2 2" xfId="12345" xr:uid="{00000000-0005-0000-0000-0000FE620000}"/>
    <cellStyle name="Normal 2 4 3 2 2 4 2 2 2" xfId="28641" xr:uid="{00000000-0005-0000-0000-0000FF620000}"/>
    <cellStyle name="Normal 2 4 3 2 2 4 2 3" xfId="20495" xr:uid="{00000000-0005-0000-0000-000000630000}"/>
    <cellStyle name="Normal 2 4 3 2 2 4 3" xfId="6877" xr:uid="{00000000-0005-0000-0000-000001630000}"/>
    <cellStyle name="Normal 2 4 3 2 2 4 3 2" xfId="15023" xr:uid="{00000000-0005-0000-0000-000002630000}"/>
    <cellStyle name="Normal 2 4 3 2 2 4 3 2 2" xfId="31319" xr:uid="{00000000-0005-0000-0000-000003630000}"/>
    <cellStyle name="Normal 2 4 3 2 2 4 3 3" xfId="23173" xr:uid="{00000000-0005-0000-0000-000004630000}"/>
    <cellStyle name="Normal 2 4 3 2 2 4 4" xfId="9724" xr:uid="{00000000-0005-0000-0000-000005630000}"/>
    <cellStyle name="Normal 2 4 3 2 2 4 4 2" xfId="26020" xr:uid="{00000000-0005-0000-0000-000006630000}"/>
    <cellStyle name="Normal 2 4 3 2 2 4 5" xfId="17874" xr:uid="{00000000-0005-0000-0000-000007630000}"/>
    <cellStyle name="Normal 2 4 3 2 2 5" xfId="2981" xr:uid="{00000000-0005-0000-0000-000008630000}"/>
    <cellStyle name="Normal 2 4 3 2 2 5 2" xfId="11127" xr:uid="{00000000-0005-0000-0000-000009630000}"/>
    <cellStyle name="Normal 2 4 3 2 2 5 2 2" xfId="27423" xr:uid="{00000000-0005-0000-0000-00000A630000}"/>
    <cellStyle name="Normal 2 4 3 2 2 5 3" xfId="19277" xr:uid="{00000000-0005-0000-0000-00000B630000}"/>
    <cellStyle name="Normal 2 4 3 2 2 6" xfId="5467" xr:uid="{00000000-0005-0000-0000-00000C630000}"/>
    <cellStyle name="Normal 2 4 3 2 2 6 2" xfId="13613" xr:uid="{00000000-0005-0000-0000-00000D630000}"/>
    <cellStyle name="Normal 2 4 3 2 2 6 2 2" xfId="29909" xr:uid="{00000000-0005-0000-0000-00000E630000}"/>
    <cellStyle name="Normal 2 4 3 2 2 6 3" xfId="21763" xr:uid="{00000000-0005-0000-0000-00000F630000}"/>
    <cellStyle name="Normal 2 4 3 2 2 7" xfId="8314" xr:uid="{00000000-0005-0000-0000-000010630000}"/>
    <cellStyle name="Normal 2 4 3 2 2 7 2" xfId="24610" xr:uid="{00000000-0005-0000-0000-000011630000}"/>
    <cellStyle name="Normal 2 4 3 2 2 8" xfId="16464" xr:uid="{00000000-0005-0000-0000-000012630000}"/>
    <cellStyle name="Normal 2 4 3 2 3" xfId="244" xr:uid="{00000000-0005-0000-0000-000013630000}"/>
    <cellStyle name="Normal 2 4 3 2 3 2" xfId="588" xr:uid="{00000000-0005-0000-0000-000014630000}"/>
    <cellStyle name="Normal 2 4 3 2 3 2 2" xfId="1294" xr:uid="{00000000-0005-0000-0000-000015630000}"/>
    <cellStyle name="Normal 2 4 3 2 3 2 2 2" xfId="2704" xr:uid="{00000000-0005-0000-0000-000016630000}"/>
    <cellStyle name="Normal 2 4 3 2 3 2 2 2 2" xfId="5178" xr:uid="{00000000-0005-0000-0000-000017630000}"/>
    <cellStyle name="Normal 2 4 3 2 3 2 2 2 2 2" xfId="13324" xr:uid="{00000000-0005-0000-0000-000018630000}"/>
    <cellStyle name="Normal 2 4 3 2 3 2 2 2 2 2 2" xfId="29620" xr:uid="{00000000-0005-0000-0000-000019630000}"/>
    <cellStyle name="Normal 2 4 3 2 3 2 2 2 2 3" xfId="21474" xr:uid="{00000000-0005-0000-0000-00001A630000}"/>
    <cellStyle name="Normal 2 4 3 2 3 2 2 2 3" xfId="8003" xr:uid="{00000000-0005-0000-0000-00001B630000}"/>
    <cellStyle name="Normal 2 4 3 2 3 2 2 2 3 2" xfId="16149" xr:uid="{00000000-0005-0000-0000-00001C630000}"/>
    <cellStyle name="Normal 2 4 3 2 3 2 2 2 3 2 2" xfId="32445" xr:uid="{00000000-0005-0000-0000-00001D630000}"/>
    <cellStyle name="Normal 2 4 3 2 3 2 2 2 3 3" xfId="24299" xr:uid="{00000000-0005-0000-0000-00001E630000}"/>
    <cellStyle name="Normal 2 4 3 2 3 2 2 2 4" xfId="10850" xr:uid="{00000000-0005-0000-0000-00001F630000}"/>
    <cellStyle name="Normal 2 4 3 2 3 2 2 2 4 2" xfId="27146" xr:uid="{00000000-0005-0000-0000-000020630000}"/>
    <cellStyle name="Normal 2 4 3 2 3 2 2 2 5" xfId="19000" xr:uid="{00000000-0005-0000-0000-000021630000}"/>
    <cellStyle name="Normal 2 4 3 2 3 2 2 3" xfId="3960" xr:uid="{00000000-0005-0000-0000-000022630000}"/>
    <cellStyle name="Normal 2 4 3 2 3 2 2 3 2" xfId="12106" xr:uid="{00000000-0005-0000-0000-000023630000}"/>
    <cellStyle name="Normal 2 4 3 2 3 2 2 3 2 2" xfId="28402" xr:uid="{00000000-0005-0000-0000-000024630000}"/>
    <cellStyle name="Normal 2 4 3 2 3 2 2 3 3" xfId="20256" xr:uid="{00000000-0005-0000-0000-000025630000}"/>
    <cellStyle name="Normal 2 4 3 2 3 2 2 4" xfId="6593" xr:uid="{00000000-0005-0000-0000-000026630000}"/>
    <cellStyle name="Normal 2 4 3 2 3 2 2 4 2" xfId="14739" xr:uid="{00000000-0005-0000-0000-000027630000}"/>
    <cellStyle name="Normal 2 4 3 2 3 2 2 4 2 2" xfId="31035" xr:uid="{00000000-0005-0000-0000-000028630000}"/>
    <cellStyle name="Normal 2 4 3 2 3 2 2 4 3" xfId="22889" xr:uid="{00000000-0005-0000-0000-000029630000}"/>
    <cellStyle name="Normal 2 4 3 2 3 2 2 5" xfId="9440" xr:uid="{00000000-0005-0000-0000-00002A630000}"/>
    <cellStyle name="Normal 2 4 3 2 3 2 2 5 2" xfId="25736" xr:uid="{00000000-0005-0000-0000-00002B630000}"/>
    <cellStyle name="Normal 2 4 3 2 3 2 2 6" xfId="17590" xr:uid="{00000000-0005-0000-0000-00002C630000}"/>
    <cellStyle name="Normal 2 4 3 2 3 2 3" xfId="1999" xr:uid="{00000000-0005-0000-0000-00002D630000}"/>
    <cellStyle name="Normal 2 4 3 2 3 2 3 2" xfId="4569" xr:uid="{00000000-0005-0000-0000-00002E630000}"/>
    <cellStyle name="Normal 2 4 3 2 3 2 3 2 2" xfId="12715" xr:uid="{00000000-0005-0000-0000-00002F630000}"/>
    <cellStyle name="Normal 2 4 3 2 3 2 3 2 2 2" xfId="29011" xr:uid="{00000000-0005-0000-0000-000030630000}"/>
    <cellStyle name="Normal 2 4 3 2 3 2 3 2 3" xfId="20865" xr:uid="{00000000-0005-0000-0000-000031630000}"/>
    <cellStyle name="Normal 2 4 3 2 3 2 3 3" xfId="7298" xr:uid="{00000000-0005-0000-0000-000032630000}"/>
    <cellStyle name="Normal 2 4 3 2 3 2 3 3 2" xfId="15444" xr:uid="{00000000-0005-0000-0000-000033630000}"/>
    <cellStyle name="Normal 2 4 3 2 3 2 3 3 2 2" xfId="31740" xr:uid="{00000000-0005-0000-0000-000034630000}"/>
    <cellStyle name="Normal 2 4 3 2 3 2 3 3 3" xfId="23594" xr:uid="{00000000-0005-0000-0000-000035630000}"/>
    <cellStyle name="Normal 2 4 3 2 3 2 3 4" xfId="10145" xr:uid="{00000000-0005-0000-0000-000036630000}"/>
    <cellStyle name="Normal 2 4 3 2 3 2 3 4 2" xfId="26441" xr:uid="{00000000-0005-0000-0000-000037630000}"/>
    <cellStyle name="Normal 2 4 3 2 3 2 3 5" xfId="18295" xr:uid="{00000000-0005-0000-0000-000038630000}"/>
    <cellStyle name="Normal 2 4 3 2 3 2 4" xfId="3351" xr:uid="{00000000-0005-0000-0000-000039630000}"/>
    <cellStyle name="Normal 2 4 3 2 3 2 4 2" xfId="11497" xr:uid="{00000000-0005-0000-0000-00003A630000}"/>
    <cellStyle name="Normal 2 4 3 2 3 2 4 2 2" xfId="27793" xr:uid="{00000000-0005-0000-0000-00003B630000}"/>
    <cellStyle name="Normal 2 4 3 2 3 2 4 3" xfId="19647" xr:uid="{00000000-0005-0000-0000-00003C630000}"/>
    <cellStyle name="Normal 2 4 3 2 3 2 5" xfId="5888" xr:uid="{00000000-0005-0000-0000-00003D630000}"/>
    <cellStyle name="Normal 2 4 3 2 3 2 5 2" xfId="14034" xr:uid="{00000000-0005-0000-0000-00003E630000}"/>
    <cellStyle name="Normal 2 4 3 2 3 2 5 2 2" xfId="30330" xr:uid="{00000000-0005-0000-0000-00003F630000}"/>
    <cellStyle name="Normal 2 4 3 2 3 2 5 3" xfId="22184" xr:uid="{00000000-0005-0000-0000-000040630000}"/>
    <cellStyle name="Normal 2 4 3 2 3 2 6" xfId="8735" xr:uid="{00000000-0005-0000-0000-000041630000}"/>
    <cellStyle name="Normal 2 4 3 2 3 2 6 2" xfId="25031" xr:uid="{00000000-0005-0000-0000-000042630000}"/>
    <cellStyle name="Normal 2 4 3 2 3 2 7" xfId="16885" xr:uid="{00000000-0005-0000-0000-000043630000}"/>
    <cellStyle name="Normal 2 4 3 2 3 3" xfId="950" xr:uid="{00000000-0005-0000-0000-000044630000}"/>
    <cellStyle name="Normal 2 4 3 2 3 3 2" xfId="2360" xr:uid="{00000000-0005-0000-0000-000045630000}"/>
    <cellStyle name="Normal 2 4 3 2 3 3 2 2" xfId="4882" xr:uid="{00000000-0005-0000-0000-000046630000}"/>
    <cellStyle name="Normal 2 4 3 2 3 3 2 2 2" xfId="13028" xr:uid="{00000000-0005-0000-0000-000047630000}"/>
    <cellStyle name="Normal 2 4 3 2 3 3 2 2 2 2" xfId="29324" xr:uid="{00000000-0005-0000-0000-000048630000}"/>
    <cellStyle name="Normal 2 4 3 2 3 3 2 2 3" xfId="21178" xr:uid="{00000000-0005-0000-0000-000049630000}"/>
    <cellStyle name="Normal 2 4 3 2 3 3 2 3" xfId="7659" xr:uid="{00000000-0005-0000-0000-00004A630000}"/>
    <cellStyle name="Normal 2 4 3 2 3 3 2 3 2" xfId="15805" xr:uid="{00000000-0005-0000-0000-00004B630000}"/>
    <cellStyle name="Normal 2 4 3 2 3 3 2 3 2 2" xfId="32101" xr:uid="{00000000-0005-0000-0000-00004C630000}"/>
    <cellStyle name="Normal 2 4 3 2 3 3 2 3 3" xfId="23955" xr:uid="{00000000-0005-0000-0000-00004D630000}"/>
    <cellStyle name="Normal 2 4 3 2 3 3 2 4" xfId="10506" xr:uid="{00000000-0005-0000-0000-00004E630000}"/>
    <cellStyle name="Normal 2 4 3 2 3 3 2 4 2" xfId="26802" xr:uid="{00000000-0005-0000-0000-00004F630000}"/>
    <cellStyle name="Normal 2 4 3 2 3 3 2 5" xfId="18656" xr:uid="{00000000-0005-0000-0000-000050630000}"/>
    <cellStyle name="Normal 2 4 3 2 3 3 3" xfId="3664" xr:uid="{00000000-0005-0000-0000-000051630000}"/>
    <cellStyle name="Normal 2 4 3 2 3 3 3 2" xfId="11810" xr:uid="{00000000-0005-0000-0000-000052630000}"/>
    <cellStyle name="Normal 2 4 3 2 3 3 3 2 2" xfId="28106" xr:uid="{00000000-0005-0000-0000-000053630000}"/>
    <cellStyle name="Normal 2 4 3 2 3 3 3 3" xfId="19960" xr:uid="{00000000-0005-0000-0000-000054630000}"/>
    <cellStyle name="Normal 2 4 3 2 3 3 4" xfId="6249" xr:uid="{00000000-0005-0000-0000-000055630000}"/>
    <cellStyle name="Normal 2 4 3 2 3 3 4 2" xfId="14395" xr:uid="{00000000-0005-0000-0000-000056630000}"/>
    <cellStyle name="Normal 2 4 3 2 3 3 4 2 2" xfId="30691" xr:uid="{00000000-0005-0000-0000-000057630000}"/>
    <cellStyle name="Normal 2 4 3 2 3 3 4 3" xfId="22545" xr:uid="{00000000-0005-0000-0000-000058630000}"/>
    <cellStyle name="Normal 2 4 3 2 3 3 5" xfId="9096" xr:uid="{00000000-0005-0000-0000-000059630000}"/>
    <cellStyle name="Normal 2 4 3 2 3 3 5 2" xfId="25392" xr:uid="{00000000-0005-0000-0000-00005A630000}"/>
    <cellStyle name="Normal 2 4 3 2 3 3 6" xfId="17246" xr:uid="{00000000-0005-0000-0000-00005B630000}"/>
    <cellStyle name="Normal 2 4 3 2 3 4" xfId="1655" xr:uid="{00000000-0005-0000-0000-00005C630000}"/>
    <cellStyle name="Normal 2 4 3 2 3 4 2" xfId="4273" xr:uid="{00000000-0005-0000-0000-00005D630000}"/>
    <cellStyle name="Normal 2 4 3 2 3 4 2 2" xfId="12419" xr:uid="{00000000-0005-0000-0000-00005E630000}"/>
    <cellStyle name="Normal 2 4 3 2 3 4 2 2 2" xfId="28715" xr:uid="{00000000-0005-0000-0000-00005F630000}"/>
    <cellStyle name="Normal 2 4 3 2 3 4 2 3" xfId="20569" xr:uid="{00000000-0005-0000-0000-000060630000}"/>
    <cellStyle name="Normal 2 4 3 2 3 4 3" xfId="6954" xr:uid="{00000000-0005-0000-0000-000061630000}"/>
    <cellStyle name="Normal 2 4 3 2 3 4 3 2" xfId="15100" xr:uid="{00000000-0005-0000-0000-000062630000}"/>
    <cellStyle name="Normal 2 4 3 2 3 4 3 2 2" xfId="31396" xr:uid="{00000000-0005-0000-0000-000063630000}"/>
    <cellStyle name="Normal 2 4 3 2 3 4 3 3" xfId="23250" xr:uid="{00000000-0005-0000-0000-000064630000}"/>
    <cellStyle name="Normal 2 4 3 2 3 4 4" xfId="9801" xr:uid="{00000000-0005-0000-0000-000065630000}"/>
    <cellStyle name="Normal 2 4 3 2 3 4 4 2" xfId="26097" xr:uid="{00000000-0005-0000-0000-000066630000}"/>
    <cellStyle name="Normal 2 4 3 2 3 4 5" xfId="17951" xr:uid="{00000000-0005-0000-0000-000067630000}"/>
    <cellStyle name="Normal 2 4 3 2 3 5" xfId="3055" xr:uid="{00000000-0005-0000-0000-000068630000}"/>
    <cellStyle name="Normal 2 4 3 2 3 5 2" xfId="11201" xr:uid="{00000000-0005-0000-0000-000069630000}"/>
    <cellStyle name="Normal 2 4 3 2 3 5 2 2" xfId="27497" xr:uid="{00000000-0005-0000-0000-00006A630000}"/>
    <cellStyle name="Normal 2 4 3 2 3 5 3" xfId="19351" xr:uid="{00000000-0005-0000-0000-00006B630000}"/>
    <cellStyle name="Normal 2 4 3 2 3 6" xfId="5544" xr:uid="{00000000-0005-0000-0000-00006C630000}"/>
    <cellStyle name="Normal 2 4 3 2 3 6 2" xfId="13690" xr:uid="{00000000-0005-0000-0000-00006D630000}"/>
    <cellStyle name="Normal 2 4 3 2 3 6 2 2" xfId="29986" xr:uid="{00000000-0005-0000-0000-00006E630000}"/>
    <cellStyle name="Normal 2 4 3 2 3 6 3" xfId="21840" xr:uid="{00000000-0005-0000-0000-00006F630000}"/>
    <cellStyle name="Normal 2 4 3 2 3 7" xfId="8391" xr:uid="{00000000-0005-0000-0000-000070630000}"/>
    <cellStyle name="Normal 2 4 3 2 3 7 2" xfId="24687" xr:uid="{00000000-0005-0000-0000-000071630000}"/>
    <cellStyle name="Normal 2 4 3 2 3 8" xfId="16541" xr:uid="{00000000-0005-0000-0000-000072630000}"/>
    <cellStyle name="Normal 2 4 3 2 4" xfId="331" xr:uid="{00000000-0005-0000-0000-000073630000}"/>
    <cellStyle name="Normal 2 4 3 2 4 2" xfId="675" xr:uid="{00000000-0005-0000-0000-000074630000}"/>
    <cellStyle name="Normal 2 4 3 2 4 2 2" xfId="1381" xr:uid="{00000000-0005-0000-0000-000075630000}"/>
    <cellStyle name="Normal 2 4 3 2 4 2 2 2" xfId="2791" xr:uid="{00000000-0005-0000-0000-000076630000}"/>
    <cellStyle name="Normal 2 4 3 2 4 2 2 2 2" xfId="5252" xr:uid="{00000000-0005-0000-0000-000077630000}"/>
    <cellStyle name="Normal 2 4 3 2 4 2 2 2 2 2" xfId="13398" xr:uid="{00000000-0005-0000-0000-000078630000}"/>
    <cellStyle name="Normal 2 4 3 2 4 2 2 2 2 2 2" xfId="29694" xr:uid="{00000000-0005-0000-0000-000079630000}"/>
    <cellStyle name="Normal 2 4 3 2 4 2 2 2 2 3" xfId="21548" xr:uid="{00000000-0005-0000-0000-00007A630000}"/>
    <cellStyle name="Normal 2 4 3 2 4 2 2 2 3" xfId="8090" xr:uid="{00000000-0005-0000-0000-00007B630000}"/>
    <cellStyle name="Normal 2 4 3 2 4 2 2 2 3 2" xfId="16236" xr:uid="{00000000-0005-0000-0000-00007C630000}"/>
    <cellStyle name="Normal 2 4 3 2 4 2 2 2 3 2 2" xfId="32532" xr:uid="{00000000-0005-0000-0000-00007D630000}"/>
    <cellStyle name="Normal 2 4 3 2 4 2 2 2 3 3" xfId="24386" xr:uid="{00000000-0005-0000-0000-00007E630000}"/>
    <cellStyle name="Normal 2 4 3 2 4 2 2 2 4" xfId="10937" xr:uid="{00000000-0005-0000-0000-00007F630000}"/>
    <cellStyle name="Normal 2 4 3 2 4 2 2 2 4 2" xfId="27233" xr:uid="{00000000-0005-0000-0000-000080630000}"/>
    <cellStyle name="Normal 2 4 3 2 4 2 2 2 5" xfId="19087" xr:uid="{00000000-0005-0000-0000-000081630000}"/>
    <cellStyle name="Normal 2 4 3 2 4 2 2 3" xfId="4034" xr:uid="{00000000-0005-0000-0000-000082630000}"/>
    <cellStyle name="Normal 2 4 3 2 4 2 2 3 2" xfId="12180" xr:uid="{00000000-0005-0000-0000-000083630000}"/>
    <cellStyle name="Normal 2 4 3 2 4 2 2 3 2 2" xfId="28476" xr:uid="{00000000-0005-0000-0000-000084630000}"/>
    <cellStyle name="Normal 2 4 3 2 4 2 2 3 3" xfId="20330" xr:uid="{00000000-0005-0000-0000-000085630000}"/>
    <cellStyle name="Normal 2 4 3 2 4 2 2 4" xfId="6680" xr:uid="{00000000-0005-0000-0000-000086630000}"/>
    <cellStyle name="Normal 2 4 3 2 4 2 2 4 2" xfId="14826" xr:uid="{00000000-0005-0000-0000-000087630000}"/>
    <cellStyle name="Normal 2 4 3 2 4 2 2 4 2 2" xfId="31122" xr:uid="{00000000-0005-0000-0000-000088630000}"/>
    <cellStyle name="Normal 2 4 3 2 4 2 2 4 3" xfId="22976" xr:uid="{00000000-0005-0000-0000-000089630000}"/>
    <cellStyle name="Normal 2 4 3 2 4 2 2 5" xfId="9527" xr:uid="{00000000-0005-0000-0000-00008A630000}"/>
    <cellStyle name="Normal 2 4 3 2 4 2 2 5 2" xfId="25823" xr:uid="{00000000-0005-0000-0000-00008B630000}"/>
    <cellStyle name="Normal 2 4 3 2 4 2 2 6" xfId="17677" xr:uid="{00000000-0005-0000-0000-00008C630000}"/>
    <cellStyle name="Normal 2 4 3 2 4 2 3" xfId="2086" xr:uid="{00000000-0005-0000-0000-00008D630000}"/>
    <cellStyle name="Normal 2 4 3 2 4 2 3 2" xfId="4643" xr:uid="{00000000-0005-0000-0000-00008E630000}"/>
    <cellStyle name="Normal 2 4 3 2 4 2 3 2 2" xfId="12789" xr:uid="{00000000-0005-0000-0000-00008F630000}"/>
    <cellStyle name="Normal 2 4 3 2 4 2 3 2 2 2" xfId="29085" xr:uid="{00000000-0005-0000-0000-000090630000}"/>
    <cellStyle name="Normal 2 4 3 2 4 2 3 2 3" xfId="20939" xr:uid="{00000000-0005-0000-0000-000091630000}"/>
    <cellStyle name="Normal 2 4 3 2 4 2 3 3" xfId="7385" xr:uid="{00000000-0005-0000-0000-000092630000}"/>
    <cellStyle name="Normal 2 4 3 2 4 2 3 3 2" xfId="15531" xr:uid="{00000000-0005-0000-0000-000093630000}"/>
    <cellStyle name="Normal 2 4 3 2 4 2 3 3 2 2" xfId="31827" xr:uid="{00000000-0005-0000-0000-000094630000}"/>
    <cellStyle name="Normal 2 4 3 2 4 2 3 3 3" xfId="23681" xr:uid="{00000000-0005-0000-0000-000095630000}"/>
    <cellStyle name="Normal 2 4 3 2 4 2 3 4" xfId="10232" xr:uid="{00000000-0005-0000-0000-000096630000}"/>
    <cellStyle name="Normal 2 4 3 2 4 2 3 4 2" xfId="26528" xr:uid="{00000000-0005-0000-0000-000097630000}"/>
    <cellStyle name="Normal 2 4 3 2 4 2 3 5" xfId="18382" xr:uid="{00000000-0005-0000-0000-000098630000}"/>
    <cellStyle name="Normal 2 4 3 2 4 2 4" xfId="3425" xr:uid="{00000000-0005-0000-0000-000099630000}"/>
    <cellStyle name="Normal 2 4 3 2 4 2 4 2" xfId="11571" xr:uid="{00000000-0005-0000-0000-00009A630000}"/>
    <cellStyle name="Normal 2 4 3 2 4 2 4 2 2" xfId="27867" xr:uid="{00000000-0005-0000-0000-00009B630000}"/>
    <cellStyle name="Normal 2 4 3 2 4 2 4 3" xfId="19721" xr:uid="{00000000-0005-0000-0000-00009C630000}"/>
    <cellStyle name="Normal 2 4 3 2 4 2 5" xfId="5975" xr:uid="{00000000-0005-0000-0000-00009D630000}"/>
    <cellStyle name="Normal 2 4 3 2 4 2 5 2" xfId="14121" xr:uid="{00000000-0005-0000-0000-00009E630000}"/>
    <cellStyle name="Normal 2 4 3 2 4 2 5 2 2" xfId="30417" xr:uid="{00000000-0005-0000-0000-00009F630000}"/>
    <cellStyle name="Normal 2 4 3 2 4 2 5 3" xfId="22271" xr:uid="{00000000-0005-0000-0000-0000A0630000}"/>
    <cellStyle name="Normal 2 4 3 2 4 2 6" xfId="8822" xr:uid="{00000000-0005-0000-0000-0000A1630000}"/>
    <cellStyle name="Normal 2 4 3 2 4 2 6 2" xfId="25118" xr:uid="{00000000-0005-0000-0000-0000A2630000}"/>
    <cellStyle name="Normal 2 4 3 2 4 2 7" xfId="16972" xr:uid="{00000000-0005-0000-0000-0000A3630000}"/>
    <cellStyle name="Normal 2 4 3 2 4 3" xfId="1037" xr:uid="{00000000-0005-0000-0000-0000A4630000}"/>
    <cellStyle name="Normal 2 4 3 2 4 3 2" xfId="2447" xr:uid="{00000000-0005-0000-0000-0000A5630000}"/>
    <cellStyle name="Normal 2 4 3 2 4 3 2 2" xfId="4956" xr:uid="{00000000-0005-0000-0000-0000A6630000}"/>
    <cellStyle name="Normal 2 4 3 2 4 3 2 2 2" xfId="13102" xr:uid="{00000000-0005-0000-0000-0000A7630000}"/>
    <cellStyle name="Normal 2 4 3 2 4 3 2 2 2 2" xfId="29398" xr:uid="{00000000-0005-0000-0000-0000A8630000}"/>
    <cellStyle name="Normal 2 4 3 2 4 3 2 2 3" xfId="21252" xr:uid="{00000000-0005-0000-0000-0000A9630000}"/>
    <cellStyle name="Normal 2 4 3 2 4 3 2 3" xfId="7746" xr:uid="{00000000-0005-0000-0000-0000AA630000}"/>
    <cellStyle name="Normal 2 4 3 2 4 3 2 3 2" xfId="15892" xr:uid="{00000000-0005-0000-0000-0000AB630000}"/>
    <cellStyle name="Normal 2 4 3 2 4 3 2 3 2 2" xfId="32188" xr:uid="{00000000-0005-0000-0000-0000AC630000}"/>
    <cellStyle name="Normal 2 4 3 2 4 3 2 3 3" xfId="24042" xr:uid="{00000000-0005-0000-0000-0000AD630000}"/>
    <cellStyle name="Normal 2 4 3 2 4 3 2 4" xfId="10593" xr:uid="{00000000-0005-0000-0000-0000AE630000}"/>
    <cellStyle name="Normal 2 4 3 2 4 3 2 4 2" xfId="26889" xr:uid="{00000000-0005-0000-0000-0000AF630000}"/>
    <cellStyle name="Normal 2 4 3 2 4 3 2 5" xfId="18743" xr:uid="{00000000-0005-0000-0000-0000B0630000}"/>
    <cellStyle name="Normal 2 4 3 2 4 3 3" xfId="3738" xr:uid="{00000000-0005-0000-0000-0000B1630000}"/>
    <cellStyle name="Normal 2 4 3 2 4 3 3 2" xfId="11884" xr:uid="{00000000-0005-0000-0000-0000B2630000}"/>
    <cellStyle name="Normal 2 4 3 2 4 3 3 2 2" xfId="28180" xr:uid="{00000000-0005-0000-0000-0000B3630000}"/>
    <cellStyle name="Normal 2 4 3 2 4 3 3 3" xfId="20034" xr:uid="{00000000-0005-0000-0000-0000B4630000}"/>
    <cellStyle name="Normal 2 4 3 2 4 3 4" xfId="6336" xr:uid="{00000000-0005-0000-0000-0000B5630000}"/>
    <cellStyle name="Normal 2 4 3 2 4 3 4 2" xfId="14482" xr:uid="{00000000-0005-0000-0000-0000B6630000}"/>
    <cellStyle name="Normal 2 4 3 2 4 3 4 2 2" xfId="30778" xr:uid="{00000000-0005-0000-0000-0000B7630000}"/>
    <cellStyle name="Normal 2 4 3 2 4 3 4 3" xfId="22632" xr:uid="{00000000-0005-0000-0000-0000B8630000}"/>
    <cellStyle name="Normal 2 4 3 2 4 3 5" xfId="9183" xr:uid="{00000000-0005-0000-0000-0000B9630000}"/>
    <cellStyle name="Normal 2 4 3 2 4 3 5 2" xfId="25479" xr:uid="{00000000-0005-0000-0000-0000BA630000}"/>
    <cellStyle name="Normal 2 4 3 2 4 3 6" xfId="17333" xr:uid="{00000000-0005-0000-0000-0000BB630000}"/>
    <cellStyle name="Normal 2 4 3 2 4 4" xfId="1742" xr:uid="{00000000-0005-0000-0000-0000BC630000}"/>
    <cellStyle name="Normal 2 4 3 2 4 4 2" xfId="4347" xr:uid="{00000000-0005-0000-0000-0000BD630000}"/>
    <cellStyle name="Normal 2 4 3 2 4 4 2 2" xfId="12493" xr:uid="{00000000-0005-0000-0000-0000BE630000}"/>
    <cellStyle name="Normal 2 4 3 2 4 4 2 2 2" xfId="28789" xr:uid="{00000000-0005-0000-0000-0000BF630000}"/>
    <cellStyle name="Normal 2 4 3 2 4 4 2 3" xfId="20643" xr:uid="{00000000-0005-0000-0000-0000C0630000}"/>
    <cellStyle name="Normal 2 4 3 2 4 4 3" xfId="7041" xr:uid="{00000000-0005-0000-0000-0000C1630000}"/>
    <cellStyle name="Normal 2 4 3 2 4 4 3 2" xfId="15187" xr:uid="{00000000-0005-0000-0000-0000C2630000}"/>
    <cellStyle name="Normal 2 4 3 2 4 4 3 2 2" xfId="31483" xr:uid="{00000000-0005-0000-0000-0000C3630000}"/>
    <cellStyle name="Normal 2 4 3 2 4 4 3 3" xfId="23337" xr:uid="{00000000-0005-0000-0000-0000C4630000}"/>
    <cellStyle name="Normal 2 4 3 2 4 4 4" xfId="9888" xr:uid="{00000000-0005-0000-0000-0000C5630000}"/>
    <cellStyle name="Normal 2 4 3 2 4 4 4 2" xfId="26184" xr:uid="{00000000-0005-0000-0000-0000C6630000}"/>
    <cellStyle name="Normal 2 4 3 2 4 4 5" xfId="18038" xr:uid="{00000000-0005-0000-0000-0000C7630000}"/>
    <cellStyle name="Normal 2 4 3 2 4 5" xfId="3129" xr:uid="{00000000-0005-0000-0000-0000C8630000}"/>
    <cellStyle name="Normal 2 4 3 2 4 5 2" xfId="11275" xr:uid="{00000000-0005-0000-0000-0000C9630000}"/>
    <cellStyle name="Normal 2 4 3 2 4 5 2 2" xfId="27571" xr:uid="{00000000-0005-0000-0000-0000CA630000}"/>
    <cellStyle name="Normal 2 4 3 2 4 5 3" xfId="19425" xr:uid="{00000000-0005-0000-0000-0000CB630000}"/>
    <cellStyle name="Normal 2 4 3 2 4 6" xfId="5631" xr:uid="{00000000-0005-0000-0000-0000CC630000}"/>
    <cellStyle name="Normal 2 4 3 2 4 6 2" xfId="13777" xr:uid="{00000000-0005-0000-0000-0000CD630000}"/>
    <cellStyle name="Normal 2 4 3 2 4 6 2 2" xfId="30073" xr:uid="{00000000-0005-0000-0000-0000CE630000}"/>
    <cellStyle name="Normal 2 4 3 2 4 6 3" xfId="21927" xr:uid="{00000000-0005-0000-0000-0000CF630000}"/>
    <cellStyle name="Normal 2 4 3 2 4 7" xfId="8478" xr:uid="{00000000-0005-0000-0000-0000D0630000}"/>
    <cellStyle name="Normal 2 4 3 2 4 7 2" xfId="24774" xr:uid="{00000000-0005-0000-0000-0000D1630000}"/>
    <cellStyle name="Normal 2 4 3 2 4 8" xfId="16628" xr:uid="{00000000-0005-0000-0000-0000D2630000}"/>
    <cellStyle name="Normal 2 4 3 2 5" xfId="421" xr:uid="{00000000-0005-0000-0000-0000D3630000}"/>
    <cellStyle name="Normal 2 4 3 2 5 2" xfId="1127" xr:uid="{00000000-0005-0000-0000-0000D4630000}"/>
    <cellStyle name="Normal 2 4 3 2 5 2 2" xfId="2537" xr:uid="{00000000-0005-0000-0000-0000D5630000}"/>
    <cellStyle name="Normal 2 4 3 2 5 2 2 2" xfId="5030" xr:uid="{00000000-0005-0000-0000-0000D6630000}"/>
    <cellStyle name="Normal 2 4 3 2 5 2 2 2 2" xfId="13176" xr:uid="{00000000-0005-0000-0000-0000D7630000}"/>
    <cellStyle name="Normal 2 4 3 2 5 2 2 2 2 2" xfId="29472" xr:uid="{00000000-0005-0000-0000-0000D8630000}"/>
    <cellStyle name="Normal 2 4 3 2 5 2 2 2 3" xfId="21326" xr:uid="{00000000-0005-0000-0000-0000D9630000}"/>
    <cellStyle name="Normal 2 4 3 2 5 2 2 3" xfId="7836" xr:uid="{00000000-0005-0000-0000-0000DA630000}"/>
    <cellStyle name="Normal 2 4 3 2 5 2 2 3 2" xfId="15982" xr:uid="{00000000-0005-0000-0000-0000DB630000}"/>
    <cellStyle name="Normal 2 4 3 2 5 2 2 3 2 2" xfId="32278" xr:uid="{00000000-0005-0000-0000-0000DC630000}"/>
    <cellStyle name="Normal 2 4 3 2 5 2 2 3 3" xfId="24132" xr:uid="{00000000-0005-0000-0000-0000DD630000}"/>
    <cellStyle name="Normal 2 4 3 2 5 2 2 4" xfId="10683" xr:uid="{00000000-0005-0000-0000-0000DE630000}"/>
    <cellStyle name="Normal 2 4 3 2 5 2 2 4 2" xfId="26979" xr:uid="{00000000-0005-0000-0000-0000DF630000}"/>
    <cellStyle name="Normal 2 4 3 2 5 2 2 5" xfId="18833" xr:uid="{00000000-0005-0000-0000-0000E0630000}"/>
    <cellStyle name="Normal 2 4 3 2 5 2 3" xfId="3812" xr:uid="{00000000-0005-0000-0000-0000E1630000}"/>
    <cellStyle name="Normal 2 4 3 2 5 2 3 2" xfId="11958" xr:uid="{00000000-0005-0000-0000-0000E2630000}"/>
    <cellStyle name="Normal 2 4 3 2 5 2 3 2 2" xfId="28254" xr:uid="{00000000-0005-0000-0000-0000E3630000}"/>
    <cellStyle name="Normal 2 4 3 2 5 2 3 3" xfId="20108" xr:uid="{00000000-0005-0000-0000-0000E4630000}"/>
    <cellStyle name="Normal 2 4 3 2 5 2 4" xfId="6426" xr:uid="{00000000-0005-0000-0000-0000E5630000}"/>
    <cellStyle name="Normal 2 4 3 2 5 2 4 2" xfId="14572" xr:uid="{00000000-0005-0000-0000-0000E6630000}"/>
    <cellStyle name="Normal 2 4 3 2 5 2 4 2 2" xfId="30868" xr:uid="{00000000-0005-0000-0000-0000E7630000}"/>
    <cellStyle name="Normal 2 4 3 2 5 2 4 3" xfId="22722" xr:uid="{00000000-0005-0000-0000-0000E8630000}"/>
    <cellStyle name="Normal 2 4 3 2 5 2 5" xfId="9273" xr:uid="{00000000-0005-0000-0000-0000E9630000}"/>
    <cellStyle name="Normal 2 4 3 2 5 2 5 2" xfId="25569" xr:uid="{00000000-0005-0000-0000-0000EA630000}"/>
    <cellStyle name="Normal 2 4 3 2 5 2 6" xfId="17423" xr:uid="{00000000-0005-0000-0000-0000EB630000}"/>
    <cellStyle name="Normal 2 4 3 2 5 3" xfId="1832" xr:uid="{00000000-0005-0000-0000-0000EC630000}"/>
    <cellStyle name="Normal 2 4 3 2 5 3 2" xfId="4421" xr:uid="{00000000-0005-0000-0000-0000ED630000}"/>
    <cellStyle name="Normal 2 4 3 2 5 3 2 2" xfId="12567" xr:uid="{00000000-0005-0000-0000-0000EE630000}"/>
    <cellStyle name="Normal 2 4 3 2 5 3 2 2 2" xfId="28863" xr:uid="{00000000-0005-0000-0000-0000EF630000}"/>
    <cellStyle name="Normal 2 4 3 2 5 3 2 3" xfId="20717" xr:uid="{00000000-0005-0000-0000-0000F0630000}"/>
    <cellStyle name="Normal 2 4 3 2 5 3 3" xfId="7131" xr:uid="{00000000-0005-0000-0000-0000F1630000}"/>
    <cellStyle name="Normal 2 4 3 2 5 3 3 2" xfId="15277" xr:uid="{00000000-0005-0000-0000-0000F2630000}"/>
    <cellStyle name="Normal 2 4 3 2 5 3 3 2 2" xfId="31573" xr:uid="{00000000-0005-0000-0000-0000F3630000}"/>
    <cellStyle name="Normal 2 4 3 2 5 3 3 3" xfId="23427" xr:uid="{00000000-0005-0000-0000-0000F4630000}"/>
    <cellStyle name="Normal 2 4 3 2 5 3 4" xfId="9978" xr:uid="{00000000-0005-0000-0000-0000F5630000}"/>
    <cellStyle name="Normal 2 4 3 2 5 3 4 2" xfId="26274" xr:uid="{00000000-0005-0000-0000-0000F6630000}"/>
    <cellStyle name="Normal 2 4 3 2 5 3 5" xfId="18128" xr:uid="{00000000-0005-0000-0000-0000F7630000}"/>
    <cellStyle name="Normal 2 4 3 2 5 4" xfId="3203" xr:uid="{00000000-0005-0000-0000-0000F8630000}"/>
    <cellStyle name="Normal 2 4 3 2 5 4 2" xfId="11349" xr:uid="{00000000-0005-0000-0000-0000F9630000}"/>
    <cellStyle name="Normal 2 4 3 2 5 4 2 2" xfId="27645" xr:uid="{00000000-0005-0000-0000-0000FA630000}"/>
    <cellStyle name="Normal 2 4 3 2 5 4 3" xfId="19499" xr:uid="{00000000-0005-0000-0000-0000FB630000}"/>
    <cellStyle name="Normal 2 4 3 2 5 5" xfId="5721" xr:uid="{00000000-0005-0000-0000-0000FC630000}"/>
    <cellStyle name="Normal 2 4 3 2 5 5 2" xfId="13867" xr:uid="{00000000-0005-0000-0000-0000FD630000}"/>
    <cellStyle name="Normal 2 4 3 2 5 5 2 2" xfId="30163" xr:uid="{00000000-0005-0000-0000-0000FE630000}"/>
    <cellStyle name="Normal 2 4 3 2 5 5 3" xfId="22017" xr:uid="{00000000-0005-0000-0000-0000FF630000}"/>
    <cellStyle name="Normal 2 4 3 2 5 6" xfId="8568" xr:uid="{00000000-0005-0000-0000-000000640000}"/>
    <cellStyle name="Normal 2 4 3 2 5 6 2" xfId="24864" xr:uid="{00000000-0005-0000-0000-000001640000}"/>
    <cellStyle name="Normal 2 4 3 2 5 7" xfId="16718" xr:uid="{00000000-0005-0000-0000-000002640000}"/>
    <cellStyle name="Normal 2 4 3 2 6" xfId="783" xr:uid="{00000000-0005-0000-0000-000003640000}"/>
    <cellStyle name="Normal 2 4 3 2 6 2" xfId="2193" xr:uid="{00000000-0005-0000-0000-000004640000}"/>
    <cellStyle name="Normal 2 4 3 2 6 2 2" xfId="4734" xr:uid="{00000000-0005-0000-0000-000005640000}"/>
    <cellStyle name="Normal 2 4 3 2 6 2 2 2" xfId="12880" xr:uid="{00000000-0005-0000-0000-000006640000}"/>
    <cellStyle name="Normal 2 4 3 2 6 2 2 2 2" xfId="29176" xr:uid="{00000000-0005-0000-0000-000007640000}"/>
    <cellStyle name="Normal 2 4 3 2 6 2 2 3" xfId="21030" xr:uid="{00000000-0005-0000-0000-000008640000}"/>
    <cellStyle name="Normal 2 4 3 2 6 2 3" xfId="7492" xr:uid="{00000000-0005-0000-0000-000009640000}"/>
    <cellStyle name="Normal 2 4 3 2 6 2 3 2" xfId="15638" xr:uid="{00000000-0005-0000-0000-00000A640000}"/>
    <cellStyle name="Normal 2 4 3 2 6 2 3 2 2" xfId="31934" xr:uid="{00000000-0005-0000-0000-00000B640000}"/>
    <cellStyle name="Normal 2 4 3 2 6 2 3 3" xfId="23788" xr:uid="{00000000-0005-0000-0000-00000C640000}"/>
    <cellStyle name="Normal 2 4 3 2 6 2 4" xfId="10339" xr:uid="{00000000-0005-0000-0000-00000D640000}"/>
    <cellStyle name="Normal 2 4 3 2 6 2 4 2" xfId="26635" xr:uid="{00000000-0005-0000-0000-00000E640000}"/>
    <cellStyle name="Normal 2 4 3 2 6 2 5" xfId="18489" xr:uid="{00000000-0005-0000-0000-00000F640000}"/>
    <cellStyle name="Normal 2 4 3 2 6 3" xfId="3516" xr:uid="{00000000-0005-0000-0000-000010640000}"/>
    <cellStyle name="Normal 2 4 3 2 6 3 2" xfId="11662" xr:uid="{00000000-0005-0000-0000-000011640000}"/>
    <cellStyle name="Normal 2 4 3 2 6 3 2 2" xfId="27958" xr:uid="{00000000-0005-0000-0000-000012640000}"/>
    <cellStyle name="Normal 2 4 3 2 6 3 3" xfId="19812" xr:uid="{00000000-0005-0000-0000-000013640000}"/>
    <cellStyle name="Normal 2 4 3 2 6 4" xfId="6082" xr:uid="{00000000-0005-0000-0000-000014640000}"/>
    <cellStyle name="Normal 2 4 3 2 6 4 2" xfId="14228" xr:uid="{00000000-0005-0000-0000-000015640000}"/>
    <cellStyle name="Normal 2 4 3 2 6 4 2 2" xfId="30524" xr:uid="{00000000-0005-0000-0000-000016640000}"/>
    <cellStyle name="Normal 2 4 3 2 6 4 3" xfId="22378" xr:uid="{00000000-0005-0000-0000-000017640000}"/>
    <cellStyle name="Normal 2 4 3 2 6 5" xfId="8929" xr:uid="{00000000-0005-0000-0000-000018640000}"/>
    <cellStyle name="Normal 2 4 3 2 6 5 2" xfId="25225" xr:uid="{00000000-0005-0000-0000-000019640000}"/>
    <cellStyle name="Normal 2 4 3 2 6 6" xfId="17079" xr:uid="{00000000-0005-0000-0000-00001A640000}"/>
    <cellStyle name="Normal 2 4 3 2 7" xfId="1488" xr:uid="{00000000-0005-0000-0000-00001B640000}"/>
    <cellStyle name="Normal 2 4 3 2 7 2" xfId="4125" xr:uid="{00000000-0005-0000-0000-00001C640000}"/>
    <cellStyle name="Normal 2 4 3 2 7 2 2" xfId="12271" xr:uid="{00000000-0005-0000-0000-00001D640000}"/>
    <cellStyle name="Normal 2 4 3 2 7 2 2 2" xfId="28567" xr:uid="{00000000-0005-0000-0000-00001E640000}"/>
    <cellStyle name="Normal 2 4 3 2 7 2 3" xfId="20421" xr:uid="{00000000-0005-0000-0000-00001F640000}"/>
    <cellStyle name="Normal 2 4 3 2 7 3" xfId="6787" xr:uid="{00000000-0005-0000-0000-000020640000}"/>
    <cellStyle name="Normal 2 4 3 2 7 3 2" xfId="14933" xr:uid="{00000000-0005-0000-0000-000021640000}"/>
    <cellStyle name="Normal 2 4 3 2 7 3 2 2" xfId="31229" xr:uid="{00000000-0005-0000-0000-000022640000}"/>
    <cellStyle name="Normal 2 4 3 2 7 3 3" xfId="23083" xr:uid="{00000000-0005-0000-0000-000023640000}"/>
    <cellStyle name="Normal 2 4 3 2 7 4" xfId="9634" xr:uid="{00000000-0005-0000-0000-000024640000}"/>
    <cellStyle name="Normal 2 4 3 2 7 4 2" xfId="25930" xr:uid="{00000000-0005-0000-0000-000025640000}"/>
    <cellStyle name="Normal 2 4 3 2 7 5" xfId="17784" xr:uid="{00000000-0005-0000-0000-000026640000}"/>
    <cellStyle name="Normal 2 4 3 2 8" xfId="2907" xr:uid="{00000000-0005-0000-0000-000027640000}"/>
    <cellStyle name="Normal 2 4 3 2 8 2" xfId="11053" xr:uid="{00000000-0005-0000-0000-000028640000}"/>
    <cellStyle name="Normal 2 4 3 2 8 2 2" xfId="27349" xr:uid="{00000000-0005-0000-0000-000029640000}"/>
    <cellStyle name="Normal 2 4 3 2 8 3" xfId="19203" xr:uid="{00000000-0005-0000-0000-00002A640000}"/>
    <cellStyle name="Normal 2 4 3 2 9" xfId="5377" xr:uid="{00000000-0005-0000-0000-00002B640000}"/>
    <cellStyle name="Normal 2 4 3 2 9 2" xfId="13523" xr:uid="{00000000-0005-0000-0000-00002C640000}"/>
    <cellStyle name="Normal 2 4 3 2 9 2 2" xfId="29819" xr:uid="{00000000-0005-0000-0000-00002D640000}"/>
    <cellStyle name="Normal 2 4 3 2 9 3" xfId="21673" xr:uid="{00000000-0005-0000-0000-00002E640000}"/>
    <cellStyle name="Normal 2 4 3 3" xfId="123" xr:uid="{00000000-0005-0000-0000-00002F640000}"/>
    <cellStyle name="Normal 2 4 3 3 2" xfId="467" xr:uid="{00000000-0005-0000-0000-000030640000}"/>
    <cellStyle name="Normal 2 4 3 3 2 2" xfId="1173" xr:uid="{00000000-0005-0000-0000-000031640000}"/>
    <cellStyle name="Normal 2 4 3 3 2 2 2" xfId="2583" xr:uid="{00000000-0005-0000-0000-000032640000}"/>
    <cellStyle name="Normal 2 4 3 3 2 2 2 2" xfId="5068" xr:uid="{00000000-0005-0000-0000-000033640000}"/>
    <cellStyle name="Normal 2 4 3 3 2 2 2 2 2" xfId="13214" xr:uid="{00000000-0005-0000-0000-000034640000}"/>
    <cellStyle name="Normal 2 4 3 3 2 2 2 2 2 2" xfId="29510" xr:uid="{00000000-0005-0000-0000-000035640000}"/>
    <cellStyle name="Normal 2 4 3 3 2 2 2 2 3" xfId="21364" xr:uid="{00000000-0005-0000-0000-000036640000}"/>
    <cellStyle name="Normal 2 4 3 3 2 2 2 3" xfId="7882" xr:uid="{00000000-0005-0000-0000-000037640000}"/>
    <cellStyle name="Normal 2 4 3 3 2 2 2 3 2" xfId="16028" xr:uid="{00000000-0005-0000-0000-000038640000}"/>
    <cellStyle name="Normal 2 4 3 3 2 2 2 3 2 2" xfId="32324" xr:uid="{00000000-0005-0000-0000-000039640000}"/>
    <cellStyle name="Normal 2 4 3 3 2 2 2 3 3" xfId="24178" xr:uid="{00000000-0005-0000-0000-00003A640000}"/>
    <cellStyle name="Normal 2 4 3 3 2 2 2 4" xfId="10729" xr:uid="{00000000-0005-0000-0000-00003B640000}"/>
    <cellStyle name="Normal 2 4 3 3 2 2 2 4 2" xfId="27025" xr:uid="{00000000-0005-0000-0000-00003C640000}"/>
    <cellStyle name="Normal 2 4 3 3 2 2 2 5" xfId="18879" xr:uid="{00000000-0005-0000-0000-00003D640000}"/>
    <cellStyle name="Normal 2 4 3 3 2 2 3" xfId="3850" xr:uid="{00000000-0005-0000-0000-00003E640000}"/>
    <cellStyle name="Normal 2 4 3 3 2 2 3 2" xfId="11996" xr:uid="{00000000-0005-0000-0000-00003F640000}"/>
    <cellStyle name="Normal 2 4 3 3 2 2 3 2 2" xfId="28292" xr:uid="{00000000-0005-0000-0000-000040640000}"/>
    <cellStyle name="Normal 2 4 3 3 2 2 3 3" xfId="20146" xr:uid="{00000000-0005-0000-0000-000041640000}"/>
    <cellStyle name="Normal 2 4 3 3 2 2 4" xfId="6472" xr:uid="{00000000-0005-0000-0000-000042640000}"/>
    <cellStyle name="Normal 2 4 3 3 2 2 4 2" xfId="14618" xr:uid="{00000000-0005-0000-0000-000043640000}"/>
    <cellStyle name="Normal 2 4 3 3 2 2 4 2 2" xfId="30914" xr:uid="{00000000-0005-0000-0000-000044640000}"/>
    <cellStyle name="Normal 2 4 3 3 2 2 4 3" xfId="22768" xr:uid="{00000000-0005-0000-0000-000045640000}"/>
    <cellStyle name="Normal 2 4 3 3 2 2 5" xfId="9319" xr:uid="{00000000-0005-0000-0000-000046640000}"/>
    <cellStyle name="Normal 2 4 3 3 2 2 5 2" xfId="25615" xr:uid="{00000000-0005-0000-0000-000047640000}"/>
    <cellStyle name="Normal 2 4 3 3 2 2 6" xfId="17469" xr:uid="{00000000-0005-0000-0000-000048640000}"/>
    <cellStyle name="Normal 2 4 3 3 2 3" xfId="1878" xr:uid="{00000000-0005-0000-0000-000049640000}"/>
    <cellStyle name="Normal 2 4 3 3 2 3 2" xfId="4459" xr:uid="{00000000-0005-0000-0000-00004A640000}"/>
    <cellStyle name="Normal 2 4 3 3 2 3 2 2" xfId="12605" xr:uid="{00000000-0005-0000-0000-00004B640000}"/>
    <cellStyle name="Normal 2 4 3 3 2 3 2 2 2" xfId="28901" xr:uid="{00000000-0005-0000-0000-00004C640000}"/>
    <cellStyle name="Normal 2 4 3 3 2 3 2 3" xfId="20755" xr:uid="{00000000-0005-0000-0000-00004D640000}"/>
    <cellStyle name="Normal 2 4 3 3 2 3 3" xfId="7177" xr:uid="{00000000-0005-0000-0000-00004E640000}"/>
    <cellStyle name="Normal 2 4 3 3 2 3 3 2" xfId="15323" xr:uid="{00000000-0005-0000-0000-00004F640000}"/>
    <cellStyle name="Normal 2 4 3 3 2 3 3 2 2" xfId="31619" xr:uid="{00000000-0005-0000-0000-000050640000}"/>
    <cellStyle name="Normal 2 4 3 3 2 3 3 3" xfId="23473" xr:uid="{00000000-0005-0000-0000-000051640000}"/>
    <cellStyle name="Normal 2 4 3 3 2 3 4" xfId="10024" xr:uid="{00000000-0005-0000-0000-000052640000}"/>
    <cellStyle name="Normal 2 4 3 3 2 3 4 2" xfId="26320" xr:uid="{00000000-0005-0000-0000-000053640000}"/>
    <cellStyle name="Normal 2 4 3 3 2 3 5" xfId="18174" xr:uid="{00000000-0005-0000-0000-000054640000}"/>
    <cellStyle name="Normal 2 4 3 3 2 4" xfId="3241" xr:uid="{00000000-0005-0000-0000-000055640000}"/>
    <cellStyle name="Normal 2 4 3 3 2 4 2" xfId="11387" xr:uid="{00000000-0005-0000-0000-000056640000}"/>
    <cellStyle name="Normal 2 4 3 3 2 4 2 2" xfId="27683" xr:uid="{00000000-0005-0000-0000-000057640000}"/>
    <cellStyle name="Normal 2 4 3 3 2 4 3" xfId="19537" xr:uid="{00000000-0005-0000-0000-000058640000}"/>
    <cellStyle name="Normal 2 4 3 3 2 5" xfId="5767" xr:uid="{00000000-0005-0000-0000-000059640000}"/>
    <cellStyle name="Normal 2 4 3 3 2 5 2" xfId="13913" xr:uid="{00000000-0005-0000-0000-00005A640000}"/>
    <cellStyle name="Normal 2 4 3 3 2 5 2 2" xfId="30209" xr:uid="{00000000-0005-0000-0000-00005B640000}"/>
    <cellStyle name="Normal 2 4 3 3 2 5 3" xfId="22063" xr:uid="{00000000-0005-0000-0000-00005C640000}"/>
    <cellStyle name="Normal 2 4 3 3 2 6" xfId="8614" xr:uid="{00000000-0005-0000-0000-00005D640000}"/>
    <cellStyle name="Normal 2 4 3 3 2 6 2" xfId="24910" xr:uid="{00000000-0005-0000-0000-00005E640000}"/>
    <cellStyle name="Normal 2 4 3 3 2 7" xfId="16764" xr:uid="{00000000-0005-0000-0000-00005F640000}"/>
    <cellStyle name="Normal 2 4 3 3 3" xfId="829" xr:uid="{00000000-0005-0000-0000-000060640000}"/>
    <cellStyle name="Normal 2 4 3 3 3 2" xfId="2239" xr:uid="{00000000-0005-0000-0000-000061640000}"/>
    <cellStyle name="Normal 2 4 3 3 3 2 2" xfId="4772" xr:uid="{00000000-0005-0000-0000-000062640000}"/>
    <cellStyle name="Normal 2 4 3 3 3 2 2 2" xfId="12918" xr:uid="{00000000-0005-0000-0000-000063640000}"/>
    <cellStyle name="Normal 2 4 3 3 3 2 2 2 2" xfId="29214" xr:uid="{00000000-0005-0000-0000-000064640000}"/>
    <cellStyle name="Normal 2 4 3 3 3 2 2 3" xfId="21068" xr:uid="{00000000-0005-0000-0000-000065640000}"/>
    <cellStyle name="Normal 2 4 3 3 3 2 3" xfId="7538" xr:uid="{00000000-0005-0000-0000-000066640000}"/>
    <cellStyle name="Normal 2 4 3 3 3 2 3 2" xfId="15684" xr:uid="{00000000-0005-0000-0000-000067640000}"/>
    <cellStyle name="Normal 2 4 3 3 3 2 3 2 2" xfId="31980" xr:uid="{00000000-0005-0000-0000-000068640000}"/>
    <cellStyle name="Normal 2 4 3 3 3 2 3 3" xfId="23834" xr:uid="{00000000-0005-0000-0000-000069640000}"/>
    <cellStyle name="Normal 2 4 3 3 3 2 4" xfId="10385" xr:uid="{00000000-0005-0000-0000-00006A640000}"/>
    <cellStyle name="Normal 2 4 3 3 3 2 4 2" xfId="26681" xr:uid="{00000000-0005-0000-0000-00006B640000}"/>
    <cellStyle name="Normal 2 4 3 3 3 2 5" xfId="18535" xr:uid="{00000000-0005-0000-0000-00006C640000}"/>
    <cellStyle name="Normal 2 4 3 3 3 3" xfId="3554" xr:uid="{00000000-0005-0000-0000-00006D640000}"/>
    <cellStyle name="Normal 2 4 3 3 3 3 2" xfId="11700" xr:uid="{00000000-0005-0000-0000-00006E640000}"/>
    <cellStyle name="Normal 2 4 3 3 3 3 2 2" xfId="27996" xr:uid="{00000000-0005-0000-0000-00006F640000}"/>
    <cellStyle name="Normal 2 4 3 3 3 3 3" xfId="19850" xr:uid="{00000000-0005-0000-0000-000070640000}"/>
    <cellStyle name="Normal 2 4 3 3 3 4" xfId="6128" xr:uid="{00000000-0005-0000-0000-000071640000}"/>
    <cellStyle name="Normal 2 4 3 3 3 4 2" xfId="14274" xr:uid="{00000000-0005-0000-0000-000072640000}"/>
    <cellStyle name="Normal 2 4 3 3 3 4 2 2" xfId="30570" xr:uid="{00000000-0005-0000-0000-000073640000}"/>
    <cellStyle name="Normal 2 4 3 3 3 4 3" xfId="22424" xr:uid="{00000000-0005-0000-0000-000074640000}"/>
    <cellStyle name="Normal 2 4 3 3 3 5" xfId="8975" xr:uid="{00000000-0005-0000-0000-000075640000}"/>
    <cellStyle name="Normal 2 4 3 3 3 5 2" xfId="25271" xr:uid="{00000000-0005-0000-0000-000076640000}"/>
    <cellStyle name="Normal 2 4 3 3 3 6" xfId="17125" xr:uid="{00000000-0005-0000-0000-000077640000}"/>
    <cellStyle name="Normal 2 4 3 3 4" xfId="1534" xr:uid="{00000000-0005-0000-0000-000078640000}"/>
    <cellStyle name="Normal 2 4 3 3 4 2" xfId="4163" xr:uid="{00000000-0005-0000-0000-000079640000}"/>
    <cellStyle name="Normal 2 4 3 3 4 2 2" xfId="12309" xr:uid="{00000000-0005-0000-0000-00007A640000}"/>
    <cellStyle name="Normal 2 4 3 3 4 2 2 2" xfId="28605" xr:uid="{00000000-0005-0000-0000-00007B640000}"/>
    <cellStyle name="Normal 2 4 3 3 4 2 3" xfId="20459" xr:uid="{00000000-0005-0000-0000-00007C640000}"/>
    <cellStyle name="Normal 2 4 3 3 4 3" xfId="6833" xr:uid="{00000000-0005-0000-0000-00007D640000}"/>
    <cellStyle name="Normal 2 4 3 3 4 3 2" xfId="14979" xr:uid="{00000000-0005-0000-0000-00007E640000}"/>
    <cellStyle name="Normal 2 4 3 3 4 3 2 2" xfId="31275" xr:uid="{00000000-0005-0000-0000-00007F640000}"/>
    <cellStyle name="Normal 2 4 3 3 4 3 3" xfId="23129" xr:uid="{00000000-0005-0000-0000-000080640000}"/>
    <cellStyle name="Normal 2 4 3 3 4 4" xfId="9680" xr:uid="{00000000-0005-0000-0000-000081640000}"/>
    <cellStyle name="Normal 2 4 3 3 4 4 2" xfId="25976" xr:uid="{00000000-0005-0000-0000-000082640000}"/>
    <cellStyle name="Normal 2 4 3 3 4 5" xfId="17830" xr:uid="{00000000-0005-0000-0000-000083640000}"/>
    <cellStyle name="Normal 2 4 3 3 5" xfId="2945" xr:uid="{00000000-0005-0000-0000-000084640000}"/>
    <cellStyle name="Normal 2 4 3 3 5 2" xfId="11091" xr:uid="{00000000-0005-0000-0000-000085640000}"/>
    <cellStyle name="Normal 2 4 3 3 5 2 2" xfId="27387" xr:uid="{00000000-0005-0000-0000-000086640000}"/>
    <cellStyle name="Normal 2 4 3 3 5 3" xfId="19241" xr:uid="{00000000-0005-0000-0000-000087640000}"/>
    <cellStyle name="Normal 2 4 3 3 6" xfId="5423" xr:uid="{00000000-0005-0000-0000-000088640000}"/>
    <cellStyle name="Normal 2 4 3 3 6 2" xfId="13569" xr:uid="{00000000-0005-0000-0000-000089640000}"/>
    <cellStyle name="Normal 2 4 3 3 6 2 2" xfId="29865" xr:uid="{00000000-0005-0000-0000-00008A640000}"/>
    <cellStyle name="Normal 2 4 3 3 6 3" xfId="21719" xr:uid="{00000000-0005-0000-0000-00008B640000}"/>
    <cellStyle name="Normal 2 4 3 3 7" xfId="8270" xr:uid="{00000000-0005-0000-0000-00008C640000}"/>
    <cellStyle name="Normal 2 4 3 3 7 2" xfId="24566" xr:uid="{00000000-0005-0000-0000-00008D640000}"/>
    <cellStyle name="Normal 2 4 3 3 8" xfId="16420" xr:uid="{00000000-0005-0000-0000-00008E640000}"/>
    <cellStyle name="Normal 2 4 3 4" xfId="208" xr:uid="{00000000-0005-0000-0000-00008F640000}"/>
    <cellStyle name="Normal 2 4 3 4 2" xfId="552" xr:uid="{00000000-0005-0000-0000-000090640000}"/>
    <cellStyle name="Normal 2 4 3 4 2 2" xfId="1258" xr:uid="{00000000-0005-0000-0000-000091640000}"/>
    <cellStyle name="Normal 2 4 3 4 2 2 2" xfId="2668" xr:uid="{00000000-0005-0000-0000-000092640000}"/>
    <cellStyle name="Normal 2 4 3 4 2 2 2 2" xfId="5142" xr:uid="{00000000-0005-0000-0000-000093640000}"/>
    <cellStyle name="Normal 2 4 3 4 2 2 2 2 2" xfId="13288" xr:uid="{00000000-0005-0000-0000-000094640000}"/>
    <cellStyle name="Normal 2 4 3 4 2 2 2 2 2 2" xfId="29584" xr:uid="{00000000-0005-0000-0000-000095640000}"/>
    <cellStyle name="Normal 2 4 3 4 2 2 2 2 3" xfId="21438" xr:uid="{00000000-0005-0000-0000-000096640000}"/>
    <cellStyle name="Normal 2 4 3 4 2 2 2 3" xfId="7967" xr:uid="{00000000-0005-0000-0000-000097640000}"/>
    <cellStyle name="Normal 2 4 3 4 2 2 2 3 2" xfId="16113" xr:uid="{00000000-0005-0000-0000-000098640000}"/>
    <cellStyle name="Normal 2 4 3 4 2 2 2 3 2 2" xfId="32409" xr:uid="{00000000-0005-0000-0000-000099640000}"/>
    <cellStyle name="Normal 2 4 3 4 2 2 2 3 3" xfId="24263" xr:uid="{00000000-0005-0000-0000-00009A640000}"/>
    <cellStyle name="Normal 2 4 3 4 2 2 2 4" xfId="10814" xr:uid="{00000000-0005-0000-0000-00009B640000}"/>
    <cellStyle name="Normal 2 4 3 4 2 2 2 4 2" xfId="27110" xr:uid="{00000000-0005-0000-0000-00009C640000}"/>
    <cellStyle name="Normal 2 4 3 4 2 2 2 5" xfId="18964" xr:uid="{00000000-0005-0000-0000-00009D640000}"/>
    <cellStyle name="Normal 2 4 3 4 2 2 3" xfId="3924" xr:uid="{00000000-0005-0000-0000-00009E640000}"/>
    <cellStyle name="Normal 2 4 3 4 2 2 3 2" xfId="12070" xr:uid="{00000000-0005-0000-0000-00009F640000}"/>
    <cellStyle name="Normal 2 4 3 4 2 2 3 2 2" xfId="28366" xr:uid="{00000000-0005-0000-0000-0000A0640000}"/>
    <cellStyle name="Normal 2 4 3 4 2 2 3 3" xfId="20220" xr:uid="{00000000-0005-0000-0000-0000A1640000}"/>
    <cellStyle name="Normal 2 4 3 4 2 2 4" xfId="6557" xr:uid="{00000000-0005-0000-0000-0000A2640000}"/>
    <cellStyle name="Normal 2 4 3 4 2 2 4 2" xfId="14703" xr:uid="{00000000-0005-0000-0000-0000A3640000}"/>
    <cellStyle name="Normal 2 4 3 4 2 2 4 2 2" xfId="30999" xr:uid="{00000000-0005-0000-0000-0000A4640000}"/>
    <cellStyle name="Normal 2 4 3 4 2 2 4 3" xfId="22853" xr:uid="{00000000-0005-0000-0000-0000A5640000}"/>
    <cellStyle name="Normal 2 4 3 4 2 2 5" xfId="9404" xr:uid="{00000000-0005-0000-0000-0000A6640000}"/>
    <cellStyle name="Normal 2 4 3 4 2 2 5 2" xfId="25700" xr:uid="{00000000-0005-0000-0000-0000A7640000}"/>
    <cellStyle name="Normal 2 4 3 4 2 2 6" xfId="17554" xr:uid="{00000000-0005-0000-0000-0000A8640000}"/>
    <cellStyle name="Normal 2 4 3 4 2 3" xfId="1963" xr:uid="{00000000-0005-0000-0000-0000A9640000}"/>
    <cellStyle name="Normal 2 4 3 4 2 3 2" xfId="4533" xr:uid="{00000000-0005-0000-0000-0000AA640000}"/>
    <cellStyle name="Normal 2 4 3 4 2 3 2 2" xfId="12679" xr:uid="{00000000-0005-0000-0000-0000AB640000}"/>
    <cellStyle name="Normal 2 4 3 4 2 3 2 2 2" xfId="28975" xr:uid="{00000000-0005-0000-0000-0000AC640000}"/>
    <cellStyle name="Normal 2 4 3 4 2 3 2 3" xfId="20829" xr:uid="{00000000-0005-0000-0000-0000AD640000}"/>
    <cellStyle name="Normal 2 4 3 4 2 3 3" xfId="7262" xr:uid="{00000000-0005-0000-0000-0000AE640000}"/>
    <cellStyle name="Normal 2 4 3 4 2 3 3 2" xfId="15408" xr:uid="{00000000-0005-0000-0000-0000AF640000}"/>
    <cellStyle name="Normal 2 4 3 4 2 3 3 2 2" xfId="31704" xr:uid="{00000000-0005-0000-0000-0000B0640000}"/>
    <cellStyle name="Normal 2 4 3 4 2 3 3 3" xfId="23558" xr:uid="{00000000-0005-0000-0000-0000B1640000}"/>
    <cellStyle name="Normal 2 4 3 4 2 3 4" xfId="10109" xr:uid="{00000000-0005-0000-0000-0000B2640000}"/>
    <cellStyle name="Normal 2 4 3 4 2 3 4 2" xfId="26405" xr:uid="{00000000-0005-0000-0000-0000B3640000}"/>
    <cellStyle name="Normal 2 4 3 4 2 3 5" xfId="18259" xr:uid="{00000000-0005-0000-0000-0000B4640000}"/>
    <cellStyle name="Normal 2 4 3 4 2 4" xfId="3315" xr:uid="{00000000-0005-0000-0000-0000B5640000}"/>
    <cellStyle name="Normal 2 4 3 4 2 4 2" xfId="11461" xr:uid="{00000000-0005-0000-0000-0000B6640000}"/>
    <cellStyle name="Normal 2 4 3 4 2 4 2 2" xfId="27757" xr:uid="{00000000-0005-0000-0000-0000B7640000}"/>
    <cellStyle name="Normal 2 4 3 4 2 4 3" xfId="19611" xr:uid="{00000000-0005-0000-0000-0000B8640000}"/>
    <cellStyle name="Normal 2 4 3 4 2 5" xfId="5852" xr:uid="{00000000-0005-0000-0000-0000B9640000}"/>
    <cellStyle name="Normal 2 4 3 4 2 5 2" xfId="13998" xr:uid="{00000000-0005-0000-0000-0000BA640000}"/>
    <cellStyle name="Normal 2 4 3 4 2 5 2 2" xfId="30294" xr:uid="{00000000-0005-0000-0000-0000BB640000}"/>
    <cellStyle name="Normal 2 4 3 4 2 5 3" xfId="22148" xr:uid="{00000000-0005-0000-0000-0000BC640000}"/>
    <cellStyle name="Normal 2 4 3 4 2 6" xfId="8699" xr:uid="{00000000-0005-0000-0000-0000BD640000}"/>
    <cellStyle name="Normal 2 4 3 4 2 6 2" xfId="24995" xr:uid="{00000000-0005-0000-0000-0000BE640000}"/>
    <cellStyle name="Normal 2 4 3 4 2 7" xfId="16849" xr:uid="{00000000-0005-0000-0000-0000BF640000}"/>
    <cellStyle name="Normal 2 4 3 4 3" xfId="914" xr:uid="{00000000-0005-0000-0000-0000C0640000}"/>
    <cellStyle name="Normal 2 4 3 4 3 2" xfId="2324" xr:uid="{00000000-0005-0000-0000-0000C1640000}"/>
    <cellStyle name="Normal 2 4 3 4 3 2 2" xfId="4846" xr:uid="{00000000-0005-0000-0000-0000C2640000}"/>
    <cellStyle name="Normal 2 4 3 4 3 2 2 2" xfId="12992" xr:uid="{00000000-0005-0000-0000-0000C3640000}"/>
    <cellStyle name="Normal 2 4 3 4 3 2 2 2 2" xfId="29288" xr:uid="{00000000-0005-0000-0000-0000C4640000}"/>
    <cellStyle name="Normal 2 4 3 4 3 2 2 3" xfId="21142" xr:uid="{00000000-0005-0000-0000-0000C5640000}"/>
    <cellStyle name="Normal 2 4 3 4 3 2 3" xfId="7623" xr:uid="{00000000-0005-0000-0000-0000C6640000}"/>
    <cellStyle name="Normal 2 4 3 4 3 2 3 2" xfId="15769" xr:uid="{00000000-0005-0000-0000-0000C7640000}"/>
    <cellStyle name="Normal 2 4 3 4 3 2 3 2 2" xfId="32065" xr:uid="{00000000-0005-0000-0000-0000C8640000}"/>
    <cellStyle name="Normal 2 4 3 4 3 2 3 3" xfId="23919" xr:uid="{00000000-0005-0000-0000-0000C9640000}"/>
    <cellStyle name="Normal 2 4 3 4 3 2 4" xfId="10470" xr:uid="{00000000-0005-0000-0000-0000CA640000}"/>
    <cellStyle name="Normal 2 4 3 4 3 2 4 2" xfId="26766" xr:uid="{00000000-0005-0000-0000-0000CB640000}"/>
    <cellStyle name="Normal 2 4 3 4 3 2 5" xfId="18620" xr:uid="{00000000-0005-0000-0000-0000CC640000}"/>
    <cellStyle name="Normal 2 4 3 4 3 3" xfId="3628" xr:uid="{00000000-0005-0000-0000-0000CD640000}"/>
    <cellStyle name="Normal 2 4 3 4 3 3 2" xfId="11774" xr:uid="{00000000-0005-0000-0000-0000CE640000}"/>
    <cellStyle name="Normal 2 4 3 4 3 3 2 2" xfId="28070" xr:uid="{00000000-0005-0000-0000-0000CF640000}"/>
    <cellStyle name="Normal 2 4 3 4 3 3 3" xfId="19924" xr:uid="{00000000-0005-0000-0000-0000D0640000}"/>
    <cellStyle name="Normal 2 4 3 4 3 4" xfId="6213" xr:uid="{00000000-0005-0000-0000-0000D1640000}"/>
    <cellStyle name="Normal 2 4 3 4 3 4 2" xfId="14359" xr:uid="{00000000-0005-0000-0000-0000D2640000}"/>
    <cellStyle name="Normal 2 4 3 4 3 4 2 2" xfId="30655" xr:uid="{00000000-0005-0000-0000-0000D3640000}"/>
    <cellStyle name="Normal 2 4 3 4 3 4 3" xfId="22509" xr:uid="{00000000-0005-0000-0000-0000D4640000}"/>
    <cellStyle name="Normal 2 4 3 4 3 5" xfId="9060" xr:uid="{00000000-0005-0000-0000-0000D5640000}"/>
    <cellStyle name="Normal 2 4 3 4 3 5 2" xfId="25356" xr:uid="{00000000-0005-0000-0000-0000D6640000}"/>
    <cellStyle name="Normal 2 4 3 4 3 6" xfId="17210" xr:uid="{00000000-0005-0000-0000-0000D7640000}"/>
    <cellStyle name="Normal 2 4 3 4 4" xfId="1619" xr:uid="{00000000-0005-0000-0000-0000D8640000}"/>
    <cellStyle name="Normal 2 4 3 4 4 2" xfId="4237" xr:uid="{00000000-0005-0000-0000-0000D9640000}"/>
    <cellStyle name="Normal 2 4 3 4 4 2 2" xfId="12383" xr:uid="{00000000-0005-0000-0000-0000DA640000}"/>
    <cellStyle name="Normal 2 4 3 4 4 2 2 2" xfId="28679" xr:uid="{00000000-0005-0000-0000-0000DB640000}"/>
    <cellStyle name="Normal 2 4 3 4 4 2 3" xfId="20533" xr:uid="{00000000-0005-0000-0000-0000DC640000}"/>
    <cellStyle name="Normal 2 4 3 4 4 3" xfId="6918" xr:uid="{00000000-0005-0000-0000-0000DD640000}"/>
    <cellStyle name="Normal 2 4 3 4 4 3 2" xfId="15064" xr:uid="{00000000-0005-0000-0000-0000DE640000}"/>
    <cellStyle name="Normal 2 4 3 4 4 3 2 2" xfId="31360" xr:uid="{00000000-0005-0000-0000-0000DF640000}"/>
    <cellStyle name="Normal 2 4 3 4 4 3 3" xfId="23214" xr:uid="{00000000-0005-0000-0000-0000E0640000}"/>
    <cellStyle name="Normal 2 4 3 4 4 4" xfId="9765" xr:uid="{00000000-0005-0000-0000-0000E1640000}"/>
    <cellStyle name="Normal 2 4 3 4 4 4 2" xfId="26061" xr:uid="{00000000-0005-0000-0000-0000E2640000}"/>
    <cellStyle name="Normal 2 4 3 4 4 5" xfId="17915" xr:uid="{00000000-0005-0000-0000-0000E3640000}"/>
    <cellStyle name="Normal 2 4 3 4 5" xfId="3019" xr:uid="{00000000-0005-0000-0000-0000E4640000}"/>
    <cellStyle name="Normal 2 4 3 4 5 2" xfId="11165" xr:uid="{00000000-0005-0000-0000-0000E5640000}"/>
    <cellStyle name="Normal 2 4 3 4 5 2 2" xfId="27461" xr:uid="{00000000-0005-0000-0000-0000E6640000}"/>
    <cellStyle name="Normal 2 4 3 4 5 3" xfId="19315" xr:uid="{00000000-0005-0000-0000-0000E7640000}"/>
    <cellStyle name="Normal 2 4 3 4 6" xfId="5508" xr:uid="{00000000-0005-0000-0000-0000E8640000}"/>
    <cellStyle name="Normal 2 4 3 4 6 2" xfId="13654" xr:uid="{00000000-0005-0000-0000-0000E9640000}"/>
    <cellStyle name="Normal 2 4 3 4 6 2 2" xfId="29950" xr:uid="{00000000-0005-0000-0000-0000EA640000}"/>
    <cellStyle name="Normal 2 4 3 4 6 3" xfId="21804" xr:uid="{00000000-0005-0000-0000-0000EB640000}"/>
    <cellStyle name="Normal 2 4 3 4 7" xfId="8355" xr:uid="{00000000-0005-0000-0000-0000EC640000}"/>
    <cellStyle name="Normal 2 4 3 4 7 2" xfId="24651" xr:uid="{00000000-0005-0000-0000-0000ED640000}"/>
    <cellStyle name="Normal 2 4 3 4 8" xfId="16505" xr:uid="{00000000-0005-0000-0000-0000EE640000}"/>
    <cellStyle name="Normal 2 4 3 5" xfId="287" xr:uid="{00000000-0005-0000-0000-0000EF640000}"/>
    <cellStyle name="Normal 2 4 3 5 2" xfId="631" xr:uid="{00000000-0005-0000-0000-0000F0640000}"/>
    <cellStyle name="Normal 2 4 3 5 2 2" xfId="1337" xr:uid="{00000000-0005-0000-0000-0000F1640000}"/>
    <cellStyle name="Normal 2 4 3 5 2 2 2" xfId="2747" xr:uid="{00000000-0005-0000-0000-0000F2640000}"/>
    <cellStyle name="Normal 2 4 3 5 2 2 2 2" xfId="5216" xr:uid="{00000000-0005-0000-0000-0000F3640000}"/>
    <cellStyle name="Normal 2 4 3 5 2 2 2 2 2" xfId="13362" xr:uid="{00000000-0005-0000-0000-0000F4640000}"/>
    <cellStyle name="Normal 2 4 3 5 2 2 2 2 2 2" xfId="29658" xr:uid="{00000000-0005-0000-0000-0000F5640000}"/>
    <cellStyle name="Normal 2 4 3 5 2 2 2 2 3" xfId="21512" xr:uid="{00000000-0005-0000-0000-0000F6640000}"/>
    <cellStyle name="Normal 2 4 3 5 2 2 2 3" xfId="8046" xr:uid="{00000000-0005-0000-0000-0000F7640000}"/>
    <cellStyle name="Normal 2 4 3 5 2 2 2 3 2" xfId="16192" xr:uid="{00000000-0005-0000-0000-0000F8640000}"/>
    <cellStyle name="Normal 2 4 3 5 2 2 2 3 2 2" xfId="32488" xr:uid="{00000000-0005-0000-0000-0000F9640000}"/>
    <cellStyle name="Normal 2 4 3 5 2 2 2 3 3" xfId="24342" xr:uid="{00000000-0005-0000-0000-0000FA640000}"/>
    <cellStyle name="Normal 2 4 3 5 2 2 2 4" xfId="10893" xr:uid="{00000000-0005-0000-0000-0000FB640000}"/>
    <cellStyle name="Normal 2 4 3 5 2 2 2 4 2" xfId="27189" xr:uid="{00000000-0005-0000-0000-0000FC640000}"/>
    <cellStyle name="Normal 2 4 3 5 2 2 2 5" xfId="19043" xr:uid="{00000000-0005-0000-0000-0000FD640000}"/>
    <cellStyle name="Normal 2 4 3 5 2 2 3" xfId="3998" xr:uid="{00000000-0005-0000-0000-0000FE640000}"/>
    <cellStyle name="Normal 2 4 3 5 2 2 3 2" xfId="12144" xr:uid="{00000000-0005-0000-0000-0000FF640000}"/>
    <cellStyle name="Normal 2 4 3 5 2 2 3 2 2" xfId="28440" xr:uid="{00000000-0005-0000-0000-000000650000}"/>
    <cellStyle name="Normal 2 4 3 5 2 2 3 3" xfId="20294" xr:uid="{00000000-0005-0000-0000-000001650000}"/>
    <cellStyle name="Normal 2 4 3 5 2 2 4" xfId="6636" xr:uid="{00000000-0005-0000-0000-000002650000}"/>
    <cellStyle name="Normal 2 4 3 5 2 2 4 2" xfId="14782" xr:uid="{00000000-0005-0000-0000-000003650000}"/>
    <cellStyle name="Normal 2 4 3 5 2 2 4 2 2" xfId="31078" xr:uid="{00000000-0005-0000-0000-000004650000}"/>
    <cellStyle name="Normal 2 4 3 5 2 2 4 3" xfId="22932" xr:uid="{00000000-0005-0000-0000-000005650000}"/>
    <cellStyle name="Normal 2 4 3 5 2 2 5" xfId="9483" xr:uid="{00000000-0005-0000-0000-000006650000}"/>
    <cellStyle name="Normal 2 4 3 5 2 2 5 2" xfId="25779" xr:uid="{00000000-0005-0000-0000-000007650000}"/>
    <cellStyle name="Normal 2 4 3 5 2 2 6" xfId="17633" xr:uid="{00000000-0005-0000-0000-000008650000}"/>
    <cellStyle name="Normal 2 4 3 5 2 3" xfId="2042" xr:uid="{00000000-0005-0000-0000-000009650000}"/>
    <cellStyle name="Normal 2 4 3 5 2 3 2" xfId="4607" xr:uid="{00000000-0005-0000-0000-00000A650000}"/>
    <cellStyle name="Normal 2 4 3 5 2 3 2 2" xfId="12753" xr:uid="{00000000-0005-0000-0000-00000B650000}"/>
    <cellStyle name="Normal 2 4 3 5 2 3 2 2 2" xfId="29049" xr:uid="{00000000-0005-0000-0000-00000C650000}"/>
    <cellStyle name="Normal 2 4 3 5 2 3 2 3" xfId="20903" xr:uid="{00000000-0005-0000-0000-00000D650000}"/>
    <cellStyle name="Normal 2 4 3 5 2 3 3" xfId="7341" xr:uid="{00000000-0005-0000-0000-00000E650000}"/>
    <cellStyle name="Normal 2 4 3 5 2 3 3 2" xfId="15487" xr:uid="{00000000-0005-0000-0000-00000F650000}"/>
    <cellStyle name="Normal 2 4 3 5 2 3 3 2 2" xfId="31783" xr:uid="{00000000-0005-0000-0000-000010650000}"/>
    <cellStyle name="Normal 2 4 3 5 2 3 3 3" xfId="23637" xr:uid="{00000000-0005-0000-0000-000011650000}"/>
    <cellStyle name="Normal 2 4 3 5 2 3 4" xfId="10188" xr:uid="{00000000-0005-0000-0000-000012650000}"/>
    <cellStyle name="Normal 2 4 3 5 2 3 4 2" xfId="26484" xr:uid="{00000000-0005-0000-0000-000013650000}"/>
    <cellStyle name="Normal 2 4 3 5 2 3 5" xfId="18338" xr:uid="{00000000-0005-0000-0000-000014650000}"/>
    <cellStyle name="Normal 2 4 3 5 2 4" xfId="3389" xr:uid="{00000000-0005-0000-0000-000015650000}"/>
    <cellStyle name="Normal 2 4 3 5 2 4 2" xfId="11535" xr:uid="{00000000-0005-0000-0000-000016650000}"/>
    <cellStyle name="Normal 2 4 3 5 2 4 2 2" xfId="27831" xr:uid="{00000000-0005-0000-0000-000017650000}"/>
    <cellStyle name="Normal 2 4 3 5 2 4 3" xfId="19685" xr:uid="{00000000-0005-0000-0000-000018650000}"/>
    <cellStyle name="Normal 2 4 3 5 2 5" xfId="5931" xr:uid="{00000000-0005-0000-0000-000019650000}"/>
    <cellStyle name="Normal 2 4 3 5 2 5 2" xfId="14077" xr:uid="{00000000-0005-0000-0000-00001A650000}"/>
    <cellStyle name="Normal 2 4 3 5 2 5 2 2" xfId="30373" xr:uid="{00000000-0005-0000-0000-00001B650000}"/>
    <cellStyle name="Normal 2 4 3 5 2 5 3" xfId="22227" xr:uid="{00000000-0005-0000-0000-00001C650000}"/>
    <cellStyle name="Normal 2 4 3 5 2 6" xfId="8778" xr:uid="{00000000-0005-0000-0000-00001D650000}"/>
    <cellStyle name="Normal 2 4 3 5 2 6 2" xfId="25074" xr:uid="{00000000-0005-0000-0000-00001E650000}"/>
    <cellStyle name="Normal 2 4 3 5 2 7" xfId="16928" xr:uid="{00000000-0005-0000-0000-00001F650000}"/>
    <cellStyle name="Normal 2 4 3 5 3" xfId="993" xr:uid="{00000000-0005-0000-0000-000020650000}"/>
    <cellStyle name="Normal 2 4 3 5 3 2" xfId="2403" xr:uid="{00000000-0005-0000-0000-000021650000}"/>
    <cellStyle name="Normal 2 4 3 5 3 2 2" xfId="4920" xr:uid="{00000000-0005-0000-0000-000022650000}"/>
    <cellStyle name="Normal 2 4 3 5 3 2 2 2" xfId="13066" xr:uid="{00000000-0005-0000-0000-000023650000}"/>
    <cellStyle name="Normal 2 4 3 5 3 2 2 2 2" xfId="29362" xr:uid="{00000000-0005-0000-0000-000024650000}"/>
    <cellStyle name="Normal 2 4 3 5 3 2 2 3" xfId="21216" xr:uid="{00000000-0005-0000-0000-000025650000}"/>
    <cellStyle name="Normal 2 4 3 5 3 2 3" xfId="7702" xr:uid="{00000000-0005-0000-0000-000026650000}"/>
    <cellStyle name="Normal 2 4 3 5 3 2 3 2" xfId="15848" xr:uid="{00000000-0005-0000-0000-000027650000}"/>
    <cellStyle name="Normal 2 4 3 5 3 2 3 2 2" xfId="32144" xr:uid="{00000000-0005-0000-0000-000028650000}"/>
    <cellStyle name="Normal 2 4 3 5 3 2 3 3" xfId="23998" xr:uid="{00000000-0005-0000-0000-000029650000}"/>
    <cellStyle name="Normal 2 4 3 5 3 2 4" xfId="10549" xr:uid="{00000000-0005-0000-0000-00002A650000}"/>
    <cellStyle name="Normal 2 4 3 5 3 2 4 2" xfId="26845" xr:uid="{00000000-0005-0000-0000-00002B650000}"/>
    <cellStyle name="Normal 2 4 3 5 3 2 5" xfId="18699" xr:uid="{00000000-0005-0000-0000-00002C650000}"/>
    <cellStyle name="Normal 2 4 3 5 3 3" xfId="3702" xr:uid="{00000000-0005-0000-0000-00002D650000}"/>
    <cellStyle name="Normal 2 4 3 5 3 3 2" xfId="11848" xr:uid="{00000000-0005-0000-0000-00002E650000}"/>
    <cellStyle name="Normal 2 4 3 5 3 3 2 2" xfId="28144" xr:uid="{00000000-0005-0000-0000-00002F650000}"/>
    <cellStyle name="Normal 2 4 3 5 3 3 3" xfId="19998" xr:uid="{00000000-0005-0000-0000-000030650000}"/>
    <cellStyle name="Normal 2 4 3 5 3 4" xfId="6292" xr:uid="{00000000-0005-0000-0000-000031650000}"/>
    <cellStyle name="Normal 2 4 3 5 3 4 2" xfId="14438" xr:uid="{00000000-0005-0000-0000-000032650000}"/>
    <cellStyle name="Normal 2 4 3 5 3 4 2 2" xfId="30734" xr:uid="{00000000-0005-0000-0000-000033650000}"/>
    <cellStyle name="Normal 2 4 3 5 3 4 3" xfId="22588" xr:uid="{00000000-0005-0000-0000-000034650000}"/>
    <cellStyle name="Normal 2 4 3 5 3 5" xfId="9139" xr:uid="{00000000-0005-0000-0000-000035650000}"/>
    <cellStyle name="Normal 2 4 3 5 3 5 2" xfId="25435" xr:uid="{00000000-0005-0000-0000-000036650000}"/>
    <cellStyle name="Normal 2 4 3 5 3 6" xfId="17289" xr:uid="{00000000-0005-0000-0000-000037650000}"/>
    <cellStyle name="Normal 2 4 3 5 4" xfId="1698" xr:uid="{00000000-0005-0000-0000-000038650000}"/>
    <cellStyle name="Normal 2 4 3 5 4 2" xfId="4311" xr:uid="{00000000-0005-0000-0000-000039650000}"/>
    <cellStyle name="Normal 2 4 3 5 4 2 2" xfId="12457" xr:uid="{00000000-0005-0000-0000-00003A650000}"/>
    <cellStyle name="Normal 2 4 3 5 4 2 2 2" xfId="28753" xr:uid="{00000000-0005-0000-0000-00003B650000}"/>
    <cellStyle name="Normal 2 4 3 5 4 2 3" xfId="20607" xr:uid="{00000000-0005-0000-0000-00003C650000}"/>
    <cellStyle name="Normal 2 4 3 5 4 3" xfId="6997" xr:uid="{00000000-0005-0000-0000-00003D650000}"/>
    <cellStyle name="Normal 2 4 3 5 4 3 2" xfId="15143" xr:uid="{00000000-0005-0000-0000-00003E650000}"/>
    <cellStyle name="Normal 2 4 3 5 4 3 2 2" xfId="31439" xr:uid="{00000000-0005-0000-0000-00003F650000}"/>
    <cellStyle name="Normal 2 4 3 5 4 3 3" xfId="23293" xr:uid="{00000000-0005-0000-0000-000040650000}"/>
    <cellStyle name="Normal 2 4 3 5 4 4" xfId="9844" xr:uid="{00000000-0005-0000-0000-000041650000}"/>
    <cellStyle name="Normal 2 4 3 5 4 4 2" xfId="26140" xr:uid="{00000000-0005-0000-0000-000042650000}"/>
    <cellStyle name="Normal 2 4 3 5 4 5" xfId="17994" xr:uid="{00000000-0005-0000-0000-000043650000}"/>
    <cellStyle name="Normal 2 4 3 5 5" xfId="3093" xr:uid="{00000000-0005-0000-0000-000044650000}"/>
    <cellStyle name="Normal 2 4 3 5 5 2" xfId="11239" xr:uid="{00000000-0005-0000-0000-000045650000}"/>
    <cellStyle name="Normal 2 4 3 5 5 2 2" xfId="27535" xr:uid="{00000000-0005-0000-0000-000046650000}"/>
    <cellStyle name="Normal 2 4 3 5 5 3" xfId="19389" xr:uid="{00000000-0005-0000-0000-000047650000}"/>
    <cellStyle name="Normal 2 4 3 5 6" xfId="5587" xr:uid="{00000000-0005-0000-0000-000048650000}"/>
    <cellStyle name="Normal 2 4 3 5 6 2" xfId="13733" xr:uid="{00000000-0005-0000-0000-000049650000}"/>
    <cellStyle name="Normal 2 4 3 5 6 2 2" xfId="30029" xr:uid="{00000000-0005-0000-0000-00004A650000}"/>
    <cellStyle name="Normal 2 4 3 5 6 3" xfId="21883" xr:uid="{00000000-0005-0000-0000-00004B650000}"/>
    <cellStyle name="Normal 2 4 3 5 7" xfId="8434" xr:uid="{00000000-0005-0000-0000-00004C650000}"/>
    <cellStyle name="Normal 2 4 3 5 7 2" xfId="24730" xr:uid="{00000000-0005-0000-0000-00004D650000}"/>
    <cellStyle name="Normal 2 4 3 5 8" xfId="16584" xr:uid="{00000000-0005-0000-0000-00004E650000}"/>
    <cellStyle name="Normal 2 4 3 6" xfId="377" xr:uid="{00000000-0005-0000-0000-00004F650000}"/>
    <cellStyle name="Normal 2 4 3 6 2" xfId="1083" xr:uid="{00000000-0005-0000-0000-000050650000}"/>
    <cellStyle name="Normal 2 4 3 6 2 2" xfId="2493" xr:uid="{00000000-0005-0000-0000-000051650000}"/>
    <cellStyle name="Normal 2 4 3 6 2 2 2" xfId="4994" xr:uid="{00000000-0005-0000-0000-000052650000}"/>
    <cellStyle name="Normal 2 4 3 6 2 2 2 2" xfId="13140" xr:uid="{00000000-0005-0000-0000-000053650000}"/>
    <cellStyle name="Normal 2 4 3 6 2 2 2 2 2" xfId="29436" xr:uid="{00000000-0005-0000-0000-000054650000}"/>
    <cellStyle name="Normal 2 4 3 6 2 2 2 3" xfId="21290" xr:uid="{00000000-0005-0000-0000-000055650000}"/>
    <cellStyle name="Normal 2 4 3 6 2 2 3" xfId="7792" xr:uid="{00000000-0005-0000-0000-000056650000}"/>
    <cellStyle name="Normal 2 4 3 6 2 2 3 2" xfId="15938" xr:uid="{00000000-0005-0000-0000-000057650000}"/>
    <cellStyle name="Normal 2 4 3 6 2 2 3 2 2" xfId="32234" xr:uid="{00000000-0005-0000-0000-000058650000}"/>
    <cellStyle name="Normal 2 4 3 6 2 2 3 3" xfId="24088" xr:uid="{00000000-0005-0000-0000-000059650000}"/>
    <cellStyle name="Normal 2 4 3 6 2 2 4" xfId="10639" xr:uid="{00000000-0005-0000-0000-00005A650000}"/>
    <cellStyle name="Normal 2 4 3 6 2 2 4 2" xfId="26935" xr:uid="{00000000-0005-0000-0000-00005B650000}"/>
    <cellStyle name="Normal 2 4 3 6 2 2 5" xfId="18789" xr:uid="{00000000-0005-0000-0000-00005C650000}"/>
    <cellStyle name="Normal 2 4 3 6 2 3" xfId="3776" xr:uid="{00000000-0005-0000-0000-00005D650000}"/>
    <cellStyle name="Normal 2 4 3 6 2 3 2" xfId="11922" xr:uid="{00000000-0005-0000-0000-00005E650000}"/>
    <cellStyle name="Normal 2 4 3 6 2 3 2 2" xfId="28218" xr:uid="{00000000-0005-0000-0000-00005F650000}"/>
    <cellStyle name="Normal 2 4 3 6 2 3 3" xfId="20072" xr:uid="{00000000-0005-0000-0000-000060650000}"/>
    <cellStyle name="Normal 2 4 3 6 2 4" xfId="6382" xr:uid="{00000000-0005-0000-0000-000061650000}"/>
    <cellStyle name="Normal 2 4 3 6 2 4 2" xfId="14528" xr:uid="{00000000-0005-0000-0000-000062650000}"/>
    <cellStyle name="Normal 2 4 3 6 2 4 2 2" xfId="30824" xr:uid="{00000000-0005-0000-0000-000063650000}"/>
    <cellStyle name="Normal 2 4 3 6 2 4 3" xfId="22678" xr:uid="{00000000-0005-0000-0000-000064650000}"/>
    <cellStyle name="Normal 2 4 3 6 2 5" xfId="9229" xr:uid="{00000000-0005-0000-0000-000065650000}"/>
    <cellStyle name="Normal 2 4 3 6 2 5 2" xfId="25525" xr:uid="{00000000-0005-0000-0000-000066650000}"/>
    <cellStyle name="Normal 2 4 3 6 2 6" xfId="17379" xr:uid="{00000000-0005-0000-0000-000067650000}"/>
    <cellStyle name="Normal 2 4 3 6 3" xfId="1788" xr:uid="{00000000-0005-0000-0000-000068650000}"/>
    <cellStyle name="Normal 2 4 3 6 3 2" xfId="4385" xr:uid="{00000000-0005-0000-0000-000069650000}"/>
    <cellStyle name="Normal 2 4 3 6 3 2 2" xfId="12531" xr:uid="{00000000-0005-0000-0000-00006A650000}"/>
    <cellStyle name="Normal 2 4 3 6 3 2 2 2" xfId="28827" xr:uid="{00000000-0005-0000-0000-00006B650000}"/>
    <cellStyle name="Normal 2 4 3 6 3 2 3" xfId="20681" xr:uid="{00000000-0005-0000-0000-00006C650000}"/>
    <cellStyle name="Normal 2 4 3 6 3 3" xfId="7087" xr:uid="{00000000-0005-0000-0000-00006D650000}"/>
    <cellStyle name="Normal 2 4 3 6 3 3 2" xfId="15233" xr:uid="{00000000-0005-0000-0000-00006E650000}"/>
    <cellStyle name="Normal 2 4 3 6 3 3 2 2" xfId="31529" xr:uid="{00000000-0005-0000-0000-00006F650000}"/>
    <cellStyle name="Normal 2 4 3 6 3 3 3" xfId="23383" xr:uid="{00000000-0005-0000-0000-000070650000}"/>
    <cellStyle name="Normal 2 4 3 6 3 4" xfId="9934" xr:uid="{00000000-0005-0000-0000-000071650000}"/>
    <cellStyle name="Normal 2 4 3 6 3 4 2" xfId="26230" xr:uid="{00000000-0005-0000-0000-000072650000}"/>
    <cellStyle name="Normal 2 4 3 6 3 5" xfId="18084" xr:uid="{00000000-0005-0000-0000-000073650000}"/>
    <cellStyle name="Normal 2 4 3 6 4" xfId="3167" xr:uid="{00000000-0005-0000-0000-000074650000}"/>
    <cellStyle name="Normal 2 4 3 6 4 2" xfId="11313" xr:uid="{00000000-0005-0000-0000-000075650000}"/>
    <cellStyle name="Normal 2 4 3 6 4 2 2" xfId="27609" xr:uid="{00000000-0005-0000-0000-000076650000}"/>
    <cellStyle name="Normal 2 4 3 6 4 3" xfId="19463" xr:uid="{00000000-0005-0000-0000-000077650000}"/>
    <cellStyle name="Normal 2 4 3 6 5" xfId="5677" xr:uid="{00000000-0005-0000-0000-000078650000}"/>
    <cellStyle name="Normal 2 4 3 6 5 2" xfId="13823" xr:uid="{00000000-0005-0000-0000-000079650000}"/>
    <cellStyle name="Normal 2 4 3 6 5 2 2" xfId="30119" xr:uid="{00000000-0005-0000-0000-00007A650000}"/>
    <cellStyle name="Normal 2 4 3 6 5 3" xfId="21973" xr:uid="{00000000-0005-0000-0000-00007B650000}"/>
    <cellStyle name="Normal 2 4 3 6 6" xfId="8524" xr:uid="{00000000-0005-0000-0000-00007C650000}"/>
    <cellStyle name="Normal 2 4 3 6 6 2" xfId="24820" xr:uid="{00000000-0005-0000-0000-00007D650000}"/>
    <cellStyle name="Normal 2 4 3 6 7" xfId="16674" xr:uid="{00000000-0005-0000-0000-00007E650000}"/>
    <cellStyle name="Normal 2 4 3 7" xfId="739" xr:uid="{00000000-0005-0000-0000-00007F650000}"/>
    <cellStyle name="Normal 2 4 3 7 2" xfId="2149" xr:uid="{00000000-0005-0000-0000-000080650000}"/>
    <cellStyle name="Normal 2 4 3 7 2 2" xfId="4698" xr:uid="{00000000-0005-0000-0000-000081650000}"/>
    <cellStyle name="Normal 2 4 3 7 2 2 2" xfId="12844" xr:uid="{00000000-0005-0000-0000-000082650000}"/>
    <cellStyle name="Normal 2 4 3 7 2 2 2 2" xfId="29140" xr:uid="{00000000-0005-0000-0000-000083650000}"/>
    <cellStyle name="Normal 2 4 3 7 2 2 3" xfId="20994" xr:uid="{00000000-0005-0000-0000-000084650000}"/>
    <cellStyle name="Normal 2 4 3 7 2 3" xfId="7448" xr:uid="{00000000-0005-0000-0000-000085650000}"/>
    <cellStyle name="Normal 2 4 3 7 2 3 2" xfId="15594" xr:uid="{00000000-0005-0000-0000-000086650000}"/>
    <cellStyle name="Normal 2 4 3 7 2 3 2 2" xfId="31890" xr:uid="{00000000-0005-0000-0000-000087650000}"/>
    <cellStyle name="Normal 2 4 3 7 2 3 3" xfId="23744" xr:uid="{00000000-0005-0000-0000-000088650000}"/>
    <cellStyle name="Normal 2 4 3 7 2 4" xfId="10295" xr:uid="{00000000-0005-0000-0000-000089650000}"/>
    <cellStyle name="Normal 2 4 3 7 2 4 2" xfId="26591" xr:uid="{00000000-0005-0000-0000-00008A650000}"/>
    <cellStyle name="Normal 2 4 3 7 2 5" xfId="18445" xr:uid="{00000000-0005-0000-0000-00008B650000}"/>
    <cellStyle name="Normal 2 4 3 7 3" xfId="3480" xr:uid="{00000000-0005-0000-0000-00008C650000}"/>
    <cellStyle name="Normal 2 4 3 7 3 2" xfId="11626" xr:uid="{00000000-0005-0000-0000-00008D650000}"/>
    <cellStyle name="Normal 2 4 3 7 3 2 2" xfId="27922" xr:uid="{00000000-0005-0000-0000-00008E650000}"/>
    <cellStyle name="Normal 2 4 3 7 3 3" xfId="19776" xr:uid="{00000000-0005-0000-0000-00008F650000}"/>
    <cellStyle name="Normal 2 4 3 7 4" xfId="6038" xr:uid="{00000000-0005-0000-0000-000090650000}"/>
    <cellStyle name="Normal 2 4 3 7 4 2" xfId="14184" xr:uid="{00000000-0005-0000-0000-000091650000}"/>
    <cellStyle name="Normal 2 4 3 7 4 2 2" xfId="30480" xr:uid="{00000000-0005-0000-0000-000092650000}"/>
    <cellStyle name="Normal 2 4 3 7 4 3" xfId="22334" xr:uid="{00000000-0005-0000-0000-000093650000}"/>
    <cellStyle name="Normal 2 4 3 7 5" xfId="8885" xr:uid="{00000000-0005-0000-0000-000094650000}"/>
    <cellStyle name="Normal 2 4 3 7 5 2" xfId="25181" xr:uid="{00000000-0005-0000-0000-000095650000}"/>
    <cellStyle name="Normal 2 4 3 7 6" xfId="17035" xr:uid="{00000000-0005-0000-0000-000096650000}"/>
    <cellStyle name="Normal 2 4 3 8" xfId="1444" xr:uid="{00000000-0005-0000-0000-000097650000}"/>
    <cellStyle name="Normal 2 4 3 8 2" xfId="4089" xr:uid="{00000000-0005-0000-0000-000098650000}"/>
    <cellStyle name="Normal 2 4 3 8 2 2" xfId="12235" xr:uid="{00000000-0005-0000-0000-000099650000}"/>
    <cellStyle name="Normal 2 4 3 8 2 2 2" xfId="28531" xr:uid="{00000000-0005-0000-0000-00009A650000}"/>
    <cellStyle name="Normal 2 4 3 8 2 3" xfId="20385" xr:uid="{00000000-0005-0000-0000-00009B650000}"/>
    <cellStyle name="Normal 2 4 3 8 3" xfId="6743" xr:uid="{00000000-0005-0000-0000-00009C650000}"/>
    <cellStyle name="Normal 2 4 3 8 3 2" xfId="14889" xr:uid="{00000000-0005-0000-0000-00009D650000}"/>
    <cellStyle name="Normal 2 4 3 8 3 2 2" xfId="31185" xr:uid="{00000000-0005-0000-0000-00009E650000}"/>
    <cellStyle name="Normal 2 4 3 8 3 3" xfId="23039" xr:uid="{00000000-0005-0000-0000-00009F650000}"/>
    <cellStyle name="Normal 2 4 3 8 4" xfId="9590" xr:uid="{00000000-0005-0000-0000-0000A0650000}"/>
    <cellStyle name="Normal 2 4 3 8 4 2" xfId="25886" xr:uid="{00000000-0005-0000-0000-0000A1650000}"/>
    <cellStyle name="Normal 2 4 3 8 5" xfId="17740" xr:uid="{00000000-0005-0000-0000-0000A2650000}"/>
    <cellStyle name="Normal 2 4 3 9" xfId="2871" xr:uid="{00000000-0005-0000-0000-0000A3650000}"/>
    <cellStyle name="Normal 2 4 3 9 2" xfId="11017" xr:uid="{00000000-0005-0000-0000-0000A4650000}"/>
    <cellStyle name="Normal 2 4 3 9 2 2" xfId="27313" xr:uid="{00000000-0005-0000-0000-0000A5650000}"/>
    <cellStyle name="Normal 2 4 3 9 3" xfId="19167" xr:uid="{00000000-0005-0000-0000-0000A6650000}"/>
    <cellStyle name="Normal 2 4 4" xfId="55" xr:uid="{00000000-0005-0000-0000-0000A7650000}"/>
    <cellStyle name="Normal 2 4 4 10" xfId="8202" xr:uid="{00000000-0005-0000-0000-0000A8650000}"/>
    <cellStyle name="Normal 2 4 4 10 2" xfId="24498" xr:uid="{00000000-0005-0000-0000-0000A9650000}"/>
    <cellStyle name="Normal 2 4 4 11" xfId="16352" xr:uid="{00000000-0005-0000-0000-0000AA650000}"/>
    <cellStyle name="Normal 2 4 4 2" xfId="145" xr:uid="{00000000-0005-0000-0000-0000AB650000}"/>
    <cellStyle name="Normal 2 4 4 2 2" xfId="489" xr:uid="{00000000-0005-0000-0000-0000AC650000}"/>
    <cellStyle name="Normal 2 4 4 2 2 2" xfId="1195" xr:uid="{00000000-0005-0000-0000-0000AD650000}"/>
    <cellStyle name="Normal 2 4 4 2 2 2 2" xfId="2605" xr:uid="{00000000-0005-0000-0000-0000AE650000}"/>
    <cellStyle name="Normal 2 4 4 2 2 2 2 2" xfId="5086" xr:uid="{00000000-0005-0000-0000-0000AF650000}"/>
    <cellStyle name="Normal 2 4 4 2 2 2 2 2 2" xfId="13232" xr:uid="{00000000-0005-0000-0000-0000B0650000}"/>
    <cellStyle name="Normal 2 4 4 2 2 2 2 2 2 2" xfId="29528" xr:uid="{00000000-0005-0000-0000-0000B1650000}"/>
    <cellStyle name="Normal 2 4 4 2 2 2 2 2 3" xfId="21382" xr:uid="{00000000-0005-0000-0000-0000B2650000}"/>
    <cellStyle name="Normal 2 4 4 2 2 2 2 3" xfId="7904" xr:uid="{00000000-0005-0000-0000-0000B3650000}"/>
    <cellStyle name="Normal 2 4 4 2 2 2 2 3 2" xfId="16050" xr:uid="{00000000-0005-0000-0000-0000B4650000}"/>
    <cellStyle name="Normal 2 4 4 2 2 2 2 3 2 2" xfId="32346" xr:uid="{00000000-0005-0000-0000-0000B5650000}"/>
    <cellStyle name="Normal 2 4 4 2 2 2 2 3 3" xfId="24200" xr:uid="{00000000-0005-0000-0000-0000B6650000}"/>
    <cellStyle name="Normal 2 4 4 2 2 2 2 4" xfId="10751" xr:uid="{00000000-0005-0000-0000-0000B7650000}"/>
    <cellStyle name="Normal 2 4 4 2 2 2 2 4 2" xfId="27047" xr:uid="{00000000-0005-0000-0000-0000B8650000}"/>
    <cellStyle name="Normal 2 4 4 2 2 2 2 5" xfId="18901" xr:uid="{00000000-0005-0000-0000-0000B9650000}"/>
    <cellStyle name="Normal 2 4 4 2 2 2 3" xfId="3868" xr:uid="{00000000-0005-0000-0000-0000BA650000}"/>
    <cellStyle name="Normal 2 4 4 2 2 2 3 2" xfId="12014" xr:uid="{00000000-0005-0000-0000-0000BB650000}"/>
    <cellStyle name="Normal 2 4 4 2 2 2 3 2 2" xfId="28310" xr:uid="{00000000-0005-0000-0000-0000BC650000}"/>
    <cellStyle name="Normal 2 4 4 2 2 2 3 3" xfId="20164" xr:uid="{00000000-0005-0000-0000-0000BD650000}"/>
    <cellStyle name="Normal 2 4 4 2 2 2 4" xfId="6494" xr:uid="{00000000-0005-0000-0000-0000BE650000}"/>
    <cellStyle name="Normal 2 4 4 2 2 2 4 2" xfId="14640" xr:uid="{00000000-0005-0000-0000-0000BF650000}"/>
    <cellStyle name="Normal 2 4 4 2 2 2 4 2 2" xfId="30936" xr:uid="{00000000-0005-0000-0000-0000C0650000}"/>
    <cellStyle name="Normal 2 4 4 2 2 2 4 3" xfId="22790" xr:uid="{00000000-0005-0000-0000-0000C1650000}"/>
    <cellStyle name="Normal 2 4 4 2 2 2 5" xfId="9341" xr:uid="{00000000-0005-0000-0000-0000C2650000}"/>
    <cellStyle name="Normal 2 4 4 2 2 2 5 2" xfId="25637" xr:uid="{00000000-0005-0000-0000-0000C3650000}"/>
    <cellStyle name="Normal 2 4 4 2 2 2 6" xfId="17491" xr:uid="{00000000-0005-0000-0000-0000C4650000}"/>
    <cellStyle name="Normal 2 4 4 2 2 3" xfId="1900" xr:uid="{00000000-0005-0000-0000-0000C5650000}"/>
    <cellStyle name="Normal 2 4 4 2 2 3 2" xfId="4477" xr:uid="{00000000-0005-0000-0000-0000C6650000}"/>
    <cellStyle name="Normal 2 4 4 2 2 3 2 2" xfId="12623" xr:uid="{00000000-0005-0000-0000-0000C7650000}"/>
    <cellStyle name="Normal 2 4 4 2 2 3 2 2 2" xfId="28919" xr:uid="{00000000-0005-0000-0000-0000C8650000}"/>
    <cellStyle name="Normal 2 4 4 2 2 3 2 3" xfId="20773" xr:uid="{00000000-0005-0000-0000-0000C9650000}"/>
    <cellStyle name="Normal 2 4 4 2 2 3 3" xfId="7199" xr:uid="{00000000-0005-0000-0000-0000CA650000}"/>
    <cellStyle name="Normal 2 4 4 2 2 3 3 2" xfId="15345" xr:uid="{00000000-0005-0000-0000-0000CB650000}"/>
    <cellStyle name="Normal 2 4 4 2 2 3 3 2 2" xfId="31641" xr:uid="{00000000-0005-0000-0000-0000CC650000}"/>
    <cellStyle name="Normal 2 4 4 2 2 3 3 3" xfId="23495" xr:uid="{00000000-0005-0000-0000-0000CD650000}"/>
    <cellStyle name="Normal 2 4 4 2 2 3 4" xfId="10046" xr:uid="{00000000-0005-0000-0000-0000CE650000}"/>
    <cellStyle name="Normal 2 4 4 2 2 3 4 2" xfId="26342" xr:uid="{00000000-0005-0000-0000-0000CF650000}"/>
    <cellStyle name="Normal 2 4 4 2 2 3 5" xfId="18196" xr:uid="{00000000-0005-0000-0000-0000D0650000}"/>
    <cellStyle name="Normal 2 4 4 2 2 4" xfId="3259" xr:uid="{00000000-0005-0000-0000-0000D1650000}"/>
    <cellStyle name="Normal 2 4 4 2 2 4 2" xfId="11405" xr:uid="{00000000-0005-0000-0000-0000D2650000}"/>
    <cellStyle name="Normal 2 4 4 2 2 4 2 2" xfId="27701" xr:uid="{00000000-0005-0000-0000-0000D3650000}"/>
    <cellStyle name="Normal 2 4 4 2 2 4 3" xfId="19555" xr:uid="{00000000-0005-0000-0000-0000D4650000}"/>
    <cellStyle name="Normal 2 4 4 2 2 5" xfId="5789" xr:uid="{00000000-0005-0000-0000-0000D5650000}"/>
    <cellStyle name="Normal 2 4 4 2 2 5 2" xfId="13935" xr:uid="{00000000-0005-0000-0000-0000D6650000}"/>
    <cellStyle name="Normal 2 4 4 2 2 5 2 2" xfId="30231" xr:uid="{00000000-0005-0000-0000-0000D7650000}"/>
    <cellStyle name="Normal 2 4 4 2 2 5 3" xfId="22085" xr:uid="{00000000-0005-0000-0000-0000D8650000}"/>
    <cellStyle name="Normal 2 4 4 2 2 6" xfId="8636" xr:uid="{00000000-0005-0000-0000-0000D9650000}"/>
    <cellStyle name="Normal 2 4 4 2 2 6 2" xfId="24932" xr:uid="{00000000-0005-0000-0000-0000DA650000}"/>
    <cellStyle name="Normal 2 4 4 2 2 7" xfId="16786" xr:uid="{00000000-0005-0000-0000-0000DB650000}"/>
    <cellStyle name="Normal 2 4 4 2 3" xfId="851" xr:uid="{00000000-0005-0000-0000-0000DC650000}"/>
    <cellStyle name="Normal 2 4 4 2 3 2" xfId="2261" xr:uid="{00000000-0005-0000-0000-0000DD650000}"/>
    <cellStyle name="Normal 2 4 4 2 3 2 2" xfId="4790" xr:uid="{00000000-0005-0000-0000-0000DE650000}"/>
    <cellStyle name="Normal 2 4 4 2 3 2 2 2" xfId="12936" xr:uid="{00000000-0005-0000-0000-0000DF650000}"/>
    <cellStyle name="Normal 2 4 4 2 3 2 2 2 2" xfId="29232" xr:uid="{00000000-0005-0000-0000-0000E0650000}"/>
    <cellStyle name="Normal 2 4 4 2 3 2 2 3" xfId="21086" xr:uid="{00000000-0005-0000-0000-0000E1650000}"/>
    <cellStyle name="Normal 2 4 4 2 3 2 3" xfId="7560" xr:uid="{00000000-0005-0000-0000-0000E2650000}"/>
    <cellStyle name="Normal 2 4 4 2 3 2 3 2" xfId="15706" xr:uid="{00000000-0005-0000-0000-0000E3650000}"/>
    <cellStyle name="Normal 2 4 4 2 3 2 3 2 2" xfId="32002" xr:uid="{00000000-0005-0000-0000-0000E4650000}"/>
    <cellStyle name="Normal 2 4 4 2 3 2 3 3" xfId="23856" xr:uid="{00000000-0005-0000-0000-0000E5650000}"/>
    <cellStyle name="Normal 2 4 4 2 3 2 4" xfId="10407" xr:uid="{00000000-0005-0000-0000-0000E6650000}"/>
    <cellStyle name="Normal 2 4 4 2 3 2 4 2" xfId="26703" xr:uid="{00000000-0005-0000-0000-0000E7650000}"/>
    <cellStyle name="Normal 2 4 4 2 3 2 5" xfId="18557" xr:uid="{00000000-0005-0000-0000-0000E8650000}"/>
    <cellStyle name="Normal 2 4 4 2 3 3" xfId="3572" xr:uid="{00000000-0005-0000-0000-0000E9650000}"/>
    <cellStyle name="Normal 2 4 4 2 3 3 2" xfId="11718" xr:uid="{00000000-0005-0000-0000-0000EA650000}"/>
    <cellStyle name="Normal 2 4 4 2 3 3 2 2" xfId="28014" xr:uid="{00000000-0005-0000-0000-0000EB650000}"/>
    <cellStyle name="Normal 2 4 4 2 3 3 3" xfId="19868" xr:uid="{00000000-0005-0000-0000-0000EC650000}"/>
    <cellStyle name="Normal 2 4 4 2 3 4" xfId="6150" xr:uid="{00000000-0005-0000-0000-0000ED650000}"/>
    <cellStyle name="Normal 2 4 4 2 3 4 2" xfId="14296" xr:uid="{00000000-0005-0000-0000-0000EE650000}"/>
    <cellStyle name="Normal 2 4 4 2 3 4 2 2" xfId="30592" xr:uid="{00000000-0005-0000-0000-0000EF650000}"/>
    <cellStyle name="Normal 2 4 4 2 3 4 3" xfId="22446" xr:uid="{00000000-0005-0000-0000-0000F0650000}"/>
    <cellStyle name="Normal 2 4 4 2 3 5" xfId="8997" xr:uid="{00000000-0005-0000-0000-0000F1650000}"/>
    <cellStyle name="Normal 2 4 4 2 3 5 2" xfId="25293" xr:uid="{00000000-0005-0000-0000-0000F2650000}"/>
    <cellStyle name="Normal 2 4 4 2 3 6" xfId="17147" xr:uid="{00000000-0005-0000-0000-0000F3650000}"/>
    <cellStyle name="Normal 2 4 4 2 4" xfId="1556" xr:uid="{00000000-0005-0000-0000-0000F4650000}"/>
    <cellStyle name="Normal 2 4 4 2 4 2" xfId="4181" xr:uid="{00000000-0005-0000-0000-0000F5650000}"/>
    <cellStyle name="Normal 2 4 4 2 4 2 2" xfId="12327" xr:uid="{00000000-0005-0000-0000-0000F6650000}"/>
    <cellStyle name="Normal 2 4 4 2 4 2 2 2" xfId="28623" xr:uid="{00000000-0005-0000-0000-0000F7650000}"/>
    <cellStyle name="Normal 2 4 4 2 4 2 3" xfId="20477" xr:uid="{00000000-0005-0000-0000-0000F8650000}"/>
    <cellStyle name="Normal 2 4 4 2 4 3" xfId="6855" xr:uid="{00000000-0005-0000-0000-0000F9650000}"/>
    <cellStyle name="Normal 2 4 4 2 4 3 2" xfId="15001" xr:uid="{00000000-0005-0000-0000-0000FA650000}"/>
    <cellStyle name="Normal 2 4 4 2 4 3 2 2" xfId="31297" xr:uid="{00000000-0005-0000-0000-0000FB650000}"/>
    <cellStyle name="Normal 2 4 4 2 4 3 3" xfId="23151" xr:uid="{00000000-0005-0000-0000-0000FC650000}"/>
    <cellStyle name="Normal 2 4 4 2 4 4" xfId="9702" xr:uid="{00000000-0005-0000-0000-0000FD650000}"/>
    <cellStyle name="Normal 2 4 4 2 4 4 2" xfId="25998" xr:uid="{00000000-0005-0000-0000-0000FE650000}"/>
    <cellStyle name="Normal 2 4 4 2 4 5" xfId="17852" xr:uid="{00000000-0005-0000-0000-0000FF650000}"/>
    <cellStyle name="Normal 2 4 4 2 5" xfId="2963" xr:uid="{00000000-0005-0000-0000-000000660000}"/>
    <cellStyle name="Normal 2 4 4 2 5 2" xfId="11109" xr:uid="{00000000-0005-0000-0000-000001660000}"/>
    <cellStyle name="Normal 2 4 4 2 5 2 2" xfId="27405" xr:uid="{00000000-0005-0000-0000-000002660000}"/>
    <cellStyle name="Normal 2 4 4 2 5 3" xfId="19259" xr:uid="{00000000-0005-0000-0000-000003660000}"/>
    <cellStyle name="Normal 2 4 4 2 6" xfId="5445" xr:uid="{00000000-0005-0000-0000-000004660000}"/>
    <cellStyle name="Normal 2 4 4 2 6 2" xfId="13591" xr:uid="{00000000-0005-0000-0000-000005660000}"/>
    <cellStyle name="Normal 2 4 4 2 6 2 2" xfId="29887" xr:uid="{00000000-0005-0000-0000-000006660000}"/>
    <cellStyle name="Normal 2 4 4 2 6 3" xfId="21741" xr:uid="{00000000-0005-0000-0000-000007660000}"/>
    <cellStyle name="Normal 2 4 4 2 7" xfId="8292" xr:uid="{00000000-0005-0000-0000-000008660000}"/>
    <cellStyle name="Normal 2 4 4 2 7 2" xfId="24588" xr:uid="{00000000-0005-0000-0000-000009660000}"/>
    <cellStyle name="Normal 2 4 4 2 8" xfId="16442" xr:uid="{00000000-0005-0000-0000-00000A660000}"/>
    <cellStyle name="Normal 2 4 4 3" xfId="226" xr:uid="{00000000-0005-0000-0000-00000B660000}"/>
    <cellStyle name="Normal 2 4 4 3 2" xfId="570" xr:uid="{00000000-0005-0000-0000-00000C660000}"/>
    <cellStyle name="Normal 2 4 4 3 2 2" xfId="1276" xr:uid="{00000000-0005-0000-0000-00000D660000}"/>
    <cellStyle name="Normal 2 4 4 3 2 2 2" xfId="2686" xr:uid="{00000000-0005-0000-0000-00000E660000}"/>
    <cellStyle name="Normal 2 4 4 3 2 2 2 2" xfId="5160" xr:uid="{00000000-0005-0000-0000-00000F660000}"/>
    <cellStyle name="Normal 2 4 4 3 2 2 2 2 2" xfId="13306" xr:uid="{00000000-0005-0000-0000-000010660000}"/>
    <cellStyle name="Normal 2 4 4 3 2 2 2 2 2 2" xfId="29602" xr:uid="{00000000-0005-0000-0000-000011660000}"/>
    <cellStyle name="Normal 2 4 4 3 2 2 2 2 3" xfId="21456" xr:uid="{00000000-0005-0000-0000-000012660000}"/>
    <cellStyle name="Normal 2 4 4 3 2 2 2 3" xfId="7985" xr:uid="{00000000-0005-0000-0000-000013660000}"/>
    <cellStyle name="Normal 2 4 4 3 2 2 2 3 2" xfId="16131" xr:uid="{00000000-0005-0000-0000-000014660000}"/>
    <cellStyle name="Normal 2 4 4 3 2 2 2 3 2 2" xfId="32427" xr:uid="{00000000-0005-0000-0000-000015660000}"/>
    <cellStyle name="Normal 2 4 4 3 2 2 2 3 3" xfId="24281" xr:uid="{00000000-0005-0000-0000-000016660000}"/>
    <cellStyle name="Normal 2 4 4 3 2 2 2 4" xfId="10832" xr:uid="{00000000-0005-0000-0000-000017660000}"/>
    <cellStyle name="Normal 2 4 4 3 2 2 2 4 2" xfId="27128" xr:uid="{00000000-0005-0000-0000-000018660000}"/>
    <cellStyle name="Normal 2 4 4 3 2 2 2 5" xfId="18982" xr:uid="{00000000-0005-0000-0000-000019660000}"/>
    <cellStyle name="Normal 2 4 4 3 2 2 3" xfId="3942" xr:uid="{00000000-0005-0000-0000-00001A660000}"/>
    <cellStyle name="Normal 2 4 4 3 2 2 3 2" xfId="12088" xr:uid="{00000000-0005-0000-0000-00001B660000}"/>
    <cellStyle name="Normal 2 4 4 3 2 2 3 2 2" xfId="28384" xr:uid="{00000000-0005-0000-0000-00001C660000}"/>
    <cellStyle name="Normal 2 4 4 3 2 2 3 3" xfId="20238" xr:uid="{00000000-0005-0000-0000-00001D660000}"/>
    <cellStyle name="Normal 2 4 4 3 2 2 4" xfId="6575" xr:uid="{00000000-0005-0000-0000-00001E660000}"/>
    <cellStyle name="Normal 2 4 4 3 2 2 4 2" xfId="14721" xr:uid="{00000000-0005-0000-0000-00001F660000}"/>
    <cellStyle name="Normal 2 4 4 3 2 2 4 2 2" xfId="31017" xr:uid="{00000000-0005-0000-0000-000020660000}"/>
    <cellStyle name="Normal 2 4 4 3 2 2 4 3" xfId="22871" xr:uid="{00000000-0005-0000-0000-000021660000}"/>
    <cellStyle name="Normal 2 4 4 3 2 2 5" xfId="9422" xr:uid="{00000000-0005-0000-0000-000022660000}"/>
    <cellStyle name="Normal 2 4 4 3 2 2 5 2" xfId="25718" xr:uid="{00000000-0005-0000-0000-000023660000}"/>
    <cellStyle name="Normal 2 4 4 3 2 2 6" xfId="17572" xr:uid="{00000000-0005-0000-0000-000024660000}"/>
    <cellStyle name="Normal 2 4 4 3 2 3" xfId="1981" xr:uid="{00000000-0005-0000-0000-000025660000}"/>
    <cellStyle name="Normal 2 4 4 3 2 3 2" xfId="4551" xr:uid="{00000000-0005-0000-0000-000026660000}"/>
    <cellStyle name="Normal 2 4 4 3 2 3 2 2" xfId="12697" xr:uid="{00000000-0005-0000-0000-000027660000}"/>
    <cellStyle name="Normal 2 4 4 3 2 3 2 2 2" xfId="28993" xr:uid="{00000000-0005-0000-0000-000028660000}"/>
    <cellStyle name="Normal 2 4 4 3 2 3 2 3" xfId="20847" xr:uid="{00000000-0005-0000-0000-000029660000}"/>
    <cellStyle name="Normal 2 4 4 3 2 3 3" xfId="7280" xr:uid="{00000000-0005-0000-0000-00002A660000}"/>
    <cellStyle name="Normal 2 4 4 3 2 3 3 2" xfId="15426" xr:uid="{00000000-0005-0000-0000-00002B660000}"/>
    <cellStyle name="Normal 2 4 4 3 2 3 3 2 2" xfId="31722" xr:uid="{00000000-0005-0000-0000-00002C660000}"/>
    <cellStyle name="Normal 2 4 4 3 2 3 3 3" xfId="23576" xr:uid="{00000000-0005-0000-0000-00002D660000}"/>
    <cellStyle name="Normal 2 4 4 3 2 3 4" xfId="10127" xr:uid="{00000000-0005-0000-0000-00002E660000}"/>
    <cellStyle name="Normal 2 4 4 3 2 3 4 2" xfId="26423" xr:uid="{00000000-0005-0000-0000-00002F660000}"/>
    <cellStyle name="Normal 2 4 4 3 2 3 5" xfId="18277" xr:uid="{00000000-0005-0000-0000-000030660000}"/>
    <cellStyle name="Normal 2 4 4 3 2 4" xfId="3333" xr:uid="{00000000-0005-0000-0000-000031660000}"/>
    <cellStyle name="Normal 2 4 4 3 2 4 2" xfId="11479" xr:uid="{00000000-0005-0000-0000-000032660000}"/>
    <cellStyle name="Normal 2 4 4 3 2 4 2 2" xfId="27775" xr:uid="{00000000-0005-0000-0000-000033660000}"/>
    <cellStyle name="Normal 2 4 4 3 2 4 3" xfId="19629" xr:uid="{00000000-0005-0000-0000-000034660000}"/>
    <cellStyle name="Normal 2 4 4 3 2 5" xfId="5870" xr:uid="{00000000-0005-0000-0000-000035660000}"/>
    <cellStyle name="Normal 2 4 4 3 2 5 2" xfId="14016" xr:uid="{00000000-0005-0000-0000-000036660000}"/>
    <cellStyle name="Normal 2 4 4 3 2 5 2 2" xfId="30312" xr:uid="{00000000-0005-0000-0000-000037660000}"/>
    <cellStyle name="Normal 2 4 4 3 2 5 3" xfId="22166" xr:uid="{00000000-0005-0000-0000-000038660000}"/>
    <cellStyle name="Normal 2 4 4 3 2 6" xfId="8717" xr:uid="{00000000-0005-0000-0000-000039660000}"/>
    <cellStyle name="Normal 2 4 4 3 2 6 2" xfId="25013" xr:uid="{00000000-0005-0000-0000-00003A660000}"/>
    <cellStyle name="Normal 2 4 4 3 2 7" xfId="16867" xr:uid="{00000000-0005-0000-0000-00003B660000}"/>
    <cellStyle name="Normal 2 4 4 3 3" xfId="932" xr:uid="{00000000-0005-0000-0000-00003C660000}"/>
    <cellStyle name="Normal 2 4 4 3 3 2" xfId="2342" xr:uid="{00000000-0005-0000-0000-00003D660000}"/>
    <cellStyle name="Normal 2 4 4 3 3 2 2" xfId="4864" xr:uid="{00000000-0005-0000-0000-00003E660000}"/>
    <cellStyle name="Normal 2 4 4 3 3 2 2 2" xfId="13010" xr:uid="{00000000-0005-0000-0000-00003F660000}"/>
    <cellStyle name="Normal 2 4 4 3 3 2 2 2 2" xfId="29306" xr:uid="{00000000-0005-0000-0000-000040660000}"/>
    <cellStyle name="Normal 2 4 4 3 3 2 2 3" xfId="21160" xr:uid="{00000000-0005-0000-0000-000041660000}"/>
    <cellStyle name="Normal 2 4 4 3 3 2 3" xfId="7641" xr:uid="{00000000-0005-0000-0000-000042660000}"/>
    <cellStyle name="Normal 2 4 4 3 3 2 3 2" xfId="15787" xr:uid="{00000000-0005-0000-0000-000043660000}"/>
    <cellStyle name="Normal 2 4 4 3 3 2 3 2 2" xfId="32083" xr:uid="{00000000-0005-0000-0000-000044660000}"/>
    <cellStyle name="Normal 2 4 4 3 3 2 3 3" xfId="23937" xr:uid="{00000000-0005-0000-0000-000045660000}"/>
    <cellStyle name="Normal 2 4 4 3 3 2 4" xfId="10488" xr:uid="{00000000-0005-0000-0000-000046660000}"/>
    <cellStyle name="Normal 2 4 4 3 3 2 4 2" xfId="26784" xr:uid="{00000000-0005-0000-0000-000047660000}"/>
    <cellStyle name="Normal 2 4 4 3 3 2 5" xfId="18638" xr:uid="{00000000-0005-0000-0000-000048660000}"/>
    <cellStyle name="Normal 2 4 4 3 3 3" xfId="3646" xr:uid="{00000000-0005-0000-0000-000049660000}"/>
    <cellStyle name="Normal 2 4 4 3 3 3 2" xfId="11792" xr:uid="{00000000-0005-0000-0000-00004A660000}"/>
    <cellStyle name="Normal 2 4 4 3 3 3 2 2" xfId="28088" xr:uid="{00000000-0005-0000-0000-00004B660000}"/>
    <cellStyle name="Normal 2 4 4 3 3 3 3" xfId="19942" xr:uid="{00000000-0005-0000-0000-00004C660000}"/>
    <cellStyle name="Normal 2 4 4 3 3 4" xfId="6231" xr:uid="{00000000-0005-0000-0000-00004D660000}"/>
    <cellStyle name="Normal 2 4 4 3 3 4 2" xfId="14377" xr:uid="{00000000-0005-0000-0000-00004E660000}"/>
    <cellStyle name="Normal 2 4 4 3 3 4 2 2" xfId="30673" xr:uid="{00000000-0005-0000-0000-00004F660000}"/>
    <cellStyle name="Normal 2 4 4 3 3 4 3" xfId="22527" xr:uid="{00000000-0005-0000-0000-000050660000}"/>
    <cellStyle name="Normal 2 4 4 3 3 5" xfId="9078" xr:uid="{00000000-0005-0000-0000-000051660000}"/>
    <cellStyle name="Normal 2 4 4 3 3 5 2" xfId="25374" xr:uid="{00000000-0005-0000-0000-000052660000}"/>
    <cellStyle name="Normal 2 4 4 3 3 6" xfId="17228" xr:uid="{00000000-0005-0000-0000-000053660000}"/>
    <cellStyle name="Normal 2 4 4 3 4" xfId="1637" xr:uid="{00000000-0005-0000-0000-000054660000}"/>
    <cellStyle name="Normal 2 4 4 3 4 2" xfId="4255" xr:uid="{00000000-0005-0000-0000-000055660000}"/>
    <cellStyle name="Normal 2 4 4 3 4 2 2" xfId="12401" xr:uid="{00000000-0005-0000-0000-000056660000}"/>
    <cellStyle name="Normal 2 4 4 3 4 2 2 2" xfId="28697" xr:uid="{00000000-0005-0000-0000-000057660000}"/>
    <cellStyle name="Normal 2 4 4 3 4 2 3" xfId="20551" xr:uid="{00000000-0005-0000-0000-000058660000}"/>
    <cellStyle name="Normal 2 4 4 3 4 3" xfId="6936" xr:uid="{00000000-0005-0000-0000-000059660000}"/>
    <cellStyle name="Normal 2 4 4 3 4 3 2" xfId="15082" xr:uid="{00000000-0005-0000-0000-00005A660000}"/>
    <cellStyle name="Normal 2 4 4 3 4 3 2 2" xfId="31378" xr:uid="{00000000-0005-0000-0000-00005B660000}"/>
    <cellStyle name="Normal 2 4 4 3 4 3 3" xfId="23232" xr:uid="{00000000-0005-0000-0000-00005C660000}"/>
    <cellStyle name="Normal 2 4 4 3 4 4" xfId="9783" xr:uid="{00000000-0005-0000-0000-00005D660000}"/>
    <cellStyle name="Normal 2 4 4 3 4 4 2" xfId="26079" xr:uid="{00000000-0005-0000-0000-00005E660000}"/>
    <cellStyle name="Normal 2 4 4 3 4 5" xfId="17933" xr:uid="{00000000-0005-0000-0000-00005F660000}"/>
    <cellStyle name="Normal 2 4 4 3 5" xfId="3037" xr:uid="{00000000-0005-0000-0000-000060660000}"/>
    <cellStyle name="Normal 2 4 4 3 5 2" xfId="11183" xr:uid="{00000000-0005-0000-0000-000061660000}"/>
    <cellStyle name="Normal 2 4 4 3 5 2 2" xfId="27479" xr:uid="{00000000-0005-0000-0000-000062660000}"/>
    <cellStyle name="Normal 2 4 4 3 5 3" xfId="19333" xr:uid="{00000000-0005-0000-0000-000063660000}"/>
    <cellStyle name="Normal 2 4 4 3 6" xfId="5526" xr:uid="{00000000-0005-0000-0000-000064660000}"/>
    <cellStyle name="Normal 2 4 4 3 6 2" xfId="13672" xr:uid="{00000000-0005-0000-0000-000065660000}"/>
    <cellStyle name="Normal 2 4 4 3 6 2 2" xfId="29968" xr:uid="{00000000-0005-0000-0000-000066660000}"/>
    <cellStyle name="Normal 2 4 4 3 6 3" xfId="21822" xr:uid="{00000000-0005-0000-0000-000067660000}"/>
    <cellStyle name="Normal 2 4 4 3 7" xfId="8373" xr:uid="{00000000-0005-0000-0000-000068660000}"/>
    <cellStyle name="Normal 2 4 4 3 7 2" xfId="24669" xr:uid="{00000000-0005-0000-0000-000069660000}"/>
    <cellStyle name="Normal 2 4 4 3 8" xfId="16523" xr:uid="{00000000-0005-0000-0000-00006A660000}"/>
    <cellStyle name="Normal 2 4 4 4" xfId="309" xr:uid="{00000000-0005-0000-0000-00006B660000}"/>
    <cellStyle name="Normal 2 4 4 4 2" xfId="653" xr:uid="{00000000-0005-0000-0000-00006C660000}"/>
    <cellStyle name="Normal 2 4 4 4 2 2" xfId="1359" xr:uid="{00000000-0005-0000-0000-00006D660000}"/>
    <cellStyle name="Normal 2 4 4 4 2 2 2" xfId="2769" xr:uid="{00000000-0005-0000-0000-00006E660000}"/>
    <cellStyle name="Normal 2 4 4 4 2 2 2 2" xfId="5234" xr:uid="{00000000-0005-0000-0000-00006F660000}"/>
    <cellStyle name="Normal 2 4 4 4 2 2 2 2 2" xfId="13380" xr:uid="{00000000-0005-0000-0000-000070660000}"/>
    <cellStyle name="Normal 2 4 4 4 2 2 2 2 2 2" xfId="29676" xr:uid="{00000000-0005-0000-0000-000071660000}"/>
    <cellStyle name="Normal 2 4 4 4 2 2 2 2 3" xfId="21530" xr:uid="{00000000-0005-0000-0000-000072660000}"/>
    <cellStyle name="Normal 2 4 4 4 2 2 2 3" xfId="8068" xr:uid="{00000000-0005-0000-0000-000073660000}"/>
    <cellStyle name="Normal 2 4 4 4 2 2 2 3 2" xfId="16214" xr:uid="{00000000-0005-0000-0000-000074660000}"/>
    <cellStyle name="Normal 2 4 4 4 2 2 2 3 2 2" xfId="32510" xr:uid="{00000000-0005-0000-0000-000075660000}"/>
    <cellStyle name="Normal 2 4 4 4 2 2 2 3 3" xfId="24364" xr:uid="{00000000-0005-0000-0000-000076660000}"/>
    <cellStyle name="Normal 2 4 4 4 2 2 2 4" xfId="10915" xr:uid="{00000000-0005-0000-0000-000077660000}"/>
    <cellStyle name="Normal 2 4 4 4 2 2 2 4 2" xfId="27211" xr:uid="{00000000-0005-0000-0000-000078660000}"/>
    <cellStyle name="Normal 2 4 4 4 2 2 2 5" xfId="19065" xr:uid="{00000000-0005-0000-0000-000079660000}"/>
    <cellStyle name="Normal 2 4 4 4 2 2 3" xfId="4016" xr:uid="{00000000-0005-0000-0000-00007A660000}"/>
    <cellStyle name="Normal 2 4 4 4 2 2 3 2" xfId="12162" xr:uid="{00000000-0005-0000-0000-00007B660000}"/>
    <cellStyle name="Normal 2 4 4 4 2 2 3 2 2" xfId="28458" xr:uid="{00000000-0005-0000-0000-00007C660000}"/>
    <cellStyle name="Normal 2 4 4 4 2 2 3 3" xfId="20312" xr:uid="{00000000-0005-0000-0000-00007D660000}"/>
    <cellStyle name="Normal 2 4 4 4 2 2 4" xfId="6658" xr:uid="{00000000-0005-0000-0000-00007E660000}"/>
    <cellStyle name="Normal 2 4 4 4 2 2 4 2" xfId="14804" xr:uid="{00000000-0005-0000-0000-00007F660000}"/>
    <cellStyle name="Normal 2 4 4 4 2 2 4 2 2" xfId="31100" xr:uid="{00000000-0005-0000-0000-000080660000}"/>
    <cellStyle name="Normal 2 4 4 4 2 2 4 3" xfId="22954" xr:uid="{00000000-0005-0000-0000-000081660000}"/>
    <cellStyle name="Normal 2 4 4 4 2 2 5" xfId="9505" xr:uid="{00000000-0005-0000-0000-000082660000}"/>
    <cellStyle name="Normal 2 4 4 4 2 2 5 2" xfId="25801" xr:uid="{00000000-0005-0000-0000-000083660000}"/>
    <cellStyle name="Normal 2 4 4 4 2 2 6" xfId="17655" xr:uid="{00000000-0005-0000-0000-000084660000}"/>
    <cellStyle name="Normal 2 4 4 4 2 3" xfId="2064" xr:uid="{00000000-0005-0000-0000-000085660000}"/>
    <cellStyle name="Normal 2 4 4 4 2 3 2" xfId="4625" xr:uid="{00000000-0005-0000-0000-000086660000}"/>
    <cellStyle name="Normal 2 4 4 4 2 3 2 2" xfId="12771" xr:uid="{00000000-0005-0000-0000-000087660000}"/>
    <cellStyle name="Normal 2 4 4 4 2 3 2 2 2" xfId="29067" xr:uid="{00000000-0005-0000-0000-000088660000}"/>
    <cellStyle name="Normal 2 4 4 4 2 3 2 3" xfId="20921" xr:uid="{00000000-0005-0000-0000-000089660000}"/>
    <cellStyle name="Normal 2 4 4 4 2 3 3" xfId="7363" xr:uid="{00000000-0005-0000-0000-00008A660000}"/>
    <cellStyle name="Normal 2 4 4 4 2 3 3 2" xfId="15509" xr:uid="{00000000-0005-0000-0000-00008B660000}"/>
    <cellStyle name="Normal 2 4 4 4 2 3 3 2 2" xfId="31805" xr:uid="{00000000-0005-0000-0000-00008C660000}"/>
    <cellStyle name="Normal 2 4 4 4 2 3 3 3" xfId="23659" xr:uid="{00000000-0005-0000-0000-00008D660000}"/>
    <cellStyle name="Normal 2 4 4 4 2 3 4" xfId="10210" xr:uid="{00000000-0005-0000-0000-00008E660000}"/>
    <cellStyle name="Normal 2 4 4 4 2 3 4 2" xfId="26506" xr:uid="{00000000-0005-0000-0000-00008F660000}"/>
    <cellStyle name="Normal 2 4 4 4 2 3 5" xfId="18360" xr:uid="{00000000-0005-0000-0000-000090660000}"/>
    <cellStyle name="Normal 2 4 4 4 2 4" xfId="3407" xr:uid="{00000000-0005-0000-0000-000091660000}"/>
    <cellStyle name="Normal 2 4 4 4 2 4 2" xfId="11553" xr:uid="{00000000-0005-0000-0000-000092660000}"/>
    <cellStyle name="Normal 2 4 4 4 2 4 2 2" xfId="27849" xr:uid="{00000000-0005-0000-0000-000093660000}"/>
    <cellStyle name="Normal 2 4 4 4 2 4 3" xfId="19703" xr:uid="{00000000-0005-0000-0000-000094660000}"/>
    <cellStyle name="Normal 2 4 4 4 2 5" xfId="5953" xr:uid="{00000000-0005-0000-0000-000095660000}"/>
    <cellStyle name="Normal 2 4 4 4 2 5 2" xfId="14099" xr:uid="{00000000-0005-0000-0000-000096660000}"/>
    <cellStyle name="Normal 2 4 4 4 2 5 2 2" xfId="30395" xr:uid="{00000000-0005-0000-0000-000097660000}"/>
    <cellStyle name="Normal 2 4 4 4 2 5 3" xfId="22249" xr:uid="{00000000-0005-0000-0000-000098660000}"/>
    <cellStyle name="Normal 2 4 4 4 2 6" xfId="8800" xr:uid="{00000000-0005-0000-0000-000099660000}"/>
    <cellStyle name="Normal 2 4 4 4 2 6 2" xfId="25096" xr:uid="{00000000-0005-0000-0000-00009A660000}"/>
    <cellStyle name="Normal 2 4 4 4 2 7" xfId="16950" xr:uid="{00000000-0005-0000-0000-00009B660000}"/>
    <cellStyle name="Normal 2 4 4 4 3" xfId="1015" xr:uid="{00000000-0005-0000-0000-00009C660000}"/>
    <cellStyle name="Normal 2 4 4 4 3 2" xfId="2425" xr:uid="{00000000-0005-0000-0000-00009D660000}"/>
    <cellStyle name="Normal 2 4 4 4 3 2 2" xfId="4938" xr:uid="{00000000-0005-0000-0000-00009E660000}"/>
    <cellStyle name="Normal 2 4 4 4 3 2 2 2" xfId="13084" xr:uid="{00000000-0005-0000-0000-00009F660000}"/>
    <cellStyle name="Normal 2 4 4 4 3 2 2 2 2" xfId="29380" xr:uid="{00000000-0005-0000-0000-0000A0660000}"/>
    <cellStyle name="Normal 2 4 4 4 3 2 2 3" xfId="21234" xr:uid="{00000000-0005-0000-0000-0000A1660000}"/>
    <cellStyle name="Normal 2 4 4 4 3 2 3" xfId="7724" xr:uid="{00000000-0005-0000-0000-0000A2660000}"/>
    <cellStyle name="Normal 2 4 4 4 3 2 3 2" xfId="15870" xr:uid="{00000000-0005-0000-0000-0000A3660000}"/>
    <cellStyle name="Normal 2 4 4 4 3 2 3 2 2" xfId="32166" xr:uid="{00000000-0005-0000-0000-0000A4660000}"/>
    <cellStyle name="Normal 2 4 4 4 3 2 3 3" xfId="24020" xr:uid="{00000000-0005-0000-0000-0000A5660000}"/>
    <cellStyle name="Normal 2 4 4 4 3 2 4" xfId="10571" xr:uid="{00000000-0005-0000-0000-0000A6660000}"/>
    <cellStyle name="Normal 2 4 4 4 3 2 4 2" xfId="26867" xr:uid="{00000000-0005-0000-0000-0000A7660000}"/>
    <cellStyle name="Normal 2 4 4 4 3 2 5" xfId="18721" xr:uid="{00000000-0005-0000-0000-0000A8660000}"/>
    <cellStyle name="Normal 2 4 4 4 3 3" xfId="3720" xr:uid="{00000000-0005-0000-0000-0000A9660000}"/>
    <cellStyle name="Normal 2 4 4 4 3 3 2" xfId="11866" xr:uid="{00000000-0005-0000-0000-0000AA660000}"/>
    <cellStyle name="Normal 2 4 4 4 3 3 2 2" xfId="28162" xr:uid="{00000000-0005-0000-0000-0000AB660000}"/>
    <cellStyle name="Normal 2 4 4 4 3 3 3" xfId="20016" xr:uid="{00000000-0005-0000-0000-0000AC660000}"/>
    <cellStyle name="Normal 2 4 4 4 3 4" xfId="6314" xr:uid="{00000000-0005-0000-0000-0000AD660000}"/>
    <cellStyle name="Normal 2 4 4 4 3 4 2" xfId="14460" xr:uid="{00000000-0005-0000-0000-0000AE660000}"/>
    <cellStyle name="Normal 2 4 4 4 3 4 2 2" xfId="30756" xr:uid="{00000000-0005-0000-0000-0000AF660000}"/>
    <cellStyle name="Normal 2 4 4 4 3 4 3" xfId="22610" xr:uid="{00000000-0005-0000-0000-0000B0660000}"/>
    <cellStyle name="Normal 2 4 4 4 3 5" xfId="9161" xr:uid="{00000000-0005-0000-0000-0000B1660000}"/>
    <cellStyle name="Normal 2 4 4 4 3 5 2" xfId="25457" xr:uid="{00000000-0005-0000-0000-0000B2660000}"/>
    <cellStyle name="Normal 2 4 4 4 3 6" xfId="17311" xr:uid="{00000000-0005-0000-0000-0000B3660000}"/>
    <cellStyle name="Normal 2 4 4 4 4" xfId="1720" xr:uid="{00000000-0005-0000-0000-0000B4660000}"/>
    <cellStyle name="Normal 2 4 4 4 4 2" xfId="4329" xr:uid="{00000000-0005-0000-0000-0000B5660000}"/>
    <cellStyle name="Normal 2 4 4 4 4 2 2" xfId="12475" xr:uid="{00000000-0005-0000-0000-0000B6660000}"/>
    <cellStyle name="Normal 2 4 4 4 4 2 2 2" xfId="28771" xr:uid="{00000000-0005-0000-0000-0000B7660000}"/>
    <cellStyle name="Normal 2 4 4 4 4 2 3" xfId="20625" xr:uid="{00000000-0005-0000-0000-0000B8660000}"/>
    <cellStyle name="Normal 2 4 4 4 4 3" xfId="7019" xr:uid="{00000000-0005-0000-0000-0000B9660000}"/>
    <cellStyle name="Normal 2 4 4 4 4 3 2" xfId="15165" xr:uid="{00000000-0005-0000-0000-0000BA660000}"/>
    <cellStyle name="Normal 2 4 4 4 4 3 2 2" xfId="31461" xr:uid="{00000000-0005-0000-0000-0000BB660000}"/>
    <cellStyle name="Normal 2 4 4 4 4 3 3" xfId="23315" xr:uid="{00000000-0005-0000-0000-0000BC660000}"/>
    <cellStyle name="Normal 2 4 4 4 4 4" xfId="9866" xr:uid="{00000000-0005-0000-0000-0000BD660000}"/>
    <cellStyle name="Normal 2 4 4 4 4 4 2" xfId="26162" xr:uid="{00000000-0005-0000-0000-0000BE660000}"/>
    <cellStyle name="Normal 2 4 4 4 4 5" xfId="18016" xr:uid="{00000000-0005-0000-0000-0000BF660000}"/>
    <cellStyle name="Normal 2 4 4 4 5" xfId="3111" xr:uid="{00000000-0005-0000-0000-0000C0660000}"/>
    <cellStyle name="Normal 2 4 4 4 5 2" xfId="11257" xr:uid="{00000000-0005-0000-0000-0000C1660000}"/>
    <cellStyle name="Normal 2 4 4 4 5 2 2" xfId="27553" xr:uid="{00000000-0005-0000-0000-0000C2660000}"/>
    <cellStyle name="Normal 2 4 4 4 5 3" xfId="19407" xr:uid="{00000000-0005-0000-0000-0000C3660000}"/>
    <cellStyle name="Normal 2 4 4 4 6" xfId="5609" xr:uid="{00000000-0005-0000-0000-0000C4660000}"/>
    <cellStyle name="Normal 2 4 4 4 6 2" xfId="13755" xr:uid="{00000000-0005-0000-0000-0000C5660000}"/>
    <cellStyle name="Normal 2 4 4 4 6 2 2" xfId="30051" xr:uid="{00000000-0005-0000-0000-0000C6660000}"/>
    <cellStyle name="Normal 2 4 4 4 6 3" xfId="21905" xr:uid="{00000000-0005-0000-0000-0000C7660000}"/>
    <cellStyle name="Normal 2 4 4 4 7" xfId="8456" xr:uid="{00000000-0005-0000-0000-0000C8660000}"/>
    <cellStyle name="Normal 2 4 4 4 7 2" xfId="24752" xr:uid="{00000000-0005-0000-0000-0000C9660000}"/>
    <cellStyle name="Normal 2 4 4 4 8" xfId="16606" xr:uid="{00000000-0005-0000-0000-0000CA660000}"/>
    <cellStyle name="Normal 2 4 4 5" xfId="399" xr:uid="{00000000-0005-0000-0000-0000CB660000}"/>
    <cellStyle name="Normal 2 4 4 5 2" xfId="1105" xr:uid="{00000000-0005-0000-0000-0000CC660000}"/>
    <cellStyle name="Normal 2 4 4 5 2 2" xfId="2515" xr:uid="{00000000-0005-0000-0000-0000CD660000}"/>
    <cellStyle name="Normal 2 4 4 5 2 2 2" xfId="5012" xr:uid="{00000000-0005-0000-0000-0000CE660000}"/>
    <cellStyle name="Normal 2 4 4 5 2 2 2 2" xfId="13158" xr:uid="{00000000-0005-0000-0000-0000CF660000}"/>
    <cellStyle name="Normal 2 4 4 5 2 2 2 2 2" xfId="29454" xr:uid="{00000000-0005-0000-0000-0000D0660000}"/>
    <cellStyle name="Normal 2 4 4 5 2 2 2 3" xfId="21308" xr:uid="{00000000-0005-0000-0000-0000D1660000}"/>
    <cellStyle name="Normal 2 4 4 5 2 2 3" xfId="7814" xr:uid="{00000000-0005-0000-0000-0000D2660000}"/>
    <cellStyle name="Normal 2 4 4 5 2 2 3 2" xfId="15960" xr:uid="{00000000-0005-0000-0000-0000D3660000}"/>
    <cellStyle name="Normal 2 4 4 5 2 2 3 2 2" xfId="32256" xr:uid="{00000000-0005-0000-0000-0000D4660000}"/>
    <cellStyle name="Normal 2 4 4 5 2 2 3 3" xfId="24110" xr:uid="{00000000-0005-0000-0000-0000D5660000}"/>
    <cellStyle name="Normal 2 4 4 5 2 2 4" xfId="10661" xr:uid="{00000000-0005-0000-0000-0000D6660000}"/>
    <cellStyle name="Normal 2 4 4 5 2 2 4 2" xfId="26957" xr:uid="{00000000-0005-0000-0000-0000D7660000}"/>
    <cellStyle name="Normal 2 4 4 5 2 2 5" xfId="18811" xr:uid="{00000000-0005-0000-0000-0000D8660000}"/>
    <cellStyle name="Normal 2 4 4 5 2 3" xfId="3794" xr:uid="{00000000-0005-0000-0000-0000D9660000}"/>
    <cellStyle name="Normal 2 4 4 5 2 3 2" xfId="11940" xr:uid="{00000000-0005-0000-0000-0000DA660000}"/>
    <cellStyle name="Normal 2 4 4 5 2 3 2 2" xfId="28236" xr:uid="{00000000-0005-0000-0000-0000DB660000}"/>
    <cellStyle name="Normal 2 4 4 5 2 3 3" xfId="20090" xr:uid="{00000000-0005-0000-0000-0000DC660000}"/>
    <cellStyle name="Normal 2 4 4 5 2 4" xfId="6404" xr:uid="{00000000-0005-0000-0000-0000DD660000}"/>
    <cellStyle name="Normal 2 4 4 5 2 4 2" xfId="14550" xr:uid="{00000000-0005-0000-0000-0000DE660000}"/>
    <cellStyle name="Normal 2 4 4 5 2 4 2 2" xfId="30846" xr:uid="{00000000-0005-0000-0000-0000DF660000}"/>
    <cellStyle name="Normal 2 4 4 5 2 4 3" xfId="22700" xr:uid="{00000000-0005-0000-0000-0000E0660000}"/>
    <cellStyle name="Normal 2 4 4 5 2 5" xfId="9251" xr:uid="{00000000-0005-0000-0000-0000E1660000}"/>
    <cellStyle name="Normal 2 4 4 5 2 5 2" xfId="25547" xr:uid="{00000000-0005-0000-0000-0000E2660000}"/>
    <cellStyle name="Normal 2 4 4 5 2 6" xfId="17401" xr:uid="{00000000-0005-0000-0000-0000E3660000}"/>
    <cellStyle name="Normal 2 4 4 5 3" xfId="1810" xr:uid="{00000000-0005-0000-0000-0000E4660000}"/>
    <cellStyle name="Normal 2 4 4 5 3 2" xfId="4403" xr:uid="{00000000-0005-0000-0000-0000E5660000}"/>
    <cellStyle name="Normal 2 4 4 5 3 2 2" xfId="12549" xr:uid="{00000000-0005-0000-0000-0000E6660000}"/>
    <cellStyle name="Normal 2 4 4 5 3 2 2 2" xfId="28845" xr:uid="{00000000-0005-0000-0000-0000E7660000}"/>
    <cellStyle name="Normal 2 4 4 5 3 2 3" xfId="20699" xr:uid="{00000000-0005-0000-0000-0000E8660000}"/>
    <cellStyle name="Normal 2 4 4 5 3 3" xfId="7109" xr:uid="{00000000-0005-0000-0000-0000E9660000}"/>
    <cellStyle name="Normal 2 4 4 5 3 3 2" xfId="15255" xr:uid="{00000000-0005-0000-0000-0000EA660000}"/>
    <cellStyle name="Normal 2 4 4 5 3 3 2 2" xfId="31551" xr:uid="{00000000-0005-0000-0000-0000EB660000}"/>
    <cellStyle name="Normal 2 4 4 5 3 3 3" xfId="23405" xr:uid="{00000000-0005-0000-0000-0000EC660000}"/>
    <cellStyle name="Normal 2 4 4 5 3 4" xfId="9956" xr:uid="{00000000-0005-0000-0000-0000ED660000}"/>
    <cellStyle name="Normal 2 4 4 5 3 4 2" xfId="26252" xr:uid="{00000000-0005-0000-0000-0000EE660000}"/>
    <cellStyle name="Normal 2 4 4 5 3 5" xfId="18106" xr:uid="{00000000-0005-0000-0000-0000EF660000}"/>
    <cellStyle name="Normal 2 4 4 5 4" xfId="3185" xr:uid="{00000000-0005-0000-0000-0000F0660000}"/>
    <cellStyle name="Normal 2 4 4 5 4 2" xfId="11331" xr:uid="{00000000-0005-0000-0000-0000F1660000}"/>
    <cellStyle name="Normal 2 4 4 5 4 2 2" xfId="27627" xr:uid="{00000000-0005-0000-0000-0000F2660000}"/>
    <cellStyle name="Normal 2 4 4 5 4 3" xfId="19481" xr:uid="{00000000-0005-0000-0000-0000F3660000}"/>
    <cellStyle name="Normal 2 4 4 5 5" xfId="5699" xr:uid="{00000000-0005-0000-0000-0000F4660000}"/>
    <cellStyle name="Normal 2 4 4 5 5 2" xfId="13845" xr:uid="{00000000-0005-0000-0000-0000F5660000}"/>
    <cellStyle name="Normal 2 4 4 5 5 2 2" xfId="30141" xr:uid="{00000000-0005-0000-0000-0000F6660000}"/>
    <cellStyle name="Normal 2 4 4 5 5 3" xfId="21995" xr:uid="{00000000-0005-0000-0000-0000F7660000}"/>
    <cellStyle name="Normal 2 4 4 5 6" xfId="8546" xr:uid="{00000000-0005-0000-0000-0000F8660000}"/>
    <cellStyle name="Normal 2 4 4 5 6 2" xfId="24842" xr:uid="{00000000-0005-0000-0000-0000F9660000}"/>
    <cellStyle name="Normal 2 4 4 5 7" xfId="16696" xr:uid="{00000000-0005-0000-0000-0000FA660000}"/>
    <cellStyle name="Normal 2 4 4 6" xfId="761" xr:uid="{00000000-0005-0000-0000-0000FB660000}"/>
    <cellStyle name="Normal 2 4 4 6 2" xfId="2171" xr:uid="{00000000-0005-0000-0000-0000FC660000}"/>
    <cellStyle name="Normal 2 4 4 6 2 2" xfId="4716" xr:uid="{00000000-0005-0000-0000-0000FD660000}"/>
    <cellStyle name="Normal 2 4 4 6 2 2 2" xfId="12862" xr:uid="{00000000-0005-0000-0000-0000FE660000}"/>
    <cellStyle name="Normal 2 4 4 6 2 2 2 2" xfId="29158" xr:uid="{00000000-0005-0000-0000-0000FF660000}"/>
    <cellStyle name="Normal 2 4 4 6 2 2 3" xfId="21012" xr:uid="{00000000-0005-0000-0000-000000670000}"/>
    <cellStyle name="Normal 2 4 4 6 2 3" xfId="7470" xr:uid="{00000000-0005-0000-0000-000001670000}"/>
    <cellStyle name="Normal 2 4 4 6 2 3 2" xfId="15616" xr:uid="{00000000-0005-0000-0000-000002670000}"/>
    <cellStyle name="Normal 2 4 4 6 2 3 2 2" xfId="31912" xr:uid="{00000000-0005-0000-0000-000003670000}"/>
    <cellStyle name="Normal 2 4 4 6 2 3 3" xfId="23766" xr:uid="{00000000-0005-0000-0000-000004670000}"/>
    <cellStyle name="Normal 2 4 4 6 2 4" xfId="10317" xr:uid="{00000000-0005-0000-0000-000005670000}"/>
    <cellStyle name="Normal 2 4 4 6 2 4 2" xfId="26613" xr:uid="{00000000-0005-0000-0000-000006670000}"/>
    <cellStyle name="Normal 2 4 4 6 2 5" xfId="18467" xr:uid="{00000000-0005-0000-0000-000007670000}"/>
    <cellStyle name="Normal 2 4 4 6 3" xfId="3498" xr:uid="{00000000-0005-0000-0000-000008670000}"/>
    <cellStyle name="Normal 2 4 4 6 3 2" xfId="11644" xr:uid="{00000000-0005-0000-0000-000009670000}"/>
    <cellStyle name="Normal 2 4 4 6 3 2 2" xfId="27940" xr:uid="{00000000-0005-0000-0000-00000A670000}"/>
    <cellStyle name="Normal 2 4 4 6 3 3" xfId="19794" xr:uid="{00000000-0005-0000-0000-00000B670000}"/>
    <cellStyle name="Normal 2 4 4 6 4" xfId="6060" xr:uid="{00000000-0005-0000-0000-00000C670000}"/>
    <cellStyle name="Normal 2 4 4 6 4 2" xfId="14206" xr:uid="{00000000-0005-0000-0000-00000D670000}"/>
    <cellStyle name="Normal 2 4 4 6 4 2 2" xfId="30502" xr:uid="{00000000-0005-0000-0000-00000E670000}"/>
    <cellStyle name="Normal 2 4 4 6 4 3" xfId="22356" xr:uid="{00000000-0005-0000-0000-00000F670000}"/>
    <cellStyle name="Normal 2 4 4 6 5" xfId="8907" xr:uid="{00000000-0005-0000-0000-000010670000}"/>
    <cellStyle name="Normal 2 4 4 6 5 2" xfId="25203" xr:uid="{00000000-0005-0000-0000-000011670000}"/>
    <cellStyle name="Normal 2 4 4 6 6" xfId="17057" xr:uid="{00000000-0005-0000-0000-000012670000}"/>
    <cellStyle name="Normal 2 4 4 7" xfId="1466" xr:uid="{00000000-0005-0000-0000-000013670000}"/>
    <cellStyle name="Normal 2 4 4 7 2" xfId="4107" xr:uid="{00000000-0005-0000-0000-000014670000}"/>
    <cellStyle name="Normal 2 4 4 7 2 2" xfId="12253" xr:uid="{00000000-0005-0000-0000-000015670000}"/>
    <cellStyle name="Normal 2 4 4 7 2 2 2" xfId="28549" xr:uid="{00000000-0005-0000-0000-000016670000}"/>
    <cellStyle name="Normal 2 4 4 7 2 3" xfId="20403" xr:uid="{00000000-0005-0000-0000-000017670000}"/>
    <cellStyle name="Normal 2 4 4 7 3" xfId="6765" xr:uid="{00000000-0005-0000-0000-000018670000}"/>
    <cellStyle name="Normal 2 4 4 7 3 2" xfId="14911" xr:uid="{00000000-0005-0000-0000-000019670000}"/>
    <cellStyle name="Normal 2 4 4 7 3 2 2" xfId="31207" xr:uid="{00000000-0005-0000-0000-00001A670000}"/>
    <cellStyle name="Normal 2 4 4 7 3 3" xfId="23061" xr:uid="{00000000-0005-0000-0000-00001B670000}"/>
    <cellStyle name="Normal 2 4 4 7 4" xfId="9612" xr:uid="{00000000-0005-0000-0000-00001C670000}"/>
    <cellStyle name="Normal 2 4 4 7 4 2" xfId="25908" xr:uid="{00000000-0005-0000-0000-00001D670000}"/>
    <cellStyle name="Normal 2 4 4 7 5" xfId="17762" xr:uid="{00000000-0005-0000-0000-00001E670000}"/>
    <cellStyle name="Normal 2 4 4 8" xfId="2889" xr:uid="{00000000-0005-0000-0000-00001F670000}"/>
    <cellStyle name="Normal 2 4 4 8 2" xfId="11035" xr:uid="{00000000-0005-0000-0000-000020670000}"/>
    <cellStyle name="Normal 2 4 4 8 2 2" xfId="27331" xr:uid="{00000000-0005-0000-0000-000021670000}"/>
    <cellStyle name="Normal 2 4 4 8 3" xfId="19185" xr:uid="{00000000-0005-0000-0000-000022670000}"/>
    <cellStyle name="Normal 2 4 4 9" xfId="5355" xr:uid="{00000000-0005-0000-0000-000023670000}"/>
    <cellStyle name="Normal 2 4 4 9 2" xfId="13501" xr:uid="{00000000-0005-0000-0000-000024670000}"/>
    <cellStyle name="Normal 2 4 4 9 2 2" xfId="29797" xr:uid="{00000000-0005-0000-0000-000025670000}"/>
    <cellStyle name="Normal 2 4 4 9 3" xfId="21651" xr:uid="{00000000-0005-0000-0000-000026670000}"/>
    <cellStyle name="Normal 2 4 5" xfId="101" xr:uid="{00000000-0005-0000-0000-000027670000}"/>
    <cellStyle name="Normal 2 4 5 2" xfId="445" xr:uid="{00000000-0005-0000-0000-000028670000}"/>
    <cellStyle name="Normal 2 4 5 2 2" xfId="1151" xr:uid="{00000000-0005-0000-0000-000029670000}"/>
    <cellStyle name="Normal 2 4 5 2 2 2" xfId="2561" xr:uid="{00000000-0005-0000-0000-00002A670000}"/>
    <cellStyle name="Normal 2 4 5 2 2 2 2" xfId="5050" xr:uid="{00000000-0005-0000-0000-00002B670000}"/>
    <cellStyle name="Normal 2 4 5 2 2 2 2 2" xfId="13196" xr:uid="{00000000-0005-0000-0000-00002C670000}"/>
    <cellStyle name="Normal 2 4 5 2 2 2 2 2 2" xfId="29492" xr:uid="{00000000-0005-0000-0000-00002D670000}"/>
    <cellStyle name="Normal 2 4 5 2 2 2 2 3" xfId="21346" xr:uid="{00000000-0005-0000-0000-00002E670000}"/>
    <cellStyle name="Normal 2 4 5 2 2 2 3" xfId="7860" xr:uid="{00000000-0005-0000-0000-00002F670000}"/>
    <cellStyle name="Normal 2 4 5 2 2 2 3 2" xfId="16006" xr:uid="{00000000-0005-0000-0000-000030670000}"/>
    <cellStyle name="Normal 2 4 5 2 2 2 3 2 2" xfId="32302" xr:uid="{00000000-0005-0000-0000-000031670000}"/>
    <cellStyle name="Normal 2 4 5 2 2 2 3 3" xfId="24156" xr:uid="{00000000-0005-0000-0000-000032670000}"/>
    <cellStyle name="Normal 2 4 5 2 2 2 4" xfId="10707" xr:uid="{00000000-0005-0000-0000-000033670000}"/>
    <cellStyle name="Normal 2 4 5 2 2 2 4 2" xfId="27003" xr:uid="{00000000-0005-0000-0000-000034670000}"/>
    <cellStyle name="Normal 2 4 5 2 2 2 5" xfId="18857" xr:uid="{00000000-0005-0000-0000-000035670000}"/>
    <cellStyle name="Normal 2 4 5 2 2 3" xfId="3832" xr:uid="{00000000-0005-0000-0000-000036670000}"/>
    <cellStyle name="Normal 2 4 5 2 2 3 2" xfId="11978" xr:uid="{00000000-0005-0000-0000-000037670000}"/>
    <cellStyle name="Normal 2 4 5 2 2 3 2 2" xfId="28274" xr:uid="{00000000-0005-0000-0000-000038670000}"/>
    <cellStyle name="Normal 2 4 5 2 2 3 3" xfId="20128" xr:uid="{00000000-0005-0000-0000-000039670000}"/>
    <cellStyle name="Normal 2 4 5 2 2 4" xfId="6450" xr:uid="{00000000-0005-0000-0000-00003A670000}"/>
    <cellStyle name="Normal 2 4 5 2 2 4 2" xfId="14596" xr:uid="{00000000-0005-0000-0000-00003B670000}"/>
    <cellStyle name="Normal 2 4 5 2 2 4 2 2" xfId="30892" xr:uid="{00000000-0005-0000-0000-00003C670000}"/>
    <cellStyle name="Normal 2 4 5 2 2 4 3" xfId="22746" xr:uid="{00000000-0005-0000-0000-00003D670000}"/>
    <cellStyle name="Normal 2 4 5 2 2 5" xfId="9297" xr:uid="{00000000-0005-0000-0000-00003E670000}"/>
    <cellStyle name="Normal 2 4 5 2 2 5 2" xfId="25593" xr:uid="{00000000-0005-0000-0000-00003F670000}"/>
    <cellStyle name="Normal 2 4 5 2 2 6" xfId="17447" xr:uid="{00000000-0005-0000-0000-000040670000}"/>
    <cellStyle name="Normal 2 4 5 2 3" xfId="1856" xr:uid="{00000000-0005-0000-0000-000041670000}"/>
    <cellStyle name="Normal 2 4 5 2 3 2" xfId="4441" xr:uid="{00000000-0005-0000-0000-000042670000}"/>
    <cellStyle name="Normal 2 4 5 2 3 2 2" xfId="12587" xr:uid="{00000000-0005-0000-0000-000043670000}"/>
    <cellStyle name="Normal 2 4 5 2 3 2 2 2" xfId="28883" xr:uid="{00000000-0005-0000-0000-000044670000}"/>
    <cellStyle name="Normal 2 4 5 2 3 2 3" xfId="20737" xr:uid="{00000000-0005-0000-0000-000045670000}"/>
    <cellStyle name="Normal 2 4 5 2 3 3" xfId="7155" xr:uid="{00000000-0005-0000-0000-000046670000}"/>
    <cellStyle name="Normal 2 4 5 2 3 3 2" xfId="15301" xr:uid="{00000000-0005-0000-0000-000047670000}"/>
    <cellStyle name="Normal 2 4 5 2 3 3 2 2" xfId="31597" xr:uid="{00000000-0005-0000-0000-000048670000}"/>
    <cellStyle name="Normal 2 4 5 2 3 3 3" xfId="23451" xr:uid="{00000000-0005-0000-0000-000049670000}"/>
    <cellStyle name="Normal 2 4 5 2 3 4" xfId="10002" xr:uid="{00000000-0005-0000-0000-00004A670000}"/>
    <cellStyle name="Normal 2 4 5 2 3 4 2" xfId="26298" xr:uid="{00000000-0005-0000-0000-00004B670000}"/>
    <cellStyle name="Normal 2 4 5 2 3 5" xfId="18152" xr:uid="{00000000-0005-0000-0000-00004C670000}"/>
    <cellStyle name="Normal 2 4 5 2 4" xfId="3223" xr:uid="{00000000-0005-0000-0000-00004D670000}"/>
    <cellStyle name="Normal 2 4 5 2 4 2" xfId="11369" xr:uid="{00000000-0005-0000-0000-00004E670000}"/>
    <cellStyle name="Normal 2 4 5 2 4 2 2" xfId="27665" xr:uid="{00000000-0005-0000-0000-00004F670000}"/>
    <cellStyle name="Normal 2 4 5 2 4 3" xfId="19519" xr:uid="{00000000-0005-0000-0000-000050670000}"/>
    <cellStyle name="Normal 2 4 5 2 5" xfId="5745" xr:uid="{00000000-0005-0000-0000-000051670000}"/>
    <cellStyle name="Normal 2 4 5 2 5 2" xfId="13891" xr:uid="{00000000-0005-0000-0000-000052670000}"/>
    <cellStyle name="Normal 2 4 5 2 5 2 2" xfId="30187" xr:uid="{00000000-0005-0000-0000-000053670000}"/>
    <cellStyle name="Normal 2 4 5 2 5 3" xfId="22041" xr:uid="{00000000-0005-0000-0000-000054670000}"/>
    <cellStyle name="Normal 2 4 5 2 6" xfId="8592" xr:uid="{00000000-0005-0000-0000-000055670000}"/>
    <cellStyle name="Normal 2 4 5 2 6 2" xfId="24888" xr:uid="{00000000-0005-0000-0000-000056670000}"/>
    <cellStyle name="Normal 2 4 5 2 7" xfId="16742" xr:uid="{00000000-0005-0000-0000-000057670000}"/>
    <cellStyle name="Normal 2 4 5 3" xfId="807" xr:uid="{00000000-0005-0000-0000-000058670000}"/>
    <cellStyle name="Normal 2 4 5 3 2" xfId="2217" xr:uid="{00000000-0005-0000-0000-000059670000}"/>
    <cellStyle name="Normal 2 4 5 3 2 2" xfId="4754" xr:uid="{00000000-0005-0000-0000-00005A670000}"/>
    <cellStyle name="Normal 2 4 5 3 2 2 2" xfId="12900" xr:uid="{00000000-0005-0000-0000-00005B670000}"/>
    <cellStyle name="Normal 2 4 5 3 2 2 2 2" xfId="29196" xr:uid="{00000000-0005-0000-0000-00005C670000}"/>
    <cellStyle name="Normal 2 4 5 3 2 2 3" xfId="21050" xr:uid="{00000000-0005-0000-0000-00005D670000}"/>
    <cellStyle name="Normal 2 4 5 3 2 3" xfId="7516" xr:uid="{00000000-0005-0000-0000-00005E670000}"/>
    <cellStyle name="Normal 2 4 5 3 2 3 2" xfId="15662" xr:uid="{00000000-0005-0000-0000-00005F670000}"/>
    <cellStyle name="Normal 2 4 5 3 2 3 2 2" xfId="31958" xr:uid="{00000000-0005-0000-0000-000060670000}"/>
    <cellStyle name="Normal 2 4 5 3 2 3 3" xfId="23812" xr:uid="{00000000-0005-0000-0000-000061670000}"/>
    <cellStyle name="Normal 2 4 5 3 2 4" xfId="10363" xr:uid="{00000000-0005-0000-0000-000062670000}"/>
    <cellStyle name="Normal 2 4 5 3 2 4 2" xfId="26659" xr:uid="{00000000-0005-0000-0000-000063670000}"/>
    <cellStyle name="Normal 2 4 5 3 2 5" xfId="18513" xr:uid="{00000000-0005-0000-0000-000064670000}"/>
    <cellStyle name="Normal 2 4 5 3 3" xfId="3536" xr:uid="{00000000-0005-0000-0000-000065670000}"/>
    <cellStyle name="Normal 2 4 5 3 3 2" xfId="11682" xr:uid="{00000000-0005-0000-0000-000066670000}"/>
    <cellStyle name="Normal 2 4 5 3 3 2 2" xfId="27978" xr:uid="{00000000-0005-0000-0000-000067670000}"/>
    <cellStyle name="Normal 2 4 5 3 3 3" xfId="19832" xr:uid="{00000000-0005-0000-0000-000068670000}"/>
    <cellStyle name="Normal 2 4 5 3 4" xfId="6106" xr:uid="{00000000-0005-0000-0000-000069670000}"/>
    <cellStyle name="Normal 2 4 5 3 4 2" xfId="14252" xr:uid="{00000000-0005-0000-0000-00006A670000}"/>
    <cellStyle name="Normal 2 4 5 3 4 2 2" xfId="30548" xr:uid="{00000000-0005-0000-0000-00006B670000}"/>
    <cellStyle name="Normal 2 4 5 3 4 3" xfId="22402" xr:uid="{00000000-0005-0000-0000-00006C670000}"/>
    <cellStyle name="Normal 2 4 5 3 5" xfId="8953" xr:uid="{00000000-0005-0000-0000-00006D670000}"/>
    <cellStyle name="Normal 2 4 5 3 5 2" xfId="25249" xr:uid="{00000000-0005-0000-0000-00006E670000}"/>
    <cellStyle name="Normal 2 4 5 3 6" xfId="17103" xr:uid="{00000000-0005-0000-0000-00006F670000}"/>
    <cellStyle name="Normal 2 4 5 4" xfId="1512" xr:uid="{00000000-0005-0000-0000-000070670000}"/>
    <cellStyle name="Normal 2 4 5 4 2" xfId="4145" xr:uid="{00000000-0005-0000-0000-000071670000}"/>
    <cellStyle name="Normal 2 4 5 4 2 2" xfId="12291" xr:uid="{00000000-0005-0000-0000-000072670000}"/>
    <cellStyle name="Normal 2 4 5 4 2 2 2" xfId="28587" xr:uid="{00000000-0005-0000-0000-000073670000}"/>
    <cellStyle name="Normal 2 4 5 4 2 3" xfId="20441" xr:uid="{00000000-0005-0000-0000-000074670000}"/>
    <cellStyle name="Normal 2 4 5 4 3" xfId="6811" xr:uid="{00000000-0005-0000-0000-000075670000}"/>
    <cellStyle name="Normal 2 4 5 4 3 2" xfId="14957" xr:uid="{00000000-0005-0000-0000-000076670000}"/>
    <cellStyle name="Normal 2 4 5 4 3 2 2" xfId="31253" xr:uid="{00000000-0005-0000-0000-000077670000}"/>
    <cellStyle name="Normal 2 4 5 4 3 3" xfId="23107" xr:uid="{00000000-0005-0000-0000-000078670000}"/>
    <cellStyle name="Normal 2 4 5 4 4" xfId="9658" xr:uid="{00000000-0005-0000-0000-000079670000}"/>
    <cellStyle name="Normal 2 4 5 4 4 2" xfId="25954" xr:uid="{00000000-0005-0000-0000-00007A670000}"/>
    <cellStyle name="Normal 2 4 5 4 5" xfId="17808" xr:uid="{00000000-0005-0000-0000-00007B670000}"/>
    <cellStyle name="Normal 2 4 5 5" xfId="2927" xr:uid="{00000000-0005-0000-0000-00007C670000}"/>
    <cellStyle name="Normal 2 4 5 5 2" xfId="11073" xr:uid="{00000000-0005-0000-0000-00007D670000}"/>
    <cellStyle name="Normal 2 4 5 5 2 2" xfId="27369" xr:uid="{00000000-0005-0000-0000-00007E670000}"/>
    <cellStyle name="Normal 2 4 5 5 3" xfId="19223" xr:uid="{00000000-0005-0000-0000-00007F670000}"/>
    <cellStyle name="Normal 2 4 5 6" xfId="5401" xr:uid="{00000000-0005-0000-0000-000080670000}"/>
    <cellStyle name="Normal 2 4 5 6 2" xfId="13547" xr:uid="{00000000-0005-0000-0000-000081670000}"/>
    <cellStyle name="Normal 2 4 5 6 2 2" xfId="29843" xr:uid="{00000000-0005-0000-0000-000082670000}"/>
    <cellStyle name="Normal 2 4 5 6 3" xfId="21697" xr:uid="{00000000-0005-0000-0000-000083670000}"/>
    <cellStyle name="Normal 2 4 5 7" xfId="8248" xr:uid="{00000000-0005-0000-0000-000084670000}"/>
    <cellStyle name="Normal 2 4 5 7 2" xfId="24544" xr:uid="{00000000-0005-0000-0000-000085670000}"/>
    <cellStyle name="Normal 2 4 5 8" xfId="16398" xr:uid="{00000000-0005-0000-0000-000086670000}"/>
    <cellStyle name="Normal 2 4 6" xfId="190" xr:uid="{00000000-0005-0000-0000-000087670000}"/>
    <cellStyle name="Normal 2 4 6 2" xfId="534" xr:uid="{00000000-0005-0000-0000-000088670000}"/>
    <cellStyle name="Normal 2 4 6 2 2" xfId="1240" xr:uid="{00000000-0005-0000-0000-000089670000}"/>
    <cellStyle name="Normal 2 4 6 2 2 2" xfId="2650" xr:uid="{00000000-0005-0000-0000-00008A670000}"/>
    <cellStyle name="Normal 2 4 6 2 2 2 2" xfId="5124" xr:uid="{00000000-0005-0000-0000-00008B670000}"/>
    <cellStyle name="Normal 2 4 6 2 2 2 2 2" xfId="13270" xr:uid="{00000000-0005-0000-0000-00008C670000}"/>
    <cellStyle name="Normal 2 4 6 2 2 2 2 2 2" xfId="29566" xr:uid="{00000000-0005-0000-0000-00008D670000}"/>
    <cellStyle name="Normal 2 4 6 2 2 2 2 3" xfId="21420" xr:uid="{00000000-0005-0000-0000-00008E670000}"/>
    <cellStyle name="Normal 2 4 6 2 2 2 3" xfId="7949" xr:uid="{00000000-0005-0000-0000-00008F670000}"/>
    <cellStyle name="Normal 2 4 6 2 2 2 3 2" xfId="16095" xr:uid="{00000000-0005-0000-0000-000090670000}"/>
    <cellStyle name="Normal 2 4 6 2 2 2 3 2 2" xfId="32391" xr:uid="{00000000-0005-0000-0000-000091670000}"/>
    <cellStyle name="Normal 2 4 6 2 2 2 3 3" xfId="24245" xr:uid="{00000000-0005-0000-0000-000092670000}"/>
    <cellStyle name="Normal 2 4 6 2 2 2 4" xfId="10796" xr:uid="{00000000-0005-0000-0000-000093670000}"/>
    <cellStyle name="Normal 2 4 6 2 2 2 4 2" xfId="27092" xr:uid="{00000000-0005-0000-0000-000094670000}"/>
    <cellStyle name="Normal 2 4 6 2 2 2 5" xfId="18946" xr:uid="{00000000-0005-0000-0000-000095670000}"/>
    <cellStyle name="Normal 2 4 6 2 2 3" xfId="3906" xr:uid="{00000000-0005-0000-0000-000096670000}"/>
    <cellStyle name="Normal 2 4 6 2 2 3 2" xfId="12052" xr:uid="{00000000-0005-0000-0000-000097670000}"/>
    <cellStyle name="Normal 2 4 6 2 2 3 2 2" xfId="28348" xr:uid="{00000000-0005-0000-0000-000098670000}"/>
    <cellStyle name="Normal 2 4 6 2 2 3 3" xfId="20202" xr:uid="{00000000-0005-0000-0000-000099670000}"/>
    <cellStyle name="Normal 2 4 6 2 2 4" xfId="6539" xr:uid="{00000000-0005-0000-0000-00009A670000}"/>
    <cellStyle name="Normal 2 4 6 2 2 4 2" xfId="14685" xr:uid="{00000000-0005-0000-0000-00009B670000}"/>
    <cellStyle name="Normal 2 4 6 2 2 4 2 2" xfId="30981" xr:uid="{00000000-0005-0000-0000-00009C670000}"/>
    <cellStyle name="Normal 2 4 6 2 2 4 3" xfId="22835" xr:uid="{00000000-0005-0000-0000-00009D670000}"/>
    <cellStyle name="Normal 2 4 6 2 2 5" xfId="9386" xr:uid="{00000000-0005-0000-0000-00009E670000}"/>
    <cellStyle name="Normal 2 4 6 2 2 5 2" xfId="25682" xr:uid="{00000000-0005-0000-0000-00009F670000}"/>
    <cellStyle name="Normal 2 4 6 2 2 6" xfId="17536" xr:uid="{00000000-0005-0000-0000-0000A0670000}"/>
    <cellStyle name="Normal 2 4 6 2 3" xfId="1945" xr:uid="{00000000-0005-0000-0000-0000A1670000}"/>
    <cellStyle name="Normal 2 4 6 2 3 2" xfId="4515" xr:uid="{00000000-0005-0000-0000-0000A2670000}"/>
    <cellStyle name="Normal 2 4 6 2 3 2 2" xfId="12661" xr:uid="{00000000-0005-0000-0000-0000A3670000}"/>
    <cellStyle name="Normal 2 4 6 2 3 2 2 2" xfId="28957" xr:uid="{00000000-0005-0000-0000-0000A4670000}"/>
    <cellStyle name="Normal 2 4 6 2 3 2 3" xfId="20811" xr:uid="{00000000-0005-0000-0000-0000A5670000}"/>
    <cellStyle name="Normal 2 4 6 2 3 3" xfId="7244" xr:uid="{00000000-0005-0000-0000-0000A6670000}"/>
    <cellStyle name="Normal 2 4 6 2 3 3 2" xfId="15390" xr:uid="{00000000-0005-0000-0000-0000A7670000}"/>
    <cellStyle name="Normal 2 4 6 2 3 3 2 2" xfId="31686" xr:uid="{00000000-0005-0000-0000-0000A8670000}"/>
    <cellStyle name="Normal 2 4 6 2 3 3 3" xfId="23540" xr:uid="{00000000-0005-0000-0000-0000A9670000}"/>
    <cellStyle name="Normal 2 4 6 2 3 4" xfId="10091" xr:uid="{00000000-0005-0000-0000-0000AA670000}"/>
    <cellStyle name="Normal 2 4 6 2 3 4 2" xfId="26387" xr:uid="{00000000-0005-0000-0000-0000AB670000}"/>
    <cellStyle name="Normal 2 4 6 2 3 5" xfId="18241" xr:uid="{00000000-0005-0000-0000-0000AC670000}"/>
    <cellStyle name="Normal 2 4 6 2 4" xfId="3297" xr:uid="{00000000-0005-0000-0000-0000AD670000}"/>
    <cellStyle name="Normal 2 4 6 2 4 2" xfId="11443" xr:uid="{00000000-0005-0000-0000-0000AE670000}"/>
    <cellStyle name="Normal 2 4 6 2 4 2 2" xfId="27739" xr:uid="{00000000-0005-0000-0000-0000AF670000}"/>
    <cellStyle name="Normal 2 4 6 2 4 3" xfId="19593" xr:uid="{00000000-0005-0000-0000-0000B0670000}"/>
    <cellStyle name="Normal 2 4 6 2 5" xfId="5834" xr:uid="{00000000-0005-0000-0000-0000B1670000}"/>
    <cellStyle name="Normal 2 4 6 2 5 2" xfId="13980" xr:uid="{00000000-0005-0000-0000-0000B2670000}"/>
    <cellStyle name="Normal 2 4 6 2 5 2 2" xfId="30276" xr:uid="{00000000-0005-0000-0000-0000B3670000}"/>
    <cellStyle name="Normal 2 4 6 2 5 3" xfId="22130" xr:uid="{00000000-0005-0000-0000-0000B4670000}"/>
    <cellStyle name="Normal 2 4 6 2 6" xfId="8681" xr:uid="{00000000-0005-0000-0000-0000B5670000}"/>
    <cellStyle name="Normal 2 4 6 2 6 2" xfId="24977" xr:uid="{00000000-0005-0000-0000-0000B6670000}"/>
    <cellStyle name="Normal 2 4 6 2 7" xfId="16831" xr:uid="{00000000-0005-0000-0000-0000B7670000}"/>
    <cellStyle name="Normal 2 4 6 3" xfId="896" xr:uid="{00000000-0005-0000-0000-0000B8670000}"/>
    <cellStyle name="Normal 2 4 6 3 2" xfId="2306" xr:uid="{00000000-0005-0000-0000-0000B9670000}"/>
    <cellStyle name="Normal 2 4 6 3 2 2" xfId="4828" xr:uid="{00000000-0005-0000-0000-0000BA670000}"/>
    <cellStyle name="Normal 2 4 6 3 2 2 2" xfId="12974" xr:uid="{00000000-0005-0000-0000-0000BB670000}"/>
    <cellStyle name="Normal 2 4 6 3 2 2 2 2" xfId="29270" xr:uid="{00000000-0005-0000-0000-0000BC670000}"/>
    <cellStyle name="Normal 2 4 6 3 2 2 3" xfId="21124" xr:uid="{00000000-0005-0000-0000-0000BD670000}"/>
    <cellStyle name="Normal 2 4 6 3 2 3" xfId="7605" xr:uid="{00000000-0005-0000-0000-0000BE670000}"/>
    <cellStyle name="Normal 2 4 6 3 2 3 2" xfId="15751" xr:uid="{00000000-0005-0000-0000-0000BF670000}"/>
    <cellStyle name="Normal 2 4 6 3 2 3 2 2" xfId="32047" xr:uid="{00000000-0005-0000-0000-0000C0670000}"/>
    <cellStyle name="Normal 2 4 6 3 2 3 3" xfId="23901" xr:uid="{00000000-0005-0000-0000-0000C1670000}"/>
    <cellStyle name="Normal 2 4 6 3 2 4" xfId="10452" xr:uid="{00000000-0005-0000-0000-0000C2670000}"/>
    <cellStyle name="Normal 2 4 6 3 2 4 2" xfId="26748" xr:uid="{00000000-0005-0000-0000-0000C3670000}"/>
    <cellStyle name="Normal 2 4 6 3 2 5" xfId="18602" xr:uid="{00000000-0005-0000-0000-0000C4670000}"/>
    <cellStyle name="Normal 2 4 6 3 3" xfId="3610" xr:uid="{00000000-0005-0000-0000-0000C5670000}"/>
    <cellStyle name="Normal 2 4 6 3 3 2" xfId="11756" xr:uid="{00000000-0005-0000-0000-0000C6670000}"/>
    <cellStyle name="Normal 2 4 6 3 3 2 2" xfId="28052" xr:uid="{00000000-0005-0000-0000-0000C7670000}"/>
    <cellStyle name="Normal 2 4 6 3 3 3" xfId="19906" xr:uid="{00000000-0005-0000-0000-0000C8670000}"/>
    <cellStyle name="Normal 2 4 6 3 4" xfId="6195" xr:uid="{00000000-0005-0000-0000-0000C9670000}"/>
    <cellStyle name="Normal 2 4 6 3 4 2" xfId="14341" xr:uid="{00000000-0005-0000-0000-0000CA670000}"/>
    <cellStyle name="Normal 2 4 6 3 4 2 2" xfId="30637" xr:uid="{00000000-0005-0000-0000-0000CB670000}"/>
    <cellStyle name="Normal 2 4 6 3 4 3" xfId="22491" xr:uid="{00000000-0005-0000-0000-0000CC670000}"/>
    <cellStyle name="Normal 2 4 6 3 5" xfId="9042" xr:uid="{00000000-0005-0000-0000-0000CD670000}"/>
    <cellStyle name="Normal 2 4 6 3 5 2" xfId="25338" xr:uid="{00000000-0005-0000-0000-0000CE670000}"/>
    <cellStyle name="Normal 2 4 6 3 6" xfId="17192" xr:uid="{00000000-0005-0000-0000-0000CF670000}"/>
    <cellStyle name="Normal 2 4 6 4" xfId="1601" xr:uid="{00000000-0005-0000-0000-0000D0670000}"/>
    <cellStyle name="Normal 2 4 6 4 2" xfId="4219" xr:uid="{00000000-0005-0000-0000-0000D1670000}"/>
    <cellStyle name="Normal 2 4 6 4 2 2" xfId="12365" xr:uid="{00000000-0005-0000-0000-0000D2670000}"/>
    <cellStyle name="Normal 2 4 6 4 2 2 2" xfId="28661" xr:uid="{00000000-0005-0000-0000-0000D3670000}"/>
    <cellStyle name="Normal 2 4 6 4 2 3" xfId="20515" xr:uid="{00000000-0005-0000-0000-0000D4670000}"/>
    <cellStyle name="Normal 2 4 6 4 3" xfId="6900" xr:uid="{00000000-0005-0000-0000-0000D5670000}"/>
    <cellStyle name="Normal 2 4 6 4 3 2" xfId="15046" xr:uid="{00000000-0005-0000-0000-0000D6670000}"/>
    <cellStyle name="Normal 2 4 6 4 3 2 2" xfId="31342" xr:uid="{00000000-0005-0000-0000-0000D7670000}"/>
    <cellStyle name="Normal 2 4 6 4 3 3" xfId="23196" xr:uid="{00000000-0005-0000-0000-0000D8670000}"/>
    <cellStyle name="Normal 2 4 6 4 4" xfId="9747" xr:uid="{00000000-0005-0000-0000-0000D9670000}"/>
    <cellStyle name="Normal 2 4 6 4 4 2" xfId="26043" xr:uid="{00000000-0005-0000-0000-0000DA670000}"/>
    <cellStyle name="Normal 2 4 6 4 5" xfId="17897" xr:uid="{00000000-0005-0000-0000-0000DB670000}"/>
    <cellStyle name="Normal 2 4 6 5" xfId="3001" xr:uid="{00000000-0005-0000-0000-0000DC670000}"/>
    <cellStyle name="Normal 2 4 6 5 2" xfId="11147" xr:uid="{00000000-0005-0000-0000-0000DD670000}"/>
    <cellStyle name="Normal 2 4 6 5 2 2" xfId="27443" xr:uid="{00000000-0005-0000-0000-0000DE670000}"/>
    <cellStyle name="Normal 2 4 6 5 3" xfId="19297" xr:uid="{00000000-0005-0000-0000-0000DF670000}"/>
    <cellStyle name="Normal 2 4 6 6" xfId="5490" xr:uid="{00000000-0005-0000-0000-0000E0670000}"/>
    <cellStyle name="Normal 2 4 6 6 2" xfId="13636" xr:uid="{00000000-0005-0000-0000-0000E1670000}"/>
    <cellStyle name="Normal 2 4 6 6 2 2" xfId="29932" xr:uid="{00000000-0005-0000-0000-0000E2670000}"/>
    <cellStyle name="Normal 2 4 6 6 3" xfId="21786" xr:uid="{00000000-0005-0000-0000-0000E3670000}"/>
    <cellStyle name="Normal 2 4 6 7" xfId="8337" xr:uid="{00000000-0005-0000-0000-0000E4670000}"/>
    <cellStyle name="Normal 2 4 6 7 2" xfId="24633" xr:uid="{00000000-0005-0000-0000-0000E5670000}"/>
    <cellStyle name="Normal 2 4 6 8" xfId="16487" xr:uid="{00000000-0005-0000-0000-0000E6670000}"/>
    <cellStyle name="Normal 2 4 7" xfId="265" xr:uid="{00000000-0005-0000-0000-0000E7670000}"/>
    <cellStyle name="Normal 2 4 7 2" xfId="609" xr:uid="{00000000-0005-0000-0000-0000E8670000}"/>
    <cellStyle name="Normal 2 4 7 2 2" xfId="1315" xr:uid="{00000000-0005-0000-0000-0000E9670000}"/>
    <cellStyle name="Normal 2 4 7 2 2 2" xfId="2725" xr:uid="{00000000-0005-0000-0000-0000EA670000}"/>
    <cellStyle name="Normal 2 4 7 2 2 2 2" xfId="5198" xr:uid="{00000000-0005-0000-0000-0000EB670000}"/>
    <cellStyle name="Normal 2 4 7 2 2 2 2 2" xfId="13344" xr:uid="{00000000-0005-0000-0000-0000EC670000}"/>
    <cellStyle name="Normal 2 4 7 2 2 2 2 2 2" xfId="29640" xr:uid="{00000000-0005-0000-0000-0000ED670000}"/>
    <cellStyle name="Normal 2 4 7 2 2 2 2 3" xfId="21494" xr:uid="{00000000-0005-0000-0000-0000EE670000}"/>
    <cellStyle name="Normal 2 4 7 2 2 2 3" xfId="8024" xr:uid="{00000000-0005-0000-0000-0000EF670000}"/>
    <cellStyle name="Normal 2 4 7 2 2 2 3 2" xfId="16170" xr:uid="{00000000-0005-0000-0000-0000F0670000}"/>
    <cellStyle name="Normal 2 4 7 2 2 2 3 2 2" xfId="32466" xr:uid="{00000000-0005-0000-0000-0000F1670000}"/>
    <cellStyle name="Normal 2 4 7 2 2 2 3 3" xfId="24320" xr:uid="{00000000-0005-0000-0000-0000F2670000}"/>
    <cellStyle name="Normal 2 4 7 2 2 2 4" xfId="10871" xr:uid="{00000000-0005-0000-0000-0000F3670000}"/>
    <cellStyle name="Normal 2 4 7 2 2 2 4 2" xfId="27167" xr:uid="{00000000-0005-0000-0000-0000F4670000}"/>
    <cellStyle name="Normal 2 4 7 2 2 2 5" xfId="19021" xr:uid="{00000000-0005-0000-0000-0000F5670000}"/>
    <cellStyle name="Normal 2 4 7 2 2 3" xfId="3980" xr:uid="{00000000-0005-0000-0000-0000F6670000}"/>
    <cellStyle name="Normal 2 4 7 2 2 3 2" xfId="12126" xr:uid="{00000000-0005-0000-0000-0000F7670000}"/>
    <cellStyle name="Normal 2 4 7 2 2 3 2 2" xfId="28422" xr:uid="{00000000-0005-0000-0000-0000F8670000}"/>
    <cellStyle name="Normal 2 4 7 2 2 3 3" xfId="20276" xr:uid="{00000000-0005-0000-0000-0000F9670000}"/>
    <cellStyle name="Normal 2 4 7 2 2 4" xfId="6614" xr:uid="{00000000-0005-0000-0000-0000FA670000}"/>
    <cellStyle name="Normal 2 4 7 2 2 4 2" xfId="14760" xr:uid="{00000000-0005-0000-0000-0000FB670000}"/>
    <cellStyle name="Normal 2 4 7 2 2 4 2 2" xfId="31056" xr:uid="{00000000-0005-0000-0000-0000FC670000}"/>
    <cellStyle name="Normal 2 4 7 2 2 4 3" xfId="22910" xr:uid="{00000000-0005-0000-0000-0000FD670000}"/>
    <cellStyle name="Normal 2 4 7 2 2 5" xfId="9461" xr:uid="{00000000-0005-0000-0000-0000FE670000}"/>
    <cellStyle name="Normal 2 4 7 2 2 5 2" xfId="25757" xr:uid="{00000000-0005-0000-0000-0000FF670000}"/>
    <cellStyle name="Normal 2 4 7 2 2 6" xfId="17611" xr:uid="{00000000-0005-0000-0000-000000680000}"/>
    <cellStyle name="Normal 2 4 7 2 3" xfId="2020" xr:uid="{00000000-0005-0000-0000-000001680000}"/>
    <cellStyle name="Normal 2 4 7 2 3 2" xfId="4589" xr:uid="{00000000-0005-0000-0000-000002680000}"/>
    <cellStyle name="Normal 2 4 7 2 3 2 2" xfId="12735" xr:uid="{00000000-0005-0000-0000-000003680000}"/>
    <cellStyle name="Normal 2 4 7 2 3 2 2 2" xfId="29031" xr:uid="{00000000-0005-0000-0000-000004680000}"/>
    <cellStyle name="Normal 2 4 7 2 3 2 3" xfId="20885" xr:uid="{00000000-0005-0000-0000-000005680000}"/>
    <cellStyle name="Normal 2 4 7 2 3 3" xfId="7319" xr:uid="{00000000-0005-0000-0000-000006680000}"/>
    <cellStyle name="Normal 2 4 7 2 3 3 2" xfId="15465" xr:uid="{00000000-0005-0000-0000-000007680000}"/>
    <cellStyle name="Normal 2 4 7 2 3 3 2 2" xfId="31761" xr:uid="{00000000-0005-0000-0000-000008680000}"/>
    <cellStyle name="Normal 2 4 7 2 3 3 3" xfId="23615" xr:uid="{00000000-0005-0000-0000-000009680000}"/>
    <cellStyle name="Normal 2 4 7 2 3 4" xfId="10166" xr:uid="{00000000-0005-0000-0000-00000A680000}"/>
    <cellStyle name="Normal 2 4 7 2 3 4 2" xfId="26462" xr:uid="{00000000-0005-0000-0000-00000B680000}"/>
    <cellStyle name="Normal 2 4 7 2 3 5" xfId="18316" xr:uid="{00000000-0005-0000-0000-00000C680000}"/>
    <cellStyle name="Normal 2 4 7 2 4" xfId="3371" xr:uid="{00000000-0005-0000-0000-00000D680000}"/>
    <cellStyle name="Normal 2 4 7 2 4 2" xfId="11517" xr:uid="{00000000-0005-0000-0000-00000E680000}"/>
    <cellStyle name="Normal 2 4 7 2 4 2 2" xfId="27813" xr:uid="{00000000-0005-0000-0000-00000F680000}"/>
    <cellStyle name="Normal 2 4 7 2 4 3" xfId="19667" xr:uid="{00000000-0005-0000-0000-000010680000}"/>
    <cellStyle name="Normal 2 4 7 2 5" xfId="5909" xr:uid="{00000000-0005-0000-0000-000011680000}"/>
    <cellStyle name="Normal 2 4 7 2 5 2" xfId="14055" xr:uid="{00000000-0005-0000-0000-000012680000}"/>
    <cellStyle name="Normal 2 4 7 2 5 2 2" xfId="30351" xr:uid="{00000000-0005-0000-0000-000013680000}"/>
    <cellStyle name="Normal 2 4 7 2 5 3" xfId="22205" xr:uid="{00000000-0005-0000-0000-000014680000}"/>
    <cellStyle name="Normal 2 4 7 2 6" xfId="8756" xr:uid="{00000000-0005-0000-0000-000015680000}"/>
    <cellStyle name="Normal 2 4 7 2 6 2" xfId="25052" xr:uid="{00000000-0005-0000-0000-000016680000}"/>
    <cellStyle name="Normal 2 4 7 2 7" xfId="16906" xr:uid="{00000000-0005-0000-0000-000017680000}"/>
    <cellStyle name="Normal 2 4 7 3" xfId="971" xr:uid="{00000000-0005-0000-0000-000018680000}"/>
    <cellStyle name="Normal 2 4 7 3 2" xfId="2381" xr:uid="{00000000-0005-0000-0000-000019680000}"/>
    <cellStyle name="Normal 2 4 7 3 2 2" xfId="4902" xr:uid="{00000000-0005-0000-0000-00001A680000}"/>
    <cellStyle name="Normal 2 4 7 3 2 2 2" xfId="13048" xr:uid="{00000000-0005-0000-0000-00001B680000}"/>
    <cellStyle name="Normal 2 4 7 3 2 2 2 2" xfId="29344" xr:uid="{00000000-0005-0000-0000-00001C680000}"/>
    <cellStyle name="Normal 2 4 7 3 2 2 3" xfId="21198" xr:uid="{00000000-0005-0000-0000-00001D680000}"/>
    <cellStyle name="Normal 2 4 7 3 2 3" xfId="7680" xr:uid="{00000000-0005-0000-0000-00001E680000}"/>
    <cellStyle name="Normal 2 4 7 3 2 3 2" xfId="15826" xr:uid="{00000000-0005-0000-0000-00001F680000}"/>
    <cellStyle name="Normal 2 4 7 3 2 3 2 2" xfId="32122" xr:uid="{00000000-0005-0000-0000-000020680000}"/>
    <cellStyle name="Normal 2 4 7 3 2 3 3" xfId="23976" xr:uid="{00000000-0005-0000-0000-000021680000}"/>
    <cellStyle name="Normal 2 4 7 3 2 4" xfId="10527" xr:uid="{00000000-0005-0000-0000-000022680000}"/>
    <cellStyle name="Normal 2 4 7 3 2 4 2" xfId="26823" xr:uid="{00000000-0005-0000-0000-000023680000}"/>
    <cellStyle name="Normal 2 4 7 3 2 5" xfId="18677" xr:uid="{00000000-0005-0000-0000-000024680000}"/>
    <cellStyle name="Normal 2 4 7 3 3" xfId="3684" xr:uid="{00000000-0005-0000-0000-000025680000}"/>
    <cellStyle name="Normal 2 4 7 3 3 2" xfId="11830" xr:uid="{00000000-0005-0000-0000-000026680000}"/>
    <cellStyle name="Normal 2 4 7 3 3 2 2" xfId="28126" xr:uid="{00000000-0005-0000-0000-000027680000}"/>
    <cellStyle name="Normal 2 4 7 3 3 3" xfId="19980" xr:uid="{00000000-0005-0000-0000-000028680000}"/>
    <cellStyle name="Normal 2 4 7 3 4" xfId="6270" xr:uid="{00000000-0005-0000-0000-000029680000}"/>
    <cellStyle name="Normal 2 4 7 3 4 2" xfId="14416" xr:uid="{00000000-0005-0000-0000-00002A680000}"/>
    <cellStyle name="Normal 2 4 7 3 4 2 2" xfId="30712" xr:uid="{00000000-0005-0000-0000-00002B680000}"/>
    <cellStyle name="Normal 2 4 7 3 4 3" xfId="22566" xr:uid="{00000000-0005-0000-0000-00002C680000}"/>
    <cellStyle name="Normal 2 4 7 3 5" xfId="9117" xr:uid="{00000000-0005-0000-0000-00002D680000}"/>
    <cellStyle name="Normal 2 4 7 3 5 2" xfId="25413" xr:uid="{00000000-0005-0000-0000-00002E680000}"/>
    <cellStyle name="Normal 2 4 7 3 6" xfId="17267" xr:uid="{00000000-0005-0000-0000-00002F680000}"/>
    <cellStyle name="Normal 2 4 7 4" xfId="1676" xr:uid="{00000000-0005-0000-0000-000030680000}"/>
    <cellStyle name="Normal 2 4 7 4 2" xfId="4293" xr:uid="{00000000-0005-0000-0000-000031680000}"/>
    <cellStyle name="Normal 2 4 7 4 2 2" xfId="12439" xr:uid="{00000000-0005-0000-0000-000032680000}"/>
    <cellStyle name="Normal 2 4 7 4 2 2 2" xfId="28735" xr:uid="{00000000-0005-0000-0000-000033680000}"/>
    <cellStyle name="Normal 2 4 7 4 2 3" xfId="20589" xr:uid="{00000000-0005-0000-0000-000034680000}"/>
    <cellStyle name="Normal 2 4 7 4 3" xfId="6975" xr:uid="{00000000-0005-0000-0000-000035680000}"/>
    <cellStyle name="Normal 2 4 7 4 3 2" xfId="15121" xr:uid="{00000000-0005-0000-0000-000036680000}"/>
    <cellStyle name="Normal 2 4 7 4 3 2 2" xfId="31417" xr:uid="{00000000-0005-0000-0000-000037680000}"/>
    <cellStyle name="Normal 2 4 7 4 3 3" xfId="23271" xr:uid="{00000000-0005-0000-0000-000038680000}"/>
    <cellStyle name="Normal 2 4 7 4 4" xfId="9822" xr:uid="{00000000-0005-0000-0000-000039680000}"/>
    <cellStyle name="Normal 2 4 7 4 4 2" xfId="26118" xr:uid="{00000000-0005-0000-0000-00003A680000}"/>
    <cellStyle name="Normal 2 4 7 4 5" xfId="17972" xr:uid="{00000000-0005-0000-0000-00003B680000}"/>
    <cellStyle name="Normal 2 4 7 5" xfId="3075" xr:uid="{00000000-0005-0000-0000-00003C680000}"/>
    <cellStyle name="Normal 2 4 7 5 2" xfId="11221" xr:uid="{00000000-0005-0000-0000-00003D680000}"/>
    <cellStyle name="Normal 2 4 7 5 2 2" xfId="27517" xr:uid="{00000000-0005-0000-0000-00003E680000}"/>
    <cellStyle name="Normal 2 4 7 5 3" xfId="19371" xr:uid="{00000000-0005-0000-0000-00003F680000}"/>
    <cellStyle name="Normal 2 4 7 6" xfId="5565" xr:uid="{00000000-0005-0000-0000-000040680000}"/>
    <cellStyle name="Normal 2 4 7 6 2" xfId="13711" xr:uid="{00000000-0005-0000-0000-000041680000}"/>
    <cellStyle name="Normal 2 4 7 6 2 2" xfId="30007" xr:uid="{00000000-0005-0000-0000-000042680000}"/>
    <cellStyle name="Normal 2 4 7 6 3" xfId="21861" xr:uid="{00000000-0005-0000-0000-000043680000}"/>
    <cellStyle name="Normal 2 4 7 7" xfId="8412" xr:uid="{00000000-0005-0000-0000-000044680000}"/>
    <cellStyle name="Normal 2 4 7 7 2" xfId="24708" xr:uid="{00000000-0005-0000-0000-000045680000}"/>
    <cellStyle name="Normal 2 4 7 8" xfId="16562" xr:uid="{00000000-0005-0000-0000-000046680000}"/>
    <cellStyle name="Normal 2 4 8" xfId="355" xr:uid="{00000000-0005-0000-0000-000047680000}"/>
    <cellStyle name="Normal 2 4 8 2" xfId="1061" xr:uid="{00000000-0005-0000-0000-000048680000}"/>
    <cellStyle name="Normal 2 4 8 2 2" xfId="2471" xr:uid="{00000000-0005-0000-0000-000049680000}"/>
    <cellStyle name="Normal 2 4 8 2 2 2" xfId="4976" xr:uid="{00000000-0005-0000-0000-00004A680000}"/>
    <cellStyle name="Normal 2 4 8 2 2 2 2" xfId="13122" xr:uid="{00000000-0005-0000-0000-00004B680000}"/>
    <cellStyle name="Normal 2 4 8 2 2 2 2 2" xfId="29418" xr:uid="{00000000-0005-0000-0000-00004C680000}"/>
    <cellStyle name="Normal 2 4 8 2 2 2 3" xfId="21272" xr:uid="{00000000-0005-0000-0000-00004D680000}"/>
    <cellStyle name="Normal 2 4 8 2 2 3" xfId="7770" xr:uid="{00000000-0005-0000-0000-00004E680000}"/>
    <cellStyle name="Normal 2 4 8 2 2 3 2" xfId="15916" xr:uid="{00000000-0005-0000-0000-00004F680000}"/>
    <cellStyle name="Normal 2 4 8 2 2 3 2 2" xfId="32212" xr:uid="{00000000-0005-0000-0000-000050680000}"/>
    <cellStyle name="Normal 2 4 8 2 2 3 3" xfId="24066" xr:uid="{00000000-0005-0000-0000-000051680000}"/>
    <cellStyle name="Normal 2 4 8 2 2 4" xfId="10617" xr:uid="{00000000-0005-0000-0000-000052680000}"/>
    <cellStyle name="Normal 2 4 8 2 2 4 2" xfId="26913" xr:uid="{00000000-0005-0000-0000-000053680000}"/>
    <cellStyle name="Normal 2 4 8 2 2 5" xfId="18767" xr:uid="{00000000-0005-0000-0000-000054680000}"/>
    <cellStyle name="Normal 2 4 8 2 3" xfId="3758" xr:uid="{00000000-0005-0000-0000-000055680000}"/>
    <cellStyle name="Normal 2 4 8 2 3 2" xfId="11904" xr:uid="{00000000-0005-0000-0000-000056680000}"/>
    <cellStyle name="Normal 2 4 8 2 3 2 2" xfId="28200" xr:uid="{00000000-0005-0000-0000-000057680000}"/>
    <cellStyle name="Normal 2 4 8 2 3 3" xfId="20054" xr:uid="{00000000-0005-0000-0000-000058680000}"/>
    <cellStyle name="Normal 2 4 8 2 4" xfId="6360" xr:uid="{00000000-0005-0000-0000-000059680000}"/>
    <cellStyle name="Normal 2 4 8 2 4 2" xfId="14506" xr:uid="{00000000-0005-0000-0000-00005A680000}"/>
    <cellStyle name="Normal 2 4 8 2 4 2 2" xfId="30802" xr:uid="{00000000-0005-0000-0000-00005B680000}"/>
    <cellStyle name="Normal 2 4 8 2 4 3" xfId="22656" xr:uid="{00000000-0005-0000-0000-00005C680000}"/>
    <cellStyle name="Normal 2 4 8 2 5" xfId="9207" xr:uid="{00000000-0005-0000-0000-00005D680000}"/>
    <cellStyle name="Normal 2 4 8 2 5 2" xfId="25503" xr:uid="{00000000-0005-0000-0000-00005E680000}"/>
    <cellStyle name="Normal 2 4 8 2 6" xfId="17357" xr:uid="{00000000-0005-0000-0000-00005F680000}"/>
    <cellStyle name="Normal 2 4 8 3" xfId="1766" xr:uid="{00000000-0005-0000-0000-000060680000}"/>
    <cellStyle name="Normal 2 4 8 3 2" xfId="4367" xr:uid="{00000000-0005-0000-0000-000061680000}"/>
    <cellStyle name="Normal 2 4 8 3 2 2" xfId="12513" xr:uid="{00000000-0005-0000-0000-000062680000}"/>
    <cellStyle name="Normal 2 4 8 3 2 2 2" xfId="28809" xr:uid="{00000000-0005-0000-0000-000063680000}"/>
    <cellStyle name="Normal 2 4 8 3 2 3" xfId="20663" xr:uid="{00000000-0005-0000-0000-000064680000}"/>
    <cellStyle name="Normal 2 4 8 3 3" xfId="7065" xr:uid="{00000000-0005-0000-0000-000065680000}"/>
    <cellStyle name="Normal 2 4 8 3 3 2" xfId="15211" xr:uid="{00000000-0005-0000-0000-000066680000}"/>
    <cellStyle name="Normal 2 4 8 3 3 2 2" xfId="31507" xr:uid="{00000000-0005-0000-0000-000067680000}"/>
    <cellStyle name="Normal 2 4 8 3 3 3" xfId="23361" xr:uid="{00000000-0005-0000-0000-000068680000}"/>
    <cellStyle name="Normal 2 4 8 3 4" xfId="9912" xr:uid="{00000000-0005-0000-0000-000069680000}"/>
    <cellStyle name="Normal 2 4 8 3 4 2" xfId="26208" xr:uid="{00000000-0005-0000-0000-00006A680000}"/>
    <cellStyle name="Normal 2 4 8 3 5" xfId="18062" xr:uid="{00000000-0005-0000-0000-00006B680000}"/>
    <cellStyle name="Normal 2 4 8 4" xfId="3149" xr:uid="{00000000-0005-0000-0000-00006C680000}"/>
    <cellStyle name="Normal 2 4 8 4 2" xfId="11295" xr:uid="{00000000-0005-0000-0000-00006D680000}"/>
    <cellStyle name="Normal 2 4 8 4 2 2" xfId="27591" xr:uid="{00000000-0005-0000-0000-00006E680000}"/>
    <cellStyle name="Normal 2 4 8 4 3" xfId="19445" xr:uid="{00000000-0005-0000-0000-00006F680000}"/>
    <cellStyle name="Normal 2 4 8 5" xfId="5655" xr:uid="{00000000-0005-0000-0000-000070680000}"/>
    <cellStyle name="Normal 2 4 8 5 2" xfId="13801" xr:uid="{00000000-0005-0000-0000-000071680000}"/>
    <cellStyle name="Normal 2 4 8 5 2 2" xfId="30097" xr:uid="{00000000-0005-0000-0000-000072680000}"/>
    <cellStyle name="Normal 2 4 8 5 3" xfId="21951" xr:uid="{00000000-0005-0000-0000-000073680000}"/>
    <cellStyle name="Normal 2 4 8 6" xfId="8502" xr:uid="{00000000-0005-0000-0000-000074680000}"/>
    <cellStyle name="Normal 2 4 8 6 2" xfId="24798" xr:uid="{00000000-0005-0000-0000-000075680000}"/>
    <cellStyle name="Normal 2 4 8 7" xfId="16652" xr:uid="{00000000-0005-0000-0000-000076680000}"/>
    <cellStyle name="Normal 2 4 9" xfId="717" xr:uid="{00000000-0005-0000-0000-000077680000}"/>
    <cellStyle name="Normal 2 4 9 2" xfId="2127" xr:uid="{00000000-0005-0000-0000-000078680000}"/>
    <cellStyle name="Normal 2 4 9 2 2" xfId="4680" xr:uid="{00000000-0005-0000-0000-000079680000}"/>
    <cellStyle name="Normal 2 4 9 2 2 2" xfId="12826" xr:uid="{00000000-0005-0000-0000-00007A680000}"/>
    <cellStyle name="Normal 2 4 9 2 2 2 2" xfId="29122" xr:uid="{00000000-0005-0000-0000-00007B680000}"/>
    <cellStyle name="Normal 2 4 9 2 2 3" xfId="20976" xr:uid="{00000000-0005-0000-0000-00007C680000}"/>
    <cellStyle name="Normal 2 4 9 2 3" xfId="7426" xr:uid="{00000000-0005-0000-0000-00007D680000}"/>
    <cellStyle name="Normal 2 4 9 2 3 2" xfId="15572" xr:uid="{00000000-0005-0000-0000-00007E680000}"/>
    <cellStyle name="Normal 2 4 9 2 3 2 2" xfId="31868" xr:uid="{00000000-0005-0000-0000-00007F680000}"/>
    <cellStyle name="Normal 2 4 9 2 3 3" xfId="23722" xr:uid="{00000000-0005-0000-0000-000080680000}"/>
    <cellStyle name="Normal 2 4 9 2 4" xfId="10273" xr:uid="{00000000-0005-0000-0000-000081680000}"/>
    <cellStyle name="Normal 2 4 9 2 4 2" xfId="26569" xr:uid="{00000000-0005-0000-0000-000082680000}"/>
    <cellStyle name="Normal 2 4 9 2 5" xfId="18423" xr:uid="{00000000-0005-0000-0000-000083680000}"/>
    <cellStyle name="Normal 2 4 9 3" xfId="3462" xr:uid="{00000000-0005-0000-0000-000084680000}"/>
    <cellStyle name="Normal 2 4 9 3 2" xfId="11608" xr:uid="{00000000-0005-0000-0000-000085680000}"/>
    <cellStyle name="Normal 2 4 9 3 2 2" xfId="27904" xr:uid="{00000000-0005-0000-0000-000086680000}"/>
    <cellStyle name="Normal 2 4 9 3 3" xfId="19758" xr:uid="{00000000-0005-0000-0000-000087680000}"/>
    <cellStyle name="Normal 2 4 9 4" xfId="6016" xr:uid="{00000000-0005-0000-0000-000088680000}"/>
    <cellStyle name="Normal 2 4 9 4 2" xfId="14162" xr:uid="{00000000-0005-0000-0000-000089680000}"/>
    <cellStyle name="Normal 2 4 9 4 2 2" xfId="30458" xr:uid="{00000000-0005-0000-0000-00008A680000}"/>
    <cellStyle name="Normal 2 4 9 4 3" xfId="22312" xr:uid="{00000000-0005-0000-0000-00008B680000}"/>
    <cellStyle name="Normal 2 4 9 5" xfId="8863" xr:uid="{00000000-0005-0000-0000-00008C680000}"/>
    <cellStyle name="Normal 2 4 9 5 2" xfId="25159" xr:uid="{00000000-0005-0000-0000-00008D680000}"/>
    <cellStyle name="Normal 2 4 9 6" xfId="17013" xr:uid="{00000000-0005-0000-0000-00008E680000}"/>
    <cellStyle name="Normal 2 5" xfId="11" xr:uid="{00000000-0005-0000-0000-00008F680000}"/>
    <cellStyle name="Normal 2 6" xfId="18" xr:uid="{00000000-0005-0000-0000-000090680000}"/>
    <cellStyle name="Normal 2 6 10" xfId="2859" xr:uid="{00000000-0005-0000-0000-000091680000}"/>
    <cellStyle name="Normal 2 6 10 2" xfId="11005" xr:uid="{00000000-0005-0000-0000-000092680000}"/>
    <cellStyle name="Normal 2 6 10 2 2" xfId="27301" xr:uid="{00000000-0005-0000-0000-000093680000}"/>
    <cellStyle name="Normal 2 6 10 3" xfId="19155" xr:uid="{00000000-0005-0000-0000-000094680000}"/>
    <cellStyle name="Normal 2 6 11" xfId="5318" xr:uid="{00000000-0005-0000-0000-000095680000}"/>
    <cellStyle name="Normal 2 6 11 2" xfId="13464" xr:uid="{00000000-0005-0000-0000-000096680000}"/>
    <cellStyle name="Normal 2 6 11 2 2" xfId="29760" xr:uid="{00000000-0005-0000-0000-000097680000}"/>
    <cellStyle name="Normal 2 6 11 3" xfId="21614" xr:uid="{00000000-0005-0000-0000-000098680000}"/>
    <cellStyle name="Normal 2 6 12" xfId="8165" xr:uid="{00000000-0005-0000-0000-000099680000}"/>
    <cellStyle name="Normal 2 6 12 2" xfId="24461" xr:uid="{00000000-0005-0000-0000-00009A680000}"/>
    <cellStyle name="Normal 2 6 13" xfId="16315" xr:uid="{00000000-0005-0000-0000-00009B680000}"/>
    <cellStyle name="Normal 2 6 2" xfId="40" xr:uid="{00000000-0005-0000-0000-00009C680000}"/>
    <cellStyle name="Normal 2 6 2 10" xfId="5340" xr:uid="{00000000-0005-0000-0000-00009D680000}"/>
    <cellStyle name="Normal 2 6 2 10 2" xfId="13486" xr:uid="{00000000-0005-0000-0000-00009E680000}"/>
    <cellStyle name="Normal 2 6 2 10 2 2" xfId="29782" xr:uid="{00000000-0005-0000-0000-00009F680000}"/>
    <cellStyle name="Normal 2 6 2 10 3" xfId="21636" xr:uid="{00000000-0005-0000-0000-0000A0680000}"/>
    <cellStyle name="Normal 2 6 2 11" xfId="8187" xr:uid="{00000000-0005-0000-0000-0000A1680000}"/>
    <cellStyle name="Normal 2 6 2 11 2" xfId="24483" xr:uid="{00000000-0005-0000-0000-0000A2680000}"/>
    <cellStyle name="Normal 2 6 2 12" xfId="16337" xr:uid="{00000000-0005-0000-0000-0000A3680000}"/>
    <cellStyle name="Normal 2 6 2 2" xfId="84" xr:uid="{00000000-0005-0000-0000-0000A4680000}"/>
    <cellStyle name="Normal 2 6 2 2 10" xfId="8231" xr:uid="{00000000-0005-0000-0000-0000A5680000}"/>
    <cellStyle name="Normal 2 6 2 2 10 2" xfId="24527" xr:uid="{00000000-0005-0000-0000-0000A6680000}"/>
    <cellStyle name="Normal 2 6 2 2 11" xfId="16381" xr:uid="{00000000-0005-0000-0000-0000A7680000}"/>
    <cellStyle name="Normal 2 6 2 2 2" xfId="174" xr:uid="{00000000-0005-0000-0000-0000A8680000}"/>
    <cellStyle name="Normal 2 6 2 2 2 2" xfId="518" xr:uid="{00000000-0005-0000-0000-0000A9680000}"/>
    <cellStyle name="Normal 2 6 2 2 2 2 2" xfId="1224" xr:uid="{00000000-0005-0000-0000-0000AA680000}"/>
    <cellStyle name="Normal 2 6 2 2 2 2 2 2" xfId="2634" xr:uid="{00000000-0005-0000-0000-0000AB680000}"/>
    <cellStyle name="Normal 2 6 2 2 2 2 2 2 2" xfId="5110" xr:uid="{00000000-0005-0000-0000-0000AC680000}"/>
    <cellStyle name="Normal 2 6 2 2 2 2 2 2 2 2" xfId="13256" xr:uid="{00000000-0005-0000-0000-0000AD680000}"/>
    <cellStyle name="Normal 2 6 2 2 2 2 2 2 2 2 2" xfId="29552" xr:uid="{00000000-0005-0000-0000-0000AE680000}"/>
    <cellStyle name="Normal 2 6 2 2 2 2 2 2 2 3" xfId="21406" xr:uid="{00000000-0005-0000-0000-0000AF680000}"/>
    <cellStyle name="Normal 2 6 2 2 2 2 2 2 3" xfId="7933" xr:uid="{00000000-0005-0000-0000-0000B0680000}"/>
    <cellStyle name="Normal 2 6 2 2 2 2 2 2 3 2" xfId="16079" xr:uid="{00000000-0005-0000-0000-0000B1680000}"/>
    <cellStyle name="Normal 2 6 2 2 2 2 2 2 3 2 2" xfId="32375" xr:uid="{00000000-0005-0000-0000-0000B2680000}"/>
    <cellStyle name="Normal 2 6 2 2 2 2 2 2 3 3" xfId="24229" xr:uid="{00000000-0005-0000-0000-0000B3680000}"/>
    <cellStyle name="Normal 2 6 2 2 2 2 2 2 4" xfId="10780" xr:uid="{00000000-0005-0000-0000-0000B4680000}"/>
    <cellStyle name="Normal 2 6 2 2 2 2 2 2 4 2" xfId="27076" xr:uid="{00000000-0005-0000-0000-0000B5680000}"/>
    <cellStyle name="Normal 2 6 2 2 2 2 2 2 5" xfId="18930" xr:uid="{00000000-0005-0000-0000-0000B6680000}"/>
    <cellStyle name="Normal 2 6 2 2 2 2 2 3" xfId="3892" xr:uid="{00000000-0005-0000-0000-0000B7680000}"/>
    <cellStyle name="Normal 2 6 2 2 2 2 2 3 2" xfId="12038" xr:uid="{00000000-0005-0000-0000-0000B8680000}"/>
    <cellStyle name="Normal 2 6 2 2 2 2 2 3 2 2" xfId="28334" xr:uid="{00000000-0005-0000-0000-0000B9680000}"/>
    <cellStyle name="Normal 2 6 2 2 2 2 2 3 3" xfId="20188" xr:uid="{00000000-0005-0000-0000-0000BA680000}"/>
    <cellStyle name="Normal 2 6 2 2 2 2 2 4" xfId="6523" xr:uid="{00000000-0005-0000-0000-0000BB680000}"/>
    <cellStyle name="Normal 2 6 2 2 2 2 2 4 2" xfId="14669" xr:uid="{00000000-0005-0000-0000-0000BC680000}"/>
    <cellStyle name="Normal 2 6 2 2 2 2 2 4 2 2" xfId="30965" xr:uid="{00000000-0005-0000-0000-0000BD680000}"/>
    <cellStyle name="Normal 2 6 2 2 2 2 2 4 3" xfId="22819" xr:uid="{00000000-0005-0000-0000-0000BE680000}"/>
    <cellStyle name="Normal 2 6 2 2 2 2 2 5" xfId="9370" xr:uid="{00000000-0005-0000-0000-0000BF680000}"/>
    <cellStyle name="Normal 2 6 2 2 2 2 2 5 2" xfId="25666" xr:uid="{00000000-0005-0000-0000-0000C0680000}"/>
    <cellStyle name="Normal 2 6 2 2 2 2 2 6" xfId="17520" xr:uid="{00000000-0005-0000-0000-0000C1680000}"/>
    <cellStyle name="Normal 2 6 2 2 2 2 3" xfId="1929" xr:uid="{00000000-0005-0000-0000-0000C2680000}"/>
    <cellStyle name="Normal 2 6 2 2 2 2 3 2" xfId="4501" xr:uid="{00000000-0005-0000-0000-0000C3680000}"/>
    <cellStyle name="Normal 2 6 2 2 2 2 3 2 2" xfId="12647" xr:uid="{00000000-0005-0000-0000-0000C4680000}"/>
    <cellStyle name="Normal 2 6 2 2 2 2 3 2 2 2" xfId="28943" xr:uid="{00000000-0005-0000-0000-0000C5680000}"/>
    <cellStyle name="Normal 2 6 2 2 2 2 3 2 3" xfId="20797" xr:uid="{00000000-0005-0000-0000-0000C6680000}"/>
    <cellStyle name="Normal 2 6 2 2 2 2 3 3" xfId="7228" xr:uid="{00000000-0005-0000-0000-0000C7680000}"/>
    <cellStyle name="Normal 2 6 2 2 2 2 3 3 2" xfId="15374" xr:uid="{00000000-0005-0000-0000-0000C8680000}"/>
    <cellStyle name="Normal 2 6 2 2 2 2 3 3 2 2" xfId="31670" xr:uid="{00000000-0005-0000-0000-0000C9680000}"/>
    <cellStyle name="Normal 2 6 2 2 2 2 3 3 3" xfId="23524" xr:uid="{00000000-0005-0000-0000-0000CA680000}"/>
    <cellStyle name="Normal 2 6 2 2 2 2 3 4" xfId="10075" xr:uid="{00000000-0005-0000-0000-0000CB680000}"/>
    <cellStyle name="Normal 2 6 2 2 2 2 3 4 2" xfId="26371" xr:uid="{00000000-0005-0000-0000-0000CC680000}"/>
    <cellStyle name="Normal 2 6 2 2 2 2 3 5" xfId="18225" xr:uid="{00000000-0005-0000-0000-0000CD680000}"/>
    <cellStyle name="Normal 2 6 2 2 2 2 4" xfId="3283" xr:uid="{00000000-0005-0000-0000-0000CE680000}"/>
    <cellStyle name="Normal 2 6 2 2 2 2 4 2" xfId="11429" xr:uid="{00000000-0005-0000-0000-0000CF680000}"/>
    <cellStyle name="Normal 2 6 2 2 2 2 4 2 2" xfId="27725" xr:uid="{00000000-0005-0000-0000-0000D0680000}"/>
    <cellStyle name="Normal 2 6 2 2 2 2 4 3" xfId="19579" xr:uid="{00000000-0005-0000-0000-0000D1680000}"/>
    <cellStyle name="Normal 2 6 2 2 2 2 5" xfId="5818" xr:uid="{00000000-0005-0000-0000-0000D2680000}"/>
    <cellStyle name="Normal 2 6 2 2 2 2 5 2" xfId="13964" xr:uid="{00000000-0005-0000-0000-0000D3680000}"/>
    <cellStyle name="Normal 2 6 2 2 2 2 5 2 2" xfId="30260" xr:uid="{00000000-0005-0000-0000-0000D4680000}"/>
    <cellStyle name="Normal 2 6 2 2 2 2 5 3" xfId="22114" xr:uid="{00000000-0005-0000-0000-0000D5680000}"/>
    <cellStyle name="Normal 2 6 2 2 2 2 6" xfId="8665" xr:uid="{00000000-0005-0000-0000-0000D6680000}"/>
    <cellStyle name="Normal 2 6 2 2 2 2 6 2" xfId="24961" xr:uid="{00000000-0005-0000-0000-0000D7680000}"/>
    <cellStyle name="Normal 2 6 2 2 2 2 7" xfId="16815" xr:uid="{00000000-0005-0000-0000-0000D8680000}"/>
    <cellStyle name="Normal 2 6 2 2 2 3" xfId="880" xr:uid="{00000000-0005-0000-0000-0000D9680000}"/>
    <cellStyle name="Normal 2 6 2 2 2 3 2" xfId="2290" xr:uid="{00000000-0005-0000-0000-0000DA680000}"/>
    <cellStyle name="Normal 2 6 2 2 2 3 2 2" xfId="4814" xr:uid="{00000000-0005-0000-0000-0000DB680000}"/>
    <cellStyle name="Normal 2 6 2 2 2 3 2 2 2" xfId="12960" xr:uid="{00000000-0005-0000-0000-0000DC680000}"/>
    <cellStyle name="Normal 2 6 2 2 2 3 2 2 2 2" xfId="29256" xr:uid="{00000000-0005-0000-0000-0000DD680000}"/>
    <cellStyle name="Normal 2 6 2 2 2 3 2 2 3" xfId="21110" xr:uid="{00000000-0005-0000-0000-0000DE680000}"/>
    <cellStyle name="Normal 2 6 2 2 2 3 2 3" xfId="7589" xr:uid="{00000000-0005-0000-0000-0000DF680000}"/>
    <cellStyle name="Normal 2 6 2 2 2 3 2 3 2" xfId="15735" xr:uid="{00000000-0005-0000-0000-0000E0680000}"/>
    <cellStyle name="Normal 2 6 2 2 2 3 2 3 2 2" xfId="32031" xr:uid="{00000000-0005-0000-0000-0000E1680000}"/>
    <cellStyle name="Normal 2 6 2 2 2 3 2 3 3" xfId="23885" xr:uid="{00000000-0005-0000-0000-0000E2680000}"/>
    <cellStyle name="Normal 2 6 2 2 2 3 2 4" xfId="10436" xr:uid="{00000000-0005-0000-0000-0000E3680000}"/>
    <cellStyle name="Normal 2 6 2 2 2 3 2 4 2" xfId="26732" xr:uid="{00000000-0005-0000-0000-0000E4680000}"/>
    <cellStyle name="Normal 2 6 2 2 2 3 2 5" xfId="18586" xr:uid="{00000000-0005-0000-0000-0000E5680000}"/>
    <cellStyle name="Normal 2 6 2 2 2 3 3" xfId="3596" xr:uid="{00000000-0005-0000-0000-0000E6680000}"/>
    <cellStyle name="Normal 2 6 2 2 2 3 3 2" xfId="11742" xr:uid="{00000000-0005-0000-0000-0000E7680000}"/>
    <cellStyle name="Normal 2 6 2 2 2 3 3 2 2" xfId="28038" xr:uid="{00000000-0005-0000-0000-0000E8680000}"/>
    <cellStyle name="Normal 2 6 2 2 2 3 3 3" xfId="19892" xr:uid="{00000000-0005-0000-0000-0000E9680000}"/>
    <cellStyle name="Normal 2 6 2 2 2 3 4" xfId="6179" xr:uid="{00000000-0005-0000-0000-0000EA680000}"/>
    <cellStyle name="Normal 2 6 2 2 2 3 4 2" xfId="14325" xr:uid="{00000000-0005-0000-0000-0000EB680000}"/>
    <cellStyle name="Normal 2 6 2 2 2 3 4 2 2" xfId="30621" xr:uid="{00000000-0005-0000-0000-0000EC680000}"/>
    <cellStyle name="Normal 2 6 2 2 2 3 4 3" xfId="22475" xr:uid="{00000000-0005-0000-0000-0000ED680000}"/>
    <cellStyle name="Normal 2 6 2 2 2 3 5" xfId="9026" xr:uid="{00000000-0005-0000-0000-0000EE680000}"/>
    <cellStyle name="Normal 2 6 2 2 2 3 5 2" xfId="25322" xr:uid="{00000000-0005-0000-0000-0000EF680000}"/>
    <cellStyle name="Normal 2 6 2 2 2 3 6" xfId="17176" xr:uid="{00000000-0005-0000-0000-0000F0680000}"/>
    <cellStyle name="Normal 2 6 2 2 2 4" xfId="1585" xr:uid="{00000000-0005-0000-0000-0000F1680000}"/>
    <cellStyle name="Normal 2 6 2 2 2 4 2" xfId="4205" xr:uid="{00000000-0005-0000-0000-0000F2680000}"/>
    <cellStyle name="Normal 2 6 2 2 2 4 2 2" xfId="12351" xr:uid="{00000000-0005-0000-0000-0000F3680000}"/>
    <cellStyle name="Normal 2 6 2 2 2 4 2 2 2" xfId="28647" xr:uid="{00000000-0005-0000-0000-0000F4680000}"/>
    <cellStyle name="Normal 2 6 2 2 2 4 2 3" xfId="20501" xr:uid="{00000000-0005-0000-0000-0000F5680000}"/>
    <cellStyle name="Normal 2 6 2 2 2 4 3" xfId="6884" xr:uid="{00000000-0005-0000-0000-0000F6680000}"/>
    <cellStyle name="Normal 2 6 2 2 2 4 3 2" xfId="15030" xr:uid="{00000000-0005-0000-0000-0000F7680000}"/>
    <cellStyle name="Normal 2 6 2 2 2 4 3 2 2" xfId="31326" xr:uid="{00000000-0005-0000-0000-0000F8680000}"/>
    <cellStyle name="Normal 2 6 2 2 2 4 3 3" xfId="23180" xr:uid="{00000000-0005-0000-0000-0000F9680000}"/>
    <cellStyle name="Normal 2 6 2 2 2 4 4" xfId="9731" xr:uid="{00000000-0005-0000-0000-0000FA680000}"/>
    <cellStyle name="Normal 2 6 2 2 2 4 4 2" xfId="26027" xr:uid="{00000000-0005-0000-0000-0000FB680000}"/>
    <cellStyle name="Normal 2 6 2 2 2 4 5" xfId="17881" xr:uid="{00000000-0005-0000-0000-0000FC680000}"/>
    <cellStyle name="Normal 2 6 2 2 2 5" xfId="2987" xr:uid="{00000000-0005-0000-0000-0000FD680000}"/>
    <cellStyle name="Normal 2 6 2 2 2 5 2" xfId="11133" xr:uid="{00000000-0005-0000-0000-0000FE680000}"/>
    <cellStyle name="Normal 2 6 2 2 2 5 2 2" xfId="27429" xr:uid="{00000000-0005-0000-0000-0000FF680000}"/>
    <cellStyle name="Normal 2 6 2 2 2 5 3" xfId="19283" xr:uid="{00000000-0005-0000-0000-000000690000}"/>
    <cellStyle name="Normal 2 6 2 2 2 6" xfId="5474" xr:uid="{00000000-0005-0000-0000-000001690000}"/>
    <cellStyle name="Normal 2 6 2 2 2 6 2" xfId="13620" xr:uid="{00000000-0005-0000-0000-000002690000}"/>
    <cellStyle name="Normal 2 6 2 2 2 6 2 2" xfId="29916" xr:uid="{00000000-0005-0000-0000-000003690000}"/>
    <cellStyle name="Normal 2 6 2 2 2 6 3" xfId="21770" xr:uid="{00000000-0005-0000-0000-000004690000}"/>
    <cellStyle name="Normal 2 6 2 2 2 7" xfId="8321" xr:uid="{00000000-0005-0000-0000-000005690000}"/>
    <cellStyle name="Normal 2 6 2 2 2 7 2" xfId="24617" xr:uid="{00000000-0005-0000-0000-000006690000}"/>
    <cellStyle name="Normal 2 6 2 2 2 8" xfId="16471" xr:uid="{00000000-0005-0000-0000-000007690000}"/>
    <cellStyle name="Normal 2 6 2 2 3" xfId="250" xr:uid="{00000000-0005-0000-0000-000008690000}"/>
    <cellStyle name="Normal 2 6 2 2 3 2" xfId="594" xr:uid="{00000000-0005-0000-0000-000009690000}"/>
    <cellStyle name="Normal 2 6 2 2 3 2 2" xfId="1300" xr:uid="{00000000-0005-0000-0000-00000A690000}"/>
    <cellStyle name="Normal 2 6 2 2 3 2 2 2" xfId="2710" xr:uid="{00000000-0005-0000-0000-00000B690000}"/>
    <cellStyle name="Normal 2 6 2 2 3 2 2 2 2" xfId="5184" xr:uid="{00000000-0005-0000-0000-00000C690000}"/>
    <cellStyle name="Normal 2 6 2 2 3 2 2 2 2 2" xfId="13330" xr:uid="{00000000-0005-0000-0000-00000D690000}"/>
    <cellStyle name="Normal 2 6 2 2 3 2 2 2 2 2 2" xfId="29626" xr:uid="{00000000-0005-0000-0000-00000E690000}"/>
    <cellStyle name="Normal 2 6 2 2 3 2 2 2 2 3" xfId="21480" xr:uid="{00000000-0005-0000-0000-00000F690000}"/>
    <cellStyle name="Normal 2 6 2 2 3 2 2 2 3" xfId="8009" xr:uid="{00000000-0005-0000-0000-000010690000}"/>
    <cellStyle name="Normal 2 6 2 2 3 2 2 2 3 2" xfId="16155" xr:uid="{00000000-0005-0000-0000-000011690000}"/>
    <cellStyle name="Normal 2 6 2 2 3 2 2 2 3 2 2" xfId="32451" xr:uid="{00000000-0005-0000-0000-000012690000}"/>
    <cellStyle name="Normal 2 6 2 2 3 2 2 2 3 3" xfId="24305" xr:uid="{00000000-0005-0000-0000-000013690000}"/>
    <cellStyle name="Normal 2 6 2 2 3 2 2 2 4" xfId="10856" xr:uid="{00000000-0005-0000-0000-000014690000}"/>
    <cellStyle name="Normal 2 6 2 2 3 2 2 2 4 2" xfId="27152" xr:uid="{00000000-0005-0000-0000-000015690000}"/>
    <cellStyle name="Normal 2 6 2 2 3 2 2 2 5" xfId="19006" xr:uid="{00000000-0005-0000-0000-000016690000}"/>
    <cellStyle name="Normal 2 6 2 2 3 2 2 3" xfId="3966" xr:uid="{00000000-0005-0000-0000-000017690000}"/>
    <cellStyle name="Normal 2 6 2 2 3 2 2 3 2" xfId="12112" xr:uid="{00000000-0005-0000-0000-000018690000}"/>
    <cellStyle name="Normal 2 6 2 2 3 2 2 3 2 2" xfId="28408" xr:uid="{00000000-0005-0000-0000-000019690000}"/>
    <cellStyle name="Normal 2 6 2 2 3 2 2 3 3" xfId="20262" xr:uid="{00000000-0005-0000-0000-00001A690000}"/>
    <cellStyle name="Normal 2 6 2 2 3 2 2 4" xfId="6599" xr:uid="{00000000-0005-0000-0000-00001B690000}"/>
    <cellStyle name="Normal 2 6 2 2 3 2 2 4 2" xfId="14745" xr:uid="{00000000-0005-0000-0000-00001C690000}"/>
    <cellStyle name="Normal 2 6 2 2 3 2 2 4 2 2" xfId="31041" xr:uid="{00000000-0005-0000-0000-00001D690000}"/>
    <cellStyle name="Normal 2 6 2 2 3 2 2 4 3" xfId="22895" xr:uid="{00000000-0005-0000-0000-00001E690000}"/>
    <cellStyle name="Normal 2 6 2 2 3 2 2 5" xfId="9446" xr:uid="{00000000-0005-0000-0000-00001F690000}"/>
    <cellStyle name="Normal 2 6 2 2 3 2 2 5 2" xfId="25742" xr:uid="{00000000-0005-0000-0000-000020690000}"/>
    <cellStyle name="Normal 2 6 2 2 3 2 2 6" xfId="17596" xr:uid="{00000000-0005-0000-0000-000021690000}"/>
    <cellStyle name="Normal 2 6 2 2 3 2 3" xfId="2005" xr:uid="{00000000-0005-0000-0000-000022690000}"/>
    <cellStyle name="Normal 2 6 2 2 3 2 3 2" xfId="4575" xr:uid="{00000000-0005-0000-0000-000023690000}"/>
    <cellStyle name="Normal 2 6 2 2 3 2 3 2 2" xfId="12721" xr:uid="{00000000-0005-0000-0000-000024690000}"/>
    <cellStyle name="Normal 2 6 2 2 3 2 3 2 2 2" xfId="29017" xr:uid="{00000000-0005-0000-0000-000025690000}"/>
    <cellStyle name="Normal 2 6 2 2 3 2 3 2 3" xfId="20871" xr:uid="{00000000-0005-0000-0000-000026690000}"/>
    <cellStyle name="Normal 2 6 2 2 3 2 3 3" xfId="7304" xr:uid="{00000000-0005-0000-0000-000027690000}"/>
    <cellStyle name="Normal 2 6 2 2 3 2 3 3 2" xfId="15450" xr:uid="{00000000-0005-0000-0000-000028690000}"/>
    <cellStyle name="Normal 2 6 2 2 3 2 3 3 2 2" xfId="31746" xr:uid="{00000000-0005-0000-0000-000029690000}"/>
    <cellStyle name="Normal 2 6 2 2 3 2 3 3 3" xfId="23600" xr:uid="{00000000-0005-0000-0000-00002A690000}"/>
    <cellStyle name="Normal 2 6 2 2 3 2 3 4" xfId="10151" xr:uid="{00000000-0005-0000-0000-00002B690000}"/>
    <cellStyle name="Normal 2 6 2 2 3 2 3 4 2" xfId="26447" xr:uid="{00000000-0005-0000-0000-00002C690000}"/>
    <cellStyle name="Normal 2 6 2 2 3 2 3 5" xfId="18301" xr:uid="{00000000-0005-0000-0000-00002D690000}"/>
    <cellStyle name="Normal 2 6 2 2 3 2 4" xfId="3357" xr:uid="{00000000-0005-0000-0000-00002E690000}"/>
    <cellStyle name="Normal 2 6 2 2 3 2 4 2" xfId="11503" xr:uid="{00000000-0005-0000-0000-00002F690000}"/>
    <cellStyle name="Normal 2 6 2 2 3 2 4 2 2" xfId="27799" xr:uid="{00000000-0005-0000-0000-000030690000}"/>
    <cellStyle name="Normal 2 6 2 2 3 2 4 3" xfId="19653" xr:uid="{00000000-0005-0000-0000-000031690000}"/>
    <cellStyle name="Normal 2 6 2 2 3 2 5" xfId="5894" xr:uid="{00000000-0005-0000-0000-000032690000}"/>
    <cellStyle name="Normal 2 6 2 2 3 2 5 2" xfId="14040" xr:uid="{00000000-0005-0000-0000-000033690000}"/>
    <cellStyle name="Normal 2 6 2 2 3 2 5 2 2" xfId="30336" xr:uid="{00000000-0005-0000-0000-000034690000}"/>
    <cellStyle name="Normal 2 6 2 2 3 2 5 3" xfId="22190" xr:uid="{00000000-0005-0000-0000-000035690000}"/>
    <cellStyle name="Normal 2 6 2 2 3 2 6" xfId="8741" xr:uid="{00000000-0005-0000-0000-000036690000}"/>
    <cellStyle name="Normal 2 6 2 2 3 2 6 2" xfId="25037" xr:uid="{00000000-0005-0000-0000-000037690000}"/>
    <cellStyle name="Normal 2 6 2 2 3 2 7" xfId="16891" xr:uid="{00000000-0005-0000-0000-000038690000}"/>
    <cellStyle name="Normal 2 6 2 2 3 3" xfId="956" xr:uid="{00000000-0005-0000-0000-000039690000}"/>
    <cellStyle name="Normal 2 6 2 2 3 3 2" xfId="2366" xr:uid="{00000000-0005-0000-0000-00003A690000}"/>
    <cellStyle name="Normal 2 6 2 2 3 3 2 2" xfId="4888" xr:uid="{00000000-0005-0000-0000-00003B690000}"/>
    <cellStyle name="Normal 2 6 2 2 3 3 2 2 2" xfId="13034" xr:uid="{00000000-0005-0000-0000-00003C690000}"/>
    <cellStyle name="Normal 2 6 2 2 3 3 2 2 2 2" xfId="29330" xr:uid="{00000000-0005-0000-0000-00003D690000}"/>
    <cellStyle name="Normal 2 6 2 2 3 3 2 2 3" xfId="21184" xr:uid="{00000000-0005-0000-0000-00003E690000}"/>
    <cellStyle name="Normal 2 6 2 2 3 3 2 3" xfId="7665" xr:uid="{00000000-0005-0000-0000-00003F690000}"/>
    <cellStyle name="Normal 2 6 2 2 3 3 2 3 2" xfId="15811" xr:uid="{00000000-0005-0000-0000-000040690000}"/>
    <cellStyle name="Normal 2 6 2 2 3 3 2 3 2 2" xfId="32107" xr:uid="{00000000-0005-0000-0000-000041690000}"/>
    <cellStyle name="Normal 2 6 2 2 3 3 2 3 3" xfId="23961" xr:uid="{00000000-0005-0000-0000-000042690000}"/>
    <cellStyle name="Normal 2 6 2 2 3 3 2 4" xfId="10512" xr:uid="{00000000-0005-0000-0000-000043690000}"/>
    <cellStyle name="Normal 2 6 2 2 3 3 2 4 2" xfId="26808" xr:uid="{00000000-0005-0000-0000-000044690000}"/>
    <cellStyle name="Normal 2 6 2 2 3 3 2 5" xfId="18662" xr:uid="{00000000-0005-0000-0000-000045690000}"/>
    <cellStyle name="Normal 2 6 2 2 3 3 3" xfId="3670" xr:uid="{00000000-0005-0000-0000-000046690000}"/>
    <cellStyle name="Normal 2 6 2 2 3 3 3 2" xfId="11816" xr:uid="{00000000-0005-0000-0000-000047690000}"/>
    <cellStyle name="Normal 2 6 2 2 3 3 3 2 2" xfId="28112" xr:uid="{00000000-0005-0000-0000-000048690000}"/>
    <cellStyle name="Normal 2 6 2 2 3 3 3 3" xfId="19966" xr:uid="{00000000-0005-0000-0000-000049690000}"/>
    <cellStyle name="Normal 2 6 2 2 3 3 4" xfId="6255" xr:uid="{00000000-0005-0000-0000-00004A690000}"/>
    <cellStyle name="Normal 2 6 2 2 3 3 4 2" xfId="14401" xr:uid="{00000000-0005-0000-0000-00004B690000}"/>
    <cellStyle name="Normal 2 6 2 2 3 3 4 2 2" xfId="30697" xr:uid="{00000000-0005-0000-0000-00004C690000}"/>
    <cellStyle name="Normal 2 6 2 2 3 3 4 3" xfId="22551" xr:uid="{00000000-0005-0000-0000-00004D690000}"/>
    <cellStyle name="Normal 2 6 2 2 3 3 5" xfId="9102" xr:uid="{00000000-0005-0000-0000-00004E690000}"/>
    <cellStyle name="Normal 2 6 2 2 3 3 5 2" xfId="25398" xr:uid="{00000000-0005-0000-0000-00004F690000}"/>
    <cellStyle name="Normal 2 6 2 2 3 3 6" xfId="17252" xr:uid="{00000000-0005-0000-0000-000050690000}"/>
    <cellStyle name="Normal 2 6 2 2 3 4" xfId="1661" xr:uid="{00000000-0005-0000-0000-000051690000}"/>
    <cellStyle name="Normal 2 6 2 2 3 4 2" xfId="4279" xr:uid="{00000000-0005-0000-0000-000052690000}"/>
    <cellStyle name="Normal 2 6 2 2 3 4 2 2" xfId="12425" xr:uid="{00000000-0005-0000-0000-000053690000}"/>
    <cellStyle name="Normal 2 6 2 2 3 4 2 2 2" xfId="28721" xr:uid="{00000000-0005-0000-0000-000054690000}"/>
    <cellStyle name="Normal 2 6 2 2 3 4 2 3" xfId="20575" xr:uid="{00000000-0005-0000-0000-000055690000}"/>
    <cellStyle name="Normal 2 6 2 2 3 4 3" xfId="6960" xr:uid="{00000000-0005-0000-0000-000056690000}"/>
    <cellStyle name="Normal 2 6 2 2 3 4 3 2" xfId="15106" xr:uid="{00000000-0005-0000-0000-000057690000}"/>
    <cellStyle name="Normal 2 6 2 2 3 4 3 2 2" xfId="31402" xr:uid="{00000000-0005-0000-0000-000058690000}"/>
    <cellStyle name="Normal 2 6 2 2 3 4 3 3" xfId="23256" xr:uid="{00000000-0005-0000-0000-000059690000}"/>
    <cellStyle name="Normal 2 6 2 2 3 4 4" xfId="9807" xr:uid="{00000000-0005-0000-0000-00005A690000}"/>
    <cellStyle name="Normal 2 6 2 2 3 4 4 2" xfId="26103" xr:uid="{00000000-0005-0000-0000-00005B690000}"/>
    <cellStyle name="Normal 2 6 2 2 3 4 5" xfId="17957" xr:uid="{00000000-0005-0000-0000-00005C690000}"/>
    <cellStyle name="Normal 2 6 2 2 3 5" xfId="3061" xr:uid="{00000000-0005-0000-0000-00005D690000}"/>
    <cellStyle name="Normal 2 6 2 2 3 5 2" xfId="11207" xr:uid="{00000000-0005-0000-0000-00005E690000}"/>
    <cellStyle name="Normal 2 6 2 2 3 5 2 2" xfId="27503" xr:uid="{00000000-0005-0000-0000-00005F690000}"/>
    <cellStyle name="Normal 2 6 2 2 3 5 3" xfId="19357" xr:uid="{00000000-0005-0000-0000-000060690000}"/>
    <cellStyle name="Normal 2 6 2 2 3 6" xfId="5550" xr:uid="{00000000-0005-0000-0000-000061690000}"/>
    <cellStyle name="Normal 2 6 2 2 3 6 2" xfId="13696" xr:uid="{00000000-0005-0000-0000-000062690000}"/>
    <cellStyle name="Normal 2 6 2 2 3 6 2 2" xfId="29992" xr:uid="{00000000-0005-0000-0000-000063690000}"/>
    <cellStyle name="Normal 2 6 2 2 3 6 3" xfId="21846" xr:uid="{00000000-0005-0000-0000-000064690000}"/>
    <cellStyle name="Normal 2 6 2 2 3 7" xfId="8397" xr:uid="{00000000-0005-0000-0000-000065690000}"/>
    <cellStyle name="Normal 2 6 2 2 3 7 2" xfId="24693" xr:uid="{00000000-0005-0000-0000-000066690000}"/>
    <cellStyle name="Normal 2 6 2 2 3 8" xfId="16547" xr:uid="{00000000-0005-0000-0000-000067690000}"/>
    <cellStyle name="Normal 2 6 2 2 4" xfId="338" xr:uid="{00000000-0005-0000-0000-000068690000}"/>
    <cellStyle name="Normal 2 6 2 2 4 2" xfId="682" xr:uid="{00000000-0005-0000-0000-000069690000}"/>
    <cellStyle name="Normal 2 6 2 2 4 2 2" xfId="1388" xr:uid="{00000000-0005-0000-0000-00006A690000}"/>
    <cellStyle name="Normal 2 6 2 2 4 2 2 2" xfId="2798" xr:uid="{00000000-0005-0000-0000-00006B690000}"/>
    <cellStyle name="Normal 2 6 2 2 4 2 2 2 2" xfId="5258" xr:uid="{00000000-0005-0000-0000-00006C690000}"/>
    <cellStyle name="Normal 2 6 2 2 4 2 2 2 2 2" xfId="13404" xr:uid="{00000000-0005-0000-0000-00006D690000}"/>
    <cellStyle name="Normal 2 6 2 2 4 2 2 2 2 2 2" xfId="29700" xr:uid="{00000000-0005-0000-0000-00006E690000}"/>
    <cellStyle name="Normal 2 6 2 2 4 2 2 2 2 3" xfId="21554" xr:uid="{00000000-0005-0000-0000-00006F690000}"/>
    <cellStyle name="Normal 2 6 2 2 4 2 2 2 3" xfId="8097" xr:uid="{00000000-0005-0000-0000-000070690000}"/>
    <cellStyle name="Normal 2 6 2 2 4 2 2 2 3 2" xfId="16243" xr:uid="{00000000-0005-0000-0000-000071690000}"/>
    <cellStyle name="Normal 2 6 2 2 4 2 2 2 3 2 2" xfId="32539" xr:uid="{00000000-0005-0000-0000-000072690000}"/>
    <cellStyle name="Normal 2 6 2 2 4 2 2 2 3 3" xfId="24393" xr:uid="{00000000-0005-0000-0000-000073690000}"/>
    <cellStyle name="Normal 2 6 2 2 4 2 2 2 4" xfId="10944" xr:uid="{00000000-0005-0000-0000-000074690000}"/>
    <cellStyle name="Normal 2 6 2 2 4 2 2 2 4 2" xfId="27240" xr:uid="{00000000-0005-0000-0000-000075690000}"/>
    <cellStyle name="Normal 2 6 2 2 4 2 2 2 5" xfId="19094" xr:uid="{00000000-0005-0000-0000-000076690000}"/>
    <cellStyle name="Normal 2 6 2 2 4 2 2 3" xfId="4040" xr:uid="{00000000-0005-0000-0000-000077690000}"/>
    <cellStyle name="Normal 2 6 2 2 4 2 2 3 2" xfId="12186" xr:uid="{00000000-0005-0000-0000-000078690000}"/>
    <cellStyle name="Normal 2 6 2 2 4 2 2 3 2 2" xfId="28482" xr:uid="{00000000-0005-0000-0000-000079690000}"/>
    <cellStyle name="Normal 2 6 2 2 4 2 2 3 3" xfId="20336" xr:uid="{00000000-0005-0000-0000-00007A690000}"/>
    <cellStyle name="Normal 2 6 2 2 4 2 2 4" xfId="6687" xr:uid="{00000000-0005-0000-0000-00007B690000}"/>
    <cellStyle name="Normal 2 6 2 2 4 2 2 4 2" xfId="14833" xr:uid="{00000000-0005-0000-0000-00007C690000}"/>
    <cellStyle name="Normal 2 6 2 2 4 2 2 4 2 2" xfId="31129" xr:uid="{00000000-0005-0000-0000-00007D690000}"/>
    <cellStyle name="Normal 2 6 2 2 4 2 2 4 3" xfId="22983" xr:uid="{00000000-0005-0000-0000-00007E690000}"/>
    <cellStyle name="Normal 2 6 2 2 4 2 2 5" xfId="9534" xr:uid="{00000000-0005-0000-0000-00007F690000}"/>
    <cellStyle name="Normal 2 6 2 2 4 2 2 5 2" xfId="25830" xr:uid="{00000000-0005-0000-0000-000080690000}"/>
    <cellStyle name="Normal 2 6 2 2 4 2 2 6" xfId="17684" xr:uid="{00000000-0005-0000-0000-000081690000}"/>
    <cellStyle name="Normal 2 6 2 2 4 2 3" xfId="2093" xr:uid="{00000000-0005-0000-0000-000082690000}"/>
    <cellStyle name="Normal 2 6 2 2 4 2 3 2" xfId="4649" xr:uid="{00000000-0005-0000-0000-000083690000}"/>
    <cellStyle name="Normal 2 6 2 2 4 2 3 2 2" xfId="12795" xr:uid="{00000000-0005-0000-0000-000084690000}"/>
    <cellStyle name="Normal 2 6 2 2 4 2 3 2 2 2" xfId="29091" xr:uid="{00000000-0005-0000-0000-000085690000}"/>
    <cellStyle name="Normal 2 6 2 2 4 2 3 2 3" xfId="20945" xr:uid="{00000000-0005-0000-0000-000086690000}"/>
    <cellStyle name="Normal 2 6 2 2 4 2 3 3" xfId="7392" xr:uid="{00000000-0005-0000-0000-000087690000}"/>
    <cellStyle name="Normal 2 6 2 2 4 2 3 3 2" xfId="15538" xr:uid="{00000000-0005-0000-0000-000088690000}"/>
    <cellStyle name="Normal 2 6 2 2 4 2 3 3 2 2" xfId="31834" xr:uid="{00000000-0005-0000-0000-000089690000}"/>
    <cellStyle name="Normal 2 6 2 2 4 2 3 3 3" xfId="23688" xr:uid="{00000000-0005-0000-0000-00008A690000}"/>
    <cellStyle name="Normal 2 6 2 2 4 2 3 4" xfId="10239" xr:uid="{00000000-0005-0000-0000-00008B690000}"/>
    <cellStyle name="Normal 2 6 2 2 4 2 3 4 2" xfId="26535" xr:uid="{00000000-0005-0000-0000-00008C690000}"/>
    <cellStyle name="Normal 2 6 2 2 4 2 3 5" xfId="18389" xr:uid="{00000000-0005-0000-0000-00008D690000}"/>
    <cellStyle name="Normal 2 6 2 2 4 2 4" xfId="3431" xr:uid="{00000000-0005-0000-0000-00008E690000}"/>
    <cellStyle name="Normal 2 6 2 2 4 2 4 2" xfId="11577" xr:uid="{00000000-0005-0000-0000-00008F690000}"/>
    <cellStyle name="Normal 2 6 2 2 4 2 4 2 2" xfId="27873" xr:uid="{00000000-0005-0000-0000-000090690000}"/>
    <cellStyle name="Normal 2 6 2 2 4 2 4 3" xfId="19727" xr:uid="{00000000-0005-0000-0000-000091690000}"/>
    <cellStyle name="Normal 2 6 2 2 4 2 5" xfId="5982" xr:uid="{00000000-0005-0000-0000-000092690000}"/>
    <cellStyle name="Normal 2 6 2 2 4 2 5 2" xfId="14128" xr:uid="{00000000-0005-0000-0000-000093690000}"/>
    <cellStyle name="Normal 2 6 2 2 4 2 5 2 2" xfId="30424" xr:uid="{00000000-0005-0000-0000-000094690000}"/>
    <cellStyle name="Normal 2 6 2 2 4 2 5 3" xfId="22278" xr:uid="{00000000-0005-0000-0000-000095690000}"/>
    <cellStyle name="Normal 2 6 2 2 4 2 6" xfId="8829" xr:uid="{00000000-0005-0000-0000-000096690000}"/>
    <cellStyle name="Normal 2 6 2 2 4 2 6 2" xfId="25125" xr:uid="{00000000-0005-0000-0000-000097690000}"/>
    <cellStyle name="Normal 2 6 2 2 4 2 7" xfId="16979" xr:uid="{00000000-0005-0000-0000-000098690000}"/>
    <cellStyle name="Normal 2 6 2 2 4 3" xfId="1044" xr:uid="{00000000-0005-0000-0000-000099690000}"/>
    <cellStyle name="Normal 2 6 2 2 4 3 2" xfId="2454" xr:uid="{00000000-0005-0000-0000-00009A690000}"/>
    <cellStyle name="Normal 2 6 2 2 4 3 2 2" xfId="4962" xr:uid="{00000000-0005-0000-0000-00009B690000}"/>
    <cellStyle name="Normal 2 6 2 2 4 3 2 2 2" xfId="13108" xr:uid="{00000000-0005-0000-0000-00009C690000}"/>
    <cellStyle name="Normal 2 6 2 2 4 3 2 2 2 2" xfId="29404" xr:uid="{00000000-0005-0000-0000-00009D690000}"/>
    <cellStyle name="Normal 2 6 2 2 4 3 2 2 3" xfId="21258" xr:uid="{00000000-0005-0000-0000-00009E690000}"/>
    <cellStyle name="Normal 2 6 2 2 4 3 2 3" xfId="7753" xr:uid="{00000000-0005-0000-0000-00009F690000}"/>
    <cellStyle name="Normal 2 6 2 2 4 3 2 3 2" xfId="15899" xr:uid="{00000000-0005-0000-0000-0000A0690000}"/>
    <cellStyle name="Normal 2 6 2 2 4 3 2 3 2 2" xfId="32195" xr:uid="{00000000-0005-0000-0000-0000A1690000}"/>
    <cellStyle name="Normal 2 6 2 2 4 3 2 3 3" xfId="24049" xr:uid="{00000000-0005-0000-0000-0000A2690000}"/>
    <cellStyle name="Normal 2 6 2 2 4 3 2 4" xfId="10600" xr:uid="{00000000-0005-0000-0000-0000A3690000}"/>
    <cellStyle name="Normal 2 6 2 2 4 3 2 4 2" xfId="26896" xr:uid="{00000000-0005-0000-0000-0000A4690000}"/>
    <cellStyle name="Normal 2 6 2 2 4 3 2 5" xfId="18750" xr:uid="{00000000-0005-0000-0000-0000A5690000}"/>
    <cellStyle name="Normal 2 6 2 2 4 3 3" xfId="3744" xr:uid="{00000000-0005-0000-0000-0000A6690000}"/>
    <cellStyle name="Normal 2 6 2 2 4 3 3 2" xfId="11890" xr:uid="{00000000-0005-0000-0000-0000A7690000}"/>
    <cellStyle name="Normal 2 6 2 2 4 3 3 2 2" xfId="28186" xr:uid="{00000000-0005-0000-0000-0000A8690000}"/>
    <cellStyle name="Normal 2 6 2 2 4 3 3 3" xfId="20040" xr:uid="{00000000-0005-0000-0000-0000A9690000}"/>
    <cellStyle name="Normal 2 6 2 2 4 3 4" xfId="6343" xr:uid="{00000000-0005-0000-0000-0000AA690000}"/>
    <cellStyle name="Normal 2 6 2 2 4 3 4 2" xfId="14489" xr:uid="{00000000-0005-0000-0000-0000AB690000}"/>
    <cellStyle name="Normal 2 6 2 2 4 3 4 2 2" xfId="30785" xr:uid="{00000000-0005-0000-0000-0000AC690000}"/>
    <cellStyle name="Normal 2 6 2 2 4 3 4 3" xfId="22639" xr:uid="{00000000-0005-0000-0000-0000AD690000}"/>
    <cellStyle name="Normal 2 6 2 2 4 3 5" xfId="9190" xr:uid="{00000000-0005-0000-0000-0000AE690000}"/>
    <cellStyle name="Normal 2 6 2 2 4 3 5 2" xfId="25486" xr:uid="{00000000-0005-0000-0000-0000AF690000}"/>
    <cellStyle name="Normal 2 6 2 2 4 3 6" xfId="17340" xr:uid="{00000000-0005-0000-0000-0000B0690000}"/>
    <cellStyle name="Normal 2 6 2 2 4 4" xfId="1749" xr:uid="{00000000-0005-0000-0000-0000B1690000}"/>
    <cellStyle name="Normal 2 6 2 2 4 4 2" xfId="4353" xr:uid="{00000000-0005-0000-0000-0000B2690000}"/>
    <cellStyle name="Normal 2 6 2 2 4 4 2 2" xfId="12499" xr:uid="{00000000-0005-0000-0000-0000B3690000}"/>
    <cellStyle name="Normal 2 6 2 2 4 4 2 2 2" xfId="28795" xr:uid="{00000000-0005-0000-0000-0000B4690000}"/>
    <cellStyle name="Normal 2 6 2 2 4 4 2 3" xfId="20649" xr:uid="{00000000-0005-0000-0000-0000B5690000}"/>
    <cellStyle name="Normal 2 6 2 2 4 4 3" xfId="7048" xr:uid="{00000000-0005-0000-0000-0000B6690000}"/>
    <cellStyle name="Normal 2 6 2 2 4 4 3 2" xfId="15194" xr:uid="{00000000-0005-0000-0000-0000B7690000}"/>
    <cellStyle name="Normal 2 6 2 2 4 4 3 2 2" xfId="31490" xr:uid="{00000000-0005-0000-0000-0000B8690000}"/>
    <cellStyle name="Normal 2 6 2 2 4 4 3 3" xfId="23344" xr:uid="{00000000-0005-0000-0000-0000B9690000}"/>
    <cellStyle name="Normal 2 6 2 2 4 4 4" xfId="9895" xr:uid="{00000000-0005-0000-0000-0000BA690000}"/>
    <cellStyle name="Normal 2 6 2 2 4 4 4 2" xfId="26191" xr:uid="{00000000-0005-0000-0000-0000BB690000}"/>
    <cellStyle name="Normal 2 6 2 2 4 4 5" xfId="18045" xr:uid="{00000000-0005-0000-0000-0000BC690000}"/>
    <cellStyle name="Normal 2 6 2 2 4 5" xfId="3135" xr:uid="{00000000-0005-0000-0000-0000BD690000}"/>
    <cellStyle name="Normal 2 6 2 2 4 5 2" xfId="11281" xr:uid="{00000000-0005-0000-0000-0000BE690000}"/>
    <cellStyle name="Normal 2 6 2 2 4 5 2 2" xfId="27577" xr:uid="{00000000-0005-0000-0000-0000BF690000}"/>
    <cellStyle name="Normal 2 6 2 2 4 5 3" xfId="19431" xr:uid="{00000000-0005-0000-0000-0000C0690000}"/>
    <cellStyle name="Normal 2 6 2 2 4 6" xfId="5638" xr:uid="{00000000-0005-0000-0000-0000C1690000}"/>
    <cellStyle name="Normal 2 6 2 2 4 6 2" xfId="13784" xr:uid="{00000000-0005-0000-0000-0000C2690000}"/>
    <cellStyle name="Normal 2 6 2 2 4 6 2 2" xfId="30080" xr:uid="{00000000-0005-0000-0000-0000C3690000}"/>
    <cellStyle name="Normal 2 6 2 2 4 6 3" xfId="21934" xr:uid="{00000000-0005-0000-0000-0000C4690000}"/>
    <cellStyle name="Normal 2 6 2 2 4 7" xfId="8485" xr:uid="{00000000-0005-0000-0000-0000C5690000}"/>
    <cellStyle name="Normal 2 6 2 2 4 7 2" xfId="24781" xr:uid="{00000000-0005-0000-0000-0000C6690000}"/>
    <cellStyle name="Normal 2 6 2 2 4 8" xfId="16635" xr:uid="{00000000-0005-0000-0000-0000C7690000}"/>
    <cellStyle name="Normal 2 6 2 2 5" xfId="428" xr:uid="{00000000-0005-0000-0000-0000C8690000}"/>
    <cellStyle name="Normal 2 6 2 2 5 2" xfId="1134" xr:uid="{00000000-0005-0000-0000-0000C9690000}"/>
    <cellStyle name="Normal 2 6 2 2 5 2 2" xfId="2544" xr:uid="{00000000-0005-0000-0000-0000CA690000}"/>
    <cellStyle name="Normal 2 6 2 2 5 2 2 2" xfId="5036" xr:uid="{00000000-0005-0000-0000-0000CB690000}"/>
    <cellStyle name="Normal 2 6 2 2 5 2 2 2 2" xfId="13182" xr:uid="{00000000-0005-0000-0000-0000CC690000}"/>
    <cellStyle name="Normal 2 6 2 2 5 2 2 2 2 2" xfId="29478" xr:uid="{00000000-0005-0000-0000-0000CD690000}"/>
    <cellStyle name="Normal 2 6 2 2 5 2 2 2 3" xfId="21332" xr:uid="{00000000-0005-0000-0000-0000CE690000}"/>
    <cellStyle name="Normal 2 6 2 2 5 2 2 3" xfId="7843" xr:uid="{00000000-0005-0000-0000-0000CF690000}"/>
    <cellStyle name="Normal 2 6 2 2 5 2 2 3 2" xfId="15989" xr:uid="{00000000-0005-0000-0000-0000D0690000}"/>
    <cellStyle name="Normal 2 6 2 2 5 2 2 3 2 2" xfId="32285" xr:uid="{00000000-0005-0000-0000-0000D1690000}"/>
    <cellStyle name="Normal 2 6 2 2 5 2 2 3 3" xfId="24139" xr:uid="{00000000-0005-0000-0000-0000D2690000}"/>
    <cellStyle name="Normal 2 6 2 2 5 2 2 4" xfId="10690" xr:uid="{00000000-0005-0000-0000-0000D3690000}"/>
    <cellStyle name="Normal 2 6 2 2 5 2 2 4 2" xfId="26986" xr:uid="{00000000-0005-0000-0000-0000D4690000}"/>
    <cellStyle name="Normal 2 6 2 2 5 2 2 5" xfId="18840" xr:uid="{00000000-0005-0000-0000-0000D5690000}"/>
    <cellStyle name="Normal 2 6 2 2 5 2 3" xfId="3818" xr:uid="{00000000-0005-0000-0000-0000D6690000}"/>
    <cellStyle name="Normal 2 6 2 2 5 2 3 2" xfId="11964" xr:uid="{00000000-0005-0000-0000-0000D7690000}"/>
    <cellStyle name="Normal 2 6 2 2 5 2 3 2 2" xfId="28260" xr:uid="{00000000-0005-0000-0000-0000D8690000}"/>
    <cellStyle name="Normal 2 6 2 2 5 2 3 3" xfId="20114" xr:uid="{00000000-0005-0000-0000-0000D9690000}"/>
    <cellStyle name="Normal 2 6 2 2 5 2 4" xfId="6433" xr:uid="{00000000-0005-0000-0000-0000DA690000}"/>
    <cellStyle name="Normal 2 6 2 2 5 2 4 2" xfId="14579" xr:uid="{00000000-0005-0000-0000-0000DB690000}"/>
    <cellStyle name="Normal 2 6 2 2 5 2 4 2 2" xfId="30875" xr:uid="{00000000-0005-0000-0000-0000DC690000}"/>
    <cellStyle name="Normal 2 6 2 2 5 2 4 3" xfId="22729" xr:uid="{00000000-0005-0000-0000-0000DD690000}"/>
    <cellStyle name="Normal 2 6 2 2 5 2 5" xfId="9280" xr:uid="{00000000-0005-0000-0000-0000DE690000}"/>
    <cellStyle name="Normal 2 6 2 2 5 2 5 2" xfId="25576" xr:uid="{00000000-0005-0000-0000-0000DF690000}"/>
    <cellStyle name="Normal 2 6 2 2 5 2 6" xfId="17430" xr:uid="{00000000-0005-0000-0000-0000E0690000}"/>
    <cellStyle name="Normal 2 6 2 2 5 3" xfId="1839" xr:uid="{00000000-0005-0000-0000-0000E1690000}"/>
    <cellStyle name="Normal 2 6 2 2 5 3 2" xfId="4427" xr:uid="{00000000-0005-0000-0000-0000E2690000}"/>
    <cellStyle name="Normal 2 6 2 2 5 3 2 2" xfId="12573" xr:uid="{00000000-0005-0000-0000-0000E3690000}"/>
    <cellStyle name="Normal 2 6 2 2 5 3 2 2 2" xfId="28869" xr:uid="{00000000-0005-0000-0000-0000E4690000}"/>
    <cellStyle name="Normal 2 6 2 2 5 3 2 3" xfId="20723" xr:uid="{00000000-0005-0000-0000-0000E5690000}"/>
    <cellStyle name="Normal 2 6 2 2 5 3 3" xfId="7138" xr:uid="{00000000-0005-0000-0000-0000E6690000}"/>
    <cellStyle name="Normal 2 6 2 2 5 3 3 2" xfId="15284" xr:uid="{00000000-0005-0000-0000-0000E7690000}"/>
    <cellStyle name="Normal 2 6 2 2 5 3 3 2 2" xfId="31580" xr:uid="{00000000-0005-0000-0000-0000E8690000}"/>
    <cellStyle name="Normal 2 6 2 2 5 3 3 3" xfId="23434" xr:uid="{00000000-0005-0000-0000-0000E9690000}"/>
    <cellStyle name="Normal 2 6 2 2 5 3 4" xfId="9985" xr:uid="{00000000-0005-0000-0000-0000EA690000}"/>
    <cellStyle name="Normal 2 6 2 2 5 3 4 2" xfId="26281" xr:uid="{00000000-0005-0000-0000-0000EB690000}"/>
    <cellStyle name="Normal 2 6 2 2 5 3 5" xfId="18135" xr:uid="{00000000-0005-0000-0000-0000EC690000}"/>
    <cellStyle name="Normal 2 6 2 2 5 4" xfId="3209" xr:uid="{00000000-0005-0000-0000-0000ED690000}"/>
    <cellStyle name="Normal 2 6 2 2 5 4 2" xfId="11355" xr:uid="{00000000-0005-0000-0000-0000EE690000}"/>
    <cellStyle name="Normal 2 6 2 2 5 4 2 2" xfId="27651" xr:uid="{00000000-0005-0000-0000-0000EF690000}"/>
    <cellStyle name="Normal 2 6 2 2 5 4 3" xfId="19505" xr:uid="{00000000-0005-0000-0000-0000F0690000}"/>
    <cellStyle name="Normal 2 6 2 2 5 5" xfId="5728" xr:uid="{00000000-0005-0000-0000-0000F1690000}"/>
    <cellStyle name="Normal 2 6 2 2 5 5 2" xfId="13874" xr:uid="{00000000-0005-0000-0000-0000F2690000}"/>
    <cellStyle name="Normal 2 6 2 2 5 5 2 2" xfId="30170" xr:uid="{00000000-0005-0000-0000-0000F3690000}"/>
    <cellStyle name="Normal 2 6 2 2 5 5 3" xfId="22024" xr:uid="{00000000-0005-0000-0000-0000F4690000}"/>
    <cellStyle name="Normal 2 6 2 2 5 6" xfId="8575" xr:uid="{00000000-0005-0000-0000-0000F5690000}"/>
    <cellStyle name="Normal 2 6 2 2 5 6 2" xfId="24871" xr:uid="{00000000-0005-0000-0000-0000F6690000}"/>
    <cellStyle name="Normal 2 6 2 2 5 7" xfId="16725" xr:uid="{00000000-0005-0000-0000-0000F7690000}"/>
    <cellStyle name="Normal 2 6 2 2 6" xfId="790" xr:uid="{00000000-0005-0000-0000-0000F8690000}"/>
    <cellStyle name="Normal 2 6 2 2 6 2" xfId="2200" xr:uid="{00000000-0005-0000-0000-0000F9690000}"/>
    <cellStyle name="Normal 2 6 2 2 6 2 2" xfId="4740" xr:uid="{00000000-0005-0000-0000-0000FA690000}"/>
    <cellStyle name="Normal 2 6 2 2 6 2 2 2" xfId="12886" xr:uid="{00000000-0005-0000-0000-0000FB690000}"/>
    <cellStyle name="Normal 2 6 2 2 6 2 2 2 2" xfId="29182" xr:uid="{00000000-0005-0000-0000-0000FC690000}"/>
    <cellStyle name="Normal 2 6 2 2 6 2 2 3" xfId="21036" xr:uid="{00000000-0005-0000-0000-0000FD690000}"/>
    <cellStyle name="Normal 2 6 2 2 6 2 3" xfId="7499" xr:uid="{00000000-0005-0000-0000-0000FE690000}"/>
    <cellStyle name="Normal 2 6 2 2 6 2 3 2" xfId="15645" xr:uid="{00000000-0005-0000-0000-0000FF690000}"/>
    <cellStyle name="Normal 2 6 2 2 6 2 3 2 2" xfId="31941" xr:uid="{00000000-0005-0000-0000-0000006A0000}"/>
    <cellStyle name="Normal 2 6 2 2 6 2 3 3" xfId="23795" xr:uid="{00000000-0005-0000-0000-0000016A0000}"/>
    <cellStyle name="Normal 2 6 2 2 6 2 4" xfId="10346" xr:uid="{00000000-0005-0000-0000-0000026A0000}"/>
    <cellStyle name="Normal 2 6 2 2 6 2 4 2" xfId="26642" xr:uid="{00000000-0005-0000-0000-0000036A0000}"/>
    <cellStyle name="Normal 2 6 2 2 6 2 5" xfId="18496" xr:uid="{00000000-0005-0000-0000-0000046A0000}"/>
    <cellStyle name="Normal 2 6 2 2 6 3" xfId="3522" xr:uid="{00000000-0005-0000-0000-0000056A0000}"/>
    <cellStyle name="Normal 2 6 2 2 6 3 2" xfId="11668" xr:uid="{00000000-0005-0000-0000-0000066A0000}"/>
    <cellStyle name="Normal 2 6 2 2 6 3 2 2" xfId="27964" xr:uid="{00000000-0005-0000-0000-0000076A0000}"/>
    <cellStyle name="Normal 2 6 2 2 6 3 3" xfId="19818" xr:uid="{00000000-0005-0000-0000-0000086A0000}"/>
    <cellStyle name="Normal 2 6 2 2 6 4" xfId="6089" xr:uid="{00000000-0005-0000-0000-0000096A0000}"/>
    <cellStyle name="Normal 2 6 2 2 6 4 2" xfId="14235" xr:uid="{00000000-0005-0000-0000-00000A6A0000}"/>
    <cellStyle name="Normal 2 6 2 2 6 4 2 2" xfId="30531" xr:uid="{00000000-0005-0000-0000-00000B6A0000}"/>
    <cellStyle name="Normal 2 6 2 2 6 4 3" xfId="22385" xr:uid="{00000000-0005-0000-0000-00000C6A0000}"/>
    <cellStyle name="Normal 2 6 2 2 6 5" xfId="8936" xr:uid="{00000000-0005-0000-0000-00000D6A0000}"/>
    <cellStyle name="Normal 2 6 2 2 6 5 2" xfId="25232" xr:uid="{00000000-0005-0000-0000-00000E6A0000}"/>
    <cellStyle name="Normal 2 6 2 2 6 6" xfId="17086" xr:uid="{00000000-0005-0000-0000-00000F6A0000}"/>
    <cellStyle name="Normal 2 6 2 2 7" xfId="1495" xr:uid="{00000000-0005-0000-0000-0000106A0000}"/>
    <cellStyle name="Normal 2 6 2 2 7 2" xfId="4131" xr:uid="{00000000-0005-0000-0000-0000116A0000}"/>
    <cellStyle name="Normal 2 6 2 2 7 2 2" xfId="12277" xr:uid="{00000000-0005-0000-0000-0000126A0000}"/>
    <cellStyle name="Normal 2 6 2 2 7 2 2 2" xfId="28573" xr:uid="{00000000-0005-0000-0000-0000136A0000}"/>
    <cellStyle name="Normal 2 6 2 2 7 2 3" xfId="20427" xr:uid="{00000000-0005-0000-0000-0000146A0000}"/>
    <cellStyle name="Normal 2 6 2 2 7 3" xfId="6794" xr:uid="{00000000-0005-0000-0000-0000156A0000}"/>
    <cellStyle name="Normal 2 6 2 2 7 3 2" xfId="14940" xr:uid="{00000000-0005-0000-0000-0000166A0000}"/>
    <cellStyle name="Normal 2 6 2 2 7 3 2 2" xfId="31236" xr:uid="{00000000-0005-0000-0000-0000176A0000}"/>
    <cellStyle name="Normal 2 6 2 2 7 3 3" xfId="23090" xr:uid="{00000000-0005-0000-0000-0000186A0000}"/>
    <cellStyle name="Normal 2 6 2 2 7 4" xfId="9641" xr:uid="{00000000-0005-0000-0000-0000196A0000}"/>
    <cellStyle name="Normal 2 6 2 2 7 4 2" xfId="25937" xr:uid="{00000000-0005-0000-0000-00001A6A0000}"/>
    <cellStyle name="Normal 2 6 2 2 7 5" xfId="17791" xr:uid="{00000000-0005-0000-0000-00001B6A0000}"/>
    <cellStyle name="Normal 2 6 2 2 8" xfId="2913" xr:uid="{00000000-0005-0000-0000-00001C6A0000}"/>
    <cellStyle name="Normal 2 6 2 2 8 2" xfId="11059" xr:uid="{00000000-0005-0000-0000-00001D6A0000}"/>
    <cellStyle name="Normal 2 6 2 2 8 2 2" xfId="27355" xr:uid="{00000000-0005-0000-0000-00001E6A0000}"/>
    <cellStyle name="Normal 2 6 2 2 8 3" xfId="19209" xr:uid="{00000000-0005-0000-0000-00001F6A0000}"/>
    <cellStyle name="Normal 2 6 2 2 9" xfId="5384" xr:uid="{00000000-0005-0000-0000-0000206A0000}"/>
    <cellStyle name="Normal 2 6 2 2 9 2" xfId="13530" xr:uid="{00000000-0005-0000-0000-0000216A0000}"/>
    <cellStyle name="Normal 2 6 2 2 9 2 2" xfId="29826" xr:uid="{00000000-0005-0000-0000-0000226A0000}"/>
    <cellStyle name="Normal 2 6 2 2 9 3" xfId="21680" xr:uid="{00000000-0005-0000-0000-0000236A0000}"/>
    <cellStyle name="Normal 2 6 2 3" xfId="130" xr:uid="{00000000-0005-0000-0000-0000246A0000}"/>
    <cellStyle name="Normal 2 6 2 3 2" xfId="474" xr:uid="{00000000-0005-0000-0000-0000256A0000}"/>
    <cellStyle name="Normal 2 6 2 3 2 2" xfId="1180" xr:uid="{00000000-0005-0000-0000-0000266A0000}"/>
    <cellStyle name="Normal 2 6 2 3 2 2 2" xfId="2590" xr:uid="{00000000-0005-0000-0000-0000276A0000}"/>
    <cellStyle name="Normal 2 6 2 3 2 2 2 2" xfId="5074" xr:uid="{00000000-0005-0000-0000-0000286A0000}"/>
    <cellStyle name="Normal 2 6 2 3 2 2 2 2 2" xfId="13220" xr:uid="{00000000-0005-0000-0000-0000296A0000}"/>
    <cellStyle name="Normal 2 6 2 3 2 2 2 2 2 2" xfId="29516" xr:uid="{00000000-0005-0000-0000-00002A6A0000}"/>
    <cellStyle name="Normal 2 6 2 3 2 2 2 2 3" xfId="21370" xr:uid="{00000000-0005-0000-0000-00002B6A0000}"/>
    <cellStyle name="Normal 2 6 2 3 2 2 2 3" xfId="7889" xr:uid="{00000000-0005-0000-0000-00002C6A0000}"/>
    <cellStyle name="Normal 2 6 2 3 2 2 2 3 2" xfId="16035" xr:uid="{00000000-0005-0000-0000-00002D6A0000}"/>
    <cellStyle name="Normal 2 6 2 3 2 2 2 3 2 2" xfId="32331" xr:uid="{00000000-0005-0000-0000-00002E6A0000}"/>
    <cellStyle name="Normal 2 6 2 3 2 2 2 3 3" xfId="24185" xr:uid="{00000000-0005-0000-0000-00002F6A0000}"/>
    <cellStyle name="Normal 2 6 2 3 2 2 2 4" xfId="10736" xr:uid="{00000000-0005-0000-0000-0000306A0000}"/>
    <cellStyle name="Normal 2 6 2 3 2 2 2 4 2" xfId="27032" xr:uid="{00000000-0005-0000-0000-0000316A0000}"/>
    <cellStyle name="Normal 2 6 2 3 2 2 2 5" xfId="18886" xr:uid="{00000000-0005-0000-0000-0000326A0000}"/>
    <cellStyle name="Normal 2 6 2 3 2 2 3" xfId="3856" xr:uid="{00000000-0005-0000-0000-0000336A0000}"/>
    <cellStyle name="Normal 2 6 2 3 2 2 3 2" xfId="12002" xr:uid="{00000000-0005-0000-0000-0000346A0000}"/>
    <cellStyle name="Normal 2 6 2 3 2 2 3 2 2" xfId="28298" xr:uid="{00000000-0005-0000-0000-0000356A0000}"/>
    <cellStyle name="Normal 2 6 2 3 2 2 3 3" xfId="20152" xr:uid="{00000000-0005-0000-0000-0000366A0000}"/>
    <cellStyle name="Normal 2 6 2 3 2 2 4" xfId="6479" xr:uid="{00000000-0005-0000-0000-0000376A0000}"/>
    <cellStyle name="Normal 2 6 2 3 2 2 4 2" xfId="14625" xr:uid="{00000000-0005-0000-0000-0000386A0000}"/>
    <cellStyle name="Normal 2 6 2 3 2 2 4 2 2" xfId="30921" xr:uid="{00000000-0005-0000-0000-0000396A0000}"/>
    <cellStyle name="Normal 2 6 2 3 2 2 4 3" xfId="22775" xr:uid="{00000000-0005-0000-0000-00003A6A0000}"/>
    <cellStyle name="Normal 2 6 2 3 2 2 5" xfId="9326" xr:uid="{00000000-0005-0000-0000-00003B6A0000}"/>
    <cellStyle name="Normal 2 6 2 3 2 2 5 2" xfId="25622" xr:uid="{00000000-0005-0000-0000-00003C6A0000}"/>
    <cellStyle name="Normal 2 6 2 3 2 2 6" xfId="17476" xr:uid="{00000000-0005-0000-0000-00003D6A0000}"/>
    <cellStyle name="Normal 2 6 2 3 2 3" xfId="1885" xr:uid="{00000000-0005-0000-0000-00003E6A0000}"/>
    <cellStyle name="Normal 2 6 2 3 2 3 2" xfId="4465" xr:uid="{00000000-0005-0000-0000-00003F6A0000}"/>
    <cellStyle name="Normal 2 6 2 3 2 3 2 2" xfId="12611" xr:uid="{00000000-0005-0000-0000-0000406A0000}"/>
    <cellStyle name="Normal 2 6 2 3 2 3 2 2 2" xfId="28907" xr:uid="{00000000-0005-0000-0000-0000416A0000}"/>
    <cellStyle name="Normal 2 6 2 3 2 3 2 3" xfId="20761" xr:uid="{00000000-0005-0000-0000-0000426A0000}"/>
    <cellStyle name="Normal 2 6 2 3 2 3 3" xfId="7184" xr:uid="{00000000-0005-0000-0000-0000436A0000}"/>
    <cellStyle name="Normal 2 6 2 3 2 3 3 2" xfId="15330" xr:uid="{00000000-0005-0000-0000-0000446A0000}"/>
    <cellStyle name="Normal 2 6 2 3 2 3 3 2 2" xfId="31626" xr:uid="{00000000-0005-0000-0000-0000456A0000}"/>
    <cellStyle name="Normal 2 6 2 3 2 3 3 3" xfId="23480" xr:uid="{00000000-0005-0000-0000-0000466A0000}"/>
    <cellStyle name="Normal 2 6 2 3 2 3 4" xfId="10031" xr:uid="{00000000-0005-0000-0000-0000476A0000}"/>
    <cellStyle name="Normal 2 6 2 3 2 3 4 2" xfId="26327" xr:uid="{00000000-0005-0000-0000-0000486A0000}"/>
    <cellStyle name="Normal 2 6 2 3 2 3 5" xfId="18181" xr:uid="{00000000-0005-0000-0000-0000496A0000}"/>
    <cellStyle name="Normal 2 6 2 3 2 4" xfId="3247" xr:uid="{00000000-0005-0000-0000-00004A6A0000}"/>
    <cellStyle name="Normal 2 6 2 3 2 4 2" xfId="11393" xr:uid="{00000000-0005-0000-0000-00004B6A0000}"/>
    <cellStyle name="Normal 2 6 2 3 2 4 2 2" xfId="27689" xr:uid="{00000000-0005-0000-0000-00004C6A0000}"/>
    <cellStyle name="Normal 2 6 2 3 2 4 3" xfId="19543" xr:uid="{00000000-0005-0000-0000-00004D6A0000}"/>
    <cellStyle name="Normal 2 6 2 3 2 5" xfId="5774" xr:uid="{00000000-0005-0000-0000-00004E6A0000}"/>
    <cellStyle name="Normal 2 6 2 3 2 5 2" xfId="13920" xr:uid="{00000000-0005-0000-0000-00004F6A0000}"/>
    <cellStyle name="Normal 2 6 2 3 2 5 2 2" xfId="30216" xr:uid="{00000000-0005-0000-0000-0000506A0000}"/>
    <cellStyle name="Normal 2 6 2 3 2 5 3" xfId="22070" xr:uid="{00000000-0005-0000-0000-0000516A0000}"/>
    <cellStyle name="Normal 2 6 2 3 2 6" xfId="8621" xr:uid="{00000000-0005-0000-0000-0000526A0000}"/>
    <cellStyle name="Normal 2 6 2 3 2 6 2" xfId="24917" xr:uid="{00000000-0005-0000-0000-0000536A0000}"/>
    <cellStyle name="Normal 2 6 2 3 2 7" xfId="16771" xr:uid="{00000000-0005-0000-0000-0000546A0000}"/>
    <cellStyle name="Normal 2 6 2 3 3" xfId="836" xr:uid="{00000000-0005-0000-0000-0000556A0000}"/>
    <cellStyle name="Normal 2 6 2 3 3 2" xfId="2246" xr:uid="{00000000-0005-0000-0000-0000566A0000}"/>
    <cellStyle name="Normal 2 6 2 3 3 2 2" xfId="4778" xr:uid="{00000000-0005-0000-0000-0000576A0000}"/>
    <cellStyle name="Normal 2 6 2 3 3 2 2 2" xfId="12924" xr:uid="{00000000-0005-0000-0000-0000586A0000}"/>
    <cellStyle name="Normal 2 6 2 3 3 2 2 2 2" xfId="29220" xr:uid="{00000000-0005-0000-0000-0000596A0000}"/>
    <cellStyle name="Normal 2 6 2 3 3 2 2 3" xfId="21074" xr:uid="{00000000-0005-0000-0000-00005A6A0000}"/>
    <cellStyle name="Normal 2 6 2 3 3 2 3" xfId="7545" xr:uid="{00000000-0005-0000-0000-00005B6A0000}"/>
    <cellStyle name="Normal 2 6 2 3 3 2 3 2" xfId="15691" xr:uid="{00000000-0005-0000-0000-00005C6A0000}"/>
    <cellStyle name="Normal 2 6 2 3 3 2 3 2 2" xfId="31987" xr:uid="{00000000-0005-0000-0000-00005D6A0000}"/>
    <cellStyle name="Normal 2 6 2 3 3 2 3 3" xfId="23841" xr:uid="{00000000-0005-0000-0000-00005E6A0000}"/>
    <cellStyle name="Normal 2 6 2 3 3 2 4" xfId="10392" xr:uid="{00000000-0005-0000-0000-00005F6A0000}"/>
    <cellStyle name="Normal 2 6 2 3 3 2 4 2" xfId="26688" xr:uid="{00000000-0005-0000-0000-0000606A0000}"/>
    <cellStyle name="Normal 2 6 2 3 3 2 5" xfId="18542" xr:uid="{00000000-0005-0000-0000-0000616A0000}"/>
    <cellStyle name="Normal 2 6 2 3 3 3" xfId="3560" xr:uid="{00000000-0005-0000-0000-0000626A0000}"/>
    <cellStyle name="Normal 2 6 2 3 3 3 2" xfId="11706" xr:uid="{00000000-0005-0000-0000-0000636A0000}"/>
    <cellStyle name="Normal 2 6 2 3 3 3 2 2" xfId="28002" xr:uid="{00000000-0005-0000-0000-0000646A0000}"/>
    <cellStyle name="Normal 2 6 2 3 3 3 3" xfId="19856" xr:uid="{00000000-0005-0000-0000-0000656A0000}"/>
    <cellStyle name="Normal 2 6 2 3 3 4" xfId="6135" xr:uid="{00000000-0005-0000-0000-0000666A0000}"/>
    <cellStyle name="Normal 2 6 2 3 3 4 2" xfId="14281" xr:uid="{00000000-0005-0000-0000-0000676A0000}"/>
    <cellStyle name="Normal 2 6 2 3 3 4 2 2" xfId="30577" xr:uid="{00000000-0005-0000-0000-0000686A0000}"/>
    <cellStyle name="Normal 2 6 2 3 3 4 3" xfId="22431" xr:uid="{00000000-0005-0000-0000-0000696A0000}"/>
    <cellStyle name="Normal 2 6 2 3 3 5" xfId="8982" xr:uid="{00000000-0005-0000-0000-00006A6A0000}"/>
    <cellStyle name="Normal 2 6 2 3 3 5 2" xfId="25278" xr:uid="{00000000-0005-0000-0000-00006B6A0000}"/>
    <cellStyle name="Normal 2 6 2 3 3 6" xfId="17132" xr:uid="{00000000-0005-0000-0000-00006C6A0000}"/>
    <cellStyle name="Normal 2 6 2 3 4" xfId="1541" xr:uid="{00000000-0005-0000-0000-00006D6A0000}"/>
    <cellStyle name="Normal 2 6 2 3 4 2" xfId="4169" xr:uid="{00000000-0005-0000-0000-00006E6A0000}"/>
    <cellStyle name="Normal 2 6 2 3 4 2 2" xfId="12315" xr:uid="{00000000-0005-0000-0000-00006F6A0000}"/>
    <cellStyle name="Normal 2 6 2 3 4 2 2 2" xfId="28611" xr:uid="{00000000-0005-0000-0000-0000706A0000}"/>
    <cellStyle name="Normal 2 6 2 3 4 2 3" xfId="20465" xr:uid="{00000000-0005-0000-0000-0000716A0000}"/>
    <cellStyle name="Normal 2 6 2 3 4 3" xfId="6840" xr:uid="{00000000-0005-0000-0000-0000726A0000}"/>
    <cellStyle name="Normal 2 6 2 3 4 3 2" xfId="14986" xr:uid="{00000000-0005-0000-0000-0000736A0000}"/>
    <cellStyle name="Normal 2 6 2 3 4 3 2 2" xfId="31282" xr:uid="{00000000-0005-0000-0000-0000746A0000}"/>
    <cellStyle name="Normal 2 6 2 3 4 3 3" xfId="23136" xr:uid="{00000000-0005-0000-0000-0000756A0000}"/>
    <cellStyle name="Normal 2 6 2 3 4 4" xfId="9687" xr:uid="{00000000-0005-0000-0000-0000766A0000}"/>
    <cellStyle name="Normal 2 6 2 3 4 4 2" xfId="25983" xr:uid="{00000000-0005-0000-0000-0000776A0000}"/>
    <cellStyle name="Normal 2 6 2 3 4 5" xfId="17837" xr:uid="{00000000-0005-0000-0000-0000786A0000}"/>
    <cellStyle name="Normal 2 6 2 3 5" xfId="2951" xr:uid="{00000000-0005-0000-0000-0000796A0000}"/>
    <cellStyle name="Normal 2 6 2 3 5 2" xfId="11097" xr:uid="{00000000-0005-0000-0000-00007A6A0000}"/>
    <cellStyle name="Normal 2 6 2 3 5 2 2" xfId="27393" xr:uid="{00000000-0005-0000-0000-00007B6A0000}"/>
    <cellStyle name="Normal 2 6 2 3 5 3" xfId="19247" xr:uid="{00000000-0005-0000-0000-00007C6A0000}"/>
    <cellStyle name="Normal 2 6 2 3 6" xfId="5430" xr:uid="{00000000-0005-0000-0000-00007D6A0000}"/>
    <cellStyle name="Normal 2 6 2 3 6 2" xfId="13576" xr:uid="{00000000-0005-0000-0000-00007E6A0000}"/>
    <cellStyle name="Normal 2 6 2 3 6 2 2" xfId="29872" xr:uid="{00000000-0005-0000-0000-00007F6A0000}"/>
    <cellStyle name="Normal 2 6 2 3 6 3" xfId="21726" xr:uid="{00000000-0005-0000-0000-0000806A0000}"/>
    <cellStyle name="Normal 2 6 2 3 7" xfId="8277" xr:uid="{00000000-0005-0000-0000-0000816A0000}"/>
    <cellStyle name="Normal 2 6 2 3 7 2" xfId="24573" xr:uid="{00000000-0005-0000-0000-0000826A0000}"/>
    <cellStyle name="Normal 2 6 2 3 8" xfId="16427" xr:uid="{00000000-0005-0000-0000-0000836A0000}"/>
    <cellStyle name="Normal 2 6 2 4" xfId="214" xr:uid="{00000000-0005-0000-0000-0000846A0000}"/>
    <cellStyle name="Normal 2 6 2 4 2" xfId="558" xr:uid="{00000000-0005-0000-0000-0000856A0000}"/>
    <cellStyle name="Normal 2 6 2 4 2 2" xfId="1264" xr:uid="{00000000-0005-0000-0000-0000866A0000}"/>
    <cellStyle name="Normal 2 6 2 4 2 2 2" xfId="2674" xr:uid="{00000000-0005-0000-0000-0000876A0000}"/>
    <cellStyle name="Normal 2 6 2 4 2 2 2 2" xfId="5148" xr:uid="{00000000-0005-0000-0000-0000886A0000}"/>
    <cellStyle name="Normal 2 6 2 4 2 2 2 2 2" xfId="13294" xr:uid="{00000000-0005-0000-0000-0000896A0000}"/>
    <cellStyle name="Normal 2 6 2 4 2 2 2 2 2 2" xfId="29590" xr:uid="{00000000-0005-0000-0000-00008A6A0000}"/>
    <cellStyle name="Normal 2 6 2 4 2 2 2 2 3" xfId="21444" xr:uid="{00000000-0005-0000-0000-00008B6A0000}"/>
    <cellStyle name="Normal 2 6 2 4 2 2 2 3" xfId="7973" xr:uid="{00000000-0005-0000-0000-00008C6A0000}"/>
    <cellStyle name="Normal 2 6 2 4 2 2 2 3 2" xfId="16119" xr:uid="{00000000-0005-0000-0000-00008D6A0000}"/>
    <cellStyle name="Normal 2 6 2 4 2 2 2 3 2 2" xfId="32415" xr:uid="{00000000-0005-0000-0000-00008E6A0000}"/>
    <cellStyle name="Normal 2 6 2 4 2 2 2 3 3" xfId="24269" xr:uid="{00000000-0005-0000-0000-00008F6A0000}"/>
    <cellStyle name="Normal 2 6 2 4 2 2 2 4" xfId="10820" xr:uid="{00000000-0005-0000-0000-0000906A0000}"/>
    <cellStyle name="Normal 2 6 2 4 2 2 2 4 2" xfId="27116" xr:uid="{00000000-0005-0000-0000-0000916A0000}"/>
    <cellStyle name="Normal 2 6 2 4 2 2 2 5" xfId="18970" xr:uid="{00000000-0005-0000-0000-0000926A0000}"/>
    <cellStyle name="Normal 2 6 2 4 2 2 3" xfId="3930" xr:uid="{00000000-0005-0000-0000-0000936A0000}"/>
    <cellStyle name="Normal 2 6 2 4 2 2 3 2" xfId="12076" xr:uid="{00000000-0005-0000-0000-0000946A0000}"/>
    <cellStyle name="Normal 2 6 2 4 2 2 3 2 2" xfId="28372" xr:uid="{00000000-0005-0000-0000-0000956A0000}"/>
    <cellStyle name="Normal 2 6 2 4 2 2 3 3" xfId="20226" xr:uid="{00000000-0005-0000-0000-0000966A0000}"/>
    <cellStyle name="Normal 2 6 2 4 2 2 4" xfId="6563" xr:uid="{00000000-0005-0000-0000-0000976A0000}"/>
    <cellStyle name="Normal 2 6 2 4 2 2 4 2" xfId="14709" xr:uid="{00000000-0005-0000-0000-0000986A0000}"/>
    <cellStyle name="Normal 2 6 2 4 2 2 4 2 2" xfId="31005" xr:uid="{00000000-0005-0000-0000-0000996A0000}"/>
    <cellStyle name="Normal 2 6 2 4 2 2 4 3" xfId="22859" xr:uid="{00000000-0005-0000-0000-00009A6A0000}"/>
    <cellStyle name="Normal 2 6 2 4 2 2 5" xfId="9410" xr:uid="{00000000-0005-0000-0000-00009B6A0000}"/>
    <cellStyle name="Normal 2 6 2 4 2 2 5 2" xfId="25706" xr:uid="{00000000-0005-0000-0000-00009C6A0000}"/>
    <cellStyle name="Normal 2 6 2 4 2 2 6" xfId="17560" xr:uid="{00000000-0005-0000-0000-00009D6A0000}"/>
    <cellStyle name="Normal 2 6 2 4 2 3" xfId="1969" xr:uid="{00000000-0005-0000-0000-00009E6A0000}"/>
    <cellStyle name="Normal 2 6 2 4 2 3 2" xfId="4539" xr:uid="{00000000-0005-0000-0000-00009F6A0000}"/>
    <cellStyle name="Normal 2 6 2 4 2 3 2 2" xfId="12685" xr:uid="{00000000-0005-0000-0000-0000A06A0000}"/>
    <cellStyle name="Normal 2 6 2 4 2 3 2 2 2" xfId="28981" xr:uid="{00000000-0005-0000-0000-0000A16A0000}"/>
    <cellStyle name="Normal 2 6 2 4 2 3 2 3" xfId="20835" xr:uid="{00000000-0005-0000-0000-0000A26A0000}"/>
    <cellStyle name="Normal 2 6 2 4 2 3 3" xfId="7268" xr:uid="{00000000-0005-0000-0000-0000A36A0000}"/>
    <cellStyle name="Normal 2 6 2 4 2 3 3 2" xfId="15414" xr:uid="{00000000-0005-0000-0000-0000A46A0000}"/>
    <cellStyle name="Normal 2 6 2 4 2 3 3 2 2" xfId="31710" xr:uid="{00000000-0005-0000-0000-0000A56A0000}"/>
    <cellStyle name="Normal 2 6 2 4 2 3 3 3" xfId="23564" xr:uid="{00000000-0005-0000-0000-0000A66A0000}"/>
    <cellStyle name="Normal 2 6 2 4 2 3 4" xfId="10115" xr:uid="{00000000-0005-0000-0000-0000A76A0000}"/>
    <cellStyle name="Normal 2 6 2 4 2 3 4 2" xfId="26411" xr:uid="{00000000-0005-0000-0000-0000A86A0000}"/>
    <cellStyle name="Normal 2 6 2 4 2 3 5" xfId="18265" xr:uid="{00000000-0005-0000-0000-0000A96A0000}"/>
    <cellStyle name="Normal 2 6 2 4 2 4" xfId="3321" xr:uid="{00000000-0005-0000-0000-0000AA6A0000}"/>
    <cellStyle name="Normal 2 6 2 4 2 4 2" xfId="11467" xr:uid="{00000000-0005-0000-0000-0000AB6A0000}"/>
    <cellStyle name="Normal 2 6 2 4 2 4 2 2" xfId="27763" xr:uid="{00000000-0005-0000-0000-0000AC6A0000}"/>
    <cellStyle name="Normal 2 6 2 4 2 4 3" xfId="19617" xr:uid="{00000000-0005-0000-0000-0000AD6A0000}"/>
    <cellStyle name="Normal 2 6 2 4 2 5" xfId="5858" xr:uid="{00000000-0005-0000-0000-0000AE6A0000}"/>
    <cellStyle name="Normal 2 6 2 4 2 5 2" xfId="14004" xr:uid="{00000000-0005-0000-0000-0000AF6A0000}"/>
    <cellStyle name="Normal 2 6 2 4 2 5 2 2" xfId="30300" xr:uid="{00000000-0005-0000-0000-0000B06A0000}"/>
    <cellStyle name="Normal 2 6 2 4 2 5 3" xfId="22154" xr:uid="{00000000-0005-0000-0000-0000B16A0000}"/>
    <cellStyle name="Normal 2 6 2 4 2 6" xfId="8705" xr:uid="{00000000-0005-0000-0000-0000B26A0000}"/>
    <cellStyle name="Normal 2 6 2 4 2 6 2" xfId="25001" xr:uid="{00000000-0005-0000-0000-0000B36A0000}"/>
    <cellStyle name="Normal 2 6 2 4 2 7" xfId="16855" xr:uid="{00000000-0005-0000-0000-0000B46A0000}"/>
    <cellStyle name="Normal 2 6 2 4 3" xfId="920" xr:uid="{00000000-0005-0000-0000-0000B56A0000}"/>
    <cellStyle name="Normal 2 6 2 4 3 2" xfId="2330" xr:uid="{00000000-0005-0000-0000-0000B66A0000}"/>
    <cellStyle name="Normal 2 6 2 4 3 2 2" xfId="4852" xr:uid="{00000000-0005-0000-0000-0000B76A0000}"/>
    <cellStyle name="Normal 2 6 2 4 3 2 2 2" xfId="12998" xr:uid="{00000000-0005-0000-0000-0000B86A0000}"/>
    <cellStyle name="Normal 2 6 2 4 3 2 2 2 2" xfId="29294" xr:uid="{00000000-0005-0000-0000-0000B96A0000}"/>
    <cellStyle name="Normal 2 6 2 4 3 2 2 3" xfId="21148" xr:uid="{00000000-0005-0000-0000-0000BA6A0000}"/>
    <cellStyle name="Normal 2 6 2 4 3 2 3" xfId="7629" xr:uid="{00000000-0005-0000-0000-0000BB6A0000}"/>
    <cellStyle name="Normal 2 6 2 4 3 2 3 2" xfId="15775" xr:uid="{00000000-0005-0000-0000-0000BC6A0000}"/>
    <cellStyle name="Normal 2 6 2 4 3 2 3 2 2" xfId="32071" xr:uid="{00000000-0005-0000-0000-0000BD6A0000}"/>
    <cellStyle name="Normal 2 6 2 4 3 2 3 3" xfId="23925" xr:uid="{00000000-0005-0000-0000-0000BE6A0000}"/>
    <cellStyle name="Normal 2 6 2 4 3 2 4" xfId="10476" xr:uid="{00000000-0005-0000-0000-0000BF6A0000}"/>
    <cellStyle name="Normal 2 6 2 4 3 2 4 2" xfId="26772" xr:uid="{00000000-0005-0000-0000-0000C06A0000}"/>
    <cellStyle name="Normal 2 6 2 4 3 2 5" xfId="18626" xr:uid="{00000000-0005-0000-0000-0000C16A0000}"/>
    <cellStyle name="Normal 2 6 2 4 3 3" xfId="3634" xr:uid="{00000000-0005-0000-0000-0000C26A0000}"/>
    <cellStyle name="Normal 2 6 2 4 3 3 2" xfId="11780" xr:uid="{00000000-0005-0000-0000-0000C36A0000}"/>
    <cellStyle name="Normal 2 6 2 4 3 3 2 2" xfId="28076" xr:uid="{00000000-0005-0000-0000-0000C46A0000}"/>
    <cellStyle name="Normal 2 6 2 4 3 3 3" xfId="19930" xr:uid="{00000000-0005-0000-0000-0000C56A0000}"/>
    <cellStyle name="Normal 2 6 2 4 3 4" xfId="6219" xr:uid="{00000000-0005-0000-0000-0000C66A0000}"/>
    <cellStyle name="Normal 2 6 2 4 3 4 2" xfId="14365" xr:uid="{00000000-0005-0000-0000-0000C76A0000}"/>
    <cellStyle name="Normal 2 6 2 4 3 4 2 2" xfId="30661" xr:uid="{00000000-0005-0000-0000-0000C86A0000}"/>
    <cellStyle name="Normal 2 6 2 4 3 4 3" xfId="22515" xr:uid="{00000000-0005-0000-0000-0000C96A0000}"/>
    <cellStyle name="Normal 2 6 2 4 3 5" xfId="9066" xr:uid="{00000000-0005-0000-0000-0000CA6A0000}"/>
    <cellStyle name="Normal 2 6 2 4 3 5 2" xfId="25362" xr:uid="{00000000-0005-0000-0000-0000CB6A0000}"/>
    <cellStyle name="Normal 2 6 2 4 3 6" xfId="17216" xr:uid="{00000000-0005-0000-0000-0000CC6A0000}"/>
    <cellStyle name="Normal 2 6 2 4 4" xfId="1625" xr:uid="{00000000-0005-0000-0000-0000CD6A0000}"/>
    <cellStyle name="Normal 2 6 2 4 4 2" xfId="4243" xr:uid="{00000000-0005-0000-0000-0000CE6A0000}"/>
    <cellStyle name="Normal 2 6 2 4 4 2 2" xfId="12389" xr:uid="{00000000-0005-0000-0000-0000CF6A0000}"/>
    <cellStyle name="Normal 2 6 2 4 4 2 2 2" xfId="28685" xr:uid="{00000000-0005-0000-0000-0000D06A0000}"/>
    <cellStyle name="Normal 2 6 2 4 4 2 3" xfId="20539" xr:uid="{00000000-0005-0000-0000-0000D16A0000}"/>
    <cellStyle name="Normal 2 6 2 4 4 3" xfId="6924" xr:uid="{00000000-0005-0000-0000-0000D26A0000}"/>
    <cellStyle name="Normal 2 6 2 4 4 3 2" xfId="15070" xr:uid="{00000000-0005-0000-0000-0000D36A0000}"/>
    <cellStyle name="Normal 2 6 2 4 4 3 2 2" xfId="31366" xr:uid="{00000000-0005-0000-0000-0000D46A0000}"/>
    <cellStyle name="Normal 2 6 2 4 4 3 3" xfId="23220" xr:uid="{00000000-0005-0000-0000-0000D56A0000}"/>
    <cellStyle name="Normal 2 6 2 4 4 4" xfId="9771" xr:uid="{00000000-0005-0000-0000-0000D66A0000}"/>
    <cellStyle name="Normal 2 6 2 4 4 4 2" xfId="26067" xr:uid="{00000000-0005-0000-0000-0000D76A0000}"/>
    <cellStyle name="Normal 2 6 2 4 4 5" xfId="17921" xr:uid="{00000000-0005-0000-0000-0000D86A0000}"/>
    <cellStyle name="Normal 2 6 2 4 5" xfId="3025" xr:uid="{00000000-0005-0000-0000-0000D96A0000}"/>
    <cellStyle name="Normal 2 6 2 4 5 2" xfId="11171" xr:uid="{00000000-0005-0000-0000-0000DA6A0000}"/>
    <cellStyle name="Normal 2 6 2 4 5 2 2" xfId="27467" xr:uid="{00000000-0005-0000-0000-0000DB6A0000}"/>
    <cellStyle name="Normal 2 6 2 4 5 3" xfId="19321" xr:uid="{00000000-0005-0000-0000-0000DC6A0000}"/>
    <cellStyle name="Normal 2 6 2 4 6" xfId="5514" xr:uid="{00000000-0005-0000-0000-0000DD6A0000}"/>
    <cellStyle name="Normal 2 6 2 4 6 2" xfId="13660" xr:uid="{00000000-0005-0000-0000-0000DE6A0000}"/>
    <cellStyle name="Normal 2 6 2 4 6 2 2" xfId="29956" xr:uid="{00000000-0005-0000-0000-0000DF6A0000}"/>
    <cellStyle name="Normal 2 6 2 4 6 3" xfId="21810" xr:uid="{00000000-0005-0000-0000-0000E06A0000}"/>
    <cellStyle name="Normal 2 6 2 4 7" xfId="8361" xr:uid="{00000000-0005-0000-0000-0000E16A0000}"/>
    <cellStyle name="Normal 2 6 2 4 7 2" xfId="24657" xr:uid="{00000000-0005-0000-0000-0000E26A0000}"/>
    <cellStyle name="Normal 2 6 2 4 8" xfId="16511" xr:uid="{00000000-0005-0000-0000-0000E36A0000}"/>
    <cellStyle name="Normal 2 6 2 5" xfId="294" xr:uid="{00000000-0005-0000-0000-0000E46A0000}"/>
    <cellStyle name="Normal 2 6 2 5 2" xfId="638" xr:uid="{00000000-0005-0000-0000-0000E56A0000}"/>
    <cellStyle name="Normal 2 6 2 5 2 2" xfId="1344" xr:uid="{00000000-0005-0000-0000-0000E66A0000}"/>
    <cellStyle name="Normal 2 6 2 5 2 2 2" xfId="2754" xr:uid="{00000000-0005-0000-0000-0000E76A0000}"/>
    <cellStyle name="Normal 2 6 2 5 2 2 2 2" xfId="5222" xr:uid="{00000000-0005-0000-0000-0000E86A0000}"/>
    <cellStyle name="Normal 2 6 2 5 2 2 2 2 2" xfId="13368" xr:uid="{00000000-0005-0000-0000-0000E96A0000}"/>
    <cellStyle name="Normal 2 6 2 5 2 2 2 2 2 2" xfId="29664" xr:uid="{00000000-0005-0000-0000-0000EA6A0000}"/>
    <cellStyle name="Normal 2 6 2 5 2 2 2 2 3" xfId="21518" xr:uid="{00000000-0005-0000-0000-0000EB6A0000}"/>
    <cellStyle name="Normal 2 6 2 5 2 2 2 3" xfId="8053" xr:uid="{00000000-0005-0000-0000-0000EC6A0000}"/>
    <cellStyle name="Normal 2 6 2 5 2 2 2 3 2" xfId="16199" xr:uid="{00000000-0005-0000-0000-0000ED6A0000}"/>
    <cellStyle name="Normal 2 6 2 5 2 2 2 3 2 2" xfId="32495" xr:uid="{00000000-0005-0000-0000-0000EE6A0000}"/>
    <cellStyle name="Normal 2 6 2 5 2 2 2 3 3" xfId="24349" xr:uid="{00000000-0005-0000-0000-0000EF6A0000}"/>
    <cellStyle name="Normal 2 6 2 5 2 2 2 4" xfId="10900" xr:uid="{00000000-0005-0000-0000-0000F06A0000}"/>
    <cellStyle name="Normal 2 6 2 5 2 2 2 4 2" xfId="27196" xr:uid="{00000000-0005-0000-0000-0000F16A0000}"/>
    <cellStyle name="Normal 2 6 2 5 2 2 2 5" xfId="19050" xr:uid="{00000000-0005-0000-0000-0000F26A0000}"/>
    <cellStyle name="Normal 2 6 2 5 2 2 3" xfId="4004" xr:uid="{00000000-0005-0000-0000-0000F36A0000}"/>
    <cellStyle name="Normal 2 6 2 5 2 2 3 2" xfId="12150" xr:uid="{00000000-0005-0000-0000-0000F46A0000}"/>
    <cellStyle name="Normal 2 6 2 5 2 2 3 2 2" xfId="28446" xr:uid="{00000000-0005-0000-0000-0000F56A0000}"/>
    <cellStyle name="Normal 2 6 2 5 2 2 3 3" xfId="20300" xr:uid="{00000000-0005-0000-0000-0000F66A0000}"/>
    <cellStyle name="Normal 2 6 2 5 2 2 4" xfId="6643" xr:uid="{00000000-0005-0000-0000-0000F76A0000}"/>
    <cellStyle name="Normal 2 6 2 5 2 2 4 2" xfId="14789" xr:uid="{00000000-0005-0000-0000-0000F86A0000}"/>
    <cellStyle name="Normal 2 6 2 5 2 2 4 2 2" xfId="31085" xr:uid="{00000000-0005-0000-0000-0000F96A0000}"/>
    <cellStyle name="Normal 2 6 2 5 2 2 4 3" xfId="22939" xr:uid="{00000000-0005-0000-0000-0000FA6A0000}"/>
    <cellStyle name="Normal 2 6 2 5 2 2 5" xfId="9490" xr:uid="{00000000-0005-0000-0000-0000FB6A0000}"/>
    <cellStyle name="Normal 2 6 2 5 2 2 5 2" xfId="25786" xr:uid="{00000000-0005-0000-0000-0000FC6A0000}"/>
    <cellStyle name="Normal 2 6 2 5 2 2 6" xfId="17640" xr:uid="{00000000-0005-0000-0000-0000FD6A0000}"/>
    <cellStyle name="Normal 2 6 2 5 2 3" xfId="2049" xr:uid="{00000000-0005-0000-0000-0000FE6A0000}"/>
    <cellStyle name="Normal 2 6 2 5 2 3 2" xfId="4613" xr:uid="{00000000-0005-0000-0000-0000FF6A0000}"/>
    <cellStyle name="Normal 2 6 2 5 2 3 2 2" xfId="12759" xr:uid="{00000000-0005-0000-0000-0000006B0000}"/>
    <cellStyle name="Normal 2 6 2 5 2 3 2 2 2" xfId="29055" xr:uid="{00000000-0005-0000-0000-0000016B0000}"/>
    <cellStyle name="Normal 2 6 2 5 2 3 2 3" xfId="20909" xr:uid="{00000000-0005-0000-0000-0000026B0000}"/>
    <cellStyle name="Normal 2 6 2 5 2 3 3" xfId="7348" xr:uid="{00000000-0005-0000-0000-0000036B0000}"/>
    <cellStyle name="Normal 2 6 2 5 2 3 3 2" xfId="15494" xr:uid="{00000000-0005-0000-0000-0000046B0000}"/>
    <cellStyle name="Normal 2 6 2 5 2 3 3 2 2" xfId="31790" xr:uid="{00000000-0005-0000-0000-0000056B0000}"/>
    <cellStyle name="Normal 2 6 2 5 2 3 3 3" xfId="23644" xr:uid="{00000000-0005-0000-0000-0000066B0000}"/>
    <cellStyle name="Normal 2 6 2 5 2 3 4" xfId="10195" xr:uid="{00000000-0005-0000-0000-0000076B0000}"/>
    <cellStyle name="Normal 2 6 2 5 2 3 4 2" xfId="26491" xr:uid="{00000000-0005-0000-0000-0000086B0000}"/>
    <cellStyle name="Normal 2 6 2 5 2 3 5" xfId="18345" xr:uid="{00000000-0005-0000-0000-0000096B0000}"/>
    <cellStyle name="Normal 2 6 2 5 2 4" xfId="3395" xr:uid="{00000000-0005-0000-0000-00000A6B0000}"/>
    <cellStyle name="Normal 2 6 2 5 2 4 2" xfId="11541" xr:uid="{00000000-0005-0000-0000-00000B6B0000}"/>
    <cellStyle name="Normal 2 6 2 5 2 4 2 2" xfId="27837" xr:uid="{00000000-0005-0000-0000-00000C6B0000}"/>
    <cellStyle name="Normal 2 6 2 5 2 4 3" xfId="19691" xr:uid="{00000000-0005-0000-0000-00000D6B0000}"/>
    <cellStyle name="Normal 2 6 2 5 2 5" xfId="5938" xr:uid="{00000000-0005-0000-0000-00000E6B0000}"/>
    <cellStyle name="Normal 2 6 2 5 2 5 2" xfId="14084" xr:uid="{00000000-0005-0000-0000-00000F6B0000}"/>
    <cellStyle name="Normal 2 6 2 5 2 5 2 2" xfId="30380" xr:uid="{00000000-0005-0000-0000-0000106B0000}"/>
    <cellStyle name="Normal 2 6 2 5 2 5 3" xfId="22234" xr:uid="{00000000-0005-0000-0000-0000116B0000}"/>
    <cellStyle name="Normal 2 6 2 5 2 6" xfId="8785" xr:uid="{00000000-0005-0000-0000-0000126B0000}"/>
    <cellStyle name="Normal 2 6 2 5 2 6 2" xfId="25081" xr:uid="{00000000-0005-0000-0000-0000136B0000}"/>
    <cellStyle name="Normal 2 6 2 5 2 7" xfId="16935" xr:uid="{00000000-0005-0000-0000-0000146B0000}"/>
    <cellStyle name="Normal 2 6 2 5 3" xfId="1000" xr:uid="{00000000-0005-0000-0000-0000156B0000}"/>
    <cellStyle name="Normal 2 6 2 5 3 2" xfId="2410" xr:uid="{00000000-0005-0000-0000-0000166B0000}"/>
    <cellStyle name="Normal 2 6 2 5 3 2 2" xfId="4926" xr:uid="{00000000-0005-0000-0000-0000176B0000}"/>
    <cellStyle name="Normal 2 6 2 5 3 2 2 2" xfId="13072" xr:uid="{00000000-0005-0000-0000-0000186B0000}"/>
    <cellStyle name="Normal 2 6 2 5 3 2 2 2 2" xfId="29368" xr:uid="{00000000-0005-0000-0000-0000196B0000}"/>
    <cellStyle name="Normal 2 6 2 5 3 2 2 3" xfId="21222" xr:uid="{00000000-0005-0000-0000-00001A6B0000}"/>
    <cellStyle name="Normal 2 6 2 5 3 2 3" xfId="7709" xr:uid="{00000000-0005-0000-0000-00001B6B0000}"/>
    <cellStyle name="Normal 2 6 2 5 3 2 3 2" xfId="15855" xr:uid="{00000000-0005-0000-0000-00001C6B0000}"/>
    <cellStyle name="Normal 2 6 2 5 3 2 3 2 2" xfId="32151" xr:uid="{00000000-0005-0000-0000-00001D6B0000}"/>
    <cellStyle name="Normal 2 6 2 5 3 2 3 3" xfId="24005" xr:uid="{00000000-0005-0000-0000-00001E6B0000}"/>
    <cellStyle name="Normal 2 6 2 5 3 2 4" xfId="10556" xr:uid="{00000000-0005-0000-0000-00001F6B0000}"/>
    <cellStyle name="Normal 2 6 2 5 3 2 4 2" xfId="26852" xr:uid="{00000000-0005-0000-0000-0000206B0000}"/>
    <cellStyle name="Normal 2 6 2 5 3 2 5" xfId="18706" xr:uid="{00000000-0005-0000-0000-0000216B0000}"/>
    <cellStyle name="Normal 2 6 2 5 3 3" xfId="3708" xr:uid="{00000000-0005-0000-0000-0000226B0000}"/>
    <cellStyle name="Normal 2 6 2 5 3 3 2" xfId="11854" xr:uid="{00000000-0005-0000-0000-0000236B0000}"/>
    <cellStyle name="Normal 2 6 2 5 3 3 2 2" xfId="28150" xr:uid="{00000000-0005-0000-0000-0000246B0000}"/>
    <cellStyle name="Normal 2 6 2 5 3 3 3" xfId="20004" xr:uid="{00000000-0005-0000-0000-0000256B0000}"/>
    <cellStyle name="Normal 2 6 2 5 3 4" xfId="6299" xr:uid="{00000000-0005-0000-0000-0000266B0000}"/>
    <cellStyle name="Normal 2 6 2 5 3 4 2" xfId="14445" xr:uid="{00000000-0005-0000-0000-0000276B0000}"/>
    <cellStyle name="Normal 2 6 2 5 3 4 2 2" xfId="30741" xr:uid="{00000000-0005-0000-0000-0000286B0000}"/>
    <cellStyle name="Normal 2 6 2 5 3 4 3" xfId="22595" xr:uid="{00000000-0005-0000-0000-0000296B0000}"/>
    <cellStyle name="Normal 2 6 2 5 3 5" xfId="9146" xr:uid="{00000000-0005-0000-0000-00002A6B0000}"/>
    <cellStyle name="Normal 2 6 2 5 3 5 2" xfId="25442" xr:uid="{00000000-0005-0000-0000-00002B6B0000}"/>
    <cellStyle name="Normal 2 6 2 5 3 6" xfId="17296" xr:uid="{00000000-0005-0000-0000-00002C6B0000}"/>
    <cellStyle name="Normal 2 6 2 5 4" xfId="1705" xr:uid="{00000000-0005-0000-0000-00002D6B0000}"/>
    <cellStyle name="Normal 2 6 2 5 4 2" xfId="4317" xr:uid="{00000000-0005-0000-0000-00002E6B0000}"/>
    <cellStyle name="Normal 2 6 2 5 4 2 2" xfId="12463" xr:uid="{00000000-0005-0000-0000-00002F6B0000}"/>
    <cellStyle name="Normal 2 6 2 5 4 2 2 2" xfId="28759" xr:uid="{00000000-0005-0000-0000-0000306B0000}"/>
    <cellStyle name="Normal 2 6 2 5 4 2 3" xfId="20613" xr:uid="{00000000-0005-0000-0000-0000316B0000}"/>
    <cellStyle name="Normal 2 6 2 5 4 3" xfId="7004" xr:uid="{00000000-0005-0000-0000-0000326B0000}"/>
    <cellStyle name="Normal 2 6 2 5 4 3 2" xfId="15150" xr:uid="{00000000-0005-0000-0000-0000336B0000}"/>
    <cellStyle name="Normal 2 6 2 5 4 3 2 2" xfId="31446" xr:uid="{00000000-0005-0000-0000-0000346B0000}"/>
    <cellStyle name="Normal 2 6 2 5 4 3 3" xfId="23300" xr:uid="{00000000-0005-0000-0000-0000356B0000}"/>
    <cellStyle name="Normal 2 6 2 5 4 4" xfId="9851" xr:uid="{00000000-0005-0000-0000-0000366B0000}"/>
    <cellStyle name="Normal 2 6 2 5 4 4 2" xfId="26147" xr:uid="{00000000-0005-0000-0000-0000376B0000}"/>
    <cellStyle name="Normal 2 6 2 5 4 5" xfId="18001" xr:uid="{00000000-0005-0000-0000-0000386B0000}"/>
    <cellStyle name="Normal 2 6 2 5 5" xfId="3099" xr:uid="{00000000-0005-0000-0000-0000396B0000}"/>
    <cellStyle name="Normal 2 6 2 5 5 2" xfId="11245" xr:uid="{00000000-0005-0000-0000-00003A6B0000}"/>
    <cellStyle name="Normal 2 6 2 5 5 2 2" xfId="27541" xr:uid="{00000000-0005-0000-0000-00003B6B0000}"/>
    <cellStyle name="Normal 2 6 2 5 5 3" xfId="19395" xr:uid="{00000000-0005-0000-0000-00003C6B0000}"/>
    <cellStyle name="Normal 2 6 2 5 6" xfId="5594" xr:uid="{00000000-0005-0000-0000-00003D6B0000}"/>
    <cellStyle name="Normal 2 6 2 5 6 2" xfId="13740" xr:uid="{00000000-0005-0000-0000-00003E6B0000}"/>
    <cellStyle name="Normal 2 6 2 5 6 2 2" xfId="30036" xr:uid="{00000000-0005-0000-0000-00003F6B0000}"/>
    <cellStyle name="Normal 2 6 2 5 6 3" xfId="21890" xr:uid="{00000000-0005-0000-0000-0000406B0000}"/>
    <cellStyle name="Normal 2 6 2 5 7" xfId="8441" xr:uid="{00000000-0005-0000-0000-0000416B0000}"/>
    <cellStyle name="Normal 2 6 2 5 7 2" xfId="24737" xr:uid="{00000000-0005-0000-0000-0000426B0000}"/>
    <cellStyle name="Normal 2 6 2 5 8" xfId="16591" xr:uid="{00000000-0005-0000-0000-0000436B0000}"/>
    <cellStyle name="Normal 2 6 2 6" xfId="384" xr:uid="{00000000-0005-0000-0000-0000446B0000}"/>
    <cellStyle name="Normal 2 6 2 6 2" xfId="1090" xr:uid="{00000000-0005-0000-0000-0000456B0000}"/>
    <cellStyle name="Normal 2 6 2 6 2 2" xfId="2500" xr:uid="{00000000-0005-0000-0000-0000466B0000}"/>
    <cellStyle name="Normal 2 6 2 6 2 2 2" xfId="5000" xr:uid="{00000000-0005-0000-0000-0000476B0000}"/>
    <cellStyle name="Normal 2 6 2 6 2 2 2 2" xfId="13146" xr:uid="{00000000-0005-0000-0000-0000486B0000}"/>
    <cellStyle name="Normal 2 6 2 6 2 2 2 2 2" xfId="29442" xr:uid="{00000000-0005-0000-0000-0000496B0000}"/>
    <cellStyle name="Normal 2 6 2 6 2 2 2 3" xfId="21296" xr:uid="{00000000-0005-0000-0000-00004A6B0000}"/>
    <cellStyle name="Normal 2 6 2 6 2 2 3" xfId="7799" xr:uid="{00000000-0005-0000-0000-00004B6B0000}"/>
    <cellStyle name="Normal 2 6 2 6 2 2 3 2" xfId="15945" xr:uid="{00000000-0005-0000-0000-00004C6B0000}"/>
    <cellStyle name="Normal 2 6 2 6 2 2 3 2 2" xfId="32241" xr:uid="{00000000-0005-0000-0000-00004D6B0000}"/>
    <cellStyle name="Normal 2 6 2 6 2 2 3 3" xfId="24095" xr:uid="{00000000-0005-0000-0000-00004E6B0000}"/>
    <cellStyle name="Normal 2 6 2 6 2 2 4" xfId="10646" xr:uid="{00000000-0005-0000-0000-00004F6B0000}"/>
    <cellStyle name="Normal 2 6 2 6 2 2 4 2" xfId="26942" xr:uid="{00000000-0005-0000-0000-0000506B0000}"/>
    <cellStyle name="Normal 2 6 2 6 2 2 5" xfId="18796" xr:uid="{00000000-0005-0000-0000-0000516B0000}"/>
    <cellStyle name="Normal 2 6 2 6 2 3" xfId="3782" xr:uid="{00000000-0005-0000-0000-0000526B0000}"/>
    <cellStyle name="Normal 2 6 2 6 2 3 2" xfId="11928" xr:uid="{00000000-0005-0000-0000-0000536B0000}"/>
    <cellStyle name="Normal 2 6 2 6 2 3 2 2" xfId="28224" xr:uid="{00000000-0005-0000-0000-0000546B0000}"/>
    <cellStyle name="Normal 2 6 2 6 2 3 3" xfId="20078" xr:uid="{00000000-0005-0000-0000-0000556B0000}"/>
    <cellStyle name="Normal 2 6 2 6 2 4" xfId="6389" xr:uid="{00000000-0005-0000-0000-0000566B0000}"/>
    <cellStyle name="Normal 2 6 2 6 2 4 2" xfId="14535" xr:uid="{00000000-0005-0000-0000-0000576B0000}"/>
    <cellStyle name="Normal 2 6 2 6 2 4 2 2" xfId="30831" xr:uid="{00000000-0005-0000-0000-0000586B0000}"/>
    <cellStyle name="Normal 2 6 2 6 2 4 3" xfId="22685" xr:uid="{00000000-0005-0000-0000-0000596B0000}"/>
    <cellStyle name="Normal 2 6 2 6 2 5" xfId="9236" xr:uid="{00000000-0005-0000-0000-00005A6B0000}"/>
    <cellStyle name="Normal 2 6 2 6 2 5 2" xfId="25532" xr:uid="{00000000-0005-0000-0000-00005B6B0000}"/>
    <cellStyle name="Normal 2 6 2 6 2 6" xfId="17386" xr:uid="{00000000-0005-0000-0000-00005C6B0000}"/>
    <cellStyle name="Normal 2 6 2 6 3" xfId="1795" xr:uid="{00000000-0005-0000-0000-00005D6B0000}"/>
    <cellStyle name="Normal 2 6 2 6 3 2" xfId="4391" xr:uid="{00000000-0005-0000-0000-00005E6B0000}"/>
    <cellStyle name="Normal 2 6 2 6 3 2 2" xfId="12537" xr:uid="{00000000-0005-0000-0000-00005F6B0000}"/>
    <cellStyle name="Normal 2 6 2 6 3 2 2 2" xfId="28833" xr:uid="{00000000-0005-0000-0000-0000606B0000}"/>
    <cellStyle name="Normal 2 6 2 6 3 2 3" xfId="20687" xr:uid="{00000000-0005-0000-0000-0000616B0000}"/>
    <cellStyle name="Normal 2 6 2 6 3 3" xfId="7094" xr:uid="{00000000-0005-0000-0000-0000626B0000}"/>
    <cellStyle name="Normal 2 6 2 6 3 3 2" xfId="15240" xr:uid="{00000000-0005-0000-0000-0000636B0000}"/>
    <cellStyle name="Normal 2 6 2 6 3 3 2 2" xfId="31536" xr:uid="{00000000-0005-0000-0000-0000646B0000}"/>
    <cellStyle name="Normal 2 6 2 6 3 3 3" xfId="23390" xr:uid="{00000000-0005-0000-0000-0000656B0000}"/>
    <cellStyle name="Normal 2 6 2 6 3 4" xfId="9941" xr:uid="{00000000-0005-0000-0000-0000666B0000}"/>
    <cellStyle name="Normal 2 6 2 6 3 4 2" xfId="26237" xr:uid="{00000000-0005-0000-0000-0000676B0000}"/>
    <cellStyle name="Normal 2 6 2 6 3 5" xfId="18091" xr:uid="{00000000-0005-0000-0000-0000686B0000}"/>
    <cellStyle name="Normal 2 6 2 6 4" xfId="3173" xr:uid="{00000000-0005-0000-0000-0000696B0000}"/>
    <cellStyle name="Normal 2 6 2 6 4 2" xfId="11319" xr:uid="{00000000-0005-0000-0000-00006A6B0000}"/>
    <cellStyle name="Normal 2 6 2 6 4 2 2" xfId="27615" xr:uid="{00000000-0005-0000-0000-00006B6B0000}"/>
    <cellStyle name="Normal 2 6 2 6 4 3" xfId="19469" xr:uid="{00000000-0005-0000-0000-00006C6B0000}"/>
    <cellStyle name="Normal 2 6 2 6 5" xfId="5684" xr:uid="{00000000-0005-0000-0000-00006D6B0000}"/>
    <cellStyle name="Normal 2 6 2 6 5 2" xfId="13830" xr:uid="{00000000-0005-0000-0000-00006E6B0000}"/>
    <cellStyle name="Normal 2 6 2 6 5 2 2" xfId="30126" xr:uid="{00000000-0005-0000-0000-00006F6B0000}"/>
    <cellStyle name="Normal 2 6 2 6 5 3" xfId="21980" xr:uid="{00000000-0005-0000-0000-0000706B0000}"/>
    <cellStyle name="Normal 2 6 2 6 6" xfId="8531" xr:uid="{00000000-0005-0000-0000-0000716B0000}"/>
    <cellStyle name="Normal 2 6 2 6 6 2" xfId="24827" xr:uid="{00000000-0005-0000-0000-0000726B0000}"/>
    <cellStyle name="Normal 2 6 2 6 7" xfId="16681" xr:uid="{00000000-0005-0000-0000-0000736B0000}"/>
    <cellStyle name="Normal 2 6 2 7" xfId="746" xr:uid="{00000000-0005-0000-0000-0000746B0000}"/>
    <cellStyle name="Normal 2 6 2 7 2" xfId="2156" xr:uid="{00000000-0005-0000-0000-0000756B0000}"/>
    <cellStyle name="Normal 2 6 2 7 2 2" xfId="4704" xr:uid="{00000000-0005-0000-0000-0000766B0000}"/>
    <cellStyle name="Normal 2 6 2 7 2 2 2" xfId="12850" xr:uid="{00000000-0005-0000-0000-0000776B0000}"/>
    <cellStyle name="Normal 2 6 2 7 2 2 2 2" xfId="29146" xr:uid="{00000000-0005-0000-0000-0000786B0000}"/>
    <cellStyle name="Normal 2 6 2 7 2 2 3" xfId="21000" xr:uid="{00000000-0005-0000-0000-0000796B0000}"/>
    <cellStyle name="Normal 2 6 2 7 2 3" xfId="7455" xr:uid="{00000000-0005-0000-0000-00007A6B0000}"/>
    <cellStyle name="Normal 2 6 2 7 2 3 2" xfId="15601" xr:uid="{00000000-0005-0000-0000-00007B6B0000}"/>
    <cellStyle name="Normal 2 6 2 7 2 3 2 2" xfId="31897" xr:uid="{00000000-0005-0000-0000-00007C6B0000}"/>
    <cellStyle name="Normal 2 6 2 7 2 3 3" xfId="23751" xr:uid="{00000000-0005-0000-0000-00007D6B0000}"/>
    <cellStyle name="Normal 2 6 2 7 2 4" xfId="10302" xr:uid="{00000000-0005-0000-0000-00007E6B0000}"/>
    <cellStyle name="Normal 2 6 2 7 2 4 2" xfId="26598" xr:uid="{00000000-0005-0000-0000-00007F6B0000}"/>
    <cellStyle name="Normal 2 6 2 7 2 5" xfId="18452" xr:uid="{00000000-0005-0000-0000-0000806B0000}"/>
    <cellStyle name="Normal 2 6 2 7 3" xfId="3486" xr:uid="{00000000-0005-0000-0000-0000816B0000}"/>
    <cellStyle name="Normal 2 6 2 7 3 2" xfId="11632" xr:uid="{00000000-0005-0000-0000-0000826B0000}"/>
    <cellStyle name="Normal 2 6 2 7 3 2 2" xfId="27928" xr:uid="{00000000-0005-0000-0000-0000836B0000}"/>
    <cellStyle name="Normal 2 6 2 7 3 3" xfId="19782" xr:uid="{00000000-0005-0000-0000-0000846B0000}"/>
    <cellStyle name="Normal 2 6 2 7 4" xfId="6045" xr:uid="{00000000-0005-0000-0000-0000856B0000}"/>
    <cellStyle name="Normal 2 6 2 7 4 2" xfId="14191" xr:uid="{00000000-0005-0000-0000-0000866B0000}"/>
    <cellStyle name="Normal 2 6 2 7 4 2 2" xfId="30487" xr:uid="{00000000-0005-0000-0000-0000876B0000}"/>
    <cellStyle name="Normal 2 6 2 7 4 3" xfId="22341" xr:uid="{00000000-0005-0000-0000-0000886B0000}"/>
    <cellStyle name="Normal 2 6 2 7 5" xfId="8892" xr:uid="{00000000-0005-0000-0000-0000896B0000}"/>
    <cellStyle name="Normal 2 6 2 7 5 2" xfId="25188" xr:uid="{00000000-0005-0000-0000-00008A6B0000}"/>
    <cellStyle name="Normal 2 6 2 7 6" xfId="17042" xr:uid="{00000000-0005-0000-0000-00008B6B0000}"/>
    <cellStyle name="Normal 2 6 2 8" xfId="1451" xr:uid="{00000000-0005-0000-0000-00008C6B0000}"/>
    <cellStyle name="Normal 2 6 2 8 2" xfId="4095" xr:uid="{00000000-0005-0000-0000-00008D6B0000}"/>
    <cellStyle name="Normal 2 6 2 8 2 2" xfId="12241" xr:uid="{00000000-0005-0000-0000-00008E6B0000}"/>
    <cellStyle name="Normal 2 6 2 8 2 2 2" xfId="28537" xr:uid="{00000000-0005-0000-0000-00008F6B0000}"/>
    <cellStyle name="Normal 2 6 2 8 2 3" xfId="20391" xr:uid="{00000000-0005-0000-0000-0000906B0000}"/>
    <cellStyle name="Normal 2 6 2 8 3" xfId="6750" xr:uid="{00000000-0005-0000-0000-0000916B0000}"/>
    <cellStyle name="Normal 2 6 2 8 3 2" xfId="14896" xr:uid="{00000000-0005-0000-0000-0000926B0000}"/>
    <cellStyle name="Normal 2 6 2 8 3 2 2" xfId="31192" xr:uid="{00000000-0005-0000-0000-0000936B0000}"/>
    <cellStyle name="Normal 2 6 2 8 3 3" xfId="23046" xr:uid="{00000000-0005-0000-0000-0000946B0000}"/>
    <cellStyle name="Normal 2 6 2 8 4" xfId="9597" xr:uid="{00000000-0005-0000-0000-0000956B0000}"/>
    <cellStyle name="Normal 2 6 2 8 4 2" xfId="25893" xr:uid="{00000000-0005-0000-0000-0000966B0000}"/>
    <cellStyle name="Normal 2 6 2 8 5" xfId="17747" xr:uid="{00000000-0005-0000-0000-0000976B0000}"/>
    <cellStyle name="Normal 2 6 2 9" xfId="2877" xr:uid="{00000000-0005-0000-0000-0000986B0000}"/>
    <cellStyle name="Normal 2 6 2 9 2" xfId="11023" xr:uid="{00000000-0005-0000-0000-0000996B0000}"/>
    <cellStyle name="Normal 2 6 2 9 2 2" xfId="27319" xr:uid="{00000000-0005-0000-0000-00009A6B0000}"/>
    <cellStyle name="Normal 2 6 2 9 3" xfId="19173" xr:uid="{00000000-0005-0000-0000-00009B6B0000}"/>
    <cellStyle name="Normal 2 6 3" xfId="62" xr:uid="{00000000-0005-0000-0000-00009C6B0000}"/>
    <cellStyle name="Normal 2 6 3 10" xfId="8209" xr:uid="{00000000-0005-0000-0000-00009D6B0000}"/>
    <cellStyle name="Normal 2 6 3 10 2" xfId="24505" xr:uid="{00000000-0005-0000-0000-00009E6B0000}"/>
    <cellStyle name="Normal 2 6 3 11" xfId="16359" xr:uid="{00000000-0005-0000-0000-00009F6B0000}"/>
    <cellStyle name="Normal 2 6 3 2" xfId="152" xr:uid="{00000000-0005-0000-0000-0000A06B0000}"/>
    <cellStyle name="Normal 2 6 3 2 2" xfId="496" xr:uid="{00000000-0005-0000-0000-0000A16B0000}"/>
    <cellStyle name="Normal 2 6 3 2 2 2" xfId="1202" xr:uid="{00000000-0005-0000-0000-0000A26B0000}"/>
    <cellStyle name="Normal 2 6 3 2 2 2 2" xfId="2612" xr:uid="{00000000-0005-0000-0000-0000A36B0000}"/>
    <cellStyle name="Normal 2 6 3 2 2 2 2 2" xfId="5092" xr:uid="{00000000-0005-0000-0000-0000A46B0000}"/>
    <cellStyle name="Normal 2 6 3 2 2 2 2 2 2" xfId="13238" xr:uid="{00000000-0005-0000-0000-0000A56B0000}"/>
    <cellStyle name="Normal 2 6 3 2 2 2 2 2 2 2" xfId="29534" xr:uid="{00000000-0005-0000-0000-0000A66B0000}"/>
    <cellStyle name="Normal 2 6 3 2 2 2 2 2 3" xfId="21388" xr:uid="{00000000-0005-0000-0000-0000A76B0000}"/>
    <cellStyle name="Normal 2 6 3 2 2 2 2 3" xfId="7911" xr:uid="{00000000-0005-0000-0000-0000A86B0000}"/>
    <cellStyle name="Normal 2 6 3 2 2 2 2 3 2" xfId="16057" xr:uid="{00000000-0005-0000-0000-0000A96B0000}"/>
    <cellStyle name="Normal 2 6 3 2 2 2 2 3 2 2" xfId="32353" xr:uid="{00000000-0005-0000-0000-0000AA6B0000}"/>
    <cellStyle name="Normal 2 6 3 2 2 2 2 3 3" xfId="24207" xr:uid="{00000000-0005-0000-0000-0000AB6B0000}"/>
    <cellStyle name="Normal 2 6 3 2 2 2 2 4" xfId="10758" xr:uid="{00000000-0005-0000-0000-0000AC6B0000}"/>
    <cellStyle name="Normal 2 6 3 2 2 2 2 4 2" xfId="27054" xr:uid="{00000000-0005-0000-0000-0000AD6B0000}"/>
    <cellStyle name="Normal 2 6 3 2 2 2 2 5" xfId="18908" xr:uid="{00000000-0005-0000-0000-0000AE6B0000}"/>
    <cellStyle name="Normal 2 6 3 2 2 2 3" xfId="3874" xr:uid="{00000000-0005-0000-0000-0000AF6B0000}"/>
    <cellStyle name="Normal 2 6 3 2 2 2 3 2" xfId="12020" xr:uid="{00000000-0005-0000-0000-0000B06B0000}"/>
    <cellStyle name="Normal 2 6 3 2 2 2 3 2 2" xfId="28316" xr:uid="{00000000-0005-0000-0000-0000B16B0000}"/>
    <cellStyle name="Normal 2 6 3 2 2 2 3 3" xfId="20170" xr:uid="{00000000-0005-0000-0000-0000B26B0000}"/>
    <cellStyle name="Normal 2 6 3 2 2 2 4" xfId="6501" xr:uid="{00000000-0005-0000-0000-0000B36B0000}"/>
    <cellStyle name="Normal 2 6 3 2 2 2 4 2" xfId="14647" xr:uid="{00000000-0005-0000-0000-0000B46B0000}"/>
    <cellStyle name="Normal 2 6 3 2 2 2 4 2 2" xfId="30943" xr:uid="{00000000-0005-0000-0000-0000B56B0000}"/>
    <cellStyle name="Normal 2 6 3 2 2 2 4 3" xfId="22797" xr:uid="{00000000-0005-0000-0000-0000B66B0000}"/>
    <cellStyle name="Normal 2 6 3 2 2 2 5" xfId="9348" xr:uid="{00000000-0005-0000-0000-0000B76B0000}"/>
    <cellStyle name="Normal 2 6 3 2 2 2 5 2" xfId="25644" xr:uid="{00000000-0005-0000-0000-0000B86B0000}"/>
    <cellStyle name="Normal 2 6 3 2 2 2 6" xfId="17498" xr:uid="{00000000-0005-0000-0000-0000B96B0000}"/>
    <cellStyle name="Normal 2 6 3 2 2 3" xfId="1907" xr:uid="{00000000-0005-0000-0000-0000BA6B0000}"/>
    <cellStyle name="Normal 2 6 3 2 2 3 2" xfId="4483" xr:uid="{00000000-0005-0000-0000-0000BB6B0000}"/>
    <cellStyle name="Normal 2 6 3 2 2 3 2 2" xfId="12629" xr:uid="{00000000-0005-0000-0000-0000BC6B0000}"/>
    <cellStyle name="Normal 2 6 3 2 2 3 2 2 2" xfId="28925" xr:uid="{00000000-0005-0000-0000-0000BD6B0000}"/>
    <cellStyle name="Normal 2 6 3 2 2 3 2 3" xfId="20779" xr:uid="{00000000-0005-0000-0000-0000BE6B0000}"/>
    <cellStyle name="Normal 2 6 3 2 2 3 3" xfId="7206" xr:uid="{00000000-0005-0000-0000-0000BF6B0000}"/>
    <cellStyle name="Normal 2 6 3 2 2 3 3 2" xfId="15352" xr:uid="{00000000-0005-0000-0000-0000C06B0000}"/>
    <cellStyle name="Normal 2 6 3 2 2 3 3 2 2" xfId="31648" xr:uid="{00000000-0005-0000-0000-0000C16B0000}"/>
    <cellStyle name="Normal 2 6 3 2 2 3 3 3" xfId="23502" xr:uid="{00000000-0005-0000-0000-0000C26B0000}"/>
    <cellStyle name="Normal 2 6 3 2 2 3 4" xfId="10053" xr:uid="{00000000-0005-0000-0000-0000C36B0000}"/>
    <cellStyle name="Normal 2 6 3 2 2 3 4 2" xfId="26349" xr:uid="{00000000-0005-0000-0000-0000C46B0000}"/>
    <cellStyle name="Normal 2 6 3 2 2 3 5" xfId="18203" xr:uid="{00000000-0005-0000-0000-0000C56B0000}"/>
    <cellStyle name="Normal 2 6 3 2 2 4" xfId="3265" xr:uid="{00000000-0005-0000-0000-0000C66B0000}"/>
    <cellStyle name="Normal 2 6 3 2 2 4 2" xfId="11411" xr:uid="{00000000-0005-0000-0000-0000C76B0000}"/>
    <cellStyle name="Normal 2 6 3 2 2 4 2 2" xfId="27707" xr:uid="{00000000-0005-0000-0000-0000C86B0000}"/>
    <cellStyle name="Normal 2 6 3 2 2 4 3" xfId="19561" xr:uid="{00000000-0005-0000-0000-0000C96B0000}"/>
    <cellStyle name="Normal 2 6 3 2 2 5" xfId="5796" xr:uid="{00000000-0005-0000-0000-0000CA6B0000}"/>
    <cellStyle name="Normal 2 6 3 2 2 5 2" xfId="13942" xr:uid="{00000000-0005-0000-0000-0000CB6B0000}"/>
    <cellStyle name="Normal 2 6 3 2 2 5 2 2" xfId="30238" xr:uid="{00000000-0005-0000-0000-0000CC6B0000}"/>
    <cellStyle name="Normal 2 6 3 2 2 5 3" xfId="22092" xr:uid="{00000000-0005-0000-0000-0000CD6B0000}"/>
    <cellStyle name="Normal 2 6 3 2 2 6" xfId="8643" xr:uid="{00000000-0005-0000-0000-0000CE6B0000}"/>
    <cellStyle name="Normal 2 6 3 2 2 6 2" xfId="24939" xr:uid="{00000000-0005-0000-0000-0000CF6B0000}"/>
    <cellStyle name="Normal 2 6 3 2 2 7" xfId="16793" xr:uid="{00000000-0005-0000-0000-0000D06B0000}"/>
    <cellStyle name="Normal 2 6 3 2 3" xfId="858" xr:uid="{00000000-0005-0000-0000-0000D16B0000}"/>
    <cellStyle name="Normal 2 6 3 2 3 2" xfId="2268" xr:uid="{00000000-0005-0000-0000-0000D26B0000}"/>
    <cellStyle name="Normal 2 6 3 2 3 2 2" xfId="4796" xr:uid="{00000000-0005-0000-0000-0000D36B0000}"/>
    <cellStyle name="Normal 2 6 3 2 3 2 2 2" xfId="12942" xr:uid="{00000000-0005-0000-0000-0000D46B0000}"/>
    <cellStyle name="Normal 2 6 3 2 3 2 2 2 2" xfId="29238" xr:uid="{00000000-0005-0000-0000-0000D56B0000}"/>
    <cellStyle name="Normal 2 6 3 2 3 2 2 3" xfId="21092" xr:uid="{00000000-0005-0000-0000-0000D66B0000}"/>
    <cellStyle name="Normal 2 6 3 2 3 2 3" xfId="7567" xr:uid="{00000000-0005-0000-0000-0000D76B0000}"/>
    <cellStyle name="Normal 2 6 3 2 3 2 3 2" xfId="15713" xr:uid="{00000000-0005-0000-0000-0000D86B0000}"/>
    <cellStyle name="Normal 2 6 3 2 3 2 3 2 2" xfId="32009" xr:uid="{00000000-0005-0000-0000-0000D96B0000}"/>
    <cellStyle name="Normal 2 6 3 2 3 2 3 3" xfId="23863" xr:uid="{00000000-0005-0000-0000-0000DA6B0000}"/>
    <cellStyle name="Normal 2 6 3 2 3 2 4" xfId="10414" xr:uid="{00000000-0005-0000-0000-0000DB6B0000}"/>
    <cellStyle name="Normal 2 6 3 2 3 2 4 2" xfId="26710" xr:uid="{00000000-0005-0000-0000-0000DC6B0000}"/>
    <cellStyle name="Normal 2 6 3 2 3 2 5" xfId="18564" xr:uid="{00000000-0005-0000-0000-0000DD6B0000}"/>
    <cellStyle name="Normal 2 6 3 2 3 3" xfId="3578" xr:uid="{00000000-0005-0000-0000-0000DE6B0000}"/>
    <cellStyle name="Normal 2 6 3 2 3 3 2" xfId="11724" xr:uid="{00000000-0005-0000-0000-0000DF6B0000}"/>
    <cellStyle name="Normal 2 6 3 2 3 3 2 2" xfId="28020" xr:uid="{00000000-0005-0000-0000-0000E06B0000}"/>
    <cellStyle name="Normal 2 6 3 2 3 3 3" xfId="19874" xr:uid="{00000000-0005-0000-0000-0000E16B0000}"/>
    <cellStyle name="Normal 2 6 3 2 3 4" xfId="6157" xr:uid="{00000000-0005-0000-0000-0000E26B0000}"/>
    <cellStyle name="Normal 2 6 3 2 3 4 2" xfId="14303" xr:uid="{00000000-0005-0000-0000-0000E36B0000}"/>
    <cellStyle name="Normal 2 6 3 2 3 4 2 2" xfId="30599" xr:uid="{00000000-0005-0000-0000-0000E46B0000}"/>
    <cellStyle name="Normal 2 6 3 2 3 4 3" xfId="22453" xr:uid="{00000000-0005-0000-0000-0000E56B0000}"/>
    <cellStyle name="Normal 2 6 3 2 3 5" xfId="9004" xr:uid="{00000000-0005-0000-0000-0000E66B0000}"/>
    <cellStyle name="Normal 2 6 3 2 3 5 2" xfId="25300" xr:uid="{00000000-0005-0000-0000-0000E76B0000}"/>
    <cellStyle name="Normal 2 6 3 2 3 6" xfId="17154" xr:uid="{00000000-0005-0000-0000-0000E86B0000}"/>
    <cellStyle name="Normal 2 6 3 2 4" xfId="1563" xr:uid="{00000000-0005-0000-0000-0000E96B0000}"/>
    <cellStyle name="Normal 2 6 3 2 4 2" xfId="4187" xr:uid="{00000000-0005-0000-0000-0000EA6B0000}"/>
    <cellStyle name="Normal 2 6 3 2 4 2 2" xfId="12333" xr:uid="{00000000-0005-0000-0000-0000EB6B0000}"/>
    <cellStyle name="Normal 2 6 3 2 4 2 2 2" xfId="28629" xr:uid="{00000000-0005-0000-0000-0000EC6B0000}"/>
    <cellStyle name="Normal 2 6 3 2 4 2 3" xfId="20483" xr:uid="{00000000-0005-0000-0000-0000ED6B0000}"/>
    <cellStyle name="Normal 2 6 3 2 4 3" xfId="6862" xr:uid="{00000000-0005-0000-0000-0000EE6B0000}"/>
    <cellStyle name="Normal 2 6 3 2 4 3 2" xfId="15008" xr:uid="{00000000-0005-0000-0000-0000EF6B0000}"/>
    <cellStyle name="Normal 2 6 3 2 4 3 2 2" xfId="31304" xr:uid="{00000000-0005-0000-0000-0000F06B0000}"/>
    <cellStyle name="Normal 2 6 3 2 4 3 3" xfId="23158" xr:uid="{00000000-0005-0000-0000-0000F16B0000}"/>
    <cellStyle name="Normal 2 6 3 2 4 4" xfId="9709" xr:uid="{00000000-0005-0000-0000-0000F26B0000}"/>
    <cellStyle name="Normal 2 6 3 2 4 4 2" xfId="26005" xr:uid="{00000000-0005-0000-0000-0000F36B0000}"/>
    <cellStyle name="Normal 2 6 3 2 4 5" xfId="17859" xr:uid="{00000000-0005-0000-0000-0000F46B0000}"/>
    <cellStyle name="Normal 2 6 3 2 5" xfId="2969" xr:uid="{00000000-0005-0000-0000-0000F56B0000}"/>
    <cellStyle name="Normal 2 6 3 2 5 2" xfId="11115" xr:uid="{00000000-0005-0000-0000-0000F66B0000}"/>
    <cellStyle name="Normal 2 6 3 2 5 2 2" xfId="27411" xr:uid="{00000000-0005-0000-0000-0000F76B0000}"/>
    <cellStyle name="Normal 2 6 3 2 5 3" xfId="19265" xr:uid="{00000000-0005-0000-0000-0000F86B0000}"/>
    <cellStyle name="Normal 2 6 3 2 6" xfId="5452" xr:uid="{00000000-0005-0000-0000-0000F96B0000}"/>
    <cellStyle name="Normal 2 6 3 2 6 2" xfId="13598" xr:uid="{00000000-0005-0000-0000-0000FA6B0000}"/>
    <cellStyle name="Normal 2 6 3 2 6 2 2" xfId="29894" xr:uid="{00000000-0005-0000-0000-0000FB6B0000}"/>
    <cellStyle name="Normal 2 6 3 2 6 3" xfId="21748" xr:uid="{00000000-0005-0000-0000-0000FC6B0000}"/>
    <cellStyle name="Normal 2 6 3 2 7" xfId="8299" xr:uid="{00000000-0005-0000-0000-0000FD6B0000}"/>
    <cellStyle name="Normal 2 6 3 2 7 2" xfId="24595" xr:uid="{00000000-0005-0000-0000-0000FE6B0000}"/>
    <cellStyle name="Normal 2 6 3 2 8" xfId="16449" xr:uid="{00000000-0005-0000-0000-0000FF6B0000}"/>
    <cellStyle name="Normal 2 6 3 3" xfId="232" xr:uid="{00000000-0005-0000-0000-0000006C0000}"/>
    <cellStyle name="Normal 2 6 3 3 2" xfId="576" xr:uid="{00000000-0005-0000-0000-0000016C0000}"/>
    <cellStyle name="Normal 2 6 3 3 2 2" xfId="1282" xr:uid="{00000000-0005-0000-0000-0000026C0000}"/>
    <cellStyle name="Normal 2 6 3 3 2 2 2" xfId="2692" xr:uid="{00000000-0005-0000-0000-0000036C0000}"/>
    <cellStyle name="Normal 2 6 3 3 2 2 2 2" xfId="5166" xr:uid="{00000000-0005-0000-0000-0000046C0000}"/>
    <cellStyle name="Normal 2 6 3 3 2 2 2 2 2" xfId="13312" xr:uid="{00000000-0005-0000-0000-0000056C0000}"/>
    <cellStyle name="Normal 2 6 3 3 2 2 2 2 2 2" xfId="29608" xr:uid="{00000000-0005-0000-0000-0000066C0000}"/>
    <cellStyle name="Normal 2 6 3 3 2 2 2 2 3" xfId="21462" xr:uid="{00000000-0005-0000-0000-0000076C0000}"/>
    <cellStyle name="Normal 2 6 3 3 2 2 2 3" xfId="7991" xr:uid="{00000000-0005-0000-0000-0000086C0000}"/>
    <cellStyle name="Normal 2 6 3 3 2 2 2 3 2" xfId="16137" xr:uid="{00000000-0005-0000-0000-0000096C0000}"/>
    <cellStyle name="Normal 2 6 3 3 2 2 2 3 2 2" xfId="32433" xr:uid="{00000000-0005-0000-0000-00000A6C0000}"/>
    <cellStyle name="Normal 2 6 3 3 2 2 2 3 3" xfId="24287" xr:uid="{00000000-0005-0000-0000-00000B6C0000}"/>
    <cellStyle name="Normal 2 6 3 3 2 2 2 4" xfId="10838" xr:uid="{00000000-0005-0000-0000-00000C6C0000}"/>
    <cellStyle name="Normal 2 6 3 3 2 2 2 4 2" xfId="27134" xr:uid="{00000000-0005-0000-0000-00000D6C0000}"/>
    <cellStyle name="Normal 2 6 3 3 2 2 2 5" xfId="18988" xr:uid="{00000000-0005-0000-0000-00000E6C0000}"/>
    <cellStyle name="Normal 2 6 3 3 2 2 3" xfId="3948" xr:uid="{00000000-0005-0000-0000-00000F6C0000}"/>
    <cellStyle name="Normal 2 6 3 3 2 2 3 2" xfId="12094" xr:uid="{00000000-0005-0000-0000-0000106C0000}"/>
    <cellStyle name="Normal 2 6 3 3 2 2 3 2 2" xfId="28390" xr:uid="{00000000-0005-0000-0000-0000116C0000}"/>
    <cellStyle name="Normal 2 6 3 3 2 2 3 3" xfId="20244" xr:uid="{00000000-0005-0000-0000-0000126C0000}"/>
    <cellStyle name="Normal 2 6 3 3 2 2 4" xfId="6581" xr:uid="{00000000-0005-0000-0000-0000136C0000}"/>
    <cellStyle name="Normal 2 6 3 3 2 2 4 2" xfId="14727" xr:uid="{00000000-0005-0000-0000-0000146C0000}"/>
    <cellStyle name="Normal 2 6 3 3 2 2 4 2 2" xfId="31023" xr:uid="{00000000-0005-0000-0000-0000156C0000}"/>
    <cellStyle name="Normal 2 6 3 3 2 2 4 3" xfId="22877" xr:uid="{00000000-0005-0000-0000-0000166C0000}"/>
    <cellStyle name="Normal 2 6 3 3 2 2 5" xfId="9428" xr:uid="{00000000-0005-0000-0000-0000176C0000}"/>
    <cellStyle name="Normal 2 6 3 3 2 2 5 2" xfId="25724" xr:uid="{00000000-0005-0000-0000-0000186C0000}"/>
    <cellStyle name="Normal 2 6 3 3 2 2 6" xfId="17578" xr:uid="{00000000-0005-0000-0000-0000196C0000}"/>
    <cellStyle name="Normal 2 6 3 3 2 3" xfId="1987" xr:uid="{00000000-0005-0000-0000-00001A6C0000}"/>
    <cellStyle name="Normal 2 6 3 3 2 3 2" xfId="4557" xr:uid="{00000000-0005-0000-0000-00001B6C0000}"/>
    <cellStyle name="Normal 2 6 3 3 2 3 2 2" xfId="12703" xr:uid="{00000000-0005-0000-0000-00001C6C0000}"/>
    <cellStyle name="Normal 2 6 3 3 2 3 2 2 2" xfId="28999" xr:uid="{00000000-0005-0000-0000-00001D6C0000}"/>
    <cellStyle name="Normal 2 6 3 3 2 3 2 3" xfId="20853" xr:uid="{00000000-0005-0000-0000-00001E6C0000}"/>
    <cellStyle name="Normal 2 6 3 3 2 3 3" xfId="7286" xr:uid="{00000000-0005-0000-0000-00001F6C0000}"/>
    <cellStyle name="Normal 2 6 3 3 2 3 3 2" xfId="15432" xr:uid="{00000000-0005-0000-0000-0000206C0000}"/>
    <cellStyle name="Normal 2 6 3 3 2 3 3 2 2" xfId="31728" xr:uid="{00000000-0005-0000-0000-0000216C0000}"/>
    <cellStyle name="Normal 2 6 3 3 2 3 3 3" xfId="23582" xr:uid="{00000000-0005-0000-0000-0000226C0000}"/>
    <cellStyle name="Normal 2 6 3 3 2 3 4" xfId="10133" xr:uid="{00000000-0005-0000-0000-0000236C0000}"/>
    <cellStyle name="Normal 2 6 3 3 2 3 4 2" xfId="26429" xr:uid="{00000000-0005-0000-0000-0000246C0000}"/>
    <cellStyle name="Normal 2 6 3 3 2 3 5" xfId="18283" xr:uid="{00000000-0005-0000-0000-0000256C0000}"/>
    <cellStyle name="Normal 2 6 3 3 2 4" xfId="3339" xr:uid="{00000000-0005-0000-0000-0000266C0000}"/>
    <cellStyle name="Normal 2 6 3 3 2 4 2" xfId="11485" xr:uid="{00000000-0005-0000-0000-0000276C0000}"/>
    <cellStyle name="Normal 2 6 3 3 2 4 2 2" xfId="27781" xr:uid="{00000000-0005-0000-0000-0000286C0000}"/>
    <cellStyle name="Normal 2 6 3 3 2 4 3" xfId="19635" xr:uid="{00000000-0005-0000-0000-0000296C0000}"/>
    <cellStyle name="Normal 2 6 3 3 2 5" xfId="5876" xr:uid="{00000000-0005-0000-0000-00002A6C0000}"/>
    <cellStyle name="Normal 2 6 3 3 2 5 2" xfId="14022" xr:uid="{00000000-0005-0000-0000-00002B6C0000}"/>
    <cellStyle name="Normal 2 6 3 3 2 5 2 2" xfId="30318" xr:uid="{00000000-0005-0000-0000-00002C6C0000}"/>
    <cellStyle name="Normal 2 6 3 3 2 5 3" xfId="22172" xr:uid="{00000000-0005-0000-0000-00002D6C0000}"/>
    <cellStyle name="Normal 2 6 3 3 2 6" xfId="8723" xr:uid="{00000000-0005-0000-0000-00002E6C0000}"/>
    <cellStyle name="Normal 2 6 3 3 2 6 2" xfId="25019" xr:uid="{00000000-0005-0000-0000-00002F6C0000}"/>
    <cellStyle name="Normal 2 6 3 3 2 7" xfId="16873" xr:uid="{00000000-0005-0000-0000-0000306C0000}"/>
    <cellStyle name="Normal 2 6 3 3 3" xfId="938" xr:uid="{00000000-0005-0000-0000-0000316C0000}"/>
    <cellStyle name="Normal 2 6 3 3 3 2" xfId="2348" xr:uid="{00000000-0005-0000-0000-0000326C0000}"/>
    <cellStyle name="Normal 2 6 3 3 3 2 2" xfId="4870" xr:uid="{00000000-0005-0000-0000-0000336C0000}"/>
    <cellStyle name="Normal 2 6 3 3 3 2 2 2" xfId="13016" xr:uid="{00000000-0005-0000-0000-0000346C0000}"/>
    <cellStyle name="Normal 2 6 3 3 3 2 2 2 2" xfId="29312" xr:uid="{00000000-0005-0000-0000-0000356C0000}"/>
    <cellStyle name="Normal 2 6 3 3 3 2 2 3" xfId="21166" xr:uid="{00000000-0005-0000-0000-0000366C0000}"/>
    <cellStyle name="Normal 2 6 3 3 3 2 3" xfId="7647" xr:uid="{00000000-0005-0000-0000-0000376C0000}"/>
    <cellStyle name="Normal 2 6 3 3 3 2 3 2" xfId="15793" xr:uid="{00000000-0005-0000-0000-0000386C0000}"/>
    <cellStyle name="Normal 2 6 3 3 3 2 3 2 2" xfId="32089" xr:uid="{00000000-0005-0000-0000-0000396C0000}"/>
    <cellStyle name="Normal 2 6 3 3 3 2 3 3" xfId="23943" xr:uid="{00000000-0005-0000-0000-00003A6C0000}"/>
    <cellStyle name="Normal 2 6 3 3 3 2 4" xfId="10494" xr:uid="{00000000-0005-0000-0000-00003B6C0000}"/>
    <cellStyle name="Normal 2 6 3 3 3 2 4 2" xfId="26790" xr:uid="{00000000-0005-0000-0000-00003C6C0000}"/>
    <cellStyle name="Normal 2 6 3 3 3 2 5" xfId="18644" xr:uid="{00000000-0005-0000-0000-00003D6C0000}"/>
    <cellStyle name="Normal 2 6 3 3 3 3" xfId="3652" xr:uid="{00000000-0005-0000-0000-00003E6C0000}"/>
    <cellStyle name="Normal 2 6 3 3 3 3 2" xfId="11798" xr:uid="{00000000-0005-0000-0000-00003F6C0000}"/>
    <cellStyle name="Normal 2 6 3 3 3 3 2 2" xfId="28094" xr:uid="{00000000-0005-0000-0000-0000406C0000}"/>
    <cellStyle name="Normal 2 6 3 3 3 3 3" xfId="19948" xr:uid="{00000000-0005-0000-0000-0000416C0000}"/>
    <cellStyle name="Normal 2 6 3 3 3 4" xfId="6237" xr:uid="{00000000-0005-0000-0000-0000426C0000}"/>
    <cellStyle name="Normal 2 6 3 3 3 4 2" xfId="14383" xr:uid="{00000000-0005-0000-0000-0000436C0000}"/>
    <cellStyle name="Normal 2 6 3 3 3 4 2 2" xfId="30679" xr:uid="{00000000-0005-0000-0000-0000446C0000}"/>
    <cellStyle name="Normal 2 6 3 3 3 4 3" xfId="22533" xr:uid="{00000000-0005-0000-0000-0000456C0000}"/>
    <cellStyle name="Normal 2 6 3 3 3 5" xfId="9084" xr:uid="{00000000-0005-0000-0000-0000466C0000}"/>
    <cellStyle name="Normal 2 6 3 3 3 5 2" xfId="25380" xr:uid="{00000000-0005-0000-0000-0000476C0000}"/>
    <cellStyle name="Normal 2 6 3 3 3 6" xfId="17234" xr:uid="{00000000-0005-0000-0000-0000486C0000}"/>
    <cellStyle name="Normal 2 6 3 3 4" xfId="1643" xr:uid="{00000000-0005-0000-0000-0000496C0000}"/>
    <cellStyle name="Normal 2 6 3 3 4 2" xfId="4261" xr:uid="{00000000-0005-0000-0000-00004A6C0000}"/>
    <cellStyle name="Normal 2 6 3 3 4 2 2" xfId="12407" xr:uid="{00000000-0005-0000-0000-00004B6C0000}"/>
    <cellStyle name="Normal 2 6 3 3 4 2 2 2" xfId="28703" xr:uid="{00000000-0005-0000-0000-00004C6C0000}"/>
    <cellStyle name="Normal 2 6 3 3 4 2 3" xfId="20557" xr:uid="{00000000-0005-0000-0000-00004D6C0000}"/>
    <cellStyle name="Normal 2 6 3 3 4 3" xfId="6942" xr:uid="{00000000-0005-0000-0000-00004E6C0000}"/>
    <cellStyle name="Normal 2 6 3 3 4 3 2" xfId="15088" xr:uid="{00000000-0005-0000-0000-00004F6C0000}"/>
    <cellStyle name="Normal 2 6 3 3 4 3 2 2" xfId="31384" xr:uid="{00000000-0005-0000-0000-0000506C0000}"/>
    <cellStyle name="Normal 2 6 3 3 4 3 3" xfId="23238" xr:uid="{00000000-0005-0000-0000-0000516C0000}"/>
    <cellStyle name="Normal 2 6 3 3 4 4" xfId="9789" xr:uid="{00000000-0005-0000-0000-0000526C0000}"/>
    <cellStyle name="Normal 2 6 3 3 4 4 2" xfId="26085" xr:uid="{00000000-0005-0000-0000-0000536C0000}"/>
    <cellStyle name="Normal 2 6 3 3 4 5" xfId="17939" xr:uid="{00000000-0005-0000-0000-0000546C0000}"/>
    <cellStyle name="Normal 2 6 3 3 5" xfId="3043" xr:uid="{00000000-0005-0000-0000-0000556C0000}"/>
    <cellStyle name="Normal 2 6 3 3 5 2" xfId="11189" xr:uid="{00000000-0005-0000-0000-0000566C0000}"/>
    <cellStyle name="Normal 2 6 3 3 5 2 2" xfId="27485" xr:uid="{00000000-0005-0000-0000-0000576C0000}"/>
    <cellStyle name="Normal 2 6 3 3 5 3" xfId="19339" xr:uid="{00000000-0005-0000-0000-0000586C0000}"/>
    <cellStyle name="Normal 2 6 3 3 6" xfId="5532" xr:uid="{00000000-0005-0000-0000-0000596C0000}"/>
    <cellStyle name="Normal 2 6 3 3 6 2" xfId="13678" xr:uid="{00000000-0005-0000-0000-00005A6C0000}"/>
    <cellStyle name="Normal 2 6 3 3 6 2 2" xfId="29974" xr:uid="{00000000-0005-0000-0000-00005B6C0000}"/>
    <cellStyle name="Normal 2 6 3 3 6 3" xfId="21828" xr:uid="{00000000-0005-0000-0000-00005C6C0000}"/>
    <cellStyle name="Normal 2 6 3 3 7" xfId="8379" xr:uid="{00000000-0005-0000-0000-00005D6C0000}"/>
    <cellStyle name="Normal 2 6 3 3 7 2" xfId="24675" xr:uid="{00000000-0005-0000-0000-00005E6C0000}"/>
    <cellStyle name="Normal 2 6 3 3 8" xfId="16529" xr:uid="{00000000-0005-0000-0000-00005F6C0000}"/>
    <cellStyle name="Normal 2 6 3 4" xfId="316" xr:uid="{00000000-0005-0000-0000-0000606C0000}"/>
    <cellStyle name="Normal 2 6 3 4 2" xfId="660" xr:uid="{00000000-0005-0000-0000-0000616C0000}"/>
    <cellStyle name="Normal 2 6 3 4 2 2" xfId="1366" xr:uid="{00000000-0005-0000-0000-0000626C0000}"/>
    <cellStyle name="Normal 2 6 3 4 2 2 2" xfId="2776" xr:uid="{00000000-0005-0000-0000-0000636C0000}"/>
    <cellStyle name="Normal 2 6 3 4 2 2 2 2" xfId="5240" xr:uid="{00000000-0005-0000-0000-0000646C0000}"/>
    <cellStyle name="Normal 2 6 3 4 2 2 2 2 2" xfId="13386" xr:uid="{00000000-0005-0000-0000-0000656C0000}"/>
    <cellStyle name="Normal 2 6 3 4 2 2 2 2 2 2" xfId="29682" xr:uid="{00000000-0005-0000-0000-0000666C0000}"/>
    <cellStyle name="Normal 2 6 3 4 2 2 2 2 3" xfId="21536" xr:uid="{00000000-0005-0000-0000-0000676C0000}"/>
    <cellStyle name="Normal 2 6 3 4 2 2 2 3" xfId="8075" xr:uid="{00000000-0005-0000-0000-0000686C0000}"/>
    <cellStyle name="Normal 2 6 3 4 2 2 2 3 2" xfId="16221" xr:uid="{00000000-0005-0000-0000-0000696C0000}"/>
    <cellStyle name="Normal 2 6 3 4 2 2 2 3 2 2" xfId="32517" xr:uid="{00000000-0005-0000-0000-00006A6C0000}"/>
    <cellStyle name="Normal 2 6 3 4 2 2 2 3 3" xfId="24371" xr:uid="{00000000-0005-0000-0000-00006B6C0000}"/>
    <cellStyle name="Normal 2 6 3 4 2 2 2 4" xfId="10922" xr:uid="{00000000-0005-0000-0000-00006C6C0000}"/>
    <cellStyle name="Normal 2 6 3 4 2 2 2 4 2" xfId="27218" xr:uid="{00000000-0005-0000-0000-00006D6C0000}"/>
    <cellStyle name="Normal 2 6 3 4 2 2 2 5" xfId="19072" xr:uid="{00000000-0005-0000-0000-00006E6C0000}"/>
    <cellStyle name="Normal 2 6 3 4 2 2 3" xfId="4022" xr:uid="{00000000-0005-0000-0000-00006F6C0000}"/>
    <cellStyle name="Normal 2 6 3 4 2 2 3 2" xfId="12168" xr:uid="{00000000-0005-0000-0000-0000706C0000}"/>
    <cellStyle name="Normal 2 6 3 4 2 2 3 2 2" xfId="28464" xr:uid="{00000000-0005-0000-0000-0000716C0000}"/>
    <cellStyle name="Normal 2 6 3 4 2 2 3 3" xfId="20318" xr:uid="{00000000-0005-0000-0000-0000726C0000}"/>
    <cellStyle name="Normal 2 6 3 4 2 2 4" xfId="6665" xr:uid="{00000000-0005-0000-0000-0000736C0000}"/>
    <cellStyle name="Normal 2 6 3 4 2 2 4 2" xfId="14811" xr:uid="{00000000-0005-0000-0000-0000746C0000}"/>
    <cellStyle name="Normal 2 6 3 4 2 2 4 2 2" xfId="31107" xr:uid="{00000000-0005-0000-0000-0000756C0000}"/>
    <cellStyle name="Normal 2 6 3 4 2 2 4 3" xfId="22961" xr:uid="{00000000-0005-0000-0000-0000766C0000}"/>
    <cellStyle name="Normal 2 6 3 4 2 2 5" xfId="9512" xr:uid="{00000000-0005-0000-0000-0000776C0000}"/>
    <cellStyle name="Normal 2 6 3 4 2 2 5 2" xfId="25808" xr:uid="{00000000-0005-0000-0000-0000786C0000}"/>
    <cellStyle name="Normal 2 6 3 4 2 2 6" xfId="17662" xr:uid="{00000000-0005-0000-0000-0000796C0000}"/>
    <cellStyle name="Normal 2 6 3 4 2 3" xfId="2071" xr:uid="{00000000-0005-0000-0000-00007A6C0000}"/>
    <cellStyle name="Normal 2 6 3 4 2 3 2" xfId="4631" xr:uid="{00000000-0005-0000-0000-00007B6C0000}"/>
    <cellStyle name="Normal 2 6 3 4 2 3 2 2" xfId="12777" xr:uid="{00000000-0005-0000-0000-00007C6C0000}"/>
    <cellStyle name="Normal 2 6 3 4 2 3 2 2 2" xfId="29073" xr:uid="{00000000-0005-0000-0000-00007D6C0000}"/>
    <cellStyle name="Normal 2 6 3 4 2 3 2 3" xfId="20927" xr:uid="{00000000-0005-0000-0000-00007E6C0000}"/>
    <cellStyle name="Normal 2 6 3 4 2 3 3" xfId="7370" xr:uid="{00000000-0005-0000-0000-00007F6C0000}"/>
    <cellStyle name="Normal 2 6 3 4 2 3 3 2" xfId="15516" xr:uid="{00000000-0005-0000-0000-0000806C0000}"/>
    <cellStyle name="Normal 2 6 3 4 2 3 3 2 2" xfId="31812" xr:uid="{00000000-0005-0000-0000-0000816C0000}"/>
    <cellStyle name="Normal 2 6 3 4 2 3 3 3" xfId="23666" xr:uid="{00000000-0005-0000-0000-0000826C0000}"/>
    <cellStyle name="Normal 2 6 3 4 2 3 4" xfId="10217" xr:uid="{00000000-0005-0000-0000-0000836C0000}"/>
    <cellStyle name="Normal 2 6 3 4 2 3 4 2" xfId="26513" xr:uid="{00000000-0005-0000-0000-0000846C0000}"/>
    <cellStyle name="Normal 2 6 3 4 2 3 5" xfId="18367" xr:uid="{00000000-0005-0000-0000-0000856C0000}"/>
    <cellStyle name="Normal 2 6 3 4 2 4" xfId="3413" xr:uid="{00000000-0005-0000-0000-0000866C0000}"/>
    <cellStyle name="Normal 2 6 3 4 2 4 2" xfId="11559" xr:uid="{00000000-0005-0000-0000-0000876C0000}"/>
    <cellStyle name="Normal 2 6 3 4 2 4 2 2" xfId="27855" xr:uid="{00000000-0005-0000-0000-0000886C0000}"/>
    <cellStyle name="Normal 2 6 3 4 2 4 3" xfId="19709" xr:uid="{00000000-0005-0000-0000-0000896C0000}"/>
    <cellStyle name="Normal 2 6 3 4 2 5" xfId="5960" xr:uid="{00000000-0005-0000-0000-00008A6C0000}"/>
    <cellStyle name="Normal 2 6 3 4 2 5 2" xfId="14106" xr:uid="{00000000-0005-0000-0000-00008B6C0000}"/>
    <cellStyle name="Normal 2 6 3 4 2 5 2 2" xfId="30402" xr:uid="{00000000-0005-0000-0000-00008C6C0000}"/>
    <cellStyle name="Normal 2 6 3 4 2 5 3" xfId="22256" xr:uid="{00000000-0005-0000-0000-00008D6C0000}"/>
    <cellStyle name="Normal 2 6 3 4 2 6" xfId="8807" xr:uid="{00000000-0005-0000-0000-00008E6C0000}"/>
    <cellStyle name="Normal 2 6 3 4 2 6 2" xfId="25103" xr:uid="{00000000-0005-0000-0000-00008F6C0000}"/>
    <cellStyle name="Normal 2 6 3 4 2 7" xfId="16957" xr:uid="{00000000-0005-0000-0000-0000906C0000}"/>
    <cellStyle name="Normal 2 6 3 4 3" xfId="1022" xr:uid="{00000000-0005-0000-0000-0000916C0000}"/>
    <cellStyle name="Normal 2 6 3 4 3 2" xfId="2432" xr:uid="{00000000-0005-0000-0000-0000926C0000}"/>
    <cellStyle name="Normal 2 6 3 4 3 2 2" xfId="4944" xr:uid="{00000000-0005-0000-0000-0000936C0000}"/>
    <cellStyle name="Normal 2 6 3 4 3 2 2 2" xfId="13090" xr:uid="{00000000-0005-0000-0000-0000946C0000}"/>
    <cellStyle name="Normal 2 6 3 4 3 2 2 2 2" xfId="29386" xr:uid="{00000000-0005-0000-0000-0000956C0000}"/>
    <cellStyle name="Normal 2 6 3 4 3 2 2 3" xfId="21240" xr:uid="{00000000-0005-0000-0000-0000966C0000}"/>
    <cellStyle name="Normal 2 6 3 4 3 2 3" xfId="7731" xr:uid="{00000000-0005-0000-0000-0000976C0000}"/>
    <cellStyle name="Normal 2 6 3 4 3 2 3 2" xfId="15877" xr:uid="{00000000-0005-0000-0000-0000986C0000}"/>
    <cellStyle name="Normal 2 6 3 4 3 2 3 2 2" xfId="32173" xr:uid="{00000000-0005-0000-0000-0000996C0000}"/>
    <cellStyle name="Normal 2 6 3 4 3 2 3 3" xfId="24027" xr:uid="{00000000-0005-0000-0000-00009A6C0000}"/>
    <cellStyle name="Normal 2 6 3 4 3 2 4" xfId="10578" xr:uid="{00000000-0005-0000-0000-00009B6C0000}"/>
    <cellStyle name="Normal 2 6 3 4 3 2 4 2" xfId="26874" xr:uid="{00000000-0005-0000-0000-00009C6C0000}"/>
    <cellStyle name="Normal 2 6 3 4 3 2 5" xfId="18728" xr:uid="{00000000-0005-0000-0000-00009D6C0000}"/>
    <cellStyle name="Normal 2 6 3 4 3 3" xfId="3726" xr:uid="{00000000-0005-0000-0000-00009E6C0000}"/>
    <cellStyle name="Normal 2 6 3 4 3 3 2" xfId="11872" xr:uid="{00000000-0005-0000-0000-00009F6C0000}"/>
    <cellStyle name="Normal 2 6 3 4 3 3 2 2" xfId="28168" xr:uid="{00000000-0005-0000-0000-0000A06C0000}"/>
    <cellStyle name="Normal 2 6 3 4 3 3 3" xfId="20022" xr:uid="{00000000-0005-0000-0000-0000A16C0000}"/>
    <cellStyle name="Normal 2 6 3 4 3 4" xfId="6321" xr:uid="{00000000-0005-0000-0000-0000A26C0000}"/>
    <cellStyle name="Normal 2 6 3 4 3 4 2" xfId="14467" xr:uid="{00000000-0005-0000-0000-0000A36C0000}"/>
    <cellStyle name="Normal 2 6 3 4 3 4 2 2" xfId="30763" xr:uid="{00000000-0005-0000-0000-0000A46C0000}"/>
    <cellStyle name="Normal 2 6 3 4 3 4 3" xfId="22617" xr:uid="{00000000-0005-0000-0000-0000A56C0000}"/>
    <cellStyle name="Normal 2 6 3 4 3 5" xfId="9168" xr:uid="{00000000-0005-0000-0000-0000A66C0000}"/>
    <cellStyle name="Normal 2 6 3 4 3 5 2" xfId="25464" xr:uid="{00000000-0005-0000-0000-0000A76C0000}"/>
    <cellStyle name="Normal 2 6 3 4 3 6" xfId="17318" xr:uid="{00000000-0005-0000-0000-0000A86C0000}"/>
    <cellStyle name="Normal 2 6 3 4 4" xfId="1727" xr:uid="{00000000-0005-0000-0000-0000A96C0000}"/>
    <cellStyle name="Normal 2 6 3 4 4 2" xfId="4335" xr:uid="{00000000-0005-0000-0000-0000AA6C0000}"/>
    <cellStyle name="Normal 2 6 3 4 4 2 2" xfId="12481" xr:uid="{00000000-0005-0000-0000-0000AB6C0000}"/>
    <cellStyle name="Normal 2 6 3 4 4 2 2 2" xfId="28777" xr:uid="{00000000-0005-0000-0000-0000AC6C0000}"/>
    <cellStyle name="Normal 2 6 3 4 4 2 3" xfId="20631" xr:uid="{00000000-0005-0000-0000-0000AD6C0000}"/>
    <cellStyle name="Normal 2 6 3 4 4 3" xfId="7026" xr:uid="{00000000-0005-0000-0000-0000AE6C0000}"/>
    <cellStyle name="Normal 2 6 3 4 4 3 2" xfId="15172" xr:uid="{00000000-0005-0000-0000-0000AF6C0000}"/>
    <cellStyle name="Normal 2 6 3 4 4 3 2 2" xfId="31468" xr:uid="{00000000-0005-0000-0000-0000B06C0000}"/>
    <cellStyle name="Normal 2 6 3 4 4 3 3" xfId="23322" xr:uid="{00000000-0005-0000-0000-0000B16C0000}"/>
    <cellStyle name="Normal 2 6 3 4 4 4" xfId="9873" xr:uid="{00000000-0005-0000-0000-0000B26C0000}"/>
    <cellStyle name="Normal 2 6 3 4 4 4 2" xfId="26169" xr:uid="{00000000-0005-0000-0000-0000B36C0000}"/>
    <cellStyle name="Normal 2 6 3 4 4 5" xfId="18023" xr:uid="{00000000-0005-0000-0000-0000B46C0000}"/>
    <cellStyle name="Normal 2 6 3 4 5" xfId="3117" xr:uid="{00000000-0005-0000-0000-0000B56C0000}"/>
    <cellStyle name="Normal 2 6 3 4 5 2" xfId="11263" xr:uid="{00000000-0005-0000-0000-0000B66C0000}"/>
    <cellStyle name="Normal 2 6 3 4 5 2 2" xfId="27559" xr:uid="{00000000-0005-0000-0000-0000B76C0000}"/>
    <cellStyle name="Normal 2 6 3 4 5 3" xfId="19413" xr:uid="{00000000-0005-0000-0000-0000B86C0000}"/>
    <cellStyle name="Normal 2 6 3 4 6" xfId="5616" xr:uid="{00000000-0005-0000-0000-0000B96C0000}"/>
    <cellStyle name="Normal 2 6 3 4 6 2" xfId="13762" xr:uid="{00000000-0005-0000-0000-0000BA6C0000}"/>
    <cellStyle name="Normal 2 6 3 4 6 2 2" xfId="30058" xr:uid="{00000000-0005-0000-0000-0000BB6C0000}"/>
    <cellStyle name="Normal 2 6 3 4 6 3" xfId="21912" xr:uid="{00000000-0005-0000-0000-0000BC6C0000}"/>
    <cellStyle name="Normal 2 6 3 4 7" xfId="8463" xr:uid="{00000000-0005-0000-0000-0000BD6C0000}"/>
    <cellStyle name="Normal 2 6 3 4 7 2" xfId="24759" xr:uid="{00000000-0005-0000-0000-0000BE6C0000}"/>
    <cellStyle name="Normal 2 6 3 4 8" xfId="16613" xr:uid="{00000000-0005-0000-0000-0000BF6C0000}"/>
    <cellStyle name="Normal 2 6 3 5" xfId="406" xr:uid="{00000000-0005-0000-0000-0000C06C0000}"/>
    <cellStyle name="Normal 2 6 3 5 2" xfId="1112" xr:uid="{00000000-0005-0000-0000-0000C16C0000}"/>
    <cellStyle name="Normal 2 6 3 5 2 2" xfId="2522" xr:uid="{00000000-0005-0000-0000-0000C26C0000}"/>
    <cellStyle name="Normal 2 6 3 5 2 2 2" xfId="5018" xr:uid="{00000000-0005-0000-0000-0000C36C0000}"/>
    <cellStyle name="Normal 2 6 3 5 2 2 2 2" xfId="13164" xr:uid="{00000000-0005-0000-0000-0000C46C0000}"/>
    <cellStyle name="Normal 2 6 3 5 2 2 2 2 2" xfId="29460" xr:uid="{00000000-0005-0000-0000-0000C56C0000}"/>
    <cellStyle name="Normal 2 6 3 5 2 2 2 3" xfId="21314" xr:uid="{00000000-0005-0000-0000-0000C66C0000}"/>
    <cellStyle name="Normal 2 6 3 5 2 2 3" xfId="7821" xr:uid="{00000000-0005-0000-0000-0000C76C0000}"/>
    <cellStyle name="Normal 2 6 3 5 2 2 3 2" xfId="15967" xr:uid="{00000000-0005-0000-0000-0000C86C0000}"/>
    <cellStyle name="Normal 2 6 3 5 2 2 3 2 2" xfId="32263" xr:uid="{00000000-0005-0000-0000-0000C96C0000}"/>
    <cellStyle name="Normal 2 6 3 5 2 2 3 3" xfId="24117" xr:uid="{00000000-0005-0000-0000-0000CA6C0000}"/>
    <cellStyle name="Normal 2 6 3 5 2 2 4" xfId="10668" xr:uid="{00000000-0005-0000-0000-0000CB6C0000}"/>
    <cellStyle name="Normal 2 6 3 5 2 2 4 2" xfId="26964" xr:uid="{00000000-0005-0000-0000-0000CC6C0000}"/>
    <cellStyle name="Normal 2 6 3 5 2 2 5" xfId="18818" xr:uid="{00000000-0005-0000-0000-0000CD6C0000}"/>
    <cellStyle name="Normal 2 6 3 5 2 3" xfId="3800" xr:uid="{00000000-0005-0000-0000-0000CE6C0000}"/>
    <cellStyle name="Normal 2 6 3 5 2 3 2" xfId="11946" xr:uid="{00000000-0005-0000-0000-0000CF6C0000}"/>
    <cellStyle name="Normal 2 6 3 5 2 3 2 2" xfId="28242" xr:uid="{00000000-0005-0000-0000-0000D06C0000}"/>
    <cellStyle name="Normal 2 6 3 5 2 3 3" xfId="20096" xr:uid="{00000000-0005-0000-0000-0000D16C0000}"/>
    <cellStyle name="Normal 2 6 3 5 2 4" xfId="6411" xr:uid="{00000000-0005-0000-0000-0000D26C0000}"/>
    <cellStyle name="Normal 2 6 3 5 2 4 2" xfId="14557" xr:uid="{00000000-0005-0000-0000-0000D36C0000}"/>
    <cellStyle name="Normal 2 6 3 5 2 4 2 2" xfId="30853" xr:uid="{00000000-0005-0000-0000-0000D46C0000}"/>
    <cellStyle name="Normal 2 6 3 5 2 4 3" xfId="22707" xr:uid="{00000000-0005-0000-0000-0000D56C0000}"/>
    <cellStyle name="Normal 2 6 3 5 2 5" xfId="9258" xr:uid="{00000000-0005-0000-0000-0000D66C0000}"/>
    <cellStyle name="Normal 2 6 3 5 2 5 2" xfId="25554" xr:uid="{00000000-0005-0000-0000-0000D76C0000}"/>
    <cellStyle name="Normal 2 6 3 5 2 6" xfId="17408" xr:uid="{00000000-0005-0000-0000-0000D86C0000}"/>
    <cellStyle name="Normal 2 6 3 5 3" xfId="1817" xr:uid="{00000000-0005-0000-0000-0000D96C0000}"/>
    <cellStyle name="Normal 2 6 3 5 3 2" xfId="4409" xr:uid="{00000000-0005-0000-0000-0000DA6C0000}"/>
    <cellStyle name="Normal 2 6 3 5 3 2 2" xfId="12555" xr:uid="{00000000-0005-0000-0000-0000DB6C0000}"/>
    <cellStyle name="Normal 2 6 3 5 3 2 2 2" xfId="28851" xr:uid="{00000000-0005-0000-0000-0000DC6C0000}"/>
    <cellStyle name="Normal 2 6 3 5 3 2 3" xfId="20705" xr:uid="{00000000-0005-0000-0000-0000DD6C0000}"/>
    <cellStyle name="Normal 2 6 3 5 3 3" xfId="7116" xr:uid="{00000000-0005-0000-0000-0000DE6C0000}"/>
    <cellStyle name="Normal 2 6 3 5 3 3 2" xfId="15262" xr:uid="{00000000-0005-0000-0000-0000DF6C0000}"/>
    <cellStyle name="Normal 2 6 3 5 3 3 2 2" xfId="31558" xr:uid="{00000000-0005-0000-0000-0000E06C0000}"/>
    <cellStyle name="Normal 2 6 3 5 3 3 3" xfId="23412" xr:uid="{00000000-0005-0000-0000-0000E16C0000}"/>
    <cellStyle name="Normal 2 6 3 5 3 4" xfId="9963" xr:uid="{00000000-0005-0000-0000-0000E26C0000}"/>
    <cellStyle name="Normal 2 6 3 5 3 4 2" xfId="26259" xr:uid="{00000000-0005-0000-0000-0000E36C0000}"/>
    <cellStyle name="Normal 2 6 3 5 3 5" xfId="18113" xr:uid="{00000000-0005-0000-0000-0000E46C0000}"/>
    <cellStyle name="Normal 2 6 3 5 4" xfId="3191" xr:uid="{00000000-0005-0000-0000-0000E56C0000}"/>
    <cellStyle name="Normal 2 6 3 5 4 2" xfId="11337" xr:uid="{00000000-0005-0000-0000-0000E66C0000}"/>
    <cellStyle name="Normal 2 6 3 5 4 2 2" xfId="27633" xr:uid="{00000000-0005-0000-0000-0000E76C0000}"/>
    <cellStyle name="Normal 2 6 3 5 4 3" xfId="19487" xr:uid="{00000000-0005-0000-0000-0000E86C0000}"/>
    <cellStyle name="Normal 2 6 3 5 5" xfId="5706" xr:uid="{00000000-0005-0000-0000-0000E96C0000}"/>
    <cellStyle name="Normal 2 6 3 5 5 2" xfId="13852" xr:uid="{00000000-0005-0000-0000-0000EA6C0000}"/>
    <cellStyle name="Normal 2 6 3 5 5 2 2" xfId="30148" xr:uid="{00000000-0005-0000-0000-0000EB6C0000}"/>
    <cellStyle name="Normal 2 6 3 5 5 3" xfId="22002" xr:uid="{00000000-0005-0000-0000-0000EC6C0000}"/>
    <cellStyle name="Normal 2 6 3 5 6" xfId="8553" xr:uid="{00000000-0005-0000-0000-0000ED6C0000}"/>
    <cellStyle name="Normal 2 6 3 5 6 2" xfId="24849" xr:uid="{00000000-0005-0000-0000-0000EE6C0000}"/>
    <cellStyle name="Normal 2 6 3 5 7" xfId="16703" xr:uid="{00000000-0005-0000-0000-0000EF6C0000}"/>
    <cellStyle name="Normal 2 6 3 6" xfId="768" xr:uid="{00000000-0005-0000-0000-0000F06C0000}"/>
    <cellStyle name="Normal 2 6 3 6 2" xfId="2178" xr:uid="{00000000-0005-0000-0000-0000F16C0000}"/>
    <cellStyle name="Normal 2 6 3 6 2 2" xfId="4722" xr:uid="{00000000-0005-0000-0000-0000F26C0000}"/>
    <cellStyle name="Normal 2 6 3 6 2 2 2" xfId="12868" xr:uid="{00000000-0005-0000-0000-0000F36C0000}"/>
    <cellStyle name="Normal 2 6 3 6 2 2 2 2" xfId="29164" xr:uid="{00000000-0005-0000-0000-0000F46C0000}"/>
    <cellStyle name="Normal 2 6 3 6 2 2 3" xfId="21018" xr:uid="{00000000-0005-0000-0000-0000F56C0000}"/>
    <cellStyle name="Normal 2 6 3 6 2 3" xfId="7477" xr:uid="{00000000-0005-0000-0000-0000F66C0000}"/>
    <cellStyle name="Normal 2 6 3 6 2 3 2" xfId="15623" xr:uid="{00000000-0005-0000-0000-0000F76C0000}"/>
    <cellStyle name="Normal 2 6 3 6 2 3 2 2" xfId="31919" xr:uid="{00000000-0005-0000-0000-0000F86C0000}"/>
    <cellStyle name="Normal 2 6 3 6 2 3 3" xfId="23773" xr:uid="{00000000-0005-0000-0000-0000F96C0000}"/>
    <cellStyle name="Normal 2 6 3 6 2 4" xfId="10324" xr:uid="{00000000-0005-0000-0000-0000FA6C0000}"/>
    <cellStyle name="Normal 2 6 3 6 2 4 2" xfId="26620" xr:uid="{00000000-0005-0000-0000-0000FB6C0000}"/>
    <cellStyle name="Normal 2 6 3 6 2 5" xfId="18474" xr:uid="{00000000-0005-0000-0000-0000FC6C0000}"/>
    <cellStyle name="Normal 2 6 3 6 3" xfId="3504" xr:uid="{00000000-0005-0000-0000-0000FD6C0000}"/>
    <cellStyle name="Normal 2 6 3 6 3 2" xfId="11650" xr:uid="{00000000-0005-0000-0000-0000FE6C0000}"/>
    <cellStyle name="Normal 2 6 3 6 3 2 2" xfId="27946" xr:uid="{00000000-0005-0000-0000-0000FF6C0000}"/>
    <cellStyle name="Normal 2 6 3 6 3 3" xfId="19800" xr:uid="{00000000-0005-0000-0000-0000006D0000}"/>
    <cellStyle name="Normal 2 6 3 6 4" xfId="6067" xr:uid="{00000000-0005-0000-0000-0000016D0000}"/>
    <cellStyle name="Normal 2 6 3 6 4 2" xfId="14213" xr:uid="{00000000-0005-0000-0000-0000026D0000}"/>
    <cellStyle name="Normal 2 6 3 6 4 2 2" xfId="30509" xr:uid="{00000000-0005-0000-0000-0000036D0000}"/>
    <cellStyle name="Normal 2 6 3 6 4 3" xfId="22363" xr:uid="{00000000-0005-0000-0000-0000046D0000}"/>
    <cellStyle name="Normal 2 6 3 6 5" xfId="8914" xr:uid="{00000000-0005-0000-0000-0000056D0000}"/>
    <cellStyle name="Normal 2 6 3 6 5 2" xfId="25210" xr:uid="{00000000-0005-0000-0000-0000066D0000}"/>
    <cellStyle name="Normal 2 6 3 6 6" xfId="17064" xr:uid="{00000000-0005-0000-0000-0000076D0000}"/>
    <cellStyle name="Normal 2 6 3 7" xfId="1473" xr:uid="{00000000-0005-0000-0000-0000086D0000}"/>
    <cellStyle name="Normal 2 6 3 7 2" xfId="4113" xr:uid="{00000000-0005-0000-0000-0000096D0000}"/>
    <cellStyle name="Normal 2 6 3 7 2 2" xfId="12259" xr:uid="{00000000-0005-0000-0000-00000A6D0000}"/>
    <cellStyle name="Normal 2 6 3 7 2 2 2" xfId="28555" xr:uid="{00000000-0005-0000-0000-00000B6D0000}"/>
    <cellStyle name="Normal 2 6 3 7 2 3" xfId="20409" xr:uid="{00000000-0005-0000-0000-00000C6D0000}"/>
    <cellStyle name="Normal 2 6 3 7 3" xfId="6772" xr:uid="{00000000-0005-0000-0000-00000D6D0000}"/>
    <cellStyle name="Normal 2 6 3 7 3 2" xfId="14918" xr:uid="{00000000-0005-0000-0000-00000E6D0000}"/>
    <cellStyle name="Normal 2 6 3 7 3 2 2" xfId="31214" xr:uid="{00000000-0005-0000-0000-00000F6D0000}"/>
    <cellStyle name="Normal 2 6 3 7 3 3" xfId="23068" xr:uid="{00000000-0005-0000-0000-0000106D0000}"/>
    <cellStyle name="Normal 2 6 3 7 4" xfId="9619" xr:uid="{00000000-0005-0000-0000-0000116D0000}"/>
    <cellStyle name="Normal 2 6 3 7 4 2" xfId="25915" xr:uid="{00000000-0005-0000-0000-0000126D0000}"/>
    <cellStyle name="Normal 2 6 3 7 5" xfId="17769" xr:uid="{00000000-0005-0000-0000-0000136D0000}"/>
    <cellStyle name="Normal 2 6 3 8" xfId="2895" xr:uid="{00000000-0005-0000-0000-0000146D0000}"/>
    <cellStyle name="Normal 2 6 3 8 2" xfId="11041" xr:uid="{00000000-0005-0000-0000-0000156D0000}"/>
    <cellStyle name="Normal 2 6 3 8 2 2" xfId="27337" xr:uid="{00000000-0005-0000-0000-0000166D0000}"/>
    <cellStyle name="Normal 2 6 3 8 3" xfId="19191" xr:uid="{00000000-0005-0000-0000-0000176D0000}"/>
    <cellStyle name="Normal 2 6 3 9" xfId="5362" xr:uid="{00000000-0005-0000-0000-0000186D0000}"/>
    <cellStyle name="Normal 2 6 3 9 2" xfId="13508" xr:uid="{00000000-0005-0000-0000-0000196D0000}"/>
    <cellStyle name="Normal 2 6 3 9 2 2" xfId="29804" xr:uid="{00000000-0005-0000-0000-00001A6D0000}"/>
    <cellStyle name="Normal 2 6 3 9 3" xfId="21658" xr:uid="{00000000-0005-0000-0000-00001B6D0000}"/>
    <cellStyle name="Normal 2 6 4" xfId="108" xr:uid="{00000000-0005-0000-0000-00001C6D0000}"/>
    <cellStyle name="Normal 2 6 4 2" xfId="452" xr:uid="{00000000-0005-0000-0000-00001D6D0000}"/>
    <cellStyle name="Normal 2 6 4 2 2" xfId="1158" xr:uid="{00000000-0005-0000-0000-00001E6D0000}"/>
    <cellStyle name="Normal 2 6 4 2 2 2" xfId="2568" xr:uid="{00000000-0005-0000-0000-00001F6D0000}"/>
    <cellStyle name="Normal 2 6 4 2 2 2 2" xfId="5056" xr:uid="{00000000-0005-0000-0000-0000206D0000}"/>
    <cellStyle name="Normal 2 6 4 2 2 2 2 2" xfId="13202" xr:uid="{00000000-0005-0000-0000-0000216D0000}"/>
    <cellStyle name="Normal 2 6 4 2 2 2 2 2 2" xfId="29498" xr:uid="{00000000-0005-0000-0000-0000226D0000}"/>
    <cellStyle name="Normal 2 6 4 2 2 2 2 3" xfId="21352" xr:uid="{00000000-0005-0000-0000-0000236D0000}"/>
    <cellStyle name="Normal 2 6 4 2 2 2 3" xfId="7867" xr:uid="{00000000-0005-0000-0000-0000246D0000}"/>
    <cellStyle name="Normal 2 6 4 2 2 2 3 2" xfId="16013" xr:uid="{00000000-0005-0000-0000-0000256D0000}"/>
    <cellStyle name="Normal 2 6 4 2 2 2 3 2 2" xfId="32309" xr:uid="{00000000-0005-0000-0000-0000266D0000}"/>
    <cellStyle name="Normal 2 6 4 2 2 2 3 3" xfId="24163" xr:uid="{00000000-0005-0000-0000-0000276D0000}"/>
    <cellStyle name="Normal 2 6 4 2 2 2 4" xfId="10714" xr:uid="{00000000-0005-0000-0000-0000286D0000}"/>
    <cellStyle name="Normal 2 6 4 2 2 2 4 2" xfId="27010" xr:uid="{00000000-0005-0000-0000-0000296D0000}"/>
    <cellStyle name="Normal 2 6 4 2 2 2 5" xfId="18864" xr:uid="{00000000-0005-0000-0000-00002A6D0000}"/>
    <cellStyle name="Normal 2 6 4 2 2 3" xfId="3838" xr:uid="{00000000-0005-0000-0000-00002B6D0000}"/>
    <cellStyle name="Normal 2 6 4 2 2 3 2" xfId="11984" xr:uid="{00000000-0005-0000-0000-00002C6D0000}"/>
    <cellStyle name="Normal 2 6 4 2 2 3 2 2" xfId="28280" xr:uid="{00000000-0005-0000-0000-00002D6D0000}"/>
    <cellStyle name="Normal 2 6 4 2 2 3 3" xfId="20134" xr:uid="{00000000-0005-0000-0000-00002E6D0000}"/>
    <cellStyle name="Normal 2 6 4 2 2 4" xfId="6457" xr:uid="{00000000-0005-0000-0000-00002F6D0000}"/>
    <cellStyle name="Normal 2 6 4 2 2 4 2" xfId="14603" xr:uid="{00000000-0005-0000-0000-0000306D0000}"/>
    <cellStyle name="Normal 2 6 4 2 2 4 2 2" xfId="30899" xr:uid="{00000000-0005-0000-0000-0000316D0000}"/>
    <cellStyle name="Normal 2 6 4 2 2 4 3" xfId="22753" xr:uid="{00000000-0005-0000-0000-0000326D0000}"/>
    <cellStyle name="Normal 2 6 4 2 2 5" xfId="9304" xr:uid="{00000000-0005-0000-0000-0000336D0000}"/>
    <cellStyle name="Normal 2 6 4 2 2 5 2" xfId="25600" xr:uid="{00000000-0005-0000-0000-0000346D0000}"/>
    <cellStyle name="Normal 2 6 4 2 2 6" xfId="17454" xr:uid="{00000000-0005-0000-0000-0000356D0000}"/>
    <cellStyle name="Normal 2 6 4 2 3" xfId="1863" xr:uid="{00000000-0005-0000-0000-0000366D0000}"/>
    <cellStyle name="Normal 2 6 4 2 3 2" xfId="4447" xr:uid="{00000000-0005-0000-0000-0000376D0000}"/>
    <cellStyle name="Normal 2 6 4 2 3 2 2" xfId="12593" xr:uid="{00000000-0005-0000-0000-0000386D0000}"/>
    <cellStyle name="Normal 2 6 4 2 3 2 2 2" xfId="28889" xr:uid="{00000000-0005-0000-0000-0000396D0000}"/>
    <cellStyle name="Normal 2 6 4 2 3 2 3" xfId="20743" xr:uid="{00000000-0005-0000-0000-00003A6D0000}"/>
    <cellStyle name="Normal 2 6 4 2 3 3" xfId="7162" xr:uid="{00000000-0005-0000-0000-00003B6D0000}"/>
    <cellStyle name="Normal 2 6 4 2 3 3 2" xfId="15308" xr:uid="{00000000-0005-0000-0000-00003C6D0000}"/>
    <cellStyle name="Normal 2 6 4 2 3 3 2 2" xfId="31604" xr:uid="{00000000-0005-0000-0000-00003D6D0000}"/>
    <cellStyle name="Normal 2 6 4 2 3 3 3" xfId="23458" xr:uid="{00000000-0005-0000-0000-00003E6D0000}"/>
    <cellStyle name="Normal 2 6 4 2 3 4" xfId="10009" xr:uid="{00000000-0005-0000-0000-00003F6D0000}"/>
    <cellStyle name="Normal 2 6 4 2 3 4 2" xfId="26305" xr:uid="{00000000-0005-0000-0000-0000406D0000}"/>
    <cellStyle name="Normal 2 6 4 2 3 5" xfId="18159" xr:uid="{00000000-0005-0000-0000-0000416D0000}"/>
    <cellStyle name="Normal 2 6 4 2 4" xfId="3229" xr:uid="{00000000-0005-0000-0000-0000426D0000}"/>
    <cellStyle name="Normal 2 6 4 2 4 2" xfId="11375" xr:uid="{00000000-0005-0000-0000-0000436D0000}"/>
    <cellStyle name="Normal 2 6 4 2 4 2 2" xfId="27671" xr:uid="{00000000-0005-0000-0000-0000446D0000}"/>
    <cellStyle name="Normal 2 6 4 2 4 3" xfId="19525" xr:uid="{00000000-0005-0000-0000-0000456D0000}"/>
    <cellStyle name="Normal 2 6 4 2 5" xfId="5752" xr:uid="{00000000-0005-0000-0000-0000466D0000}"/>
    <cellStyle name="Normal 2 6 4 2 5 2" xfId="13898" xr:uid="{00000000-0005-0000-0000-0000476D0000}"/>
    <cellStyle name="Normal 2 6 4 2 5 2 2" xfId="30194" xr:uid="{00000000-0005-0000-0000-0000486D0000}"/>
    <cellStyle name="Normal 2 6 4 2 5 3" xfId="22048" xr:uid="{00000000-0005-0000-0000-0000496D0000}"/>
    <cellStyle name="Normal 2 6 4 2 6" xfId="8599" xr:uid="{00000000-0005-0000-0000-00004A6D0000}"/>
    <cellStyle name="Normal 2 6 4 2 6 2" xfId="24895" xr:uid="{00000000-0005-0000-0000-00004B6D0000}"/>
    <cellStyle name="Normal 2 6 4 2 7" xfId="16749" xr:uid="{00000000-0005-0000-0000-00004C6D0000}"/>
    <cellStyle name="Normal 2 6 4 3" xfId="814" xr:uid="{00000000-0005-0000-0000-00004D6D0000}"/>
    <cellStyle name="Normal 2 6 4 3 2" xfId="2224" xr:uid="{00000000-0005-0000-0000-00004E6D0000}"/>
    <cellStyle name="Normal 2 6 4 3 2 2" xfId="4760" xr:uid="{00000000-0005-0000-0000-00004F6D0000}"/>
    <cellStyle name="Normal 2 6 4 3 2 2 2" xfId="12906" xr:uid="{00000000-0005-0000-0000-0000506D0000}"/>
    <cellStyle name="Normal 2 6 4 3 2 2 2 2" xfId="29202" xr:uid="{00000000-0005-0000-0000-0000516D0000}"/>
    <cellStyle name="Normal 2 6 4 3 2 2 3" xfId="21056" xr:uid="{00000000-0005-0000-0000-0000526D0000}"/>
    <cellStyle name="Normal 2 6 4 3 2 3" xfId="7523" xr:uid="{00000000-0005-0000-0000-0000536D0000}"/>
    <cellStyle name="Normal 2 6 4 3 2 3 2" xfId="15669" xr:uid="{00000000-0005-0000-0000-0000546D0000}"/>
    <cellStyle name="Normal 2 6 4 3 2 3 2 2" xfId="31965" xr:uid="{00000000-0005-0000-0000-0000556D0000}"/>
    <cellStyle name="Normal 2 6 4 3 2 3 3" xfId="23819" xr:uid="{00000000-0005-0000-0000-0000566D0000}"/>
    <cellStyle name="Normal 2 6 4 3 2 4" xfId="10370" xr:uid="{00000000-0005-0000-0000-0000576D0000}"/>
    <cellStyle name="Normal 2 6 4 3 2 4 2" xfId="26666" xr:uid="{00000000-0005-0000-0000-0000586D0000}"/>
    <cellStyle name="Normal 2 6 4 3 2 5" xfId="18520" xr:uid="{00000000-0005-0000-0000-0000596D0000}"/>
    <cellStyle name="Normal 2 6 4 3 3" xfId="3542" xr:uid="{00000000-0005-0000-0000-00005A6D0000}"/>
    <cellStyle name="Normal 2 6 4 3 3 2" xfId="11688" xr:uid="{00000000-0005-0000-0000-00005B6D0000}"/>
    <cellStyle name="Normal 2 6 4 3 3 2 2" xfId="27984" xr:uid="{00000000-0005-0000-0000-00005C6D0000}"/>
    <cellStyle name="Normal 2 6 4 3 3 3" xfId="19838" xr:uid="{00000000-0005-0000-0000-00005D6D0000}"/>
    <cellStyle name="Normal 2 6 4 3 4" xfId="6113" xr:uid="{00000000-0005-0000-0000-00005E6D0000}"/>
    <cellStyle name="Normal 2 6 4 3 4 2" xfId="14259" xr:uid="{00000000-0005-0000-0000-00005F6D0000}"/>
    <cellStyle name="Normal 2 6 4 3 4 2 2" xfId="30555" xr:uid="{00000000-0005-0000-0000-0000606D0000}"/>
    <cellStyle name="Normal 2 6 4 3 4 3" xfId="22409" xr:uid="{00000000-0005-0000-0000-0000616D0000}"/>
    <cellStyle name="Normal 2 6 4 3 5" xfId="8960" xr:uid="{00000000-0005-0000-0000-0000626D0000}"/>
    <cellStyle name="Normal 2 6 4 3 5 2" xfId="25256" xr:uid="{00000000-0005-0000-0000-0000636D0000}"/>
    <cellStyle name="Normal 2 6 4 3 6" xfId="17110" xr:uid="{00000000-0005-0000-0000-0000646D0000}"/>
    <cellStyle name="Normal 2 6 4 4" xfId="1519" xr:uid="{00000000-0005-0000-0000-0000656D0000}"/>
    <cellStyle name="Normal 2 6 4 4 2" xfId="4151" xr:uid="{00000000-0005-0000-0000-0000666D0000}"/>
    <cellStyle name="Normal 2 6 4 4 2 2" xfId="12297" xr:uid="{00000000-0005-0000-0000-0000676D0000}"/>
    <cellStyle name="Normal 2 6 4 4 2 2 2" xfId="28593" xr:uid="{00000000-0005-0000-0000-0000686D0000}"/>
    <cellStyle name="Normal 2 6 4 4 2 3" xfId="20447" xr:uid="{00000000-0005-0000-0000-0000696D0000}"/>
    <cellStyle name="Normal 2 6 4 4 3" xfId="6818" xr:uid="{00000000-0005-0000-0000-00006A6D0000}"/>
    <cellStyle name="Normal 2 6 4 4 3 2" xfId="14964" xr:uid="{00000000-0005-0000-0000-00006B6D0000}"/>
    <cellStyle name="Normal 2 6 4 4 3 2 2" xfId="31260" xr:uid="{00000000-0005-0000-0000-00006C6D0000}"/>
    <cellStyle name="Normal 2 6 4 4 3 3" xfId="23114" xr:uid="{00000000-0005-0000-0000-00006D6D0000}"/>
    <cellStyle name="Normal 2 6 4 4 4" xfId="9665" xr:uid="{00000000-0005-0000-0000-00006E6D0000}"/>
    <cellStyle name="Normal 2 6 4 4 4 2" xfId="25961" xr:uid="{00000000-0005-0000-0000-00006F6D0000}"/>
    <cellStyle name="Normal 2 6 4 4 5" xfId="17815" xr:uid="{00000000-0005-0000-0000-0000706D0000}"/>
    <cellStyle name="Normal 2 6 4 5" xfId="2933" xr:uid="{00000000-0005-0000-0000-0000716D0000}"/>
    <cellStyle name="Normal 2 6 4 5 2" xfId="11079" xr:uid="{00000000-0005-0000-0000-0000726D0000}"/>
    <cellStyle name="Normal 2 6 4 5 2 2" xfId="27375" xr:uid="{00000000-0005-0000-0000-0000736D0000}"/>
    <cellStyle name="Normal 2 6 4 5 3" xfId="19229" xr:uid="{00000000-0005-0000-0000-0000746D0000}"/>
    <cellStyle name="Normal 2 6 4 6" xfId="5408" xr:uid="{00000000-0005-0000-0000-0000756D0000}"/>
    <cellStyle name="Normal 2 6 4 6 2" xfId="13554" xr:uid="{00000000-0005-0000-0000-0000766D0000}"/>
    <cellStyle name="Normal 2 6 4 6 2 2" xfId="29850" xr:uid="{00000000-0005-0000-0000-0000776D0000}"/>
    <cellStyle name="Normal 2 6 4 6 3" xfId="21704" xr:uid="{00000000-0005-0000-0000-0000786D0000}"/>
    <cellStyle name="Normal 2 6 4 7" xfId="8255" xr:uid="{00000000-0005-0000-0000-0000796D0000}"/>
    <cellStyle name="Normal 2 6 4 7 2" xfId="24551" xr:uid="{00000000-0005-0000-0000-00007A6D0000}"/>
    <cellStyle name="Normal 2 6 4 8" xfId="16405" xr:uid="{00000000-0005-0000-0000-00007B6D0000}"/>
    <cellStyle name="Normal 2 6 5" xfId="196" xr:uid="{00000000-0005-0000-0000-00007C6D0000}"/>
    <cellStyle name="Normal 2 6 5 2" xfId="540" xr:uid="{00000000-0005-0000-0000-00007D6D0000}"/>
    <cellStyle name="Normal 2 6 5 2 2" xfId="1246" xr:uid="{00000000-0005-0000-0000-00007E6D0000}"/>
    <cellStyle name="Normal 2 6 5 2 2 2" xfId="2656" xr:uid="{00000000-0005-0000-0000-00007F6D0000}"/>
    <cellStyle name="Normal 2 6 5 2 2 2 2" xfId="5130" xr:uid="{00000000-0005-0000-0000-0000806D0000}"/>
    <cellStyle name="Normal 2 6 5 2 2 2 2 2" xfId="13276" xr:uid="{00000000-0005-0000-0000-0000816D0000}"/>
    <cellStyle name="Normal 2 6 5 2 2 2 2 2 2" xfId="29572" xr:uid="{00000000-0005-0000-0000-0000826D0000}"/>
    <cellStyle name="Normal 2 6 5 2 2 2 2 3" xfId="21426" xr:uid="{00000000-0005-0000-0000-0000836D0000}"/>
    <cellStyle name="Normal 2 6 5 2 2 2 3" xfId="7955" xr:uid="{00000000-0005-0000-0000-0000846D0000}"/>
    <cellStyle name="Normal 2 6 5 2 2 2 3 2" xfId="16101" xr:uid="{00000000-0005-0000-0000-0000856D0000}"/>
    <cellStyle name="Normal 2 6 5 2 2 2 3 2 2" xfId="32397" xr:uid="{00000000-0005-0000-0000-0000866D0000}"/>
    <cellStyle name="Normal 2 6 5 2 2 2 3 3" xfId="24251" xr:uid="{00000000-0005-0000-0000-0000876D0000}"/>
    <cellStyle name="Normal 2 6 5 2 2 2 4" xfId="10802" xr:uid="{00000000-0005-0000-0000-0000886D0000}"/>
    <cellStyle name="Normal 2 6 5 2 2 2 4 2" xfId="27098" xr:uid="{00000000-0005-0000-0000-0000896D0000}"/>
    <cellStyle name="Normal 2 6 5 2 2 2 5" xfId="18952" xr:uid="{00000000-0005-0000-0000-00008A6D0000}"/>
    <cellStyle name="Normal 2 6 5 2 2 3" xfId="3912" xr:uid="{00000000-0005-0000-0000-00008B6D0000}"/>
    <cellStyle name="Normal 2 6 5 2 2 3 2" xfId="12058" xr:uid="{00000000-0005-0000-0000-00008C6D0000}"/>
    <cellStyle name="Normal 2 6 5 2 2 3 2 2" xfId="28354" xr:uid="{00000000-0005-0000-0000-00008D6D0000}"/>
    <cellStyle name="Normal 2 6 5 2 2 3 3" xfId="20208" xr:uid="{00000000-0005-0000-0000-00008E6D0000}"/>
    <cellStyle name="Normal 2 6 5 2 2 4" xfId="6545" xr:uid="{00000000-0005-0000-0000-00008F6D0000}"/>
    <cellStyle name="Normal 2 6 5 2 2 4 2" xfId="14691" xr:uid="{00000000-0005-0000-0000-0000906D0000}"/>
    <cellStyle name="Normal 2 6 5 2 2 4 2 2" xfId="30987" xr:uid="{00000000-0005-0000-0000-0000916D0000}"/>
    <cellStyle name="Normal 2 6 5 2 2 4 3" xfId="22841" xr:uid="{00000000-0005-0000-0000-0000926D0000}"/>
    <cellStyle name="Normal 2 6 5 2 2 5" xfId="9392" xr:uid="{00000000-0005-0000-0000-0000936D0000}"/>
    <cellStyle name="Normal 2 6 5 2 2 5 2" xfId="25688" xr:uid="{00000000-0005-0000-0000-0000946D0000}"/>
    <cellStyle name="Normal 2 6 5 2 2 6" xfId="17542" xr:uid="{00000000-0005-0000-0000-0000956D0000}"/>
    <cellStyle name="Normal 2 6 5 2 3" xfId="1951" xr:uid="{00000000-0005-0000-0000-0000966D0000}"/>
    <cellStyle name="Normal 2 6 5 2 3 2" xfId="4521" xr:uid="{00000000-0005-0000-0000-0000976D0000}"/>
    <cellStyle name="Normal 2 6 5 2 3 2 2" xfId="12667" xr:uid="{00000000-0005-0000-0000-0000986D0000}"/>
    <cellStyle name="Normal 2 6 5 2 3 2 2 2" xfId="28963" xr:uid="{00000000-0005-0000-0000-0000996D0000}"/>
    <cellStyle name="Normal 2 6 5 2 3 2 3" xfId="20817" xr:uid="{00000000-0005-0000-0000-00009A6D0000}"/>
    <cellStyle name="Normal 2 6 5 2 3 3" xfId="7250" xr:uid="{00000000-0005-0000-0000-00009B6D0000}"/>
    <cellStyle name="Normal 2 6 5 2 3 3 2" xfId="15396" xr:uid="{00000000-0005-0000-0000-00009C6D0000}"/>
    <cellStyle name="Normal 2 6 5 2 3 3 2 2" xfId="31692" xr:uid="{00000000-0005-0000-0000-00009D6D0000}"/>
    <cellStyle name="Normal 2 6 5 2 3 3 3" xfId="23546" xr:uid="{00000000-0005-0000-0000-00009E6D0000}"/>
    <cellStyle name="Normal 2 6 5 2 3 4" xfId="10097" xr:uid="{00000000-0005-0000-0000-00009F6D0000}"/>
    <cellStyle name="Normal 2 6 5 2 3 4 2" xfId="26393" xr:uid="{00000000-0005-0000-0000-0000A06D0000}"/>
    <cellStyle name="Normal 2 6 5 2 3 5" xfId="18247" xr:uid="{00000000-0005-0000-0000-0000A16D0000}"/>
    <cellStyle name="Normal 2 6 5 2 4" xfId="3303" xr:uid="{00000000-0005-0000-0000-0000A26D0000}"/>
    <cellStyle name="Normal 2 6 5 2 4 2" xfId="11449" xr:uid="{00000000-0005-0000-0000-0000A36D0000}"/>
    <cellStyle name="Normal 2 6 5 2 4 2 2" xfId="27745" xr:uid="{00000000-0005-0000-0000-0000A46D0000}"/>
    <cellStyle name="Normal 2 6 5 2 4 3" xfId="19599" xr:uid="{00000000-0005-0000-0000-0000A56D0000}"/>
    <cellStyle name="Normal 2 6 5 2 5" xfId="5840" xr:uid="{00000000-0005-0000-0000-0000A66D0000}"/>
    <cellStyle name="Normal 2 6 5 2 5 2" xfId="13986" xr:uid="{00000000-0005-0000-0000-0000A76D0000}"/>
    <cellStyle name="Normal 2 6 5 2 5 2 2" xfId="30282" xr:uid="{00000000-0005-0000-0000-0000A86D0000}"/>
    <cellStyle name="Normal 2 6 5 2 5 3" xfId="22136" xr:uid="{00000000-0005-0000-0000-0000A96D0000}"/>
    <cellStyle name="Normal 2 6 5 2 6" xfId="8687" xr:uid="{00000000-0005-0000-0000-0000AA6D0000}"/>
    <cellStyle name="Normal 2 6 5 2 6 2" xfId="24983" xr:uid="{00000000-0005-0000-0000-0000AB6D0000}"/>
    <cellStyle name="Normal 2 6 5 2 7" xfId="16837" xr:uid="{00000000-0005-0000-0000-0000AC6D0000}"/>
    <cellStyle name="Normal 2 6 5 3" xfId="902" xr:uid="{00000000-0005-0000-0000-0000AD6D0000}"/>
    <cellStyle name="Normal 2 6 5 3 2" xfId="2312" xr:uid="{00000000-0005-0000-0000-0000AE6D0000}"/>
    <cellStyle name="Normal 2 6 5 3 2 2" xfId="4834" xr:uid="{00000000-0005-0000-0000-0000AF6D0000}"/>
    <cellStyle name="Normal 2 6 5 3 2 2 2" xfId="12980" xr:uid="{00000000-0005-0000-0000-0000B06D0000}"/>
    <cellStyle name="Normal 2 6 5 3 2 2 2 2" xfId="29276" xr:uid="{00000000-0005-0000-0000-0000B16D0000}"/>
    <cellStyle name="Normal 2 6 5 3 2 2 3" xfId="21130" xr:uid="{00000000-0005-0000-0000-0000B26D0000}"/>
    <cellStyle name="Normal 2 6 5 3 2 3" xfId="7611" xr:uid="{00000000-0005-0000-0000-0000B36D0000}"/>
    <cellStyle name="Normal 2 6 5 3 2 3 2" xfId="15757" xr:uid="{00000000-0005-0000-0000-0000B46D0000}"/>
    <cellStyle name="Normal 2 6 5 3 2 3 2 2" xfId="32053" xr:uid="{00000000-0005-0000-0000-0000B56D0000}"/>
    <cellStyle name="Normal 2 6 5 3 2 3 3" xfId="23907" xr:uid="{00000000-0005-0000-0000-0000B66D0000}"/>
    <cellStyle name="Normal 2 6 5 3 2 4" xfId="10458" xr:uid="{00000000-0005-0000-0000-0000B76D0000}"/>
    <cellStyle name="Normal 2 6 5 3 2 4 2" xfId="26754" xr:uid="{00000000-0005-0000-0000-0000B86D0000}"/>
    <cellStyle name="Normal 2 6 5 3 2 5" xfId="18608" xr:uid="{00000000-0005-0000-0000-0000B96D0000}"/>
    <cellStyle name="Normal 2 6 5 3 3" xfId="3616" xr:uid="{00000000-0005-0000-0000-0000BA6D0000}"/>
    <cellStyle name="Normal 2 6 5 3 3 2" xfId="11762" xr:uid="{00000000-0005-0000-0000-0000BB6D0000}"/>
    <cellStyle name="Normal 2 6 5 3 3 2 2" xfId="28058" xr:uid="{00000000-0005-0000-0000-0000BC6D0000}"/>
    <cellStyle name="Normal 2 6 5 3 3 3" xfId="19912" xr:uid="{00000000-0005-0000-0000-0000BD6D0000}"/>
    <cellStyle name="Normal 2 6 5 3 4" xfId="6201" xr:uid="{00000000-0005-0000-0000-0000BE6D0000}"/>
    <cellStyle name="Normal 2 6 5 3 4 2" xfId="14347" xr:uid="{00000000-0005-0000-0000-0000BF6D0000}"/>
    <cellStyle name="Normal 2 6 5 3 4 2 2" xfId="30643" xr:uid="{00000000-0005-0000-0000-0000C06D0000}"/>
    <cellStyle name="Normal 2 6 5 3 4 3" xfId="22497" xr:uid="{00000000-0005-0000-0000-0000C16D0000}"/>
    <cellStyle name="Normal 2 6 5 3 5" xfId="9048" xr:uid="{00000000-0005-0000-0000-0000C26D0000}"/>
    <cellStyle name="Normal 2 6 5 3 5 2" xfId="25344" xr:uid="{00000000-0005-0000-0000-0000C36D0000}"/>
    <cellStyle name="Normal 2 6 5 3 6" xfId="17198" xr:uid="{00000000-0005-0000-0000-0000C46D0000}"/>
    <cellStyle name="Normal 2 6 5 4" xfId="1607" xr:uid="{00000000-0005-0000-0000-0000C56D0000}"/>
    <cellStyle name="Normal 2 6 5 4 2" xfId="4225" xr:uid="{00000000-0005-0000-0000-0000C66D0000}"/>
    <cellStyle name="Normal 2 6 5 4 2 2" xfId="12371" xr:uid="{00000000-0005-0000-0000-0000C76D0000}"/>
    <cellStyle name="Normal 2 6 5 4 2 2 2" xfId="28667" xr:uid="{00000000-0005-0000-0000-0000C86D0000}"/>
    <cellStyle name="Normal 2 6 5 4 2 3" xfId="20521" xr:uid="{00000000-0005-0000-0000-0000C96D0000}"/>
    <cellStyle name="Normal 2 6 5 4 3" xfId="6906" xr:uid="{00000000-0005-0000-0000-0000CA6D0000}"/>
    <cellStyle name="Normal 2 6 5 4 3 2" xfId="15052" xr:uid="{00000000-0005-0000-0000-0000CB6D0000}"/>
    <cellStyle name="Normal 2 6 5 4 3 2 2" xfId="31348" xr:uid="{00000000-0005-0000-0000-0000CC6D0000}"/>
    <cellStyle name="Normal 2 6 5 4 3 3" xfId="23202" xr:uid="{00000000-0005-0000-0000-0000CD6D0000}"/>
    <cellStyle name="Normal 2 6 5 4 4" xfId="9753" xr:uid="{00000000-0005-0000-0000-0000CE6D0000}"/>
    <cellStyle name="Normal 2 6 5 4 4 2" xfId="26049" xr:uid="{00000000-0005-0000-0000-0000CF6D0000}"/>
    <cellStyle name="Normal 2 6 5 4 5" xfId="17903" xr:uid="{00000000-0005-0000-0000-0000D06D0000}"/>
    <cellStyle name="Normal 2 6 5 5" xfId="3007" xr:uid="{00000000-0005-0000-0000-0000D16D0000}"/>
    <cellStyle name="Normal 2 6 5 5 2" xfId="11153" xr:uid="{00000000-0005-0000-0000-0000D26D0000}"/>
    <cellStyle name="Normal 2 6 5 5 2 2" xfId="27449" xr:uid="{00000000-0005-0000-0000-0000D36D0000}"/>
    <cellStyle name="Normal 2 6 5 5 3" xfId="19303" xr:uid="{00000000-0005-0000-0000-0000D46D0000}"/>
    <cellStyle name="Normal 2 6 5 6" xfId="5496" xr:uid="{00000000-0005-0000-0000-0000D56D0000}"/>
    <cellStyle name="Normal 2 6 5 6 2" xfId="13642" xr:uid="{00000000-0005-0000-0000-0000D66D0000}"/>
    <cellStyle name="Normal 2 6 5 6 2 2" xfId="29938" xr:uid="{00000000-0005-0000-0000-0000D76D0000}"/>
    <cellStyle name="Normal 2 6 5 6 3" xfId="21792" xr:uid="{00000000-0005-0000-0000-0000D86D0000}"/>
    <cellStyle name="Normal 2 6 5 7" xfId="8343" xr:uid="{00000000-0005-0000-0000-0000D96D0000}"/>
    <cellStyle name="Normal 2 6 5 7 2" xfId="24639" xr:uid="{00000000-0005-0000-0000-0000DA6D0000}"/>
    <cellStyle name="Normal 2 6 5 8" xfId="16493" xr:uid="{00000000-0005-0000-0000-0000DB6D0000}"/>
    <cellStyle name="Normal 2 6 6" xfId="272" xr:uid="{00000000-0005-0000-0000-0000DC6D0000}"/>
    <cellStyle name="Normal 2 6 6 2" xfId="616" xr:uid="{00000000-0005-0000-0000-0000DD6D0000}"/>
    <cellStyle name="Normal 2 6 6 2 2" xfId="1322" xr:uid="{00000000-0005-0000-0000-0000DE6D0000}"/>
    <cellStyle name="Normal 2 6 6 2 2 2" xfId="2732" xr:uid="{00000000-0005-0000-0000-0000DF6D0000}"/>
    <cellStyle name="Normal 2 6 6 2 2 2 2" xfId="5204" xr:uid="{00000000-0005-0000-0000-0000E06D0000}"/>
    <cellStyle name="Normal 2 6 6 2 2 2 2 2" xfId="13350" xr:uid="{00000000-0005-0000-0000-0000E16D0000}"/>
    <cellStyle name="Normal 2 6 6 2 2 2 2 2 2" xfId="29646" xr:uid="{00000000-0005-0000-0000-0000E26D0000}"/>
    <cellStyle name="Normal 2 6 6 2 2 2 2 3" xfId="21500" xr:uid="{00000000-0005-0000-0000-0000E36D0000}"/>
    <cellStyle name="Normal 2 6 6 2 2 2 3" xfId="8031" xr:uid="{00000000-0005-0000-0000-0000E46D0000}"/>
    <cellStyle name="Normal 2 6 6 2 2 2 3 2" xfId="16177" xr:uid="{00000000-0005-0000-0000-0000E56D0000}"/>
    <cellStyle name="Normal 2 6 6 2 2 2 3 2 2" xfId="32473" xr:uid="{00000000-0005-0000-0000-0000E66D0000}"/>
    <cellStyle name="Normal 2 6 6 2 2 2 3 3" xfId="24327" xr:uid="{00000000-0005-0000-0000-0000E76D0000}"/>
    <cellStyle name="Normal 2 6 6 2 2 2 4" xfId="10878" xr:uid="{00000000-0005-0000-0000-0000E86D0000}"/>
    <cellStyle name="Normal 2 6 6 2 2 2 4 2" xfId="27174" xr:uid="{00000000-0005-0000-0000-0000E96D0000}"/>
    <cellStyle name="Normal 2 6 6 2 2 2 5" xfId="19028" xr:uid="{00000000-0005-0000-0000-0000EA6D0000}"/>
    <cellStyle name="Normal 2 6 6 2 2 3" xfId="3986" xr:uid="{00000000-0005-0000-0000-0000EB6D0000}"/>
    <cellStyle name="Normal 2 6 6 2 2 3 2" xfId="12132" xr:uid="{00000000-0005-0000-0000-0000EC6D0000}"/>
    <cellStyle name="Normal 2 6 6 2 2 3 2 2" xfId="28428" xr:uid="{00000000-0005-0000-0000-0000ED6D0000}"/>
    <cellStyle name="Normal 2 6 6 2 2 3 3" xfId="20282" xr:uid="{00000000-0005-0000-0000-0000EE6D0000}"/>
    <cellStyle name="Normal 2 6 6 2 2 4" xfId="6621" xr:uid="{00000000-0005-0000-0000-0000EF6D0000}"/>
    <cellStyle name="Normal 2 6 6 2 2 4 2" xfId="14767" xr:uid="{00000000-0005-0000-0000-0000F06D0000}"/>
    <cellStyle name="Normal 2 6 6 2 2 4 2 2" xfId="31063" xr:uid="{00000000-0005-0000-0000-0000F16D0000}"/>
    <cellStyle name="Normal 2 6 6 2 2 4 3" xfId="22917" xr:uid="{00000000-0005-0000-0000-0000F26D0000}"/>
    <cellStyle name="Normal 2 6 6 2 2 5" xfId="9468" xr:uid="{00000000-0005-0000-0000-0000F36D0000}"/>
    <cellStyle name="Normal 2 6 6 2 2 5 2" xfId="25764" xr:uid="{00000000-0005-0000-0000-0000F46D0000}"/>
    <cellStyle name="Normal 2 6 6 2 2 6" xfId="17618" xr:uid="{00000000-0005-0000-0000-0000F56D0000}"/>
    <cellStyle name="Normal 2 6 6 2 3" xfId="2027" xr:uid="{00000000-0005-0000-0000-0000F66D0000}"/>
    <cellStyle name="Normal 2 6 6 2 3 2" xfId="4595" xr:uid="{00000000-0005-0000-0000-0000F76D0000}"/>
    <cellStyle name="Normal 2 6 6 2 3 2 2" xfId="12741" xr:uid="{00000000-0005-0000-0000-0000F86D0000}"/>
    <cellStyle name="Normal 2 6 6 2 3 2 2 2" xfId="29037" xr:uid="{00000000-0005-0000-0000-0000F96D0000}"/>
    <cellStyle name="Normal 2 6 6 2 3 2 3" xfId="20891" xr:uid="{00000000-0005-0000-0000-0000FA6D0000}"/>
    <cellStyle name="Normal 2 6 6 2 3 3" xfId="7326" xr:uid="{00000000-0005-0000-0000-0000FB6D0000}"/>
    <cellStyle name="Normal 2 6 6 2 3 3 2" xfId="15472" xr:uid="{00000000-0005-0000-0000-0000FC6D0000}"/>
    <cellStyle name="Normal 2 6 6 2 3 3 2 2" xfId="31768" xr:uid="{00000000-0005-0000-0000-0000FD6D0000}"/>
    <cellStyle name="Normal 2 6 6 2 3 3 3" xfId="23622" xr:uid="{00000000-0005-0000-0000-0000FE6D0000}"/>
    <cellStyle name="Normal 2 6 6 2 3 4" xfId="10173" xr:uid="{00000000-0005-0000-0000-0000FF6D0000}"/>
    <cellStyle name="Normal 2 6 6 2 3 4 2" xfId="26469" xr:uid="{00000000-0005-0000-0000-0000006E0000}"/>
    <cellStyle name="Normal 2 6 6 2 3 5" xfId="18323" xr:uid="{00000000-0005-0000-0000-0000016E0000}"/>
    <cellStyle name="Normal 2 6 6 2 4" xfId="3377" xr:uid="{00000000-0005-0000-0000-0000026E0000}"/>
    <cellStyle name="Normal 2 6 6 2 4 2" xfId="11523" xr:uid="{00000000-0005-0000-0000-0000036E0000}"/>
    <cellStyle name="Normal 2 6 6 2 4 2 2" xfId="27819" xr:uid="{00000000-0005-0000-0000-0000046E0000}"/>
    <cellStyle name="Normal 2 6 6 2 4 3" xfId="19673" xr:uid="{00000000-0005-0000-0000-0000056E0000}"/>
    <cellStyle name="Normal 2 6 6 2 5" xfId="5916" xr:uid="{00000000-0005-0000-0000-0000066E0000}"/>
    <cellStyle name="Normal 2 6 6 2 5 2" xfId="14062" xr:uid="{00000000-0005-0000-0000-0000076E0000}"/>
    <cellStyle name="Normal 2 6 6 2 5 2 2" xfId="30358" xr:uid="{00000000-0005-0000-0000-0000086E0000}"/>
    <cellStyle name="Normal 2 6 6 2 5 3" xfId="22212" xr:uid="{00000000-0005-0000-0000-0000096E0000}"/>
    <cellStyle name="Normal 2 6 6 2 6" xfId="8763" xr:uid="{00000000-0005-0000-0000-00000A6E0000}"/>
    <cellStyle name="Normal 2 6 6 2 6 2" xfId="25059" xr:uid="{00000000-0005-0000-0000-00000B6E0000}"/>
    <cellStyle name="Normal 2 6 6 2 7" xfId="16913" xr:uid="{00000000-0005-0000-0000-00000C6E0000}"/>
    <cellStyle name="Normal 2 6 6 3" xfId="978" xr:uid="{00000000-0005-0000-0000-00000D6E0000}"/>
    <cellStyle name="Normal 2 6 6 3 2" xfId="2388" xr:uid="{00000000-0005-0000-0000-00000E6E0000}"/>
    <cellStyle name="Normal 2 6 6 3 2 2" xfId="4908" xr:uid="{00000000-0005-0000-0000-00000F6E0000}"/>
    <cellStyle name="Normal 2 6 6 3 2 2 2" xfId="13054" xr:uid="{00000000-0005-0000-0000-0000106E0000}"/>
    <cellStyle name="Normal 2 6 6 3 2 2 2 2" xfId="29350" xr:uid="{00000000-0005-0000-0000-0000116E0000}"/>
    <cellStyle name="Normal 2 6 6 3 2 2 3" xfId="21204" xr:uid="{00000000-0005-0000-0000-0000126E0000}"/>
    <cellStyle name="Normal 2 6 6 3 2 3" xfId="7687" xr:uid="{00000000-0005-0000-0000-0000136E0000}"/>
    <cellStyle name="Normal 2 6 6 3 2 3 2" xfId="15833" xr:uid="{00000000-0005-0000-0000-0000146E0000}"/>
    <cellStyle name="Normal 2 6 6 3 2 3 2 2" xfId="32129" xr:uid="{00000000-0005-0000-0000-0000156E0000}"/>
    <cellStyle name="Normal 2 6 6 3 2 3 3" xfId="23983" xr:uid="{00000000-0005-0000-0000-0000166E0000}"/>
    <cellStyle name="Normal 2 6 6 3 2 4" xfId="10534" xr:uid="{00000000-0005-0000-0000-0000176E0000}"/>
    <cellStyle name="Normal 2 6 6 3 2 4 2" xfId="26830" xr:uid="{00000000-0005-0000-0000-0000186E0000}"/>
    <cellStyle name="Normal 2 6 6 3 2 5" xfId="18684" xr:uid="{00000000-0005-0000-0000-0000196E0000}"/>
    <cellStyle name="Normal 2 6 6 3 3" xfId="3690" xr:uid="{00000000-0005-0000-0000-00001A6E0000}"/>
    <cellStyle name="Normal 2 6 6 3 3 2" xfId="11836" xr:uid="{00000000-0005-0000-0000-00001B6E0000}"/>
    <cellStyle name="Normal 2 6 6 3 3 2 2" xfId="28132" xr:uid="{00000000-0005-0000-0000-00001C6E0000}"/>
    <cellStyle name="Normal 2 6 6 3 3 3" xfId="19986" xr:uid="{00000000-0005-0000-0000-00001D6E0000}"/>
    <cellStyle name="Normal 2 6 6 3 4" xfId="6277" xr:uid="{00000000-0005-0000-0000-00001E6E0000}"/>
    <cellStyle name="Normal 2 6 6 3 4 2" xfId="14423" xr:uid="{00000000-0005-0000-0000-00001F6E0000}"/>
    <cellStyle name="Normal 2 6 6 3 4 2 2" xfId="30719" xr:uid="{00000000-0005-0000-0000-0000206E0000}"/>
    <cellStyle name="Normal 2 6 6 3 4 3" xfId="22573" xr:uid="{00000000-0005-0000-0000-0000216E0000}"/>
    <cellStyle name="Normal 2 6 6 3 5" xfId="9124" xr:uid="{00000000-0005-0000-0000-0000226E0000}"/>
    <cellStyle name="Normal 2 6 6 3 5 2" xfId="25420" xr:uid="{00000000-0005-0000-0000-0000236E0000}"/>
    <cellStyle name="Normal 2 6 6 3 6" xfId="17274" xr:uid="{00000000-0005-0000-0000-0000246E0000}"/>
    <cellStyle name="Normal 2 6 6 4" xfId="1683" xr:uid="{00000000-0005-0000-0000-0000256E0000}"/>
    <cellStyle name="Normal 2 6 6 4 2" xfId="4299" xr:uid="{00000000-0005-0000-0000-0000266E0000}"/>
    <cellStyle name="Normal 2 6 6 4 2 2" xfId="12445" xr:uid="{00000000-0005-0000-0000-0000276E0000}"/>
    <cellStyle name="Normal 2 6 6 4 2 2 2" xfId="28741" xr:uid="{00000000-0005-0000-0000-0000286E0000}"/>
    <cellStyle name="Normal 2 6 6 4 2 3" xfId="20595" xr:uid="{00000000-0005-0000-0000-0000296E0000}"/>
    <cellStyle name="Normal 2 6 6 4 3" xfId="6982" xr:uid="{00000000-0005-0000-0000-00002A6E0000}"/>
    <cellStyle name="Normal 2 6 6 4 3 2" xfId="15128" xr:uid="{00000000-0005-0000-0000-00002B6E0000}"/>
    <cellStyle name="Normal 2 6 6 4 3 2 2" xfId="31424" xr:uid="{00000000-0005-0000-0000-00002C6E0000}"/>
    <cellStyle name="Normal 2 6 6 4 3 3" xfId="23278" xr:uid="{00000000-0005-0000-0000-00002D6E0000}"/>
    <cellStyle name="Normal 2 6 6 4 4" xfId="9829" xr:uid="{00000000-0005-0000-0000-00002E6E0000}"/>
    <cellStyle name="Normal 2 6 6 4 4 2" xfId="26125" xr:uid="{00000000-0005-0000-0000-00002F6E0000}"/>
    <cellStyle name="Normal 2 6 6 4 5" xfId="17979" xr:uid="{00000000-0005-0000-0000-0000306E0000}"/>
    <cellStyle name="Normal 2 6 6 5" xfId="3081" xr:uid="{00000000-0005-0000-0000-0000316E0000}"/>
    <cellStyle name="Normal 2 6 6 5 2" xfId="11227" xr:uid="{00000000-0005-0000-0000-0000326E0000}"/>
    <cellStyle name="Normal 2 6 6 5 2 2" xfId="27523" xr:uid="{00000000-0005-0000-0000-0000336E0000}"/>
    <cellStyle name="Normal 2 6 6 5 3" xfId="19377" xr:uid="{00000000-0005-0000-0000-0000346E0000}"/>
    <cellStyle name="Normal 2 6 6 6" xfId="5572" xr:uid="{00000000-0005-0000-0000-0000356E0000}"/>
    <cellStyle name="Normal 2 6 6 6 2" xfId="13718" xr:uid="{00000000-0005-0000-0000-0000366E0000}"/>
    <cellStyle name="Normal 2 6 6 6 2 2" xfId="30014" xr:uid="{00000000-0005-0000-0000-0000376E0000}"/>
    <cellStyle name="Normal 2 6 6 6 3" xfId="21868" xr:uid="{00000000-0005-0000-0000-0000386E0000}"/>
    <cellStyle name="Normal 2 6 6 7" xfId="8419" xr:uid="{00000000-0005-0000-0000-0000396E0000}"/>
    <cellStyle name="Normal 2 6 6 7 2" xfId="24715" xr:uid="{00000000-0005-0000-0000-00003A6E0000}"/>
    <cellStyle name="Normal 2 6 6 8" xfId="16569" xr:uid="{00000000-0005-0000-0000-00003B6E0000}"/>
    <cellStyle name="Normal 2 6 7" xfId="362" xr:uid="{00000000-0005-0000-0000-00003C6E0000}"/>
    <cellStyle name="Normal 2 6 7 2" xfId="1068" xr:uid="{00000000-0005-0000-0000-00003D6E0000}"/>
    <cellStyle name="Normal 2 6 7 2 2" xfId="2478" xr:uid="{00000000-0005-0000-0000-00003E6E0000}"/>
    <cellStyle name="Normal 2 6 7 2 2 2" xfId="4982" xr:uid="{00000000-0005-0000-0000-00003F6E0000}"/>
    <cellStyle name="Normal 2 6 7 2 2 2 2" xfId="13128" xr:uid="{00000000-0005-0000-0000-0000406E0000}"/>
    <cellStyle name="Normal 2 6 7 2 2 2 2 2" xfId="29424" xr:uid="{00000000-0005-0000-0000-0000416E0000}"/>
    <cellStyle name="Normal 2 6 7 2 2 2 3" xfId="21278" xr:uid="{00000000-0005-0000-0000-0000426E0000}"/>
    <cellStyle name="Normal 2 6 7 2 2 3" xfId="7777" xr:uid="{00000000-0005-0000-0000-0000436E0000}"/>
    <cellStyle name="Normal 2 6 7 2 2 3 2" xfId="15923" xr:uid="{00000000-0005-0000-0000-0000446E0000}"/>
    <cellStyle name="Normal 2 6 7 2 2 3 2 2" xfId="32219" xr:uid="{00000000-0005-0000-0000-0000456E0000}"/>
    <cellStyle name="Normal 2 6 7 2 2 3 3" xfId="24073" xr:uid="{00000000-0005-0000-0000-0000466E0000}"/>
    <cellStyle name="Normal 2 6 7 2 2 4" xfId="10624" xr:uid="{00000000-0005-0000-0000-0000476E0000}"/>
    <cellStyle name="Normal 2 6 7 2 2 4 2" xfId="26920" xr:uid="{00000000-0005-0000-0000-0000486E0000}"/>
    <cellStyle name="Normal 2 6 7 2 2 5" xfId="18774" xr:uid="{00000000-0005-0000-0000-0000496E0000}"/>
    <cellStyle name="Normal 2 6 7 2 3" xfId="3764" xr:uid="{00000000-0005-0000-0000-00004A6E0000}"/>
    <cellStyle name="Normal 2 6 7 2 3 2" xfId="11910" xr:uid="{00000000-0005-0000-0000-00004B6E0000}"/>
    <cellStyle name="Normal 2 6 7 2 3 2 2" xfId="28206" xr:uid="{00000000-0005-0000-0000-00004C6E0000}"/>
    <cellStyle name="Normal 2 6 7 2 3 3" xfId="20060" xr:uid="{00000000-0005-0000-0000-00004D6E0000}"/>
    <cellStyle name="Normal 2 6 7 2 4" xfId="6367" xr:uid="{00000000-0005-0000-0000-00004E6E0000}"/>
    <cellStyle name="Normal 2 6 7 2 4 2" xfId="14513" xr:uid="{00000000-0005-0000-0000-00004F6E0000}"/>
    <cellStyle name="Normal 2 6 7 2 4 2 2" xfId="30809" xr:uid="{00000000-0005-0000-0000-0000506E0000}"/>
    <cellStyle name="Normal 2 6 7 2 4 3" xfId="22663" xr:uid="{00000000-0005-0000-0000-0000516E0000}"/>
    <cellStyle name="Normal 2 6 7 2 5" xfId="9214" xr:uid="{00000000-0005-0000-0000-0000526E0000}"/>
    <cellStyle name="Normal 2 6 7 2 5 2" xfId="25510" xr:uid="{00000000-0005-0000-0000-0000536E0000}"/>
    <cellStyle name="Normal 2 6 7 2 6" xfId="17364" xr:uid="{00000000-0005-0000-0000-0000546E0000}"/>
    <cellStyle name="Normal 2 6 7 3" xfId="1773" xr:uid="{00000000-0005-0000-0000-0000556E0000}"/>
    <cellStyle name="Normal 2 6 7 3 2" xfId="4373" xr:uid="{00000000-0005-0000-0000-0000566E0000}"/>
    <cellStyle name="Normal 2 6 7 3 2 2" xfId="12519" xr:uid="{00000000-0005-0000-0000-0000576E0000}"/>
    <cellStyle name="Normal 2 6 7 3 2 2 2" xfId="28815" xr:uid="{00000000-0005-0000-0000-0000586E0000}"/>
    <cellStyle name="Normal 2 6 7 3 2 3" xfId="20669" xr:uid="{00000000-0005-0000-0000-0000596E0000}"/>
    <cellStyle name="Normal 2 6 7 3 3" xfId="7072" xr:uid="{00000000-0005-0000-0000-00005A6E0000}"/>
    <cellStyle name="Normal 2 6 7 3 3 2" xfId="15218" xr:uid="{00000000-0005-0000-0000-00005B6E0000}"/>
    <cellStyle name="Normal 2 6 7 3 3 2 2" xfId="31514" xr:uid="{00000000-0005-0000-0000-00005C6E0000}"/>
    <cellStyle name="Normal 2 6 7 3 3 3" xfId="23368" xr:uid="{00000000-0005-0000-0000-00005D6E0000}"/>
    <cellStyle name="Normal 2 6 7 3 4" xfId="9919" xr:uid="{00000000-0005-0000-0000-00005E6E0000}"/>
    <cellStyle name="Normal 2 6 7 3 4 2" xfId="26215" xr:uid="{00000000-0005-0000-0000-00005F6E0000}"/>
    <cellStyle name="Normal 2 6 7 3 5" xfId="18069" xr:uid="{00000000-0005-0000-0000-0000606E0000}"/>
    <cellStyle name="Normal 2 6 7 4" xfId="3155" xr:uid="{00000000-0005-0000-0000-0000616E0000}"/>
    <cellStyle name="Normal 2 6 7 4 2" xfId="11301" xr:uid="{00000000-0005-0000-0000-0000626E0000}"/>
    <cellStyle name="Normal 2 6 7 4 2 2" xfId="27597" xr:uid="{00000000-0005-0000-0000-0000636E0000}"/>
    <cellStyle name="Normal 2 6 7 4 3" xfId="19451" xr:uid="{00000000-0005-0000-0000-0000646E0000}"/>
    <cellStyle name="Normal 2 6 7 5" xfId="5662" xr:uid="{00000000-0005-0000-0000-0000656E0000}"/>
    <cellStyle name="Normal 2 6 7 5 2" xfId="13808" xr:uid="{00000000-0005-0000-0000-0000666E0000}"/>
    <cellStyle name="Normal 2 6 7 5 2 2" xfId="30104" xr:uid="{00000000-0005-0000-0000-0000676E0000}"/>
    <cellStyle name="Normal 2 6 7 5 3" xfId="21958" xr:uid="{00000000-0005-0000-0000-0000686E0000}"/>
    <cellStyle name="Normal 2 6 7 6" xfId="8509" xr:uid="{00000000-0005-0000-0000-0000696E0000}"/>
    <cellStyle name="Normal 2 6 7 6 2" xfId="24805" xr:uid="{00000000-0005-0000-0000-00006A6E0000}"/>
    <cellStyle name="Normal 2 6 7 7" xfId="16659" xr:uid="{00000000-0005-0000-0000-00006B6E0000}"/>
    <cellStyle name="Normal 2 6 8" xfId="724" xr:uid="{00000000-0005-0000-0000-00006C6E0000}"/>
    <cellStyle name="Normal 2 6 8 2" xfId="2134" xr:uid="{00000000-0005-0000-0000-00006D6E0000}"/>
    <cellStyle name="Normal 2 6 8 2 2" xfId="4686" xr:uid="{00000000-0005-0000-0000-00006E6E0000}"/>
    <cellStyle name="Normal 2 6 8 2 2 2" xfId="12832" xr:uid="{00000000-0005-0000-0000-00006F6E0000}"/>
    <cellStyle name="Normal 2 6 8 2 2 2 2" xfId="29128" xr:uid="{00000000-0005-0000-0000-0000706E0000}"/>
    <cellStyle name="Normal 2 6 8 2 2 3" xfId="20982" xr:uid="{00000000-0005-0000-0000-0000716E0000}"/>
    <cellStyle name="Normal 2 6 8 2 3" xfId="7433" xr:uid="{00000000-0005-0000-0000-0000726E0000}"/>
    <cellStyle name="Normal 2 6 8 2 3 2" xfId="15579" xr:uid="{00000000-0005-0000-0000-0000736E0000}"/>
    <cellStyle name="Normal 2 6 8 2 3 2 2" xfId="31875" xr:uid="{00000000-0005-0000-0000-0000746E0000}"/>
    <cellStyle name="Normal 2 6 8 2 3 3" xfId="23729" xr:uid="{00000000-0005-0000-0000-0000756E0000}"/>
    <cellStyle name="Normal 2 6 8 2 4" xfId="10280" xr:uid="{00000000-0005-0000-0000-0000766E0000}"/>
    <cellStyle name="Normal 2 6 8 2 4 2" xfId="26576" xr:uid="{00000000-0005-0000-0000-0000776E0000}"/>
    <cellStyle name="Normal 2 6 8 2 5" xfId="18430" xr:uid="{00000000-0005-0000-0000-0000786E0000}"/>
    <cellStyle name="Normal 2 6 8 3" xfId="3468" xr:uid="{00000000-0005-0000-0000-0000796E0000}"/>
    <cellStyle name="Normal 2 6 8 3 2" xfId="11614" xr:uid="{00000000-0005-0000-0000-00007A6E0000}"/>
    <cellStyle name="Normal 2 6 8 3 2 2" xfId="27910" xr:uid="{00000000-0005-0000-0000-00007B6E0000}"/>
    <cellStyle name="Normal 2 6 8 3 3" xfId="19764" xr:uid="{00000000-0005-0000-0000-00007C6E0000}"/>
    <cellStyle name="Normal 2 6 8 4" xfId="6023" xr:uid="{00000000-0005-0000-0000-00007D6E0000}"/>
    <cellStyle name="Normal 2 6 8 4 2" xfId="14169" xr:uid="{00000000-0005-0000-0000-00007E6E0000}"/>
    <cellStyle name="Normal 2 6 8 4 2 2" xfId="30465" xr:uid="{00000000-0005-0000-0000-00007F6E0000}"/>
    <cellStyle name="Normal 2 6 8 4 3" xfId="22319" xr:uid="{00000000-0005-0000-0000-0000806E0000}"/>
    <cellStyle name="Normal 2 6 8 5" xfId="8870" xr:uid="{00000000-0005-0000-0000-0000816E0000}"/>
    <cellStyle name="Normal 2 6 8 5 2" xfId="25166" xr:uid="{00000000-0005-0000-0000-0000826E0000}"/>
    <cellStyle name="Normal 2 6 8 6" xfId="17020" xr:uid="{00000000-0005-0000-0000-0000836E0000}"/>
    <cellStyle name="Normal 2 6 9" xfId="1429" xr:uid="{00000000-0005-0000-0000-0000846E0000}"/>
    <cellStyle name="Normal 2 6 9 2" xfId="4077" xr:uid="{00000000-0005-0000-0000-0000856E0000}"/>
    <cellStyle name="Normal 2 6 9 2 2" xfId="12223" xr:uid="{00000000-0005-0000-0000-0000866E0000}"/>
    <cellStyle name="Normal 2 6 9 2 2 2" xfId="28519" xr:uid="{00000000-0005-0000-0000-0000876E0000}"/>
    <cellStyle name="Normal 2 6 9 2 3" xfId="20373" xr:uid="{00000000-0005-0000-0000-0000886E0000}"/>
    <cellStyle name="Normal 2 6 9 3" xfId="6728" xr:uid="{00000000-0005-0000-0000-0000896E0000}"/>
    <cellStyle name="Normal 2 6 9 3 2" xfId="14874" xr:uid="{00000000-0005-0000-0000-00008A6E0000}"/>
    <cellStyle name="Normal 2 6 9 3 2 2" xfId="31170" xr:uid="{00000000-0005-0000-0000-00008B6E0000}"/>
    <cellStyle name="Normal 2 6 9 3 3" xfId="23024" xr:uid="{00000000-0005-0000-0000-00008C6E0000}"/>
    <cellStyle name="Normal 2 6 9 4" xfId="9575" xr:uid="{00000000-0005-0000-0000-00008D6E0000}"/>
    <cellStyle name="Normal 2 6 9 4 2" xfId="25871" xr:uid="{00000000-0005-0000-0000-00008E6E0000}"/>
    <cellStyle name="Normal 2 6 9 5" xfId="17725" xr:uid="{00000000-0005-0000-0000-00008F6E0000}"/>
    <cellStyle name="Normal 2 7" xfId="29" xr:uid="{00000000-0005-0000-0000-0000906E0000}"/>
    <cellStyle name="Normal 2 7 10" xfId="5329" xr:uid="{00000000-0005-0000-0000-0000916E0000}"/>
    <cellStyle name="Normal 2 7 10 2" xfId="13475" xr:uid="{00000000-0005-0000-0000-0000926E0000}"/>
    <cellStyle name="Normal 2 7 10 2 2" xfId="29771" xr:uid="{00000000-0005-0000-0000-0000936E0000}"/>
    <cellStyle name="Normal 2 7 10 3" xfId="21625" xr:uid="{00000000-0005-0000-0000-0000946E0000}"/>
    <cellStyle name="Normal 2 7 11" xfId="8176" xr:uid="{00000000-0005-0000-0000-0000956E0000}"/>
    <cellStyle name="Normal 2 7 11 2" xfId="24472" xr:uid="{00000000-0005-0000-0000-0000966E0000}"/>
    <cellStyle name="Normal 2 7 12" xfId="16326" xr:uid="{00000000-0005-0000-0000-0000976E0000}"/>
    <cellStyle name="Normal 2 7 2" xfId="73" xr:uid="{00000000-0005-0000-0000-0000986E0000}"/>
    <cellStyle name="Normal 2 7 2 10" xfId="8220" xr:uid="{00000000-0005-0000-0000-0000996E0000}"/>
    <cellStyle name="Normal 2 7 2 10 2" xfId="24516" xr:uid="{00000000-0005-0000-0000-00009A6E0000}"/>
    <cellStyle name="Normal 2 7 2 11" xfId="16370" xr:uid="{00000000-0005-0000-0000-00009B6E0000}"/>
    <cellStyle name="Normal 2 7 2 2" xfId="163" xr:uid="{00000000-0005-0000-0000-00009C6E0000}"/>
    <cellStyle name="Normal 2 7 2 2 2" xfId="507" xr:uid="{00000000-0005-0000-0000-00009D6E0000}"/>
    <cellStyle name="Normal 2 7 2 2 2 2" xfId="1213" xr:uid="{00000000-0005-0000-0000-00009E6E0000}"/>
    <cellStyle name="Normal 2 7 2 2 2 2 2" xfId="2623" xr:uid="{00000000-0005-0000-0000-00009F6E0000}"/>
    <cellStyle name="Normal 2 7 2 2 2 2 2 2" xfId="5101" xr:uid="{00000000-0005-0000-0000-0000A06E0000}"/>
    <cellStyle name="Normal 2 7 2 2 2 2 2 2 2" xfId="13247" xr:uid="{00000000-0005-0000-0000-0000A16E0000}"/>
    <cellStyle name="Normal 2 7 2 2 2 2 2 2 2 2" xfId="29543" xr:uid="{00000000-0005-0000-0000-0000A26E0000}"/>
    <cellStyle name="Normal 2 7 2 2 2 2 2 2 3" xfId="21397" xr:uid="{00000000-0005-0000-0000-0000A36E0000}"/>
    <cellStyle name="Normal 2 7 2 2 2 2 2 3" xfId="7922" xr:uid="{00000000-0005-0000-0000-0000A46E0000}"/>
    <cellStyle name="Normal 2 7 2 2 2 2 2 3 2" xfId="16068" xr:uid="{00000000-0005-0000-0000-0000A56E0000}"/>
    <cellStyle name="Normal 2 7 2 2 2 2 2 3 2 2" xfId="32364" xr:uid="{00000000-0005-0000-0000-0000A66E0000}"/>
    <cellStyle name="Normal 2 7 2 2 2 2 2 3 3" xfId="24218" xr:uid="{00000000-0005-0000-0000-0000A76E0000}"/>
    <cellStyle name="Normal 2 7 2 2 2 2 2 4" xfId="10769" xr:uid="{00000000-0005-0000-0000-0000A86E0000}"/>
    <cellStyle name="Normal 2 7 2 2 2 2 2 4 2" xfId="27065" xr:uid="{00000000-0005-0000-0000-0000A96E0000}"/>
    <cellStyle name="Normal 2 7 2 2 2 2 2 5" xfId="18919" xr:uid="{00000000-0005-0000-0000-0000AA6E0000}"/>
    <cellStyle name="Normal 2 7 2 2 2 2 3" xfId="3883" xr:uid="{00000000-0005-0000-0000-0000AB6E0000}"/>
    <cellStyle name="Normal 2 7 2 2 2 2 3 2" xfId="12029" xr:uid="{00000000-0005-0000-0000-0000AC6E0000}"/>
    <cellStyle name="Normal 2 7 2 2 2 2 3 2 2" xfId="28325" xr:uid="{00000000-0005-0000-0000-0000AD6E0000}"/>
    <cellStyle name="Normal 2 7 2 2 2 2 3 3" xfId="20179" xr:uid="{00000000-0005-0000-0000-0000AE6E0000}"/>
    <cellStyle name="Normal 2 7 2 2 2 2 4" xfId="6512" xr:uid="{00000000-0005-0000-0000-0000AF6E0000}"/>
    <cellStyle name="Normal 2 7 2 2 2 2 4 2" xfId="14658" xr:uid="{00000000-0005-0000-0000-0000B06E0000}"/>
    <cellStyle name="Normal 2 7 2 2 2 2 4 2 2" xfId="30954" xr:uid="{00000000-0005-0000-0000-0000B16E0000}"/>
    <cellStyle name="Normal 2 7 2 2 2 2 4 3" xfId="22808" xr:uid="{00000000-0005-0000-0000-0000B26E0000}"/>
    <cellStyle name="Normal 2 7 2 2 2 2 5" xfId="9359" xr:uid="{00000000-0005-0000-0000-0000B36E0000}"/>
    <cellStyle name="Normal 2 7 2 2 2 2 5 2" xfId="25655" xr:uid="{00000000-0005-0000-0000-0000B46E0000}"/>
    <cellStyle name="Normal 2 7 2 2 2 2 6" xfId="17509" xr:uid="{00000000-0005-0000-0000-0000B56E0000}"/>
    <cellStyle name="Normal 2 7 2 2 2 3" xfId="1918" xr:uid="{00000000-0005-0000-0000-0000B66E0000}"/>
    <cellStyle name="Normal 2 7 2 2 2 3 2" xfId="4492" xr:uid="{00000000-0005-0000-0000-0000B76E0000}"/>
    <cellStyle name="Normal 2 7 2 2 2 3 2 2" xfId="12638" xr:uid="{00000000-0005-0000-0000-0000B86E0000}"/>
    <cellStyle name="Normal 2 7 2 2 2 3 2 2 2" xfId="28934" xr:uid="{00000000-0005-0000-0000-0000B96E0000}"/>
    <cellStyle name="Normal 2 7 2 2 2 3 2 3" xfId="20788" xr:uid="{00000000-0005-0000-0000-0000BA6E0000}"/>
    <cellStyle name="Normal 2 7 2 2 2 3 3" xfId="7217" xr:uid="{00000000-0005-0000-0000-0000BB6E0000}"/>
    <cellStyle name="Normal 2 7 2 2 2 3 3 2" xfId="15363" xr:uid="{00000000-0005-0000-0000-0000BC6E0000}"/>
    <cellStyle name="Normal 2 7 2 2 2 3 3 2 2" xfId="31659" xr:uid="{00000000-0005-0000-0000-0000BD6E0000}"/>
    <cellStyle name="Normal 2 7 2 2 2 3 3 3" xfId="23513" xr:uid="{00000000-0005-0000-0000-0000BE6E0000}"/>
    <cellStyle name="Normal 2 7 2 2 2 3 4" xfId="10064" xr:uid="{00000000-0005-0000-0000-0000BF6E0000}"/>
    <cellStyle name="Normal 2 7 2 2 2 3 4 2" xfId="26360" xr:uid="{00000000-0005-0000-0000-0000C06E0000}"/>
    <cellStyle name="Normal 2 7 2 2 2 3 5" xfId="18214" xr:uid="{00000000-0005-0000-0000-0000C16E0000}"/>
    <cellStyle name="Normal 2 7 2 2 2 4" xfId="3274" xr:uid="{00000000-0005-0000-0000-0000C26E0000}"/>
    <cellStyle name="Normal 2 7 2 2 2 4 2" xfId="11420" xr:uid="{00000000-0005-0000-0000-0000C36E0000}"/>
    <cellStyle name="Normal 2 7 2 2 2 4 2 2" xfId="27716" xr:uid="{00000000-0005-0000-0000-0000C46E0000}"/>
    <cellStyle name="Normal 2 7 2 2 2 4 3" xfId="19570" xr:uid="{00000000-0005-0000-0000-0000C56E0000}"/>
    <cellStyle name="Normal 2 7 2 2 2 5" xfId="5807" xr:uid="{00000000-0005-0000-0000-0000C66E0000}"/>
    <cellStyle name="Normal 2 7 2 2 2 5 2" xfId="13953" xr:uid="{00000000-0005-0000-0000-0000C76E0000}"/>
    <cellStyle name="Normal 2 7 2 2 2 5 2 2" xfId="30249" xr:uid="{00000000-0005-0000-0000-0000C86E0000}"/>
    <cellStyle name="Normal 2 7 2 2 2 5 3" xfId="22103" xr:uid="{00000000-0005-0000-0000-0000C96E0000}"/>
    <cellStyle name="Normal 2 7 2 2 2 6" xfId="8654" xr:uid="{00000000-0005-0000-0000-0000CA6E0000}"/>
    <cellStyle name="Normal 2 7 2 2 2 6 2" xfId="24950" xr:uid="{00000000-0005-0000-0000-0000CB6E0000}"/>
    <cellStyle name="Normal 2 7 2 2 2 7" xfId="16804" xr:uid="{00000000-0005-0000-0000-0000CC6E0000}"/>
    <cellStyle name="Normal 2 7 2 2 3" xfId="869" xr:uid="{00000000-0005-0000-0000-0000CD6E0000}"/>
    <cellStyle name="Normal 2 7 2 2 3 2" xfId="2279" xr:uid="{00000000-0005-0000-0000-0000CE6E0000}"/>
    <cellStyle name="Normal 2 7 2 2 3 2 2" xfId="4805" xr:uid="{00000000-0005-0000-0000-0000CF6E0000}"/>
    <cellStyle name="Normal 2 7 2 2 3 2 2 2" xfId="12951" xr:uid="{00000000-0005-0000-0000-0000D06E0000}"/>
    <cellStyle name="Normal 2 7 2 2 3 2 2 2 2" xfId="29247" xr:uid="{00000000-0005-0000-0000-0000D16E0000}"/>
    <cellStyle name="Normal 2 7 2 2 3 2 2 3" xfId="21101" xr:uid="{00000000-0005-0000-0000-0000D26E0000}"/>
    <cellStyle name="Normal 2 7 2 2 3 2 3" xfId="7578" xr:uid="{00000000-0005-0000-0000-0000D36E0000}"/>
    <cellStyle name="Normal 2 7 2 2 3 2 3 2" xfId="15724" xr:uid="{00000000-0005-0000-0000-0000D46E0000}"/>
    <cellStyle name="Normal 2 7 2 2 3 2 3 2 2" xfId="32020" xr:uid="{00000000-0005-0000-0000-0000D56E0000}"/>
    <cellStyle name="Normal 2 7 2 2 3 2 3 3" xfId="23874" xr:uid="{00000000-0005-0000-0000-0000D66E0000}"/>
    <cellStyle name="Normal 2 7 2 2 3 2 4" xfId="10425" xr:uid="{00000000-0005-0000-0000-0000D76E0000}"/>
    <cellStyle name="Normal 2 7 2 2 3 2 4 2" xfId="26721" xr:uid="{00000000-0005-0000-0000-0000D86E0000}"/>
    <cellStyle name="Normal 2 7 2 2 3 2 5" xfId="18575" xr:uid="{00000000-0005-0000-0000-0000D96E0000}"/>
    <cellStyle name="Normal 2 7 2 2 3 3" xfId="3587" xr:uid="{00000000-0005-0000-0000-0000DA6E0000}"/>
    <cellStyle name="Normal 2 7 2 2 3 3 2" xfId="11733" xr:uid="{00000000-0005-0000-0000-0000DB6E0000}"/>
    <cellStyle name="Normal 2 7 2 2 3 3 2 2" xfId="28029" xr:uid="{00000000-0005-0000-0000-0000DC6E0000}"/>
    <cellStyle name="Normal 2 7 2 2 3 3 3" xfId="19883" xr:uid="{00000000-0005-0000-0000-0000DD6E0000}"/>
    <cellStyle name="Normal 2 7 2 2 3 4" xfId="6168" xr:uid="{00000000-0005-0000-0000-0000DE6E0000}"/>
    <cellStyle name="Normal 2 7 2 2 3 4 2" xfId="14314" xr:uid="{00000000-0005-0000-0000-0000DF6E0000}"/>
    <cellStyle name="Normal 2 7 2 2 3 4 2 2" xfId="30610" xr:uid="{00000000-0005-0000-0000-0000E06E0000}"/>
    <cellStyle name="Normal 2 7 2 2 3 4 3" xfId="22464" xr:uid="{00000000-0005-0000-0000-0000E16E0000}"/>
    <cellStyle name="Normal 2 7 2 2 3 5" xfId="9015" xr:uid="{00000000-0005-0000-0000-0000E26E0000}"/>
    <cellStyle name="Normal 2 7 2 2 3 5 2" xfId="25311" xr:uid="{00000000-0005-0000-0000-0000E36E0000}"/>
    <cellStyle name="Normal 2 7 2 2 3 6" xfId="17165" xr:uid="{00000000-0005-0000-0000-0000E46E0000}"/>
    <cellStyle name="Normal 2 7 2 2 4" xfId="1574" xr:uid="{00000000-0005-0000-0000-0000E56E0000}"/>
    <cellStyle name="Normal 2 7 2 2 4 2" xfId="4196" xr:uid="{00000000-0005-0000-0000-0000E66E0000}"/>
    <cellStyle name="Normal 2 7 2 2 4 2 2" xfId="12342" xr:uid="{00000000-0005-0000-0000-0000E76E0000}"/>
    <cellStyle name="Normal 2 7 2 2 4 2 2 2" xfId="28638" xr:uid="{00000000-0005-0000-0000-0000E86E0000}"/>
    <cellStyle name="Normal 2 7 2 2 4 2 3" xfId="20492" xr:uid="{00000000-0005-0000-0000-0000E96E0000}"/>
    <cellStyle name="Normal 2 7 2 2 4 3" xfId="6873" xr:uid="{00000000-0005-0000-0000-0000EA6E0000}"/>
    <cellStyle name="Normal 2 7 2 2 4 3 2" xfId="15019" xr:uid="{00000000-0005-0000-0000-0000EB6E0000}"/>
    <cellStyle name="Normal 2 7 2 2 4 3 2 2" xfId="31315" xr:uid="{00000000-0005-0000-0000-0000EC6E0000}"/>
    <cellStyle name="Normal 2 7 2 2 4 3 3" xfId="23169" xr:uid="{00000000-0005-0000-0000-0000ED6E0000}"/>
    <cellStyle name="Normal 2 7 2 2 4 4" xfId="9720" xr:uid="{00000000-0005-0000-0000-0000EE6E0000}"/>
    <cellStyle name="Normal 2 7 2 2 4 4 2" xfId="26016" xr:uid="{00000000-0005-0000-0000-0000EF6E0000}"/>
    <cellStyle name="Normal 2 7 2 2 4 5" xfId="17870" xr:uid="{00000000-0005-0000-0000-0000F06E0000}"/>
    <cellStyle name="Normal 2 7 2 2 5" xfId="2978" xr:uid="{00000000-0005-0000-0000-0000F16E0000}"/>
    <cellStyle name="Normal 2 7 2 2 5 2" xfId="11124" xr:uid="{00000000-0005-0000-0000-0000F26E0000}"/>
    <cellStyle name="Normal 2 7 2 2 5 2 2" xfId="27420" xr:uid="{00000000-0005-0000-0000-0000F36E0000}"/>
    <cellStyle name="Normal 2 7 2 2 5 3" xfId="19274" xr:uid="{00000000-0005-0000-0000-0000F46E0000}"/>
    <cellStyle name="Normal 2 7 2 2 6" xfId="5463" xr:uid="{00000000-0005-0000-0000-0000F56E0000}"/>
    <cellStyle name="Normal 2 7 2 2 6 2" xfId="13609" xr:uid="{00000000-0005-0000-0000-0000F66E0000}"/>
    <cellStyle name="Normal 2 7 2 2 6 2 2" xfId="29905" xr:uid="{00000000-0005-0000-0000-0000F76E0000}"/>
    <cellStyle name="Normal 2 7 2 2 6 3" xfId="21759" xr:uid="{00000000-0005-0000-0000-0000F86E0000}"/>
    <cellStyle name="Normal 2 7 2 2 7" xfId="8310" xr:uid="{00000000-0005-0000-0000-0000F96E0000}"/>
    <cellStyle name="Normal 2 7 2 2 7 2" xfId="24606" xr:uid="{00000000-0005-0000-0000-0000FA6E0000}"/>
    <cellStyle name="Normal 2 7 2 2 8" xfId="16460" xr:uid="{00000000-0005-0000-0000-0000FB6E0000}"/>
    <cellStyle name="Normal 2 7 2 3" xfId="241" xr:uid="{00000000-0005-0000-0000-0000FC6E0000}"/>
    <cellStyle name="Normal 2 7 2 3 2" xfId="585" xr:uid="{00000000-0005-0000-0000-0000FD6E0000}"/>
    <cellStyle name="Normal 2 7 2 3 2 2" xfId="1291" xr:uid="{00000000-0005-0000-0000-0000FE6E0000}"/>
    <cellStyle name="Normal 2 7 2 3 2 2 2" xfId="2701" xr:uid="{00000000-0005-0000-0000-0000FF6E0000}"/>
    <cellStyle name="Normal 2 7 2 3 2 2 2 2" xfId="5175" xr:uid="{00000000-0005-0000-0000-0000006F0000}"/>
    <cellStyle name="Normal 2 7 2 3 2 2 2 2 2" xfId="13321" xr:uid="{00000000-0005-0000-0000-0000016F0000}"/>
    <cellStyle name="Normal 2 7 2 3 2 2 2 2 2 2" xfId="29617" xr:uid="{00000000-0005-0000-0000-0000026F0000}"/>
    <cellStyle name="Normal 2 7 2 3 2 2 2 2 3" xfId="21471" xr:uid="{00000000-0005-0000-0000-0000036F0000}"/>
    <cellStyle name="Normal 2 7 2 3 2 2 2 3" xfId="8000" xr:uid="{00000000-0005-0000-0000-0000046F0000}"/>
    <cellStyle name="Normal 2 7 2 3 2 2 2 3 2" xfId="16146" xr:uid="{00000000-0005-0000-0000-0000056F0000}"/>
    <cellStyle name="Normal 2 7 2 3 2 2 2 3 2 2" xfId="32442" xr:uid="{00000000-0005-0000-0000-0000066F0000}"/>
    <cellStyle name="Normal 2 7 2 3 2 2 2 3 3" xfId="24296" xr:uid="{00000000-0005-0000-0000-0000076F0000}"/>
    <cellStyle name="Normal 2 7 2 3 2 2 2 4" xfId="10847" xr:uid="{00000000-0005-0000-0000-0000086F0000}"/>
    <cellStyle name="Normal 2 7 2 3 2 2 2 4 2" xfId="27143" xr:uid="{00000000-0005-0000-0000-0000096F0000}"/>
    <cellStyle name="Normal 2 7 2 3 2 2 2 5" xfId="18997" xr:uid="{00000000-0005-0000-0000-00000A6F0000}"/>
    <cellStyle name="Normal 2 7 2 3 2 2 3" xfId="3957" xr:uid="{00000000-0005-0000-0000-00000B6F0000}"/>
    <cellStyle name="Normal 2 7 2 3 2 2 3 2" xfId="12103" xr:uid="{00000000-0005-0000-0000-00000C6F0000}"/>
    <cellStyle name="Normal 2 7 2 3 2 2 3 2 2" xfId="28399" xr:uid="{00000000-0005-0000-0000-00000D6F0000}"/>
    <cellStyle name="Normal 2 7 2 3 2 2 3 3" xfId="20253" xr:uid="{00000000-0005-0000-0000-00000E6F0000}"/>
    <cellStyle name="Normal 2 7 2 3 2 2 4" xfId="6590" xr:uid="{00000000-0005-0000-0000-00000F6F0000}"/>
    <cellStyle name="Normal 2 7 2 3 2 2 4 2" xfId="14736" xr:uid="{00000000-0005-0000-0000-0000106F0000}"/>
    <cellStyle name="Normal 2 7 2 3 2 2 4 2 2" xfId="31032" xr:uid="{00000000-0005-0000-0000-0000116F0000}"/>
    <cellStyle name="Normal 2 7 2 3 2 2 4 3" xfId="22886" xr:uid="{00000000-0005-0000-0000-0000126F0000}"/>
    <cellStyle name="Normal 2 7 2 3 2 2 5" xfId="9437" xr:uid="{00000000-0005-0000-0000-0000136F0000}"/>
    <cellStyle name="Normal 2 7 2 3 2 2 5 2" xfId="25733" xr:uid="{00000000-0005-0000-0000-0000146F0000}"/>
    <cellStyle name="Normal 2 7 2 3 2 2 6" xfId="17587" xr:uid="{00000000-0005-0000-0000-0000156F0000}"/>
    <cellStyle name="Normal 2 7 2 3 2 3" xfId="1996" xr:uid="{00000000-0005-0000-0000-0000166F0000}"/>
    <cellStyle name="Normal 2 7 2 3 2 3 2" xfId="4566" xr:uid="{00000000-0005-0000-0000-0000176F0000}"/>
    <cellStyle name="Normal 2 7 2 3 2 3 2 2" xfId="12712" xr:uid="{00000000-0005-0000-0000-0000186F0000}"/>
    <cellStyle name="Normal 2 7 2 3 2 3 2 2 2" xfId="29008" xr:uid="{00000000-0005-0000-0000-0000196F0000}"/>
    <cellStyle name="Normal 2 7 2 3 2 3 2 3" xfId="20862" xr:uid="{00000000-0005-0000-0000-00001A6F0000}"/>
    <cellStyle name="Normal 2 7 2 3 2 3 3" xfId="7295" xr:uid="{00000000-0005-0000-0000-00001B6F0000}"/>
    <cellStyle name="Normal 2 7 2 3 2 3 3 2" xfId="15441" xr:uid="{00000000-0005-0000-0000-00001C6F0000}"/>
    <cellStyle name="Normal 2 7 2 3 2 3 3 2 2" xfId="31737" xr:uid="{00000000-0005-0000-0000-00001D6F0000}"/>
    <cellStyle name="Normal 2 7 2 3 2 3 3 3" xfId="23591" xr:uid="{00000000-0005-0000-0000-00001E6F0000}"/>
    <cellStyle name="Normal 2 7 2 3 2 3 4" xfId="10142" xr:uid="{00000000-0005-0000-0000-00001F6F0000}"/>
    <cellStyle name="Normal 2 7 2 3 2 3 4 2" xfId="26438" xr:uid="{00000000-0005-0000-0000-0000206F0000}"/>
    <cellStyle name="Normal 2 7 2 3 2 3 5" xfId="18292" xr:uid="{00000000-0005-0000-0000-0000216F0000}"/>
    <cellStyle name="Normal 2 7 2 3 2 4" xfId="3348" xr:uid="{00000000-0005-0000-0000-0000226F0000}"/>
    <cellStyle name="Normal 2 7 2 3 2 4 2" xfId="11494" xr:uid="{00000000-0005-0000-0000-0000236F0000}"/>
    <cellStyle name="Normal 2 7 2 3 2 4 2 2" xfId="27790" xr:uid="{00000000-0005-0000-0000-0000246F0000}"/>
    <cellStyle name="Normal 2 7 2 3 2 4 3" xfId="19644" xr:uid="{00000000-0005-0000-0000-0000256F0000}"/>
    <cellStyle name="Normal 2 7 2 3 2 5" xfId="5885" xr:uid="{00000000-0005-0000-0000-0000266F0000}"/>
    <cellStyle name="Normal 2 7 2 3 2 5 2" xfId="14031" xr:uid="{00000000-0005-0000-0000-0000276F0000}"/>
    <cellStyle name="Normal 2 7 2 3 2 5 2 2" xfId="30327" xr:uid="{00000000-0005-0000-0000-0000286F0000}"/>
    <cellStyle name="Normal 2 7 2 3 2 5 3" xfId="22181" xr:uid="{00000000-0005-0000-0000-0000296F0000}"/>
    <cellStyle name="Normal 2 7 2 3 2 6" xfId="8732" xr:uid="{00000000-0005-0000-0000-00002A6F0000}"/>
    <cellStyle name="Normal 2 7 2 3 2 6 2" xfId="25028" xr:uid="{00000000-0005-0000-0000-00002B6F0000}"/>
    <cellStyle name="Normal 2 7 2 3 2 7" xfId="16882" xr:uid="{00000000-0005-0000-0000-00002C6F0000}"/>
    <cellStyle name="Normal 2 7 2 3 3" xfId="947" xr:uid="{00000000-0005-0000-0000-00002D6F0000}"/>
    <cellStyle name="Normal 2 7 2 3 3 2" xfId="2357" xr:uid="{00000000-0005-0000-0000-00002E6F0000}"/>
    <cellStyle name="Normal 2 7 2 3 3 2 2" xfId="4879" xr:uid="{00000000-0005-0000-0000-00002F6F0000}"/>
    <cellStyle name="Normal 2 7 2 3 3 2 2 2" xfId="13025" xr:uid="{00000000-0005-0000-0000-0000306F0000}"/>
    <cellStyle name="Normal 2 7 2 3 3 2 2 2 2" xfId="29321" xr:uid="{00000000-0005-0000-0000-0000316F0000}"/>
    <cellStyle name="Normal 2 7 2 3 3 2 2 3" xfId="21175" xr:uid="{00000000-0005-0000-0000-0000326F0000}"/>
    <cellStyle name="Normal 2 7 2 3 3 2 3" xfId="7656" xr:uid="{00000000-0005-0000-0000-0000336F0000}"/>
    <cellStyle name="Normal 2 7 2 3 3 2 3 2" xfId="15802" xr:uid="{00000000-0005-0000-0000-0000346F0000}"/>
    <cellStyle name="Normal 2 7 2 3 3 2 3 2 2" xfId="32098" xr:uid="{00000000-0005-0000-0000-0000356F0000}"/>
    <cellStyle name="Normal 2 7 2 3 3 2 3 3" xfId="23952" xr:uid="{00000000-0005-0000-0000-0000366F0000}"/>
    <cellStyle name="Normal 2 7 2 3 3 2 4" xfId="10503" xr:uid="{00000000-0005-0000-0000-0000376F0000}"/>
    <cellStyle name="Normal 2 7 2 3 3 2 4 2" xfId="26799" xr:uid="{00000000-0005-0000-0000-0000386F0000}"/>
    <cellStyle name="Normal 2 7 2 3 3 2 5" xfId="18653" xr:uid="{00000000-0005-0000-0000-0000396F0000}"/>
    <cellStyle name="Normal 2 7 2 3 3 3" xfId="3661" xr:uid="{00000000-0005-0000-0000-00003A6F0000}"/>
    <cellStyle name="Normal 2 7 2 3 3 3 2" xfId="11807" xr:uid="{00000000-0005-0000-0000-00003B6F0000}"/>
    <cellStyle name="Normal 2 7 2 3 3 3 2 2" xfId="28103" xr:uid="{00000000-0005-0000-0000-00003C6F0000}"/>
    <cellStyle name="Normal 2 7 2 3 3 3 3" xfId="19957" xr:uid="{00000000-0005-0000-0000-00003D6F0000}"/>
    <cellStyle name="Normal 2 7 2 3 3 4" xfId="6246" xr:uid="{00000000-0005-0000-0000-00003E6F0000}"/>
    <cellStyle name="Normal 2 7 2 3 3 4 2" xfId="14392" xr:uid="{00000000-0005-0000-0000-00003F6F0000}"/>
    <cellStyle name="Normal 2 7 2 3 3 4 2 2" xfId="30688" xr:uid="{00000000-0005-0000-0000-0000406F0000}"/>
    <cellStyle name="Normal 2 7 2 3 3 4 3" xfId="22542" xr:uid="{00000000-0005-0000-0000-0000416F0000}"/>
    <cellStyle name="Normal 2 7 2 3 3 5" xfId="9093" xr:uid="{00000000-0005-0000-0000-0000426F0000}"/>
    <cellStyle name="Normal 2 7 2 3 3 5 2" xfId="25389" xr:uid="{00000000-0005-0000-0000-0000436F0000}"/>
    <cellStyle name="Normal 2 7 2 3 3 6" xfId="17243" xr:uid="{00000000-0005-0000-0000-0000446F0000}"/>
    <cellStyle name="Normal 2 7 2 3 4" xfId="1652" xr:uid="{00000000-0005-0000-0000-0000456F0000}"/>
    <cellStyle name="Normal 2 7 2 3 4 2" xfId="4270" xr:uid="{00000000-0005-0000-0000-0000466F0000}"/>
    <cellStyle name="Normal 2 7 2 3 4 2 2" xfId="12416" xr:uid="{00000000-0005-0000-0000-0000476F0000}"/>
    <cellStyle name="Normal 2 7 2 3 4 2 2 2" xfId="28712" xr:uid="{00000000-0005-0000-0000-0000486F0000}"/>
    <cellStyle name="Normal 2 7 2 3 4 2 3" xfId="20566" xr:uid="{00000000-0005-0000-0000-0000496F0000}"/>
    <cellStyle name="Normal 2 7 2 3 4 3" xfId="6951" xr:uid="{00000000-0005-0000-0000-00004A6F0000}"/>
    <cellStyle name="Normal 2 7 2 3 4 3 2" xfId="15097" xr:uid="{00000000-0005-0000-0000-00004B6F0000}"/>
    <cellStyle name="Normal 2 7 2 3 4 3 2 2" xfId="31393" xr:uid="{00000000-0005-0000-0000-00004C6F0000}"/>
    <cellStyle name="Normal 2 7 2 3 4 3 3" xfId="23247" xr:uid="{00000000-0005-0000-0000-00004D6F0000}"/>
    <cellStyle name="Normal 2 7 2 3 4 4" xfId="9798" xr:uid="{00000000-0005-0000-0000-00004E6F0000}"/>
    <cellStyle name="Normal 2 7 2 3 4 4 2" xfId="26094" xr:uid="{00000000-0005-0000-0000-00004F6F0000}"/>
    <cellStyle name="Normal 2 7 2 3 4 5" xfId="17948" xr:uid="{00000000-0005-0000-0000-0000506F0000}"/>
    <cellStyle name="Normal 2 7 2 3 5" xfId="3052" xr:uid="{00000000-0005-0000-0000-0000516F0000}"/>
    <cellStyle name="Normal 2 7 2 3 5 2" xfId="11198" xr:uid="{00000000-0005-0000-0000-0000526F0000}"/>
    <cellStyle name="Normal 2 7 2 3 5 2 2" xfId="27494" xr:uid="{00000000-0005-0000-0000-0000536F0000}"/>
    <cellStyle name="Normal 2 7 2 3 5 3" xfId="19348" xr:uid="{00000000-0005-0000-0000-0000546F0000}"/>
    <cellStyle name="Normal 2 7 2 3 6" xfId="5541" xr:uid="{00000000-0005-0000-0000-0000556F0000}"/>
    <cellStyle name="Normal 2 7 2 3 6 2" xfId="13687" xr:uid="{00000000-0005-0000-0000-0000566F0000}"/>
    <cellStyle name="Normal 2 7 2 3 6 2 2" xfId="29983" xr:uid="{00000000-0005-0000-0000-0000576F0000}"/>
    <cellStyle name="Normal 2 7 2 3 6 3" xfId="21837" xr:uid="{00000000-0005-0000-0000-0000586F0000}"/>
    <cellStyle name="Normal 2 7 2 3 7" xfId="8388" xr:uid="{00000000-0005-0000-0000-0000596F0000}"/>
    <cellStyle name="Normal 2 7 2 3 7 2" xfId="24684" xr:uid="{00000000-0005-0000-0000-00005A6F0000}"/>
    <cellStyle name="Normal 2 7 2 3 8" xfId="16538" xr:uid="{00000000-0005-0000-0000-00005B6F0000}"/>
    <cellStyle name="Normal 2 7 2 4" xfId="327" xr:uid="{00000000-0005-0000-0000-00005C6F0000}"/>
    <cellStyle name="Normal 2 7 2 4 2" xfId="671" xr:uid="{00000000-0005-0000-0000-00005D6F0000}"/>
    <cellStyle name="Normal 2 7 2 4 2 2" xfId="1377" xr:uid="{00000000-0005-0000-0000-00005E6F0000}"/>
    <cellStyle name="Normal 2 7 2 4 2 2 2" xfId="2787" xr:uid="{00000000-0005-0000-0000-00005F6F0000}"/>
    <cellStyle name="Normal 2 7 2 4 2 2 2 2" xfId="5249" xr:uid="{00000000-0005-0000-0000-0000606F0000}"/>
    <cellStyle name="Normal 2 7 2 4 2 2 2 2 2" xfId="13395" xr:uid="{00000000-0005-0000-0000-0000616F0000}"/>
    <cellStyle name="Normal 2 7 2 4 2 2 2 2 2 2" xfId="29691" xr:uid="{00000000-0005-0000-0000-0000626F0000}"/>
    <cellStyle name="Normal 2 7 2 4 2 2 2 2 3" xfId="21545" xr:uid="{00000000-0005-0000-0000-0000636F0000}"/>
    <cellStyle name="Normal 2 7 2 4 2 2 2 3" xfId="8086" xr:uid="{00000000-0005-0000-0000-0000646F0000}"/>
    <cellStyle name="Normal 2 7 2 4 2 2 2 3 2" xfId="16232" xr:uid="{00000000-0005-0000-0000-0000656F0000}"/>
    <cellStyle name="Normal 2 7 2 4 2 2 2 3 2 2" xfId="32528" xr:uid="{00000000-0005-0000-0000-0000666F0000}"/>
    <cellStyle name="Normal 2 7 2 4 2 2 2 3 3" xfId="24382" xr:uid="{00000000-0005-0000-0000-0000676F0000}"/>
    <cellStyle name="Normal 2 7 2 4 2 2 2 4" xfId="10933" xr:uid="{00000000-0005-0000-0000-0000686F0000}"/>
    <cellStyle name="Normal 2 7 2 4 2 2 2 4 2" xfId="27229" xr:uid="{00000000-0005-0000-0000-0000696F0000}"/>
    <cellStyle name="Normal 2 7 2 4 2 2 2 5" xfId="19083" xr:uid="{00000000-0005-0000-0000-00006A6F0000}"/>
    <cellStyle name="Normal 2 7 2 4 2 2 3" xfId="4031" xr:uid="{00000000-0005-0000-0000-00006B6F0000}"/>
    <cellStyle name="Normal 2 7 2 4 2 2 3 2" xfId="12177" xr:uid="{00000000-0005-0000-0000-00006C6F0000}"/>
    <cellStyle name="Normal 2 7 2 4 2 2 3 2 2" xfId="28473" xr:uid="{00000000-0005-0000-0000-00006D6F0000}"/>
    <cellStyle name="Normal 2 7 2 4 2 2 3 3" xfId="20327" xr:uid="{00000000-0005-0000-0000-00006E6F0000}"/>
    <cellStyle name="Normal 2 7 2 4 2 2 4" xfId="6676" xr:uid="{00000000-0005-0000-0000-00006F6F0000}"/>
    <cellStyle name="Normal 2 7 2 4 2 2 4 2" xfId="14822" xr:uid="{00000000-0005-0000-0000-0000706F0000}"/>
    <cellStyle name="Normal 2 7 2 4 2 2 4 2 2" xfId="31118" xr:uid="{00000000-0005-0000-0000-0000716F0000}"/>
    <cellStyle name="Normal 2 7 2 4 2 2 4 3" xfId="22972" xr:uid="{00000000-0005-0000-0000-0000726F0000}"/>
    <cellStyle name="Normal 2 7 2 4 2 2 5" xfId="9523" xr:uid="{00000000-0005-0000-0000-0000736F0000}"/>
    <cellStyle name="Normal 2 7 2 4 2 2 5 2" xfId="25819" xr:uid="{00000000-0005-0000-0000-0000746F0000}"/>
    <cellStyle name="Normal 2 7 2 4 2 2 6" xfId="17673" xr:uid="{00000000-0005-0000-0000-0000756F0000}"/>
    <cellStyle name="Normal 2 7 2 4 2 3" xfId="2082" xr:uid="{00000000-0005-0000-0000-0000766F0000}"/>
    <cellStyle name="Normal 2 7 2 4 2 3 2" xfId="4640" xr:uid="{00000000-0005-0000-0000-0000776F0000}"/>
    <cellStyle name="Normal 2 7 2 4 2 3 2 2" xfId="12786" xr:uid="{00000000-0005-0000-0000-0000786F0000}"/>
    <cellStyle name="Normal 2 7 2 4 2 3 2 2 2" xfId="29082" xr:uid="{00000000-0005-0000-0000-0000796F0000}"/>
    <cellStyle name="Normal 2 7 2 4 2 3 2 3" xfId="20936" xr:uid="{00000000-0005-0000-0000-00007A6F0000}"/>
    <cellStyle name="Normal 2 7 2 4 2 3 3" xfId="7381" xr:uid="{00000000-0005-0000-0000-00007B6F0000}"/>
    <cellStyle name="Normal 2 7 2 4 2 3 3 2" xfId="15527" xr:uid="{00000000-0005-0000-0000-00007C6F0000}"/>
    <cellStyle name="Normal 2 7 2 4 2 3 3 2 2" xfId="31823" xr:uid="{00000000-0005-0000-0000-00007D6F0000}"/>
    <cellStyle name="Normal 2 7 2 4 2 3 3 3" xfId="23677" xr:uid="{00000000-0005-0000-0000-00007E6F0000}"/>
    <cellStyle name="Normal 2 7 2 4 2 3 4" xfId="10228" xr:uid="{00000000-0005-0000-0000-00007F6F0000}"/>
    <cellStyle name="Normal 2 7 2 4 2 3 4 2" xfId="26524" xr:uid="{00000000-0005-0000-0000-0000806F0000}"/>
    <cellStyle name="Normal 2 7 2 4 2 3 5" xfId="18378" xr:uid="{00000000-0005-0000-0000-0000816F0000}"/>
    <cellStyle name="Normal 2 7 2 4 2 4" xfId="3422" xr:uid="{00000000-0005-0000-0000-0000826F0000}"/>
    <cellStyle name="Normal 2 7 2 4 2 4 2" xfId="11568" xr:uid="{00000000-0005-0000-0000-0000836F0000}"/>
    <cellStyle name="Normal 2 7 2 4 2 4 2 2" xfId="27864" xr:uid="{00000000-0005-0000-0000-0000846F0000}"/>
    <cellStyle name="Normal 2 7 2 4 2 4 3" xfId="19718" xr:uid="{00000000-0005-0000-0000-0000856F0000}"/>
    <cellStyle name="Normal 2 7 2 4 2 5" xfId="5971" xr:uid="{00000000-0005-0000-0000-0000866F0000}"/>
    <cellStyle name="Normal 2 7 2 4 2 5 2" xfId="14117" xr:uid="{00000000-0005-0000-0000-0000876F0000}"/>
    <cellStyle name="Normal 2 7 2 4 2 5 2 2" xfId="30413" xr:uid="{00000000-0005-0000-0000-0000886F0000}"/>
    <cellStyle name="Normal 2 7 2 4 2 5 3" xfId="22267" xr:uid="{00000000-0005-0000-0000-0000896F0000}"/>
    <cellStyle name="Normal 2 7 2 4 2 6" xfId="8818" xr:uid="{00000000-0005-0000-0000-00008A6F0000}"/>
    <cellStyle name="Normal 2 7 2 4 2 6 2" xfId="25114" xr:uid="{00000000-0005-0000-0000-00008B6F0000}"/>
    <cellStyle name="Normal 2 7 2 4 2 7" xfId="16968" xr:uid="{00000000-0005-0000-0000-00008C6F0000}"/>
    <cellStyle name="Normal 2 7 2 4 3" xfId="1033" xr:uid="{00000000-0005-0000-0000-00008D6F0000}"/>
    <cellStyle name="Normal 2 7 2 4 3 2" xfId="2443" xr:uid="{00000000-0005-0000-0000-00008E6F0000}"/>
    <cellStyle name="Normal 2 7 2 4 3 2 2" xfId="4953" xr:uid="{00000000-0005-0000-0000-00008F6F0000}"/>
    <cellStyle name="Normal 2 7 2 4 3 2 2 2" xfId="13099" xr:uid="{00000000-0005-0000-0000-0000906F0000}"/>
    <cellStyle name="Normal 2 7 2 4 3 2 2 2 2" xfId="29395" xr:uid="{00000000-0005-0000-0000-0000916F0000}"/>
    <cellStyle name="Normal 2 7 2 4 3 2 2 3" xfId="21249" xr:uid="{00000000-0005-0000-0000-0000926F0000}"/>
    <cellStyle name="Normal 2 7 2 4 3 2 3" xfId="7742" xr:uid="{00000000-0005-0000-0000-0000936F0000}"/>
    <cellStyle name="Normal 2 7 2 4 3 2 3 2" xfId="15888" xr:uid="{00000000-0005-0000-0000-0000946F0000}"/>
    <cellStyle name="Normal 2 7 2 4 3 2 3 2 2" xfId="32184" xr:uid="{00000000-0005-0000-0000-0000956F0000}"/>
    <cellStyle name="Normal 2 7 2 4 3 2 3 3" xfId="24038" xr:uid="{00000000-0005-0000-0000-0000966F0000}"/>
    <cellStyle name="Normal 2 7 2 4 3 2 4" xfId="10589" xr:uid="{00000000-0005-0000-0000-0000976F0000}"/>
    <cellStyle name="Normal 2 7 2 4 3 2 4 2" xfId="26885" xr:uid="{00000000-0005-0000-0000-0000986F0000}"/>
    <cellStyle name="Normal 2 7 2 4 3 2 5" xfId="18739" xr:uid="{00000000-0005-0000-0000-0000996F0000}"/>
    <cellStyle name="Normal 2 7 2 4 3 3" xfId="3735" xr:uid="{00000000-0005-0000-0000-00009A6F0000}"/>
    <cellStyle name="Normal 2 7 2 4 3 3 2" xfId="11881" xr:uid="{00000000-0005-0000-0000-00009B6F0000}"/>
    <cellStyle name="Normal 2 7 2 4 3 3 2 2" xfId="28177" xr:uid="{00000000-0005-0000-0000-00009C6F0000}"/>
    <cellStyle name="Normal 2 7 2 4 3 3 3" xfId="20031" xr:uid="{00000000-0005-0000-0000-00009D6F0000}"/>
    <cellStyle name="Normal 2 7 2 4 3 4" xfId="6332" xr:uid="{00000000-0005-0000-0000-00009E6F0000}"/>
    <cellStyle name="Normal 2 7 2 4 3 4 2" xfId="14478" xr:uid="{00000000-0005-0000-0000-00009F6F0000}"/>
    <cellStyle name="Normal 2 7 2 4 3 4 2 2" xfId="30774" xr:uid="{00000000-0005-0000-0000-0000A06F0000}"/>
    <cellStyle name="Normal 2 7 2 4 3 4 3" xfId="22628" xr:uid="{00000000-0005-0000-0000-0000A16F0000}"/>
    <cellStyle name="Normal 2 7 2 4 3 5" xfId="9179" xr:uid="{00000000-0005-0000-0000-0000A26F0000}"/>
    <cellStyle name="Normal 2 7 2 4 3 5 2" xfId="25475" xr:uid="{00000000-0005-0000-0000-0000A36F0000}"/>
    <cellStyle name="Normal 2 7 2 4 3 6" xfId="17329" xr:uid="{00000000-0005-0000-0000-0000A46F0000}"/>
    <cellStyle name="Normal 2 7 2 4 4" xfId="1738" xr:uid="{00000000-0005-0000-0000-0000A56F0000}"/>
    <cellStyle name="Normal 2 7 2 4 4 2" xfId="4344" xr:uid="{00000000-0005-0000-0000-0000A66F0000}"/>
    <cellStyle name="Normal 2 7 2 4 4 2 2" xfId="12490" xr:uid="{00000000-0005-0000-0000-0000A76F0000}"/>
    <cellStyle name="Normal 2 7 2 4 4 2 2 2" xfId="28786" xr:uid="{00000000-0005-0000-0000-0000A86F0000}"/>
    <cellStyle name="Normal 2 7 2 4 4 2 3" xfId="20640" xr:uid="{00000000-0005-0000-0000-0000A96F0000}"/>
    <cellStyle name="Normal 2 7 2 4 4 3" xfId="7037" xr:uid="{00000000-0005-0000-0000-0000AA6F0000}"/>
    <cellStyle name="Normal 2 7 2 4 4 3 2" xfId="15183" xr:uid="{00000000-0005-0000-0000-0000AB6F0000}"/>
    <cellStyle name="Normal 2 7 2 4 4 3 2 2" xfId="31479" xr:uid="{00000000-0005-0000-0000-0000AC6F0000}"/>
    <cellStyle name="Normal 2 7 2 4 4 3 3" xfId="23333" xr:uid="{00000000-0005-0000-0000-0000AD6F0000}"/>
    <cellStyle name="Normal 2 7 2 4 4 4" xfId="9884" xr:uid="{00000000-0005-0000-0000-0000AE6F0000}"/>
    <cellStyle name="Normal 2 7 2 4 4 4 2" xfId="26180" xr:uid="{00000000-0005-0000-0000-0000AF6F0000}"/>
    <cellStyle name="Normal 2 7 2 4 4 5" xfId="18034" xr:uid="{00000000-0005-0000-0000-0000B06F0000}"/>
    <cellStyle name="Normal 2 7 2 4 5" xfId="3126" xr:uid="{00000000-0005-0000-0000-0000B16F0000}"/>
    <cellStyle name="Normal 2 7 2 4 5 2" xfId="11272" xr:uid="{00000000-0005-0000-0000-0000B26F0000}"/>
    <cellStyle name="Normal 2 7 2 4 5 2 2" xfId="27568" xr:uid="{00000000-0005-0000-0000-0000B36F0000}"/>
    <cellStyle name="Normal 2 7 2 4 5 3" xfId="19422" xr:uid="{00000000-0005-0000-0000-0000B46F0000}"/>
    <cellStyle name="Normal 2 7 2 4 6" xfId="5627" xr:uid="{00000000-0005-0000-0000-0000B56F0000}"/>
    <cellStyle name="Normal 2 7 2 4 6 2" xfId="13773" xr:uid="{00000000-0005-0000-0000-0000B66F0000}"/>
    <cellStyle name="Normal 2 7 2 4 6 2 2" xfId="30069" xr:uid="{00000000-0005-0000-0000-0000B76F0000}"/>
    <cellStyle name="Normal 2 7 2 4 6 3" xfId="21923" xr:uid="{00000000-0005-0000-0000-0000B86F0000}"/>
    <cellStyle name="Normal 2 7 2 4 7" xfId="8474" xr:uid="{00000000-0005-0000-0000-0000B96F0000}"/>
    <cellStyle name="Normal 2 7 2 4 7 2" xfId="24770" xr:uid="{00000000-0005-0000-0000-0000BA6F0000}"/>
    <cellStyle name="Normal 2 7 2 4 8" xfId="16624" xr:uid="{00000000-0005-0000-0000-0000BB6F0000}"/>
    <cellStyle name="Normal 2 7 2 5" xfId="417" xr:uid="{00000000-0005-0000-0000-0000BC6F0000}"/>
    <cellStyle name="Normal 2 7 2 5 2" xfId="1123" xr:uid="{00000000-0005-0000-0000-0000BD6F0000}"/>
    <cellStyle name="Normal 2 7 2 5 2 2" xfId="2533" xr:uid="{00000000-0005-0000-0000-0000BE6F0000}"/>
    <cellStyle name="Normal 2 7 2 5 2 2 2" xfId="5027" xr:uid="{00000000-0005-0000-0000-0000BF6F0000}"/>
    <cellStyle name="Normal 2 7 2 5 2 2 2 2" xfId="13173" xr:uid="{00000000-0005-0000-0000-0000C06F0000}"/>
    <cellStyle name="Normal 2 7 2 5 2 2 2 2 2" xfId="29469" xr:uid="{00000000-0005-0000-0000-0000C16F0000}"/>
    <cellStyle name="Normal 2 7 2 5 2 2 2 3" xfId="21323" xr:uid="{00000000-0005-0000-0000-0000C26F0000}"/>
    <cellStyle name="Normal 2 7 2 5 2 2 3" xfId="7832" xr:uid="{00000000-0005-0000-0000-0000C36F0000}"/>
    <cellStyle name="Normal 2 7 2 5 2 2 3 2" xfId="15978" xr:uid="{00000000-0005-0000-0000-0000C46F0000}"/>
    <cellStyle name="Normal 2 7 2 5 2 2 3 2 2" xfId="32274" xr:uid="{00000000-0005-0000-0000-0000C56F0000}"/>
    <cellStyle name="Normal 2 7 2 5 2 2 3 3" xfId="24128" xr:uid="{00000000-0005-0000-0000-0000C66F0000}"/>
    <cellStyle name="Normal 2 7 2 5 2 2 4" xfId="10679" xr:uid="{00000000-0005-0000-0000-0000C76F0000}"/>
    <cellStyle name="Normal 2 7 2 5 2 2 4 2" xfId="26975" xr:uid="{00000000-0005-0000-0000-0000C86F0000}"/>
    <cellStyle name="Normal 2 7 2 5 2 2 5" xfId="18829" xr:uid="{00000000-0005-0000-0000-0000C96F0000}"/>
    <cellStyle name="Normal 2 7 2 5 2 3" xfId="3809" xr:uid="{00000000-0005-0000-0000-0000CA6F0000}"/>
    <cellStyle name="Normal 2 7 2 5 2 3 2" xfId="11955" xr:uid="{00000000-0005-0000-0000-0000CB6F0000}"/>
    <cellStyle name="Normal 2 7 2 5 2 3 2 2" xfId="28251" xr:uid="{00000000-0005-0000-0000-0000CC6F0000}"/>
    <cellStyle name="Normal 2 7 2 5 2 3 3" xfId="20105" xr:uid="{00000000-0005-0000-0000-0000CD6F0000}"/>
    <cellStyle name="Normal 2 7 2 5 2 4" xfId="6422" xr:uid="{00000000-0005-0000-0000-0000CE6F0000}"/>
    <cellStyle name="Normal 2 7 2 5 2 4 2" xfId="14568" xr:uid="{00000000-0005-0000-0000-0000CF6F0000}"/>
    <cellStyle name="Normal 2 7 2 5 2 4 2 2" xfId="30864" xr:uid="{00000000-0005-0000-0000-0000D06F0000}"/>
    <cellStyle name="Normal 2 7 2 5 2 4 3" xfId="22718" xr:uid="{00000000-0005-0000-0000-0000D16F0000}"/>
    <cellStyle name="Normal 2 7 2 5 2 5" xfId="9269" xr:uid="{00000000-0005-0000-0000-0000D26F0000}"/>
    <cellStyle name="Normal 2 7 2 5 2 5 2" xfId="25565" xr:uid="{00000000-0005-0000-0000-0000D36F0000}"/>
    <cellStyle name="Normal 2 7 2 5 2 6" xfId="17419" xr:uid="{00000000-0005-0000-0000-0000D46F0000}"/>
    <cellStyle name="Normal 2 7 2 5 3" xfId="1828" xr:uid="{00000000-0005-0000-0000-0000D56F0000}"/>
    <cellStyle name="Normal 2 7 2 5 3 2" xfId="4418" xr:uid="{00000000-0005-0000-0000-0000D66F0000}"/>
    <cellStyle name="Normal 2 7 2 5 3 2 2" xfId="12564" xr:uid="{00000000-0005-0000-0000-0000D76F0000}"/>
    <cellStyle name="Normal 2 7 2 5 3 2 2 2" xfId="28860" xr:uid="{00000000-0005-0000-0000-0000D86F0000}"/>
    <cellStyle name="Normal 2 7 2 5 3 2 3" xfId="20714" xr:uid="{00000000-0005-0000-0000-0000D96F0000}"/>
    <cellStyle name="Normal 2 7 2 5 3 3" xfId="7127" xr:uid="{00000000-0005-0000-0000-0000DA6F0000}"/>
    <cellStyle name="Normal 2 7 2 5 3 3 2" xfId="15273" xr:uid="{00000000-0005-0000-0000-0000DB6F0000}"/>
    <cellStyle name="Normal 2 7 2 5 3 3 2 2" xfId="31569" xr:uid="{00000000-0005-0000-0000-0000DC6F0000}"/>
    <cellStyle name="Normal 2 7 2 5 3 3 3" xfId="23423" xr:uid="{00000000-0005-0000-0000-0000DD6F0000}"/>
    <cellStyle name="Normal 2 7 2 5 3 4" xfId="9974" xr:uid="{00000000-0005-0000-0000-0000DE6F0000}"/>
    <cellStyle name="Normal 2 7 2 5 3 4 2" xfId="26270" xr:uid="{00000000-0005-0000-0000-0000DF6F0000}"/>
    <cellStyle name="Normal 2 7 2 5 3 5" xfId="18124" xr:uid="{00000000-0005-0000-0000-0000E06F0000}"/>
    <cellStyle name="Normal 2 7 2 5 4" xfId="3200" xr:uid="{00000000-0005-0000-0000-0000E16F0000}"/>
    <cellStyle name="Normal 2 7 2 5 4 2" xfId="11346" xr:uid="{00000000-0005-0000-0000-0000E26F0000}"/>
    <cellStyle name="Normal 2 7 2 5 4 2 2" xfId="27642" xr:uid="{00000000-0005-0000-0000-0000E36F0000}"/>
    <cellStyle name="Normal 2 7 2 5 4 3" xfId="19496" xr:uid="{00000000-0005-0000-0000-0000E46F0000}"/>
    <cellStyle name="Normal 2 7 2 5 5" xfId="5717" xr:uid="{00000000-0005-0000-0000-0000E56F0000}"/>
    <cellStyle name="Normal 2 7 2 5 5 2" xfId="13863" xr:uid="{00000000-0005-0000-0000-0000E66F0000}"/>
    <cellStyle name="Normal 2 7 2 5 5 2 2" xfId="30159" xr:uid="{00000000-0005-0000-0000-0000E76F0000}"/>
    <cellStyle name="Normal 2 7 2 5 5 3" xfId="22013" xr:uid="{00000000-0005-0000-0000-0000E86F0000}"/>
    <cellStyle name="Normal 2 7 2 5 6" xfId="8564" xr:uid="{00000000-0005-0000-0000-0000E96F0000}"/>
    <cellStyle name="Normal 2 7 2 5 6 2" xfId="24860" xr:uid="{00000000-0005-0000-0000-0000EA6F0000}"/>
    <cellStyle name="Normal 2 7 2 5 7" xfId="16714" xr:uid="{00000000-0005-0000-0000-0000EB6F0000}"/>
    <cellStyle name="Normal 2 7 2 6" xfId="779" xr:uid="{00000000-0005-0000-0000-0000EC6F0000}"/>
    <cellStyle name="Normal 2 7 2 6 2" xfId="2189" xr:uid="{00000000-0005-0000-0000-0000ED6F0000}"/>
    <cellStyle name="Normal 2 7 2 6 2 2" xfId="4731" xr:uid="{00000000-0005-0000-0000-0000EE6F0000}"/>
    <cellStyle name="Normal 2 7 2 6 2 2 2" xfId="12877" xr:uid="{00000000-0005-0000-0000-0000EF6F0000}"/>
    <cellStyle name="Normal 2 7 2 6 2 2 2 2" xfId="29173" xr:uid="{00000000-0005-0000-0000-0000F06F0000}"/>
    <cellStyle name="Normal 2 7 2 6 2 2 3" xfId="21027" xr:uid="{00000000-0005-0000-0000-0000F16F0000}"/>
    <cellStyle name="Normal 2 7 2 6 2 3" xfId="7488" xr:uid="{00000000-0005-0000-0000-0000F26F0000}"/>
    <cellStyle name="Normal 2 7 2 6 2 3 2" xfId="15634" xr:uid="{00000000-0005-0000-0000-0000F36F0000}"/>
    <cellStyle name="Normal 2 7 2 6 2 3 2 2" xfId="31930" xr:uid="{00000000-0005-0000-0000-0000F46F0000}"/>
    <cellStyle name="Normal 2 7 2 6 2 3 3" xfId="23784" xr:uid="{00000000-0005-0000-0000-0000F56F0000}"/>
    <cellStyle name="Normal 2 7 2 6 2 4" xfId="10335" xr:uid="{00000000-0005-0000-0000-0000F66F0000}"/>
    <cellStyle name="Normal 2 7 2 6 2 4 2" xfId="26631" xr:uid="{00000000-0005-0000-0000-0000F76F0000}"/>
    <cellStyle name="Normal 2 7 2 6 2 5" xfId="18485" xr:uid="{00000000-0005-0000-0000-0000F86F0000}"/>
    <cellStyle name="Normal 2 7 2 6 3" xfId="3513" xr:uid="{00000000-0005-0000-0000-0000F96F0000}"/>
    <cellStyle name="Normal 2 7 2 6 3 2" xfId="11659" xr:uid="{00000000-0005-0000-0000-0000FA6F0000}"/>
    <cellStyle name="Normal 2 7 2 6 3 2 2" xfId="27955" xr:uid="{00000000-0005-0000-0000-0000FB6F0000}"/>
    <cellStyle name="Normal 2 7 2 6 3 3" xfId="19809" xr:uid="{00000000-0005-0000-0000-0000FC6F0000}"/>
    <cellStyle name="Normal 2 7 2 6 4" xfId="6078" xr:uid="{00000000-0005-0000-0000-0000FD6F0000}"/>
    <cellStyle name="Normal 2 7 2 6 4 2" xfId="14224" xr:uid="{00000000-0005-0000-0000-0000FE6F0000}"/>
    <cellStyle name="Normal 2 7 2 6 4 2 2" xfId="30520" xr:uid="{00000000-0005-0000-0000-0000FF6F0000}"/>
    <cellStyle name="Normal 2 7 2 6 4 3" xfId="22374" xr:uid="{00000000-0005-0000-0000-000000700000}"/>
    <cellStyle name="Normal 2 7 2 6 5" xfId="8925" xr:uid="{00000000-0005-0000-0000-000001700000}"/>
    <cellStyle name="Normal 2 7 2 6 5 2" xfId="25221" xr:uid="{00000000-0005-0000-0000-000002700000}"/>
    <cellStyle name="Normal 2 7 2 6 6" xfId="17075" xr:uid="{00000000-0005-0000-0000-000003700000}"/>
    <cellStyle name="Normal 2 7 2 7" xfId="1484" xr:uid="{00000000-0005-0000-0000-000004700000}"/>
    <cellStyle name="Normal 2 7 2 7 2" xfId="4122" xr:uid="{00000000-0005-0000-0000-000005700000}"/>
    <cellStyle name="Normal 2 7 2 7 2 2" xfId="12268" xr:uid="{00000000-0005-0000-0000-000006700000}"/>
    <cellStyle name="Normal 2 7 2 7 2 2 2" xfId="28564" xr:uid="{00000000-0005-0000-0000-000007700000}"/>
    <cellStyle name="Normal 2 7 2 7 2 3" xfId="20418" xr:uid="{00000000-0005-0000-0000-000008700000}"/>
    <cellStyle name="Normal 2 7 2 7 3" xfId="6783" xr:uid="{00000000-0005-0000-0000-000009700000}"/>
    <cellStyle name="Normal 2 7 2 7 3 2" xfId="14929" xr:uid="{00000000-0005-0000-0000-00000A700000}"/>
    <cellStyle name="Normal 2 7 2 7 3 2 2" xfId="31225" xr:uid="{00000000-0005-0000-0000-00000B700000}"/>
    <cellStyle name="Normal 2 7 2 7 3 3" xfId="23079" xr:uid="{00000000-0005-0000-0000-00000C700000}"/>
    <cellStyle name="Normal 2 7 2 7 4" xfId="9630" xr:uid="{00000000-0005-0000-0000-00000D700000}"/>
    <cellStyle name="Normal 2 7 2 7 4 2" xfId="25926" xr:uid="{00000000-0005-0000-0000-00000E700000}"/>
    <cellStyle name="Normal 2 7 2 7 5" xfId="17780" xr:uid="{00000000-0005-0000-0000-00000F700000}"/>
    <cellStyle name="Normal 2 7 2 8" xfId="2904" xr:uid="{00000000-0005-0000-0000-000010700000}"/>
    <cellStyle name="Normal 2 7 2 8 2" xfId="11050" xr:uid="{00000000-0005-0000-0000-000011700000}"/>
    <cellStyle name="Normal 2 7 2 8 2 2" xfId="27346" xr:uid="{00000000-0005-0000-0000-000012700000}"/>
    <cellStyle name="Normal 2 7 2 8 3" xfId="19200" xr:uid="{00000000-0005-0000-0000-000013700000}"/>
    <cellStyle name="Normal 2 7 2 9" xfId="5373" xr:uid="{00000000-0005-0000-0000-000014700000}"/>
    <cellStyle name="Normal 2 7 2 9 2" xfId="13519" xr:uid="{00000000-0005-0000-0000-000015700000}"/>
    <cellStyle name="Normal 2 7 2 9 2 2" xfId="29815" xr:uid="{00000000-0005-0000-0000-000016700000}"/>
    <cellStyle name="Normal 2 7 2 9 3" xfId="21669" xr:uid="{00000000-0005-0000-0000-000017700000}"/>
    <cellStyle name="Normal 2 7 3" xfId="119" xr:uid="{00000000-0005-0000-0000-000018700000}"/>
    <cellStyle name="Normal 2 7 3 2" xfId="463" xr:uid="{00000000-0005-0000-0000-000019700000}"/>
    <cellStyle name="Normal 2 7 3 2 2" xfId="1169" xr:uid="{00000000-0005-0000-0000-00001A700000}"/>
    <cellStyle name="Normal 2 7 3 2 2 2" xfId="2579" xr:uid="{00000000-0005-0000-0000-00001B700000}"/>
    <cellStyle name="Normal 2 7 3 2 2 2 2" xfId="5065" xr:uid="{00000000-0005-0000-0000-00001C700000}"/>
    <cellStyle name="Normal 2 7 3 2 2 2 2 2" xfId="13211" xr:uid="{00000000-0005-0000-0000-00001D700000}"/>
    <cellStyle name="Normal 2 7 3 2 2 2 2 2 2" xfId="29507" xr:uid="{00000000-0005-0000-0000-00001E700000}"/>
    <cellStyle name="Normal 2 7 3 2 2 2 2 3" xfId="21361" xr:uid="{00000000-0005-0000-0000-00001F700000}"/>
    <cellStyle name="Normal 2 7 3 2 2 2 3" xfId="7878" xr:uid="{00000000-0005-0000-0000-000020700000}"/>
    <cellStyle name="Normal 2 7 3 2 2 2 3 2" xfId="16024" xr:uid="{00000000-0005-0000-0000-000021700000}"/>
    <cellStyle name="Normal 2 7 3 2 2 2 3 2 2" xfId="32320" xr:uid="{00000000-0005-0000-0000-000022700000}"/>
    <cellStyle name="Normal 2 7 3 2 2 2 3 3" xfId="24174" xr:uid="{00000000-0005-0000-0000-000023700000}"/>
    <cellStyle name="Normal 2 7 3 2 2 2 4" xfId="10725" xr:uid="{00000000-0005-0000-0000-000024700000}"/>
    <cellStyle name="Normal 2 7 3 2 2 2 4 2" xfId="27021" xr:uid="{00000000-0005-0000-0000-000025700000}"/>
    <cellStyle name="Normal 2 7 3 2 2 2 5" xfId="18875" xr:uid="{00000000-0005-0000-0000-000026700000}"/>
    <cellStyle name="Normal 2 7 3 2 2 3" xfId="3847" xr:uid="{00000000-0005-0000-0000-000027700000}"/>
    <cellStyle name="Normal 2 7 3 2 2 3 2" xfId="11993" xr:uid="{00000000-0005-0000-0000-000028700000}"/>
    <cellStyle name="Normal 2 7 3 2 2 3 2 2" xfId="28289" xr:uid="{00000000-0005-0000-0000-000029700000}"/>
    <cellStyle name="Normal 2 7 3 2 2 3 3" xfId="20143" xr:uid="{00000000-0005-0000-0000-00002A700000}"/>
    <cellStyle name="Normal 2 7 3 2 2 4" xfId="6468" xr:uid="{00000000-0005-0000-0000-00002B700000}"/>
    <cellStyle name="Normal 2 7 3 2 2 4 2" xfId="14614" xr:uid="{00000000-0005-0000-0000-00002C700000}"/>
    <cellStyle name="Normal 2 7 3 2 2 4 2 2" xfId="30910" xr:uid="{00000000-0005-0000-0000-00002D700000}"/>
    <cellStyle name="Normal 2 7 3 2 2 4 3" xfId="22764" xr:uid="{00000000-0005-0000-0000-00002E700000}"/>
    <cellStyle name="Normal 2 7 3 2 2 5" xfId="9315" xr:uid="{00000000-0005-0000-0000-00002F700000}"/>
    <cellStyle name="Normal 2 7 3 2 2 5 2" xfId="25611" xr:uid="{00000000-0005-0000-0000-000030700000}"/>
    <cellStyle name="Normal 2 7 3 2 2 6" xfId="17465" xr:uid="{00000000-0005-0000-0000-000031700000}"/>
    <cellStyle name="Normal 2 7 3 2 3" xfId="1874" xr:uid="{00000000-0005-0000-0000-000032700000}"/>
    <cellStyle name="Normal 2 7 3 2 3 2" xfId="4456" xr:uid="{00000000-0005-0000-0000-000033700000}"/>
    <cellStyle name="Normal 2 7 3 2 3 2 2" xfId="12602" xr:uid="{00000000-0005-0000-0000-000034700000}"/>
    <cellStyle name="Normal 2 7 3 2 3 2 2 2" xfId="28898" xr:uid="{00000000-0005-0000-0000-000035700000}"/>
    <cellStyle name="Normal 2 7 3 2 3 2 3" xfId="20752" xr:uid="{00000000-0005-0000-0000-000036700000}"/>
    <cellStyle name="Normal 2 7 3 2 3 3" xfId="7173" xr:uid="{00000000-0005-0000-0000-000037700000}"/>
    <cellStyle name="Normal 2 7 3 2 3 3 2" xfId="15319" xr:uid="{00000000-0005-0000-0000-000038700000}"/>
    <cellStyle name="Normal 2 7 3 2 3 3 2 2" xfId="31615" xr:uid="{00000000-0005-0000-0000-000039700000}"/>
    <cellStyle name="Normal 2 7 3 2 3 3 3" xfId="23469" xr:uid="{00000000-0005-0000-0000-00003A700000}"/>
    <cellStyle name="Normal 2 7 3 2 3 4" xfId="10020" xr:uid="{00000000-0005-0000-0000-00003B700000}"/>
    <cellStyle name="Normal 2 7 3 2 3 4 2" xfId="26316" xr:uid="{00000000-0005-0000-0000-00003C700000}"/>
    <cellStyle name="Normal 2 7 3 2 3 5" xfId="18170" xr:uid="{00000000-0005-0000-0000-00003D700000}"/>
    <cellStyle name="Normal 2 7 3 2 4" xfId="3238" xr:uid="{00000000-0005-0000-0000-00003E700000}"/>
    <cellStyle name="Normal 2 7 3 2 4 2" xfId="11384" xr:uid="{00000000-0005-0000-0000-00003F700000}"/>
    <cellStyle name="Normal 2 7 3 2 4 2 2" xfId="27680" xr:uid="{00000000-0005-0000-0000-000040700000}"/>
    <cellStyle name="Normal 2 7 3 2 4 3" xfId="19534" xr:uid="{00000000-0005-0000-0000-000041700000}"/>
    <cellStyle name="Normal 2 7 3 2 5" xfId="5763" xr:uid="{00000000-0005-0000-0000-000042700000}"/>
    <cellStyle name="Normal 2 7 3 2 5 2" xfId="13909" xr:uid="{00000000-0005-0000-0000-000043700000}"/>
    <cellStyle name="Normal 2 7 3 2 5 2 2" xfId="30205" xr:uid="{00000000-0005-0000-0000-000044700000}"/>
    <cellStyle name="Normal 2 7 3 2 5 3" xfId="22059" xr:uid="{00000000-0005-0000-0000-000045700000}"/>
    <cellStyle name="Normal 2 7 3 2 6" xfId="8610" xr:uid="{00000000-0005-0000-0000-000046700000}"/>
    <cellStyle name="Normal 2 7 3 2 6 2" xfId="24906" xr:uid="{00000000-0005-0000-0000-000047700000}"/>
    <cellStyle name="Normal 2 7 3 2 7" xfId="16760" xr:uid="{00000000-0005-0000-0000-000048700000}"/>
    <cellStyle name="Normal 2 7 3 3" xfId="825" xr:uid="{00000000-0005-0000-0000-000049700000}"/>
    <cellStyle name="Normal 2 7 3 3 2" xfId="2235" xr:uid="{00000000-0005-0000-0000-00004A700000}"/>
    <cellStyle name="Normal 2 7 3 3 2 2" xfId="4769" xr:uid="{00000000-0005-0000-0000-00004B700000}"/>
    <cellStyle name="Normal 2 7 3 3 2 2 2" xfId="12915" xr:uid="{00000000-0005-0000-0000-00004C700000}"/>
    <cellStyle name="Normal 2 7 3 3 2 2 2 2" xfId="29211" xr:uid="{00000000-0005-0000-0000-00004D700000}"/>
    <cellStyle name="Normal 2 7 3 3 2 2 3" xfId="21065" xr:uid="{00000000-0005-0000-0000-00004E700000}"/>
    <cellStyle name="Normal 2 7 3 3 2 3" xfId="7534" xr:uid="{00000000-0005-0000-0000-00004F700000}"/>
    <cellStyle name="Normal 2 7 3 3 2 3 2" xfId="15680" xr:uid="{00000000-0005-0000-0000-000050700000}"/>
    <cellStyle name="Normal 2 7 3 3 2 3 2 2" xfId="31976" xr:uid="{00000000-0005-0000-0000-000051700000}"/>
    <cellStyle name="Normal 2 7 3 3 2 3 3" xfId="23830" xr:uid="{00000000-0005-0000-0000-000052700000}"/>
    <cellStyle name="Normal 2 7 3 3 2 4" xfId="10381" xr:uid="{00000000-0005-0000-0000-000053700000}"/>
    <cellStyle name="Normal 2 7 3 3 2 4 2" xfId="26677" xr:uid="{00000000-0005-0000-0000-000054700000}"/>
    <cellStyle name="Normal 2 7 3 3 2 5" xfId="18531" xr:uid="{00000000-0005-0000-0000-000055700000}"/>
    <cellStyle name="Normal 2 7 3 3 3" xfId="3551" xr:uid="{00000000-0005-0000-0000-000056700000}"/>
    <cellStyle name="Normal 2 7 3 3 3 2" xfId="11697" xr:uid="{00000000-0005-0000-0000-000057700000}"/>
    <cellStyle name="Normal 2 7 3 3 3 2 2" xfId="27993" xr:uid="{00000000-0005-0000-0000-000058700000}"/>
    <cellStyle name="Normal 2 7 3 3 3 3" xfId="19847" xr:uid="{00000000-0005-0000-0000-000059700000}"/>
    <cellStyle name="Normal 2 7 3 3 4" xfId="6124" xr:uid="{00000000-0005-0000-0000-00005A700000}"/>
    <cellStyle name="Normal 2 7 3 3 4 2" xfId="14270" xr:uid="{00000000-0005-0000-0000-00005B700000}"/>
    <cellStyle name="Normal 2 7 3 3 4 2 2" xfId="30566" xr:uid="{00000000-0005-0000-0000-00005C700000}"/>
    <cellStyle name="Normal 2 7 3 3 4 3" xfId="22420" xr:uid="{00000000-0005-0000-0000-00005D700000}"/>
    <cellStyle name="Normal 2 7 3 3 5" xfId="8971" xr:uid="{00000000-0005-0000-0000-00005E700000}"/>
    <cellStyle name="Normal 2 7 3 3 5 2" xfId="25267" xr:uid="{00000000-0005-0000-0000-00005F700000}"/>
    <cellStyle name="Normal 2 7 3 3 6" xfId="17121" xr:uid="{00000000-0005-0000-0000-000060700000}"/>
    <cellStyle name="Normal 2 7 3 4" xfId="1530" xr:uid="{00000000-0005-0000-0000-000061700000}"/>
    <cellStyle name="Normal 2 7 3 4 2" xfId="4160" xr:uid="{00000000-0005-0000-0000-000062700000}"/>
    <cellStyle name="Normal 2 7 3 4 2 2" xfId="12306" xr:uid="{00000000-0005-0000-0000-000063700000}"/>
    <cellStyle name="Normal 2 7 3 4 2 2 2" xfId="28602" xr:uid="{00000000-0005-0000-0000-000064700000}"/>
    <cellStyle name="Normal 2 7 3 4 2 3" xfId="20456" xr:uid="{00000000-0005-0000-0000-000065700000}"/>
    <cellStyle name="Normal 2 7 3 4 3" xfId="6829" xr:uid="{00000000-0005-0000-0000-000066700000}"/>
    <cellStyle name="Normal 2 7 3 4 3 2" xfId="14975" xr:uid="{00000000-0005-0000-0000-000067700000}"/>
    <cellStyle name="Normal 2 7 3 4 3 2 2" xfId="31271" xr:uid="{00000000-0005-0000-0000-000068700000}"/>
    <cellStyle name="Normal 2 7 3 4 3 3" xfId="23125" xr:uid="{00000000-0005-0000-0000-000069700000}"/>
    <cellStyle name="Normal 2 7 3 4 4" xfId="9676" xr:uid="{00000000-0005-0000-0000-00006A700000}"/>
    <cellStyle name="Normal 2 7 3 4 4 2" xfId="25972" xr:uid="{00000000-0005-0000-0000-00006B700000}"/>
    <cellStyle name="Normal 2 7 3 4 5" xfId="17826" xr:uid="{00000000-0005-0000-0000-00006C700000}"/>
    <cellStyle name="Normal 2 7 3 5" xfId="2942" xr:uid="{00000000-0005-0000-0000-00006D700000}"/>
    <cellStyle name="Normal 2 7 3 5 2" xfId="11088" xr:uid="{00000000-0005-0000-0000-00006E700000}"/>
    <cellStyle name="Normal 2 7 3 5 2 2" xfId="27384" xr:uid="{00000000-0005-0000-0000-00006F700000}"/>
    <cellStyle name="Normal 2 7 3 5 3" xfId="19238" xr:uid="{00000000-0005-0000-0000-000070700000}"/>
    <cellStyle name="Normal 2 7 3 6" xfId="5419" xr:uid="{00000000-0005-0000-0000-000071700000}"/>
    <cellStyle name="Normal 2 7 3 6 2" xfId="13565" xr:uid="{00000000-0005-0000-0000-000072700000}"/>
    <cellStyle name="Normal 2 7 3 6 2 2" xfId="29861" xr:uid="{00000000-0005-0000-0000-000073700000}"/>
    <cellStyle name="Normal 2 7 3 6 3" xfId="21715" xr:uid="{00000000-0005-0000-0000-000074700000}"/>
    <cellStyle name="Normal 2 7 3 7" xfId="8266" xr:uid="{00000000-0005-0000-0000-000075700000}"/>
    <cellStyle name="Normal 2 7 3 7 2" xfId="24562" xr:uid="{00000000-0005-0000-0000-000076700000}"/>
    <cellStyle name="Normal 2 7 3 8" xfId="16416" xr:uid="{00000000-0005-0000-0000-000077700000}"/>
    <cellStyle name="Normal 2 7 4" xfId="205" xr:uid="{00000000-0005-0000-0000-000078700000}"/>
    <cellStyle name="Normal 2 7 4 2" xfId="549" xr:uid="{00000000-0005-0000-0000-000079700000}"/>
    <cellStyle name="Normal 2 7 4 2 2" xfId="1255" xr:uid="{00000000-0005-0000-0000-00007A700000}"/>
    <cellStyle name="Normal 2 7 4 2 2 2" xfId="2665" xr:uid="{00000000-0005-0000-0000-00007B700000}"/>
    <cellStyle name="Normal 2 7 4 2 2 2 2" xfId="5139" xr:uid="{00000000-0005-0000-0000-00007C700000}"/>
    <cellStyle name="Normal 2 7 4 2 2 2 2 2" xfId="13285" xr:uid="{00000000-0005-0000-0000-00007D700000}"/>
    <cellStyle name="Normal 2 7 4 2 2 2 2 2 2" xfId="29581" xr:uid="{00000000-0005-0000-0000-00007E700000}"/>
    <cellStyle name="Normal 2 7 4 2 2 2 2 3" xfId="21435" xr:uid="{00000000-0005-0000-0000-00007F700000}"/>
    <cellStyle name="Normal 2 7 4 2 2 2 3" xfId="7964" xr:uid="{00000000-0005-0000-0000-000080700000}"/>
    <cellStyle name="Normal 2 7 4 2 2 2 3 2" xfId="16110" xr:uid="{00000000-0005-0000-0000-000081700000}"/>
    <cellStyle name="Normal 2 7 4 2 2 2 3 2 2" xfId="32406" xr:uid="{00000000-0005-0000-0000-000082700000}"/>
    <cellStyle name="Normal 2 7 4 2 2 2 3 3" xfId="24260" xr:uid="{00000000-0005-0000-0000-000083700000}"/>
    <cellStyle name="Normal 2 7 4 2 2 2 4" xfId="10811" xr:uid="{00000000-0005-0000-0000-000084700000}"/>
    <cellStyle name="Normal 2 7 4 2 2 2 4 2" xfId="27107" xr:uid="{00000000-0005-0000-0000-000085700000}"/>
    <cellStyle name="Normal 2 7 4 2 2 2 5" xfId="18961" xr:uid="{00000000-0005-0000-0000-000086700000}"/>
    <cellStyle name="Normal 2 7 4 2 2 3" xfId="3921" xr:uid="{00000000-0005-0000-0000-000087700000}"/>
    <cellStyle name="Normal 2 7 4 2 2 3 2" xfId="12067" xr:uid="{00000000-0005-0000-0000-000088700000}"/>
    <cellStyle name="Normal 2 7 4 2 2 3 2 2" xfId="28363" xr:uid="{00000000-0005-0000-0000-000089700000}"/>
    <cellStyle name="Normal 2 7 4 2 2 3 3" xfId="20217" xr:uid="{00000000-0005-0000-0000-00008A700000}"/>
    <cellStyle name="Normal 2 7 4 2 2 4" xfId="6554" xr:uid="{00000000-0005-0000-0000-00008B700000}"/>
    <cellStyle name="Normal 2 7 4 2 2 4 2" xfId="14700" xr:uid="{00000000-0005-0000-0000-00008C700000}"/>
    <cellStyle name="Normal 2 7 4 2 2 4 2 2" xfId="30996" xr:uid="{00000000-0005-0000-0000-00008D700000}"/>
    <cellStyle name="Normal 2 7 4 2 2 4 3" xfId="22850" xr:uid="{00000000-0005-0000-0000-00008E700000}"/>
    <cellStyle name="Normal 2 7 4 2 2 5" xfId="9401" xr:uid="{00000000-0005-0000-0000-00008F700000}"/>
    <cellStyle name="Normal 2 7 4 2 2 5 2" xfId="25697" xr:uid="{00000000-0005-0000-0000-000090700000}"/>
    <cellStyle name="Normal 2 7 4 2 2 6" xfId="17551" xr:uid="{00000000-0005-0000-0000-000091700000}"/>
    <cellStyle name="Normal 2 7 4 2 3" xfId="1960" xr:uid="{00000000-0005-0000-0000-000092700000}"/>
    <cellStyle name="Normal 2 7 4 2 3 2" xfId="4530" xr:uid="{00000000-0005-0000-0000-000093700000}"/>
    <cellStyle name="Normal 2 7 4 2 3 2 2" xfId="12676" xr:uid="{00000000-0005-0000-0000-000094700000}"/>
    <cellStyle name="Normal 2 7 4 2 3 2 2 2" xfId="28972" xr:uid="{00000000-0005-0000-0000-000095700000}"/>
    <cellStyle name="Normal 2 7 4 2 3 2 3" xfId="20826" xr:uid="{00000000-0005-0000-0000-000096700000}"/>
    <cellStyle name="Normal 2 7 4 2 3 3" xfId="7259" xr:uid="{00000000-0005-0000-0000-000097700000}"/>
    <cellStyle name="Normal 2 7 4 2 3 3 2" xfId="15405" xr:uid="{00000000-0005-0000-0000-000098700000}"/>
    <cellStyle name="Normal 2 7 4 2 3 3 2 2" xfId="31701" xr:uid="{00000000-0005-0000-0000-000099700000}"/>
    <cellStyle name="Normal 2 7 4 2 3 3 3" xfId="23555" xr:uid="{00000000-0005-0000-0000-00009A700000}"/>
    <cellStyle name="Normal 2 7 4 2 3 4" xfId="10106" xr:uid="{00000000-0005-0000-0000-00009B700000}"/>
    <cellStyle name="Normal 2 7 4 2 3 4 2" xfId="26402" xr:uid="{00000000-0005-0000-0000-00009C700000}"/>
    <cellStyle name="Normal 2 7 4 2 3 5" xfId="18256" xr:uid="{00000000-0005-0000-0000-00009D700000}"/>
    <cellStyle name="Normal 2 7 4 2 4" xfId="3312" xr:uid="{00000000-0005-0000-0000-00009E700000}"/>
    <cellStyle name="Normal 2 7 4 2 4 2" xfId="11458" xr:uid="{00000000-0005-0000-0000-00009F700000}"/>
    <cellStyle name="Normal 2 7 4 2 4 2 2" xfId="27754" xr:uid="{00000000-0005-0000-0000-0000A0700000}"/>
    <cellStyle name="Normal 2 7 4 2 4 3" xfId="19608" xr:uid="{00000000-0005-0000-0000-0000A1700000}"/>
    <cellStyle name="Normal 2 7 4 2 5" xfId="5849" xr:uid="{00000000-0005-0000-0000-0000A2700000}"/>
    <cellStyle name="Normal 2 7 4 2 5 2" xfId="13995" xr:uid="{00000000-0005-0000-0000-0000A3700000}"/>
    <cellStyle name="Normal 2 7 4 2 5 2 2" xfId="30291" xr:uid="{00000000-0005-0000-0000-0000A4700000}"/>
    <cellStyle name="Normal 2 7 4 2 5 3" xfId="22145" xr:uid="{00000000-0005-0000-0000-0000A5700000}"/>
    <cellStyle name="Normal 2 7 4 2 6" xfId="8696" xr:uid="{00000000-0005-0000-0000-0000A6700000}"/>
    <cellStyle name="Normal 2 7 4 2 6 2" xfId="24992" xr:uid="{00000000-0005-0000-0000-0000A7700000}"/>
    <cellStyle name="Normal 2 7 4 2 7" xfId="16846" xr:uid="{00000000-0005-0000-0000-0000A8700000}"/>
    <cellStyle name="Normal 2 7 4 3" xfId="911" xr:uid="{00000000-0005-0000-0000-0000A9700000}"/>
    <cellStyle name="Normal 2 7 4 3 2" xfId="2321" xr:uid="{00000000-0005-0000-0000-0000AA700000}"/>
    <cellStyle name="Normal 2 7 4 3 2 2" xfId="4843" xr:uid="{00000000-0005-0000-0000-0000AB700000}"/>
    <cellStyle name="Normal 2 7 4 3 2 2 2" xfId="12989" xr:uid="{00000000-0005-0000-0000-0000AC700000}"/>
    <cellStyle name="Normal 2 7 4 3 2 2 2 2" xfId="29285" xr:uid="{00000000-0005-0000-0000-0000AD700000}"/>
    <cellStyle name="Normal 2 7 4 3 2 2 3" xfId="21139" xr:uid="{00000000-0005-0000-0000-0000AE700000}"/>
    <cellStyle name="Normal 2 7 4 3 2 3" xfId="7620" xr:uid="{00000000-0005-0000-0000-0000AF700000}"/>
    <cellStyle name="Normal 2 7 4 3 2 3 2" xfId="15766" xr:uid="{00000000-0005-0000-0000-0000B0700000}"/>
    <cellStyle name="Normal 2 7 4 3 2 3 2 2" xfId="32062" xr:uid="{00000000-0005-0000-0000-0000B1700000}"/>
    <cellStyle name="Normal 2 7 4 3 2 3 3" xfId="23916" xr:uid="{00000000-0005-0000-0000-0000B2700000}"/>
    <cellStyle name="Normal 2 7 4 3 2 4" xfId="10467" xr:uid="{00000000-0005-0000-0000-0000B3700000}"/>
    <cellStyle name="Normal 2 7 4 3 2 4 2" xfId="26763" xr:uid="{00000000-0005-0000-0000-0000B4700000}"/>
    <cellStyle name="Normal 2 7 4 3 2 5" xfId="18617" xr:uid="{00000000-0005-0000-0000-0000B5700000}"/>
    <cellStyle name="Normal 2 7 4 3 3" xfId="3625" xr:uid="{00000000-0005-0000-0000-0000B6700000}"/>
    <cellStyle name="Normal 2 7 4 3 3 2" xfId="11771" xr:uid="{00000000-0005-0000-0000-0000B7700000}"/>
    <cellStyle name="Normal 2 7 4 3 3 2 2" xfId="28067" xr:uid="{00000000-0005-0000-0000-0000B8700000}"/>
    <cellStyle name="Normal 2 7 4 3 3 3" xfId="19921" xr:uid="{00000000-0005-0000-0000-0000B9700000}"/>
    <cellStyle name="Normal 2 7 4 3 4" xfId="6210" xr:uid="{00000000-0005-0000-0000-0000BA700000}"/>
    <cellStyle name="Normal 2 7 4 3 4 2" xfId="14356" xr:uid="{00000000-0005-0000-0000-0000BB700000}"/>
    <cellStyle name="Normal 2 7 4 3 4 2 2" xfId="30652" xr:uid="{00000000-0005-0000-0000-0000BC700000}"/>
    <cellStyle name="Normal 2 7 4 3 4 3" xfId="22506" xr:uid="{00000000-0005-0000-0000-0000BD700000}"/>
    <cellStyle name="Normal 2 7 4 3 5" xfId="9057" xr:uid="{00000000-0005-0000-0000-0000BE700000}"/>
    <cellStyle name="Normal 2 7 4 3 5 2" xfId="25353" xr:uid="{00000000-0005-0000-0000-0000BF700000}"/>
    <cellStyle name="Normal 2 7 4 3 6" xfId="17207" xr:uid="{00000000-0005-0000-0000-0000C0700000}"/>
    <cellStyle name="Normal 2 7 4 4" xfId="1616" xr:uid="{00000000-0005-0000-0000-0000C1700000}"/>
    <cellStyle name="Normal 2 7 4 4 2" xfId="4234" xr:uid="{00000000-0005-0000-0000-0000C2700000}"/>
    <cellStyle name="Normal 2 7 4 4 2 2" xfId="12380" xr:uid="{00000000-0005-0000-0000-0000C3700000}"/>
    <cellStyle name="Normal 2 7 4 4 2 2 2" xfId="28676" xr:uid="{00000000-0005-0000-0000-0000C4700000}"/>
    <cellStyle name="Normal 2 7 4 4 2 3" xfId="20530" xr:uid="{00000000-0005-0000-0000-0000C5700000}"/>
    <cellStyle name="Normal 2 7 4 4 3" xfId="6915" xr:uid="{00000000-0005-0000-0000-0000C6700000}"/>
    <cellStyle name="Normal 2 7 4 4 3 2" xfId="15061" xr:uid="{00000000-0005-0000-0000-0000C7700000}"/>
    <cellStyle name="Normal 2 7 4 4 3 2 2" xfId="31357" xr:uid="{00000000-0005-0000-0000-0000C8700000}"/>
    <cellStyle name="Normal 2 7 4 4 3 3" xfId="23211" xr:uid="{00000000-0005-0000-0000-0000C9700000}"/>
    <cellStyle name="Normal 2 7 4 4 4" xfId="9762" xr:uid="{00000000-0005-0000-0000-0000CA700000}"/>
    <cellStyle name="Normal 2 7 4 4 4 2" xfId="26058" xr:uid="{00000000-0005-0000-0000-0000CB700000}"/>
    <cellStyle name="Normal 2 7 4 4 5" xfId="17912" xr:uid="{00000000-0005-0000-0000-0000CC700000}"/>
    <cellStyle name="Normal 2 7 4 5" xfId="3016" xr:uid="{00000000-0005-0000-0000-0000CD700000}"/>
    <cellStyle name="Normal 2 7 4 5 2" xfId="11162" xr:uid="{00000000-0005-0000-0000-0000CE700000}"/>
    <cellStyle name="Normal 2 7 4 5 2 2" xfId="27458" xr:uid="{00000000-0005-0000-0000-0000CF700000}"/>
    <cellStyle name="Normal 2 7 4 5 3" xfId="19312" xr:uid="{00000000-0005-0000-0000-0000D0700000}"/>
    <cellStyle name="Normal 2 7 4 6" xfId="5505" xr:uid="{00000000-0005-0000-0000-0000D1700000}"/>
    <cellStyle name="Normal 2 7 4 6 2" xfId="13651" xr:uid="{00000000-0005-0000-0000-0000D2700000}"/>
    <cellStyle name="Normal 2 7 4 6 2 2" xfId="29947" xr:uid="{00000000-0005-0000-0000-0000D3700000}"/>
    <cellStyle name="Normal 2 7 4 6 3" xfId="21801" xr:uid="{00000000-0005-0000-0000-0000D4700000}"/>
    <cellStyle name="Normal 2 7 4 7" xfId="8352" xr:uid="{00000000-0005-0000-0000-0000D5700000}"/>
    <cellStyle name="Normal 2 7 4 7 2" xfId="24648" xr:uid="{00000000-0005-0000-0000-0000D6700000}"/>
    <cellStyle name="Normal 2 7 4 8" xfId="16502" xr:uid="{00000000-0005-0000-0000-0000D7700000}"/>
    <cellStyle name="Normal 2 7 5" xfId="283" xr:uid="{00000000-0005-0000-0000-0000D8700000}"/>
    <cellStyle name="Normal 2 7 5 2" xfId="627" xr:uid="{00000000-0005-0000-0000-0000D9700000}"/>
    <cellStyle name="Normal 2 7 5 2 2" xfId="1333" xr:uid="{00000000-0005-0000-0000-0000DA700000}"/>
    <cellStyle name="Normal 2 7 5 2 2 2" xfId="2743" xr:uid="{00000000-0005-0000-0000-0000DB700000}"/>
    <cellStyle name="Normal 2 7 5 2 2 2 2" xfId="5213" xr:uid="{00000000-0005-0000-0000-0000DC700000}"/>
    <cellStyle name="Normal 2 7 5 2 2 2 2 2" xfId="13359" xr:uid="{00000000-0005-0000-0000-0000DD700000}"/>
    <cellStyle name="Normal 2 7 5 2 2 2 2 2 2" xfId="29655" xr:uid="{00000000-0005-0000-0000-0000DE700000}"/>
    <cellStyle name="Normal 2 7 5 2 2 2 2 3" xfId="21509" xr:uid="{00000000-0005-0000-0000-0000DF700000}"/>
    <cellStyle name="Normal 2 7 5 2 2 2 3" xfId="8042" xr:uid="{00000000-0005-0000-0000-0000E0700000}"/>
    <cellStyle name="Normal 2 7 5 2 2 2 3 2" xfId="16188" xr:uid="{00000000-0005-0000-0000-0000E1700000}"/>
    <cellStyle name="Normal 2 7 5 2 2 2 3 2 2" xfId="32484" xr:uid="{00000000-0005-0000-0000-0000E2700000}"/>
    <cellStyle name="Normal 2 7 5 2 2 2 3 3" xfId="24338" xr:uid="{00000000-0005-0000-0000-0000E3700000}"/>
    <cellStyle name="Normal 2 7 5 2 2 2 4" xfId="10889" xr:uid="{00000000-0005-0000-0000-0000E4700000}"/>
    <cellStyle name="Normal 2 7 5 2 2 2 4 2" xfId="27185" xr:uid="{00000000-0005-0000-0000-0000E5700000}"/>
    <cellStyle name="Normal 2 7 5 2 2 2 5" xfId="19039" xr:uid="{00000000-0005-0000-0000-0000E6700000}"/>
    <cellStyle name="Normal 2 7 5 2 2 3" xfId="3995" xr:uid="{00000000-0005-0000-0000-0000E7700000}"/>
    <cellStyle name="Normal 2 7 5 2 2 3 2" xfId="12141" xr:uid="{00000000-0005-0000-0000-0000E8700000}"/>
    <cellStyle name="Normal 2 7 5 2 2 3 2 2" xfId="28437" xr:uid="{00000000-0005-0000-0000-0000E9700000}"/>
    <cellStyle name="Normal 2 7 5 2 2 3 3" xfId="20291" xr:uid="{00000000-0005-0000-0000-0000EA700000}"/>
    <cellStyle name="Normal 2 7 5 2 2 4" xfId="6632" xr:uid="{00000000-0005-0000-0000-0000EB700000}"/>
    <cellStyle name="Normal 2 7 5 2 2 4 2" xfId="14778" xr:uid="{00000000-0005-0000-0000-0000EC700000}"/>
    <cellStyle name="Normal 2 7 5 2 2 4 2 2" xfId="31074" xr:uid="{00000000-0005-0000-0000-0000ED700000}"/>
    <cellStyle name="Normal 2 7 5 2 2 4 3" xfId="22928" xr:uid="{00000000-0005-0000-0000-0000EE700000}"/>
    <cellStyle name="Normal 2 7 5 2 2 5" xfId="9479" xr:uid="{00000000-0005-0000-0000-0000EF700000}"/>
    <cellStyle name="Normal 2 7 5 2 2 5 2" xfId="25775" xr:uid="{00000000-0005-0000-0000-0000F0700000}"/>
    <cellStyle name="Normal 2 7 5 2 2 6" xfId="17629" xr:uid="{00000000-0005-0000-0000-0000F1700000}"/>
    <cellStyle name="Normal 2 7 5 2 3" xfId="2038" xr:uid="{00000000-0005-0000-0000-0000F2700000}"/>
    <cellStyle name="Normal 2 7 5 2 3 2" xfId="4604" xr:uid="{00000000-0005-0000-0000-0000F3700000}"/>
    <cellStyle name="Normal 2 7 5 2 3 2 2" xfId="12750" xr:uid="{00000000-0005-0000-0000-0000F4700000}"/>
    <cellStyle name="Normal 2 7 5 2 3 2 2 2" xfId="29046" xr:uid="{00000000-0005-0000-0000-0000F5700000}"/>
    <cellStyle name="Normal 2 7 5 2 3 2 3" xfId="20900" xr:uid="{00000000-0005-0000-0000-0000F6700000}"/>
    <cellStyle name="Normal 2 7 5 2 3 3" xfId="7337" xr:uid="{00000000-0005-0000-0000-0000F7700000}"/>
    <cellStyle name="Normal 2 7 5 2 3 3 2" xfId="15483" xr:uid="{00000000-0005-0000-0000-0000F8700000}"/>
    <cellStyle name="Normal 2 7 5 2 3 3 2 2" xfId="31779" xr:uid="{00000000-0005-0000-0000-0000F9700000}"/>
    <cellStyle name="Normal 2 7 5 2 3 3 3" xfId="23633" xr:uid="{00000000-0005-0000-0000-0000FA700000}"/>
    <cellStyle name="Normal 2 7 5 2 3 4" xfId="10184" xr:uid="{00000000-0005-0000-0000-0000FB700000}"/>
    <cellStyle name="Normal 2 7 5 2 3 4 2" xfId="26480" xr:uid="{00000000-0005-0000-0000-0000FC700000}"/>
    <cellStyle name="Normal 2 7 5 2 3 5" xfId="18334" xr:uid="{00000000-0005-0000-0000-0000FD700000}"/>
    <cellStyle name="Normal 2 7 5 2 4" xfId="3386" xr:uid="{00000000-0005-0000-0000-0000FE700000}"/>
    <cellStyle name="Normal 2 7 5 2 4 2" xfId="11532" xr:uid="{00000000-0005-0000-0000-0000FF700000}"/>
    <cellStyle name="Normal 2 7 5 2 4 2 2" xfId="27828" xr:uid="{00000000-0005-0000-0000-000000710000}"/>
    <cellStyle name="Normal 2 7 5 2 4 3" xfId="19682" xr:uid="{00000000-0005-0000-0000-000001710000}"/>
    <cellStyle name="Normal 2 7 5 2 5" xfId="5927" xr:uid="{00000000-0005-0000-0000-000002710000}"/>
    <cellStyle name="Normal 2 7 5 2 5 2" xfId="14073" xr:uid="{00000000-0005-0000-0000-000003710000}"/>
    <cellStyle name="Normal 2 7 5 2 5 2 2" xfId="30369" xr:uid="{00000000-0005-0000-0000-000004710000}"/>
    <cellStyle name="Normal 2 7 5 2 5 3" xfId="22223" xr:uid="{00000000-0005-0000-0000-000005710000}"/>
    <cellStyle name="Normal 2 7 5 2 6" xfId="8774" xr:uid="{00000000-0005-0000-0000-000006710000}"/>
    <cellStyle name="Normal 2 7 5 2 6 2" xfId="25070" xr:uid="{00000000-0005-0000-0000-000007710000}"/>
    <cellStyle name="Normal 2 7 5 2 7" xfId="16924" xr:uid="{00000000-0005-0000-0000-000008710000}"/>
    <cellStyle name="Normal 2 7 5 3" xfId="989" xr:uid="{00000000-0005-0000-0000-000009710000}"/>
    <cellStyle name="Normal 2 7 5 3 2" xfId="2399" xr:uid="{00000000-0005-0000-0000-00000A710000}"/>
    <cellStyle name="Normal 2 7 5 3 2 2" xfId="4917" xr:uid="{00000000-0005-0000-0000-00000B710000}"/>
    <cellStyle name="Normal 2 7 5 3 2 2 2" xfId="13063" xr:uid="{00000000-0005-0000-0000-00000C710000}"/>
    <cellStyle name="Normal 2 7 5 3 2 2 2 2" xfId="29359" xr:uid="{00000000-0005-0000-0000-00000D710000}"/>
    <cellStyle name="Normal 2 7 5 3 2 2 3" xfId="21213" xr:uid="{00000000-0005-0000-0000-00000E710000}"/>
    <cellStyle name="Normal 2 7 5 3 2 3" xfId="7698" xr:uid="{00000000-0005-0000-0000-00000F710000}"/>
    <cellStyle name="Normal 2 7 5 3 2 3 2" xfId="15844" xr:uid="{00000000-0005-0000-0000-000010710000}"/>
    <cellStyle name="Normal 2 7 5 3 2 3 2 2" xfId="32140" xr:uid="{00000000-0005-0000-0000-000011710000}"/>
    <cellStyle name="Normal 2 7 5 3 2 3 3" xfId="23994" xr:uid="{00000000-0005-0000-0000-000012710000}"/>
    <cellStyle name="Normal 2 7 5 3 2 4" xfId="10545" xr:uid="{00000000-0005-0000-0000-000013710000}"/>
    <cellStyle name="Normal 2 7 5 3 2 4 2" xfId="26841" xr:uid="{00000000-0005-0000-0000-000014710000}"/>
    <cellStyle name="Normal 2 7 5 3 2 5" xfId="18695" xr:uid="{00000000-0005-0000-0000-000015710000}"/>
    <cellStyle name="Normal 2 7 5 3 3" xfId="3699" xr:uid="{00000000-0005-0000-0000-000016710000}"/>
    <cellStyle name="Normal 2 7 5 3 3 2" xfId="11845" xr:uid="{00000000-0005-0000-0000-000017710000}"/>
    <cellStyle name="Normal 2 7 5 3 3 2 2" xfId="28141" xr:uid="{00000000-0005-0000-0000-000018710000}"/>
    <cellStyle name="Normal 2 7 5 3 3 3" xfId="19995" xr:uid="{00000000-0005-0000-0000-000019710000}"/>
    <cellStyle name="Normal 2 7 5 3 4" xfId="6288" xr:uid="{00000000-0005-0000-0000-00001A710000}"/>
    <cellStyle name="Normal 2 7 5 3 4 2" xfId="14434" xr:uid="{00000000-0005-0000-0000-00001B710000}"/>
    <cellStyle name="Normal 2 7 5 3 4 2 2" xfId="30730" xr:uid="{00000000-0005-0000-0000-00001C710000}"/>
    <cellStyle name="Normal 2 7 5 3 4 3" xfId="22584" xr:uid="{00000000-0005-0000-0000-00001D710000}"/>
    <cellStyle name="Normal 2 7 5 3 5" xfId="9135" xr:uid="{00000000-0005-0000-0000-00001E710000}"/>
    <cellStyle name="Normal 2 7 5 3 5 2" xfId="25431" xr:uid="{00000000-0005-0000-0000-00001F710000}"/>
    <cellStyle name="Normal 2 7 5 3 6" xfId="17285" xr:uid="{00000000-0005-0000-0000-000020710000}"/>
    <cellStyle name="Normal 2 7 5 4" xfId="1694" xr:uid="{00000000-0005-0000-0000-000021710000}"/>
    <cellStyle name="Normal 2 7 5 4 2" xfId="4308" xr:uid="{00000000-0005-0000-0000-000022710000}"/>
    <cellStyle name="Normal 2 7 5 4 2 2" xfId="12454" xr:uid="{00000000-0005-0000-0000-000023710000}"/>
    <cellStyle name="Normal 2 7 5 4 2 2 2" xfId="28750" xr:uid="{00000000-0005-0000-0000-000024710000}"/>
    <cellStyle name="Normal 2 7 5 4 2 3" xfId="20604" xr:uid="{00000000-0005-0000-0000-000025710000}"/>
    <cellStyle name="Normal 2 7 5 4 3" xfId="6993" xr:uid="{00000000-0005-0000-0000-000026710000}"/>
    <cellStyle name="Normal 2 7 5 4 3 2" xfId="15139" xr:uid="{00000000-0005-0000-0000-000027710000}"/>
    <cellStyle name="Normal 2 7 5 4 3 2 2" xfId="31435" xr:uid="{00000000-0005-0000-0000-000028710000}"/>
    <cellStyle name="Normal 2 7 5 4 3 3" xfId="23289" xr:uid="{00000000-0005-0000-0000-000029710000}"/>
    <cellStyle name="Normal 2 7 5 4 4" xfId="9840" xr:uid="{00000000-0005-0000-0000-00002A710000}"/>
    <cellStyle name="Normal 2 7 5 4 4 2" xfId="26136" xr:uid="{00000000-0005-0000-0000-00002B710000}"/>
    <cellStyle name="Normal 2 7 5 4 5" xfId="17990" xr:uid="{00000000-0005-0000-0000-00002C710000}"/>
    <cellStyle name="Normal 2 7 5 5" xfId="3090" xr:uid="{00000000-0005-0000-0000-00002D710000}"/>
    <cellStyle name="Normal 2 7 5 5 2" xfId="11236" xr:uid="{00000000-0005-0000-0000-00002E710000}"/>
    <cellStyle name="Normal 2 7 5 5 2 2" xfId="27532" xr:uid="{00000000-0005-0000-0000-00002F710000}"/>
    <cellStyle name="Normal 2 7 5 5 3" xfId="19386" xr:uid="{00000000-0005-0000-0000-000030710000}"/>
    <cellStyle name="Normal 2 7 5 6" xfId="5583" xr:uid="{00000000-0005-0000-0000-000031710000}"/>
    <cellStyle name="Normal 2 7 5 6 2" xfId="13729" xr:uid="{00000000-0005-0000-0000-000032710000}"/>
    <cellStyle name="Normal 2 7 5 6 2 2" xfId="30025" xr:uid="{00000000-0005-0000-0000-000033710000}"/>
    <cellStyle name="Normal 2 7 5 6 3" xfId="21879" xr:uid="{00000000-0005-0000-0000-000034710000}"/>
    <cellStyle name="Normal 2 7 5 7" xfId="8430" xr:uid="{00000000-0005-0000-0000-000035710000}"/>
    <cellStyle name="Normal 2 7 5 7 2" xfId="24726" xr:uid="{00000000-0005-0000-0000-000036710000}"/>
    <cellStyle name="Normal 2 7 5 8" xfId="16580" xr:uid="{00000000-0005-0000-0000-000037710000}"/>
    <cellStyle name="Normal 2 7 6" xfId="373" xr:uid="{00000000-0005-0000-0000-000038710000}"/>
    <cellStyle name="Normal 2 7 6 2" xfId="1079" xr:uid="{00000000-0005-0000-0000-000039710000}"/>
    <cellStyle name="Normal 2 7 6 2 2" xfId="2489" xr:uid="{00000000-0005-0000-0000-00003A710000}"/>
    <cellStyle name="Normal 2 7 6 2 2 2" xfId="4991" xr:uid="{00000000-0005-0000-0000-00003B710000}"/>
    <cellStyle name="Normal 2 7 6 2 2 2 2" xfId="13137" xr:uid="{00000000-0005-0000-0000-00003C710000}"/>
    <cellStyle name="Normal 2 7 6 2 2 2 2 2" xfId="29433" xr:uid="{00000000-0005-0000-0000-00003D710000}"/>
    <cellStyle name="Normal 2 7 6 2 2 2 3" xfId="21287" xr:uid="{00000000-0005-0000-0000-00003E710000}"/>
    <cellStyle name="Normal 2 7 6 2 2 3" xfId="7788" xr:uid="{00000000-0005-0000-0000-00003F710000}"/>
    <cellStyle name="Normal 2 7 6 2 2 3 2" xfId="15934" xr:uid="{00000000-0005-0000-0000-000040710000}"/>
    <cellStyle name="Normal 2 7 6 2 2 3 2 2" xfId="32230" xr:uid="{00000000-0005-0000-0000-000041710000}"/>
    <cellStyle name="Normal 2 7 6 2 2 3 3" xfId="24084" xr:uid="{00000000-0005-0000-0000-000042710000}"/>
    <cellStyle name="Normal 2 7 6 2 2 4" xfId="10635" xr:uid="{00000000-0005-0000-0000-000043710000}"/>
    <cellStyle name="Normal 2 7 6 2 2 4 2" xfId="26931" xr:uid="{00000000-0005-0000-0000-000044710000}"/>
    <cellStyle name="Normal 2 7 6 2 2 5" xfId="18785" xr:uid="{00000000-0005-0000-0000-000045710000}"/>
    <cellStyle name="Normal 2 7 6 2 3" xfId="3773" xr:uid="{00000000-0005-0000-0000-000046710000}"/>
    <cellStyle name="Normal 2 7 6 2 3 2" xfId="11919" xr:uid="{00000000-0005-0000-0000-000047710000}"/>
    <cellStyle name="Normal 2 7 6 2 3 2 2" xfId="28215" xr:uid="{00000000-0005-0000-0000-000048710000}"/>
    <cellStyle name="Normal 2 7 6 2 3 3" xfId="20069" xr:uid="{00000000-0005-0000-0000-000049710000}"/>
    <cellStyle name="Normal 2 7 6 2 4" xfId="6378" xr:uid="{00000000-0005-0000-0000-00004A710000}"/>
    <cellStyle name="Normal 2 7 6 2 4 2" xfId="14524" xr:uid="{00000000-0005-0000-0000-00004B710000}"/>
    <cellStyle name="Normal 2 7 6 2 4 2 2" xfId="30820" xr:uid="{00000000-0005-0000-0000-00004C710000}"/>
    <cellStyle name="Normal 2 7 6 2 4 3" xfId="22674" xr:uid="{00000000-0005-0000-0000-00004D710000}"/>
    <cellStyle name="Normal 2 7 6 2 5" xfId="9225" xr:uid="{00000000-0005-0000-0000-00004E710000}"/>
    <cellStyle name="Normal 2 7 6 2 5 2" xfId="25521" xr:uid="{00000000-0005-0000-0000-00004F710000}"/>
    <cellStyle name="Normal 2 7 6 2 6" xfId="17375" xr:uid="{00000000-0005-0000-0000-000050710000}"/>
    <cellStyle name="Normal 2 7 6 3" xfId="1784" xr:uid="{00000000-0005-0000-0000-000051710000}"/>
    <cellStyle name="Normal 2 7 6 3 2" xfId="4382" xr:uid="{00000000-0005-0000-0000-000052710000}"/>
    <cellStyle name="Normal 2 7 6 3 2 2" xfId="12528" xr:uid="{00000000-0005-0000-0000-000053710000}"/>
    <cellStyle name="Normal 2 7 6 3 2 2 2" xfId="28824" xr:uid="{00000000-0005-0000-0000-000054710000}"/>
    <cellStyle name="Normal 2 7 6 3 2 3" xfId="20678" xr:uid="{00000000-0005-0000-0000-000055710000}"/>
    <cellStyle name="Normal 2 7 6 3 3" xfId="7083" xr:uid="{00000000-0005-0000-0000-000056710000}"/>
    <cellStyle name="Normal 2 7 6 3 3 2" xfId="15229" xr:uid="{00000000-0005-0000-0000-000057710000}"/>
    <cellStyle name="Normal 2 7 6 3 3 2 2" xfId="31525" xr:uid="{00000000-0005-0000-0000-000058710000}"/>
    <cellStyle name="Normal 2 7 6 3 3 3" xfId="23379" xr:uid="{00000000-0005-0000-0000-000059710000}"/>
    <cellStyle name="Normal 2 7 6 3 4" xfId="9930" xr:uid="{00000000-0005-0000-0000-00005A710000}"/>
    <cellStyle name="Normal 2 7 6 3 4 2" xfId="26226" xr:uid="{00000000-0005-0000-0000-00005B710000}"/>
    <cellStyle name="Normal 2 7 6 3 5" xfId="18080" xr:uid="{00000000-0005-0000-0000-00005C710000}"/>
    <cellStyle name="Normal 2 7 6 4" xfId="3164" xr:uid="{00000000-0005-0000-0000-00005D710000}"/>
    <cellStyle name="Normal 2 7 6 4 2" xfId="11310" xr:uid="{00000000-0005-0000-0000-00005E710000}"/>
    <cellStyle name="Normal 2 7 6 4 2 2" xfId="27606" xr:uid="{00000000-0005-0000-0000-00005F710000}"/>
    <cellStyle name="Normal 2 7 6 4 3" xfId="19460" xr:uid="{00000000-0005-0000-0000-000060710000}"/>
    <cellStyle name="Normal 2 7 6 5" xfId="5673" xr:uid="{00000000-0005-0000-0000-000061710000}"/>
    <cellStyle name="Normal 2 7 6 5 2" xfId="13819" xr:uid="{00000000-0005-0000-0000-000062710000}"/>
    <cellStyle name="Normal 2 7 6 5 2 2" xfId="30115" xr:uid="{00000000-0005-0000-0000-000063710000}"/>
    <cellStyle name="Normal 2 7 6 5 3" xfId="21969" xr:uid="{00000000-0005-0000-0000-000064710000}"/>
    <cellStyle name="Normal 2 7 6 6" xfId="8520" xr:uid="{00000000-0005-0000-0000-000065710000}"/>
    <cellStyle name="Normal 2 7 6 6 2" xfId="24816" xr:uid="{00000000-0005-0000-0000-000066710000}"/>
    <cellStyle name="Normal 2 7 6 7" xfId="16670" xr:uid="{00000000-0005-0000-0000-000067710000}"/>
    <cellStyle name="Normal 2 7 7" xfId="735" xr:uid="{00000000-0005-0000-0000-000068710000}"/>
    <cellStyle name="Normal 2 7 7 2" xfId="2145" xr:uid="{00000000-0005-0000-0000-000069710000}"/>
    <cellStyle name="Normal 2 7 7 2 2" xfId="4695" xr:uid="{00000000-0005-0000-0000-00006A710000}"/>
    <cellStyle name="Normal 2 7 7 2 2 2" xfId="12841" xr:uid="{00000000-0005-0000-0000-00006B710000}"/>
    <cellStyle name="Normal 2 7 7 2 2 2 2" xfId="29137" xr:uid="{00000000-0005-0000-0000-00006C710000}"/>
    <cellStyle name="Normal 2 7 7 2 2 3" xfId="20991" xr:uid="{00000000-0005-0000-0000-00006D710000}"/>
    <cellStyle name="Normal 2 7 7 2 3" xfId="7444" xr:uid="{00000000-0005-0000-0000-00006E710000}"/>
    <cellStyle name="Normal 2 7 7 2 3 2" xfId="15590" xr:uid="{00000000-0005-0000-0000-00006F710000}"/>
    <cellStyle name="Normal 2 7 7 2 3 2 2" xfId="31886" xr:uid="{00000000-0005-0000-0000-000070710000}"/>
    <cellStyle name="Normal 2 7 7 2 3 3" xfId="23740" xr:uid="{00000000-0005-0000-0000-000071710000}"/>
    <cellStyle name="Normal 2 7 7 2 4" xfId="10291" xr:uid="{00000000-0005-0000-0000-000072710000}"/>
    <cellStyle name="Normal 2 7 7 2 4 2" xfId="26587" xr:uid="{00000000-0005-0000-0000-000073710000}"/>
    <cellStyle name="Normal 2 7 7 2 5" xfId="18441" xr:uid="{00000000-0005-0000-0000-000074710000}"/>
    <cellStyle name="Normal 2 7 7 3" xfId="3477" xr:uid="{00000000-0005-0000-0000-000075710000}"/>
    <cellStyle name="Normal 2 7 7 3 2" xfId="11623" xr:uid="{00000000-0005-0000-0000-000076710000}"/>
    <cellStyle name="Normal 2 7 7 3 2 2" xfId="27919" xr:uid="{00000000-0005-0000-0000-000077710000}"/>
    <cellStyle name="Normal 2 7 7 3 3" xfId="19773" xr:uid="{00000000-0005-0000-0000-000078710000}"/>
    <cellStyle name="Normal 2 7 7 4" xfId="6034" xr:uid="{00000000-0005-0000-0000-000079710000}"/>
    <cellStyle name="Normal 2 7 7 4 2" xfId="14180" xr:uid="{00000000-0005-0000-0000-00007A710000}"/>
    <cellStyle name="Normal 2 7 7 4 2 2" xfId="30476" xr:uid="{00000000-0005-0000-0000-00007B710000}"/>
    <cellStyle name="Normal 2 7 7 4 3" xfId="22330" xr:uid="{00000000-0005-0000-0000-00007C710000}"/>
    <cellStyle name="Normal 2 7 7 5" xfId="8881" xr:uid="{00000000-0005-0000-0000-00007D710000}"/>
    <cellStyle name="Normal 2 7 7 5 2" xfId="25177" xr:uid="{00000000-0005-0000-0000-00007E710000}"/>
    <cellStyle name="Normal 2 7 7 6" xfId="17031" xr:uid="{00000000-0005-0000-0000-00007F710000}"/>
    <cellStyle name="Normal 2 7 8" xfId="1440" xr:uid="{00000000-0005-0000-0000-000080710000}"/>
    <cellStyle name="Normal 2 7 8 2" xfId="4086" xr:uid="{00000000-0005-0000-0000-000081710000}"/>
    <cellStyle name="Normal 2 7 8 2 2" xfId="12232" xr:uid="{00000000-0005-0000-0000-000082710000}"/>
    <cellStyle name="Normal 2 7 8 2 2 2" xfId="28528" xr:uid="{00000000-0005-0000-0000-000083710000}"/>
    <cellStyle name="Normal 2 7 8 2 3" xfId="20382" xr:uid="{00000000-0005-0000-0000-000084710000}"/>
    <cellStyle name="Normal 2 7 8 3" xfId="6739" xr:uid="{00000000-0005-0000-0000-000085710000}"/>
    <cellStyle name="Normal 2 7 8 3 2" xfId="14885" xr:uid="{00000000-0005-0000-0000-000086710000}"/>
    <cellStyle name="Normal 2 7 8 3 2 2" xfId="31181" xr:uid="{00000000-0005-0000-0000-000087710000}"/>
    <cellStyle name="Normal 2 7 8 3 3" xfId="23035" xr:uid="{00000000-0005-0000-0000-000088710000}"/>
    <cellStyle name="Normal 2 7 8 4" xfId="9586" xr:uid="{00000000-0005-0000-0000-000089710000}"/>
    <cellStyle name="Normal 2 7 8 4 2" xfId="25882" xr:uid="{00000000-0005-0000-0000-00008A710000}"/>
    <cellStyle name="Normal 2 7 8 5" xfId="17736" xr:uid="{00000000-0005-0000-0000-00008B710000}"/>
    <cellStyle name="Normal 2 7 9" xfId="2868" xr:uid="{00000000-0005-0000-0000-00008C710000}"/>
    <cellStyle name="Normal 2 7 9 2" xfId="11014" xr:uid="{00000000-0005-0000-0000-00008D710000}"/>
    <cellStyle name="Normal 2 7 9 2 2" xfId="27310" xr:uid="{00000000-0005-0000-0000-00008E710000}"/>
    <cellStyle name="Normal 2 7 9 3" xfId="19164" xr:uid="{00000000-0005-0000-0000-00008F710000}"/>
    <cellStyle name="Normal 2 8" xfId="51" xr:uid="{00000000-0005-0000-0000-000090710000}"/>
    <cellStyle name="Normal 2 8 10" xfId="8198" xr:uid="{00000000-0005-0000-0000-000091710000}"/>
    <cellStyle name="Normal 2 8 10 2" xfId="24494" xr:uid="{00000000-0005-0000-0000-000092710000}"/>
    <cellStyle name="Normal 2 8 11" xfId="16348" xr:uid="{00000000-0005-0000-0000-000093710000}"/>
    <cellStyle name="Normal 2 8 2" xfId="141" xr:uid="{00000000-0005-0000-0000-000094710000}"/>
    <cellStyle name="Normal 2 8 2 2" xfId="485" xr:uid="{00000000-0005-0000-0000-000095710000}"/>
    <cellStyle name="Normal 2 8 2 2 2" xfId="1191" xr:uid="{00000000-0005-0000-0000-000096710000}"/>
    <cellStyle name="Normal 2 8 2 2 2 2" xfId="2601" xr:uid="{00000000-0005-0000-0000-000097710000}"/>
    <cellStyle name="Normal 2 8 2 2 2 2 2" xfId="5083" xr:uid="{00000000-0005-0000-0000-000098710000}"/>
    <cellStyle name="Normal 2 8 2 2 2 2 2 2" xfId="13229" xr:uid="{00000000-0005-0000-0000-000099710000}"/>
    <cellStyle name="Normal 2 8 2 2 2 2 2 2 2" xfId="29525" xr:uid="{00000000-0005-0000-0000-00009A710000}"/>
    <cellStyle name="Normal 2 8 2 2 2 2 2 3" xfId="21379" xr:uid="{00000000-0005-0000-0000-00009B710000}"/>
    <cellStyle name="Normal 2 8 2 2 2 2 3" xfId="7900" xr:uid="{00000000-0005-0000-0000-00009C710000}"/>
    <cellStyle name="Normal 2 8 2 2 2 2 3 2" xfId="16046" xr:uid="{00000000-0005-0000-0000-00009D710000}"/>
    <cellStyle name="Normal 2 8 2 2 2 2 3 2 2" xfId="32342" xr:uid="{00000000-0005-0000-0000-00009E710000}"/>
    <cellStyle name="Normal 2 8 2 2 2 2 3 3" xfId="24196" xr:uid="{00000000-0005-0000-0000-00009F710000}"/>
    <cellStyle name="Normal 2 8 2 2 2 2 4" xfId="10747" xr:uid="{00000000-0005-0000-0000-0000A0710000}"/>
    <cellStyle name="Normal 2 8 2 2 2 2 4 2" xfId="27043" xr:uid="{00000000-0005-0000-0000-0000A1710000}"/>
    <cellStyle name="Normal 2 8 2 2 2 2 5" xfId="18897" xr:uid="{00000000-0005-0000-0000-0000A2710000}"/>
    <cellStyle name="Normal 2 8 2 2 2 3" xfId="3865" xr:uid="{00000000-0005-0000-0000-0000A3710000}"/>
    <cellStyle name="Normal 2 8 2 2 2 3 2" xfId="12011" xr:uid="{00000000-0005-0000-0000-0000A4710000}"/>
    <cellStyle name="Normal 2 8 2 2 2 3 2 2" xfId="28307" xr:uid="{00000000-0005-0000-0000-0000A5710000}"/>
    <cellStyle name="Normal 2 8 2 2 2 3 3" xfId="20161" xr:uid="{00000000-0005-0000-0000-0000A6710000}"/>
    <cellStyle name="Normal 2 8 2 2 2 4" xfId="6490" xr:uid="{00000000-0005-0000-0000-0000A7710000}"/>
    <cellStyle name="Normal 2 8 2 2 2 4 2" xfId="14636" xr:uid="{00000000-0005-0000-0000-0000A8710000}"/>
    <cellStyle name="Normal 2 8 2 2 2 4 2 2" xfId="30932" xr:uid="{00000000-0005-0000-0000-0000A9710000}"/>
    <cellStyle name="Normal 2 8 2 2 2 4 3" xfId="22786" xr:uid="{00000000-0005-0000-0000-0000AA710000}"/>
    <cellStyle name="Normal 2 8 2 2 2 5" xfId="9337" xr:uid="{00000000-0005-0000-0000-0000AB710000}"/>
    <cellStyle name="Normal 2 8 2 2 2 5 2" xfId="25633" xr:uid="{00000000-0005-0000-0000-0000AC710000}"/>
    <cellStyle name="Normal 2 8 2 2 2 6" xfId="17487" xr:uid="{00000000-0005-0000-0000-0000AD710000}"/>
    <cellStyle name="Normal 2 8 2 2 3" xfId="1896" xr:uid="{00000000-0005-0000-0000-0000AE710000}"/>
    <cellStyle name="Normal 2 8 2 2 3 2" xfId="4474" xr:uid="{00000000-0005-0000-0000-0000AF710000}"/>
    <cellStyle name="Normal 2 8 2 2 3 2 2" xfId="12620" xr:uid="{00000000-0005-0000-0000-0000B0710000}"/>
    <cellStyle name="Normal 2 8 2 2 3 2 2 2" xfId="28916" xr:uid="{00000000-0005-0000-0000-0000B1710000}"/>
    <cellStyle name="Normal 2 8 2 2 3 2 3" xfId="20770" xr:uid="{00000000-0005-0000-0000-0000B2710000}"/>
    <cellStyle name="Normal 2 8 2 2 3 3" xfId="7195" xr:uid="{00000000-0005-0000-0000-0000B3710000}"/>
    <cellStyle name="Normal 2 8 2 2 3 3 2" xfId="15341" xr:uid="{00000000-0005-0000-0000-0000B4710000}"/>
    <cellStyle name="Normal 2 8 2 2 3 3 2 2" xfId="31637" xr:uid="{00000000-0005-0000-0000-0000B5710000}"/>
    <cellStyle name="Normal 2 8 2 2 3 3 3" xfId="23491" xr:uid="{00000000-0005-0000-0000-0000B6710000}"/>
    <cellStyle name="Normal 2 8 2 2 3 4" xfId="10042" xr:uid="{00000000-0005-0000-0000-0000B7710000}"/>
    <cellStyle name="Normal 2 8 2 2 3 4 2" xfId="26338" xr:uid="{00000000-0005-0000-0000-0000B8710000}"/>
    <cellStyle name="Normal 2 8 2 2 3 5" xfId="18192" xr:uid="{00000000-0005-0000-0000-0000B9710000}"/>
    <cellStyle name="Normal 2 8 2 2 4" xfId="3256" xr:uid="{00000000-0005-0000-0000-0000BA710000}"/>
    <cellStyle name="Normal 2 8 2 2 4 2" xfId="11402" xr:uid="{00000000-0005-0000-0000-0000BB710000}"/>
    <cellStyle name="Normal 2 8 2 2 4 2 2" xfId="27698" xr:uid="{00000000-0005-0000-0000-0000BC710000}"/>
    <cellStyle name="Normal 2 8 2 2 4 3" xfId="19552" xr:uid="{00000000-0005-0000-0000-0000BD710000}"/>
    <cellStyle name="Normal 2 8 2 2 5" xfId="5785" xr:uid="{00000000-0005-0000-0000-0000BE710000}"/>
    <cellStyle name="Normal 2 8 2 2 5 2" xfId="13931" xr:uid="{00000000-0005-0000-0000-0000BF710000}"/>
    <cellStyle name="Normal 2 8 2 2 5 2 2" xfId="30227" xr:uid="{00000000-0005-0000-0000-0000C0710000}"/>
    <cellStyle name="Normal 2 8 2 2 5 3" xfId="22081" xr:uid="{00000000-0005-0000-0000-0000C1710000}"/>
    <cellStyle name="Normal 2 8 2 2 6" xfId="8632" xr:uid="{00000000-0005-0000-0000-0000C2710000}"/>
    <cellStyle name="Normal 2 8 2 2 6 2" xfId="24928" xr:uid="{00000000-0005-0000-0000-0000C3710000}"/>
    <cellStyle name="Normal 2 8 2 2 7" xfId="16782" xr:uid="{00000000-0005-0000-0000-0000C4710000}"/>
    <cellStyle name="Normal 2 8 2 3" xfId="847" xr:uid="{00000000-0005-0000-0000-0000C5710000}"/>
    <cellStyle name="Normal 2 8 2 3 2" xfId="2257" xr:uid="{00000000-0005-0000-0000-0000C6710000}"/>
    <cellStyle name="Normal 2 8 2 3 2 2" xfId="4787" xr:uid="{00000000-0005-0000-0000-0000C7710000}"/>
    <cellStyle name="Normal 2 8 2 3 2 2 2" xfId="12933" xr:uid="{00000000-0005-0000-0000-0000C8710000}"/>
    <cellStyle name="Normal 2 8 2 3 2 2 2 2" xfId="29229" xr:uid="{00000000-0005-0000-0000-0000C9710000}"/>
    <cellStyle name="Normal 2 8 2 3 2 2 3" xfId="21083" xr:uid="{00000000-0005-0000-0000-0000CA710000}"/>
    <cellStyle name="Normal 2 8 2 3 2 3" xfId="7556" xr:uid="{00000000-0005-0000-0000-0000CB710000}"/>
    <cellStyle name="Normal 2 8 2 3 2 3 2" xfId="15702" xr:uid="{00000000-0005-0000-0000-0000CC710000}"/>
    <cellStyle name="Normal 2 8 2 3 2 3 2 2" xfId="31998" xr:uid="{00000000-0005-0000-0000-0000CD710000}"/>
    <cellStyle name="Normal 2 8 2 3 2 3 3" xfId="23852" xr:uid="{00000000-0005-0000-0000-0000CE710000}"/>
    <cellStyle name="Normal 2 8 2 3 2 4" xfId="10403" xr:uid="{00000000-0005-0000-0000-0000CF710000}"/>
    <cellStyle name="Normal 2 8 2 3 2 4 2" xfId="26699" xr:uid="{00000000-0005-0000-0000-0000D0710000}"/>
    <cellStyle name="Normal 2 8 2 3 2 5" xfId="18553" xr:uid="{00000000-0005-0000-0000-0000D1710000}"/>
    <cellStyle name="Normal 2 8 2 3 3" xfId="3569" xr:uid="{00000000-0005-0000-0000-0000D2710000}"/>
    <cellStyle name="Normal 2 8 2 3 3 2" xfId="11715" xr:uid="{00000000-0005-0000-0000-0000D3710000}"/>
    <cellStyle name="Normal 2 8 2 3 3 2 2" xfId="28011" xr:uid="{00000000-0005-0000-0000-0000D4710000}"/>
    <cellStyle name="Normal 2 8 2 3 3 3" xfId="19865" xr:uid="{00000000-0005-0000-0000-0000D5710000}"/>
    <cellStyle name="Normal 2 8 2 3 4" xfId="6146" xr:uid="{00000000-0005-0000-0000-0000D6710000}"/>
    <cellStyle name="Normal 2 8 2 3 4 2" xfId="14292" xr:uid="{00000000-0005-0000-0000-0000D7710000}"/>
    <cellStyle name="Normal 2 8 2 3 4 2 2" xfId="30588" xr:uid="{00000000-0005-0000-0000-0000D8710000}"/>
    <cellStyle name="Normal 2 8 2 3 4 3" xfId="22442" xr:uid="{00000000-0005-0000-0000-0000D9710000}"/>
    <cellStyle name="Normal 2 8 2 3 5" xfId="8993" xr:uid="{00000000-0005-0000-0000-0000DA710000}"/>
    <cellStyle name="Normal 2 8 2 3 5 2" xfId="25289" xr:uid="{00000000-0005-0000-0000-0000DB710000}"/>
    <cellStyle name="Normal 2 8 2 3 6" xfId="17143" xr:uid="{00000000-0005-0000-0000-0000DC710000}"/>
    <cellStyle name="Normal 2 8 2 4" xfId="1552" xr:uid="{00000000-0005-0000-0000-0000DD710000}"/>
    <cellStyle name="Normal 2 8 2 4 2" xfId="4178" xr:uid="{00000000-0005-0000-0000-0000DE710000}"/>
    <cellStyle name="Normal 2 8 2 4 2 2" xfId="12324" xr:uid="{00000000-0005-0000-0000-0000DF710000}"/>
    <cellStyle name="Normal 2 8 2 4 2 2 2" xfId="28620" xr:uid="{00000000-0005-0000-0000-0000E0710000}"/>
    <cellStyle name="Normal 2 8 2 4 2 3" xfId="20474" xr:uid="{00000000-0005-0000-0000-0000E1710000}"/>
    <cellStyle name="Normal 2 8 2 4 3" xfId="6851" xr:uid="{00000000-0005-0000-0000-0000E2710000}"/>
    <cellStyle name="Normal 2 8 2 4 3 2" xfId="14997" xr:uid="{00000000-0005-0000-0000-0000E3710000}"/>
    <cellStyle name="Normal 2 8 2 4 3 2 2" xfId="31293" xr:uid="{00000000-0005-0000-0000-0000E4710000}"/>
    <cellStyle name="Normal 2 8 2 4 3 3" xfId="23147" xr:uid="{00000000-0005-0000-0000-0000E5710000}"/>
    <cellStyle name="Normal 2 8 2 4 4" xfId="9698" xr:uid="{00000000-0005-0000-0000-0000E6710000}"/>
    <cellStyle name="Normal 2 8 2 4 4 2" xfId="25994" xr:uid="{00000000-0005-0000-0000-0000E7710000}"/>
    <cellStyle name="Normal 2 8 2 4 5" xfId="17848" xr:uid="{00000000-0005-0000-0000-0000E8710000}"/>
    <cellStyle name="Normal 2 8 2 5" xfId="2960" xr:uid="{00000000-0005-0000-0000-0000E9710000}"/>
    <cellStyle name="Normal 2 8 2 5 2" xfId="11106" xr:uid="{00000000-0005-0000-0000-0000EA710000}"/>
    <cellStyle name="Normal 2 8 2 5 2 2" xfId="27402" xr:uid="{00000000-0005-0000-0000-0000EB710000}"/>
    <cellStyle name="Normal 2 8 2 5 3" xfId="19256" xr:uid="{00000000-0005-0000-0000-0000EC710000}"/>
    <cellStyle name="Normal 2 8 2 6" xfId="5441" xr:uid="{00000000-0005-0000-0000-0000ED710000}"/>
    <cellStyle name="Normal 2 8 2 6 2" xfId="13587" xr:uid="{00000000-0005-0000-0000-0000EE710000}"/>
    <cellStyle name="Normal 2 8 2 6 2 2" xfId="29883" xr:uid="{00000000-0005-0000-0000-0000EF710000}"/>
    <cellStyle name="Normal 2 8 2 6 3" xfId="21737" xr:uid="{00000000-0005-0000-0000-0000F0710000}"/>
    <cellStyle name="Normal 2 8 2 7" xfId="8288" xr:uid="{00000000-0005-0000-0000-0000F1710000}"/>
    <cellStyle name="Normal 2 8 2 7 2" xfId="24584" xr:uid="{00000000-0005-0000-0000-0000F2710000}"/>
    <cellStyle name="Normal 2 8 2 8" xfId="16438" xr:uid="{00000000-0005-0000-0000-0000F3710000}"/>
    <cellStyle name="Normal 2 8 3" xfId="223" xr:uid="{00000000-0005-0000-0000-0000F4710000}"/>
    <cellStyle name="Normal 2 8 3 2" xfId="567" xr:uid="{00000000-0005-0000-0000-0000F5710000}"/>
    <cellStyle name="Normal 2 8 3 2 2" xfId="1273" xr:uid="{00000000-0005-0000-0000-0000F6710000}"/>
    <cellStyle name="Normal 2 8 3 2 2 2" xfId="2683" xr:uid="{00000000-0005-0000-0000-0000F7710000}"/>
    <cellStyle name="Normal 2 8 3 2 2 2 2" xfId="5157" xr:uid="{00000000-0005-0000-0000-0000F8710000}"/>
    <cellStyle name="Normal 2 8 3 2 2 2 2 2" xfId="13303" xr:uid="{00000000-0005-0000-0000-0000F9710000}"/>
    <cellStyle name="Normal 2 8 3 2 2 2 2 2 2" xfId="29599" xr:uid="{00000000-0005-0000-0000-0000FA710000}"/>
    <cellStyle name="Normal 2 8 3 2 2 2 2 3" xfId="21453" xr:uid="{00000000-0005-0000-0000-0000FB710000}"/>
    <cellStyle name="Normal 2 8 3 2 2 2 3" xfId="7982" xr:uid="{00000000-0005-0000-0000-0000FC710000}"/>
    <cellStyle name="Normal 2 8 3 2 2 2 3 2" xfId="16128" xr:uid="{00000000-0005-0000-0000-0000FD710000}"/>
    <cellStyle name="Normal 2 8 3 2 2 2 3 2 2" xfId="32424" xr:uid="{00000000-0005-0000-0000-0000FE710000}"/>
    <cellStyle name="Normal 2 8 3 2 2 2 3 3" xfId="24278" xr:uid="{00000000-0005-0000-0000-0000FF710000}"/>
    <cellStyle name="Normal 2 8 3 2 2 2 4" xfId="10829" xr:uid="{00000000-0005-0000-0000-000000720000}"/>
    <cellStyle name="Normal 2 8 3 2 2 2 4 2" xfId="27125" xr:uid="{00000000-0005-0000-0000-000001720000}"/>
    <cellStyle name="Normal 2 8 3 2 2 2 5" xfId="18979" xr:uid="{00000000-0005-0000-0000-000002720000}"/>
    <cellStyle name="Normal 2 8 3 2 2 3" xfId="3939" xr:uid="{00000000-0005-0000-0000-000003720000}"/>
    <cellStyle name="Normal 2 8 3 2 2 3 2" xfId="12085" xr:uid="{00000000-0005-0000-0000-000004720000}"/>
    <cellStyle name="Normal 2 8 3 2 2 3 2 2" xfId="28381" xr:uid="{00000000-0005-0000-0000-000005720000}"/>
    <cellStyle name="Normal 2 8 3 2 2 3 3" xfId="20235" xr:uid="{00000000-0005-0000-0000-000006720000}"/>
    <cellStyle name="Normal 2 8 3 2 2 4" xfId="6572" xr:uid="{00000000-0005-0000-0000-000007720000}"/>
    <cellStyle name="Normal 2 8 3 2 2 4 2" xfId="14718" xr:uid="{00000000-0005-0000-0000-000008720000}"/>
    <cellStyle name="Normal 2 8 3 2 2 4 2 2" xfId="31014" xr:uid="{00000000-0005-0000-0000-000009720000}"/>
    <cellStyle name="Normal 2 8 3 2 2 4 3" xfId="22868" xr:uid="{00000000-0005-0000-0000-00000A720000}"/>
    <cellStyle name="Normal 2 8 3 2 2 5" xfId="9419" xr:uid="{00000000-0005-0000-0000-00000B720000}"/>
    <cellStyle name="Normal 2 8 3 2 2 5 2" xfId="25715" xr:uid="{00000000-0005-0000-0000-00000C720000}"/>
    <cellStyle name="Normal 2 8 3 2 2 6" xfId="17569" xr:uid="{00000000-0005-0000-0000-00000D720000}"/>
    <cellStyle name="Normal 2 8 3 2 3" xfId="1978" xr:uid="{00000000-0005-0000-0000-00000E720000}"/>
    <cellStyle name="Normal 2 8 3 2 3 2" xfId="4548" xr:uid="{00000000-0005-0000-0000-00000F720000}"/>
    <cellStyle name="Normal 2 8 3 2 3 2 2" xfId="12694" xr:uid="{00000000-0005-0000-0000-000010720000}"/>
    <cellStyle name="Normal 2 8 3 2 3 2 2 2" xfId="28990" xr:uid="{00000000-0005-0000-0000-000011720000}"/>
    <cellStyle name="Normal 2 8 3 2 3 2 3" xfId="20844" xr:uid="{00000000-0005-0000-0000-000012720000}"/>
    <cellStyle name="Normal 2 8 3 2 3 3" xfId="7277" xr:uid="{00000000-0005-0000-0000-000013720000}"/>
    <cellStyle name="Normal 2 8 3 2 3 3 2" xfId="15423" xr:uid="{00000000-0005-0000-0000-000014720000}"/>
    <cellStyle name="Normal 2 8 3 2 3 3 2 2" xfId="31719" xr:uid="{00000000-0005-0000-0000-000015720000}"/>
    <cellStyle name="Normal 2 8 3 2 3 3 3" xfId="23573" xr:uid="{00000000-0005-0000-0000-000016720000}"/>
    <cellStyle name="Normal 2 8 3 2 3 4" xfId="10124" xr:uid="{00000000-0005-0000-0000-000017720000}"/>
    <cellStyle name="Normal 2 8 3 2 3 4 2" xfId="26420" xr:uid="{00000000-0005-0000-0000-000018720000}"/>
    <cellStyle name="Normal 2 8 3 2 3 5" xfId="18274" xr:uid="{00000000-0005-0000-0000-000019720000}"/>
    <cellStyle name="Normal 2 8 3 2 4" xfId="3330" xr:uid="{00000000-0005-0000-0000-00001A720000}"/>
    <cellStyle name="Normal 2 8 3 2 4 2" xfId="11476" xr:uid="{00000000-0005-0000-0000-00001B720000}"/>
    <cellStyle name="Normal 2 8 3 2 4 2 2" xfId="27772" xr:uid="{00000000-0005-0000-0000-00001C720000}"/>
    <cellStyle name="Normal 2 8 3 2 4 3" xfId="19626" xr:uid="{00000000-0005-0000-0000-00001D720000}"/>
    <cellStyle name="Normal 2 8 3 2 5" xfId="5867" xr:uid="{00000000-0005-0000-0000-00001E720000}"/>
    <cellStyle name="Normal 2 8 3 2 5 2" xfId="14013" xr:uid="{00000000-0005-0000-0000-00001F720000}"/>
    <cellStyle name="Normal 2 8 3 2 5 2 2" xfId="30309" xr:uid="{00000000-0005-0000-0000-000020720000}"/>
    <cellStyle name="Normal 2 8 3 2 5 3" xfId="22163" xr:uid="{00000000-0005-0000-0000-000021720000}"/>
    <cellStyle name="Normal 2 8 3 2 6" xfId="8714" xr:uid="{00000000-0005-0000-0000-000022720000}"/>
    <cellStyle name="Normal 2 8 3 2 6 2" xfId="25010" xr:uid="{00000000-0005-0000-0000-000023720000}"/>
    <cellStyle name="Normal 2 8 3 2 7" xfId="16864" xr:uid="{00000000-0005-0000-0000-000024720000}"/>
    <cellStyle name="Normal 2 8 3 3" xfId="929" xr:uid="{00000000-0005-0000-0000-000025720000}"/>
    <cellStyle name="Normal 2 8 3 3 2" xfId="2339" xr:uid="{00000000-0005-0000-0000-000026720000}"/>
    <cellStyle name="Normal 2 8 3 3 2 2" xfId="4861" xr:uid="{00000000-0005-0000-0000-000027720000}"/>
    <cellStyle name="Normal 2 8 3 3 2 2 2" xfId="13007" xr:uid="{00000000-0005-0000-0000-000028720000}"/>
    <cellStyle name="Normal 2 8 3 3 2 2 2 2" xfId="29303" xr:uid="{00000000-0005-0000-0000-000029720000}"/>
    <cellStyle name="Normal 2 8 3 3 2 2 3" xfId="21157" xr:uid="{00000000-0005-0000-0000-00002A720000}"/>
    <cellStyle name="Normal 2 8 3 3 2 3" xfId="7638" xr:uid="{00000000-0005-0000-0000-00002B720000}"/>
    <cellStyle name="Normal 2 8 3 3 2 3 2" xfId="15784" xr:uid="{00000000-0005-0000-0000-00002C720000}"/>
    <cellStyle name="Normal 2 8 3 3 2 3 2 2" xfId="32080" xr:uid="{00000000-0005-0000-0000-00002D720000}"/>
    <cellStyle name="Normal 2 8 3 3 2 3 3" xfId="23934" xr:uid="{00000000-0005-0000-0000-00002E720000}"/>
    <cellStyle name="Normal 2 8 3 3 2 4" xfId="10485" xr:uid="{00000000-0005-0000-0000-00002F720000}"/>
    <cellStyle name="Normal 2 8 3 3 2 4 2" xfId="26781" xr:uid="{00000000-0005-0000-0000-000030720000}"/>
    <cellStyle name="Normal 2 8 3 3 2 5" xfId="18635" xr:uid="{00000000-0005-0000-0000-000031720000}"/>
    <cellStyle name="Normal 2 8 3 3 3" xfId="3643" xr:uid="{00000000-0005-0000-0000-000032720000}"/>
    <cellStyle name="Normal 2 8 3 3 3 2" xfId="11789" xr:uid="{00000000-0005-0000-0000-000033720000}"/>
    <cellStyle name="Normal 2 8 3 3 3 2 2" xfId="28085" xr:uid="{00000000-0005-0000-0000-000034720000}"/>
    <cellStyle name="Normal 2 8 3 3 3 3" xfId="19939" xr:uid="{00000000-0005-0000-0000-000035720000}"/>
    <cellStyle name="Normal 2 8 3 3 4" xfId="6228" xr:uid="{00000000-0005-0000-0000-000036720000}"/>
    <cellStyle name="Normal 2 8 3 3 4 2" xfId="14374" xr:uid="{00000000-0005-0000-0000-000037720000}"/>
    <cellStyle name="Normal 2 8 3 3 4 2 2" xfId="30670" xr:uid="{00000000-0005-0000-0000-000038720000}"/>
    <cellStyle name="Normal 2 8 3 3 4 3" xfId="22524" xr:uid="{00000000-0005-0000-0000-000039720000}"/>
    <cellStyle name="Normal 2 8 3 3 5" xfId="9075" xr:uid="{00000000-0005-0000-0000-00003A720000}"/>
    <cellStyle name="Normal 2 8 3 3 5 2" xfId="25371" xr:uid="{00000000-0005-0000-0000-00003B720000}"/>
    <cellStyle name="Normal 2 8 3 3 6" xfId="17225" xr:uid="{00000000-0005-0000-0000-00003C720000}"/>
    <cellStyle name="Normal 2 8 3 4" xfId="1634" xr:uid="{00000000-0005-0000-0000-00003D720000}"/>
    <cellStyle name="Normal 2 8 3 4 2" xfId="4252" xr:uid="{00000000-0005-0000-0000-00003E720000}"/>
    <cellStyle name="Normal 2 8 3 4 2 2" xfId="12398" xr:uid="{00000000-0005-0000-0000-00003F720000}"/>
    <cellStyle name="Normal 2 8 3 4 2 2 2" xfId="28694" xr:uid="{00000000-0005-0000-0000-000040720000}"/>
    <cellStyle name="Normal 2 8 3 4 2 3" xfId="20548" xr:uid="{00000000-0005-0000-0000-000041720000}"/>
    <cellStyle name="Normal 2 8 3 4 3" xfId="6933" xr:uid="{00000000-0005-0000-0000-000042720000}"/>
    <cellStyle name="Normal 2 8 3 4 3 2" xfId="15079" xr:uid="{00000000-0005-0000-0000-000043720000}"/>
    <cellStyle name="Normal 2 8 3 4 3 2 2" xfId="31375" xr:uid="{00000000-0005-0000-0000-000044720000}"/>
    <cellStyle name="Normal 2 8 3 4 3 3" xfId="23229" xr:uid="{00000000-0005-0000-0000-000045720000}"/>
    <cellStyle name="Normal 2 8 3 4 4" xfId="9780" xr:uid="{00000000-0005-0000-0000-000046720000}"/>
    <cellStyle name="Normal 2 8 3 4 4 2" xfId="26076" xr:uid="{00000000-0005-0000-0000-000047720000}"/>
    <cellStyle name="Normal 2 8 3 4 5" xfId="17930" xr:uid="{00000000-0005-0000-0000-000048720000}"/>
    <cellStyle name="Normal 2 8 3 5" xfId="3034" xr:uid="{00000000-0005-0000-0000-000049720000}"/>
    <cellStyle name="Normal 2 8 3 5 2" xfId="11180" xr:uid="{00000000-0005-0000-0000-00004A720000}"/>
    <cellStyle name="Normal 2 8 3 5 2 2" xfId="27476" xr:uid="{00000000-0005-0000-0000-00004B720000}"/>
    <cellStyle name="Normal 2 8 3 5 3" xfId="19330" xr:uid="{00000000-0005-0000-0000-00004C720000}"/>
    <cellStyle name="Normal 2 8 3 6" xfId="5523" xr:uid="{00000000-0005-0000-0000-00004D720000}"/>
    <cellStyle name="Normal 2 8 3 6 2" xfId="13669" xr:uid="{00000000-0005-0000-0000-00004E720000}"/>
    <cellStyle name="Normal 2 8 3 6 2 2" xfId="29965" xr:uid="{00000000-0005-0000-0000-00004F720000}"/>
    <cellStyle name="Normal 2 8 3 6 3" xfId="21819" xr:uid="{00000000-0005-0000-0000-000050720000}"/>
    <cellStyle name="Normal 2 8 3 7" xfId="8370" xr:uid="{00000000-0005-0000-0000-000051720000}"/>
    <cellStyle name="Normal 2 8 3 7 2" xfId="24666" xr:uid="{00000000-0005-0000-0000-000052720000}"/>
    <cellStyle name="Normal 2 8 3 8" xfId="16520" xr:uid="{00000000-0005-0000-0000-000053720000}"/>
    <cellStyle name="Normal 2 8 4" xfId="305" xr:uid="{00000000-0005-0000-0000-000054720000}"/>
    <cellStyle name="Normal 2 8 4 2" xfId="649" xr:uid="{00000000-0005-0000-0000-000055720000}"/>
    <cellStyle name="Normal 2 8 4 2 2" xfId="1355" xr:uid="{00000000-0005-0000-0000-000056720000}"/>
    <cellStyle name="Normal 2 8 4 2 2 2" xfId="2765" xr:uid="{00000000-0005-0000-0000-000057720000}"/>
    <cellStyle name="Normal 2 8 4 2 2 2 2" xfId="5231" xr:uid="{00000000-0005-0000-0000-000058720000}"/>
    <cellStyle name="Normal 2 8 4 2 2 2 2 2" xfId="13377" xr:uid="{00000000-0005-0000-0000-000059720000}"/>
    <cellStyle name="Normal 2 8 4 2 2 2 2 2 2" xfId="29673" xr:uid="{00000000-0005-0000-0000-00005A720000}"/>
    <cellStyle name="Normal 2 8 4 2 2 2 2 3" xfId="21527" xr:uid="{00000000-0005-0000-0000-00005B720000}"/>
    <cellStyle name="Normal 2 8 4 2 2 2 3" xfId="8064" xr:uid="{00000000-0005-0000-0000-00005C720000}"/>
    <cellStyle name="Normal 2 8 4 2 2 2 3 2" xfId="16210" xr:uid="{00000000-0005-0000-0000-00005D720000}"/>
    <cellStyle name="Normal 2 8 4 2 2 2 3 2 2" xfId="32506" xr:uid="{00000000-0005-0000-0000-00005E720000}"/>
    <cellStyle name="Normal 2 8 4 2 2 2 3 3" xfId="24360" xr:uid="{00000000-0005-0000-0000-00005F720000}"/>
    <cellStyle name="Normal 2 8 4 2 2 2 4" xfId="10911" xr:uid="{00000000-0005-0000-0000-000060720000}"/>
    <cellStyle name="Normal 2 8 4 2 2 2 4 2" xfId="27207" xr:uid="{00000000-0005-0000-0000-000061720000}"/>
    <cellStyle name="Normal 2 8 4 2 2 2 5" xfId="19061" xr:uid="{00000000-0005-0000-0000-000062720000}"/>
    <cellStyle name="Normal 2 8 4 2 2 3" xfId="4013" xr:uid="{00000000-0005-0000-0000-000063720000}"/>
    <cellStyle name="Normal 2 8 4 2 2 3 2" xfId="12159" xr:uid="{00000000-0005-0000-0000-000064720000}"/>
    <cellStyle name="Normal 2 8 4 2 2 3 2 2" xfId="28455" xr:uid="{00000000-0005-0000-0000-000065720000}"/>
    <cellStyle name="Normal 2 8 4 2 2 3 3" xfId="20309" xr:uid="{00000000-0005-0000-0000-000066720000}"/>
    <cellStyle name="Normal 2 8 4 2 2 4" xfId="6654" xr:uid="{00000000-0005-0000-0000-000067720000}"/>
    <cellStyle name="Normal 2 8 4 2 2 4 2" xfId="14800" xr:uid="{00000000-0005-0000-0000-000068720000}"/>
    <cellStyle name="Normal 2 8 4 2 2 4 2 2" xfId="31096" xr:uid="{00000000-0005-0000-0000-000069720000}"/>
    <cellStyle name="Normal 2 8 4 2 2 4 3" xfId="22950" xr:uid="{00000000-0005-0000-0000-00006A720000}"/>
    <cellStyle name="Normal 2 8 4 2 2 5" xfId="9501" xr:uid="{00000000-0005-0000-0000-00006B720000}"/>
    <cellStyle name="Normal 2 8 4 2 2 5 2" xfId="25797" xr:uid="{00000000-0005-0000-0000-00006C720000}"/>
    <cellStyle name="Normal 2 8 4 2 2 6" xfId="17651" xr:uid="{00000000-0005-0000-0000-00006D720000}"/>
    <cellStyle name="Normal 2 8 4 2 3" xfId="2060" xr:uid="{00000000-0005-0000-0000-00006E720000}"/>
    <cellStyle name="Normal 2 8 4 2 3 2" xfId="4622" xr:uid="{00000000-0005-0000-0000-00006F720000}"/>
    <cellStyle name="Normal 2 8 4 2 3 2 2" xfId="12768" xr:uid="{00000000-0005-0000-0000-000070720000}"/>
    <cellStyle name="Normal 2 8 4 2 3 2 2 2" xfId="29064" xr:uid="{00000000-0005-0000-0000-000071720000}"/>
    <cellStyle name="Normal 2 8 4 2 3 2 3" xfId="20918" xr:uid="{00000000-0005-0000-0000-000072720000}"/>
    <cellStyle name="Normal 2 8 4 2 3 3" xfId="7359" xr:uid="{00000000-0005-0000-0000-000073720000}"/>
    <cellStyle name="Normal 2 8 4 2 3 3 2" xfId="15505" xr:uid="{00000000-0005-0000-0000-000074720000}"/>
    <cellStyle name="Normal 2 8 4 2 3 3 2 2" xfId="31801" xr:uid="{00000000-0005-0000-0000-000075720000}"/>
    <cellStyle name="Normal 2 8 4 2 3 3 3" xfId="23655" xr:uid="{00000000-0005-0000-0000-000076720000}"/>
    <cellStyle name="Normal 2 8 4 2 3 4" xfId="10206" xr:uid="{00000000-0005-0000-0000-000077720000}"/>
    <cellStyle name="Normal 2 8 4 2 3 4 2" xfId="26502" xr:uid="{00000000-0005-0000-0000-000078720000}"/>
    <cellStyle name="Normal 2 8 4 2 3 5" xfId="18356" xr:uid="{00000000-0005-0000-0000-000079720000}"/>
    <cellStyle name="Normal 2 8 4 2 4" xfId="3404" xr:uid="{00000000-0005-0000-0000-00007A720000}"/>
    <cellStyle name="Normal 2 8 4 2 4 2" xfId="11550" xr:uid="{00000000-0005-0000-0000-00007B720000}"/>
    <cellStyle name="Normal 2 8 4 2 4 2 2" xfId="27846" xr:uid="{00000000-0005-0000-0000-00007C720000}"/>
    <cellStyle name="Normal 2 8 4 2 4 3" xfId="19700" xr:uid="{00000000-0005-0000-0000-00007D720000}"/>
    <cellStyle name="Normal 2 8 4 2 5" xfId="5949" xr:uid="{00000000-0005-0000-0000-00007E720000}"/>
    <cellStyle name="Normal 2 8 4 2 5 2" xfId="14095" xr:uid="{00000000-0005-0000-0000-00007F720000}"/>
    <cellStyle name="Normal 2 8 4 2 5 2 2" xfId="30391" xr:uid="{00000000-0005-0000-0000-000080720000}"/>
    <cellStyle name="Normal 2 8 4 2 5 3" xfId="22245" xr:uid="{00000000-0005-0000-0000-000081720000}"/>
    <cellStyle name="Normal 2 8 4 2 6" xfId="8796" xr:uid="{00000000-0005-0000-0000-000082720000}"/>
    <cellStyle name="Normal 2 8 4 2 6 2" xfId="25092" xr:uid="{00000000-0005-0000-0000-000083720000}"/>
    <cellStyle name="Normal 2 8 4 2 7" xfId="16946" xr:uid="{00000000-0005-0000-0000-000084720000}"/>
    <cellStyle name="Normal 2 8 4 3" xfId="1011" xr:uid="{00000000-0005-0000-0000-000085720000}"/>
    <cellStyle name="Normal 2 8 4 3 2" xfId="2421" xr:uid="{00000000-0005-0000-0000-000086720000}"/>
    <cellStyle name="Normal 2 8 4 3 2 2" xfId="4935" xr:uid="{00000000-0005-0000-0000-000087720000}"/>
    <cellStyle name="Normal 2 8 4 3 2 2 2" xfId="13081" xr:uid="{00000000-0005-0000-0000-000088720000}"/>
    <cellStyle name="Normal 2 8 4 3 2 2 2 2" xfId="29377" xr:uid="{00000000-0005-0000-0000-000089720000}"/>
    <cellStyle name="Normal 2 8 4 3 2 2 3" xfId="21231" xr:uid="{00000000-0005-0000-0000-00008A720000}"/>
    <cellStyle name="Normal 2 8 4 3 2 3" xfId="7720" xr:uid="{00000000-0005-0000-0000-00008B720000}"/>
    <cellStyle name="Normal 2 8 4 3 2 3 2" xfId="15866" xr:uid="{00000000-0005-0000-0000-00008C720000}"/>
    <cellStyle name="Normal 2 8 4 3 2 3 2 2" xfId="32162" xr:uid="{00000000-0005-0000-0000-00008D720000}"/>
    <cellStyle name="Normal 2 8 4 3 2 3 3" xfId="24016" xr:uid="{00000000-0005-0000-0000-00008E720000}"/>
    <cellStyle name="Normal 2 8 4 3 2 4" xfId="10567" xr:uid="{00000000-0005-0000-0000-00008F720000}"/>
    <cellStyle name="Normal 2 8 4 3 2 4 2" xfId="26863" xr:uid="{00000000-0005-0000-0000-000090720000}"/>
    <cellStyle name="Normal 2 8 4 3 2 5" xfId="18717" xr:uid="{00000000-0005-0000-0000-000091720000}"/>
    <cellStyle name="Normal 2 8 4 3 3" xfId="3717" xr:uid="{00000000-0005-0000-0000-000092720000}"/>
    <cellStyle name="Normal 2 8 4 3 3 2" xfId="11863" xr:uid="{00000000-0005-0000-0000-000093720000}"/>
    <cellStyle name="Normal 2 8 4 3 3 2 2" xfId="28159" xr:uid="{00000000-0005-0000-0000-000094720000}"/>
    <cellStyle name="Normal 2 8 4 3 3 3" xfId="20013" xr:uid="{00000000-0005-0000-0000-000095720000}"/>
    <cellStyle name="Normal 2 8 4 3 4" xfId="6310" xr:uid="{00000000-0005-0000-0000-000096720000}"/>
    <cellStyle name="Normal 2 8 4 3 4 2" xfId="14456" xr:uid="{00000000-0005-0000-0000-000097720000}"/>
    <cellStyle name="Normal 2 8 4 3 4 2 2" xfId="30752" xr:uid="{00000000-0005-0000-0000-000098720000}"/>
    <cellStyle name="Normal 2 8 4 3 4 3" xfId="22606" xr:uid="{00000000-0005-0000-0000-000099720000}"/>
    <cellStyle name="Normal 2 8 4 3 5" xfId="9157" xr:uid="{00000000-0005-0000-0000-00009A720000}"/>
    <cellStyle name="Normal 2 8 4 3 5 2" xfId="25453" xr:uid="{00000000-0005-0000-0000-00009B720000}"/>
    <cellStyle name="Normal 2 8 4 3 6" xfId="17307" xr:uid="{00000000-0005-0000-0000-00009C720000}"/>
    <cellStyle name="Normal 2 8 4 4" xfId="1716" xr:uid="{00000000-0005-0000-0000-00009D720000}"/>
    <cellStyle name="Normal 2 8 4 4 2" xfId="4326" xr:uid="{00000000-0005-0000-0000-00009E720000}"/>
    <cellStyle name="Normal 2 8 4 4 2 2" xfId="12472" xr:uid="{00000000-0005-0000-0000-00009F720000}"/>
    <cellStyle name="Normal 2 8 4 4 2 2 2" xfId="28768" xr:uid="{00000000-0005-0000-0000-0000A0720000}"/>
    <cellStyle name="Normal 2 8 4 4 2 3" xfId="20622" xr:uid="{00000000-0005-0000-0000-0000A1720000}"/>
    <cellStyle name="Normal 2 8 4 4 3" xfId="7015" xr:uid="{00000000-0005-0000-0000-0000A2720000}"/>
    <cellStyle name="Normal 2 8 4 4 3 2" xfId="15161" xr:uid="{00000000-0005-0000-0000-0000A3720000}"/>
    <cellStyle name="Normal 2 8 4 4 3 2 2" xfId="31457" xr:uid="{00000000-0005-0000-0000-0000A4720000}"/>
    <cellStyle name="Normal 2 8 4 4 3 3" xfId="23311" xr:uid="{00000000-0005-0000-0000-0000A5720000}"/>
    <cellStyle name="Normal 2 8 4 4 4" xfId="9862" xr:uid="{00000000-0005-0000-0000-0000A6720000}"/>
    <cellStyle name="Normal 2 8 4 4 4 2" xfId="26158" xr:uid="{00000000-0005-0000-0000-0000A7720000}"/>
    <cellStyle name="Normal 2 8 4 4 5" xfId="18012" xr:uid="{00000000-0005-0000-0000-0000A8720000}"/>
    <cellStyle name="Normal 2 8 4 5" xfId="3108" xr:uid="{00000000-0005-0000-0000-0000A9720000}"/>
    <cellStyle name="Normal 2 8 4 5 2" xfId="11254" xr:uid="{00000000-0005-0000-0000-0000AA720000}"/>
    <cellStyle name="Normal 2 8 4 5 2 2" xfId="27550" xr:uid="{00000000-0005-0000-0000-0000AB720000}"/>
    <cellStyle name="Normal 2 8 4 5 3" xfId="19404" xr:uid="{00000000-0005-0000-0000-0000AC720000}"/>
    <cellStyle name="Normal 2 8 4 6" xfId="5605" xr:uid="{00000000-0005-0000-0000-0000AD720000}"/>
    <cellStyle name="Normal 2 8 4 6 2" xfId="13751" xr:uid="{00000000-0005-0000-0000-0000AE720000}"/>
    <cellStyle name="Normal 2 8 4 6 2 2" xfId="30047" xr:uid="{00000000-0005-0000-0000-0000AF720000}"/>
    <cellStyle name="Normal 2 8 4 6 3" xfId="21901" xr:uid="{00000000-0005-0000-0000-0000B0720000}"/>
    <cellStyle name="Normal 2 8 4 7" xfId="8452" xr:uid="{00000000-0005-0000-0000-0000B1720000}"/>
    <cellStyle name="Normal 2 8 4 7 2" xfId="24748" xr:uid="{00000000-0005-0000-0000-0000B2720000}"/>
    <cellStyle name="Normal 2 8 4 8" xfId="16602" xr:uid="{00000000-0005-0000-0000-0000B3720000}"/>
    <cellStyle name="Normal 2 8 5" xfId="395" xr:uid="{00000000-0005-0000-0000-0000B4720000}"/>
    <cellStyle name="Normal 2 8 5 2" xfId="1101" xr:uid="{00000000-0005-0000-0000-0000B5720000}"/>
    <cellStyle name="Normal 2 8 5 2 2" xfId="2511" xr:uid="{00000000-0005-0000-0000-0000B6720000}"/>
    <cellStyle name="Normal 2 8 5 2 2 2" xfId="5009" xr:uid="{00000000-0005-0000-0000-0000B7720000}"/>
    <cellStyle name="Normal 2 8 5 2 2 2 2" xfId="13155" xr:uid="{00000000-0005-0000-0000-0000B8720000}"/>
    <cellStyle name="Normal 2 8 5 2 2 2 2 2" xfId="29451" xr:uid="{00000000-0005-0000-0000-0000B9720000}"/>
    <cellStyle name="Normal 2 8 5 2 2 2 3" xfId="21305" xr:uid="{00000000-0005-0000-0000-0000BA720000}"/>
    <cellStyle name="Normal 2 8 5 2 2 3" xfId="7810" xr:uid="{00000000-0005-0000-0000-0000BB720000}"/>
    <cellStyle name="Normal 2 8 5 2 2 3 2" xfId="15956" xr:uid="{00000000-0005-0000-0000-0000BC720000}"/>
    <cellStyle name="Normal 2 8 5 2 2 3 2 2" xfId="32252" xr:uid="{00000000-0005-0000-0000-0000BD720000}"/>
    <cellStyle name="Normal 2 8 5 2 2 3 3" xfId="24106" xr:uid="{00000000-0005-0000-0000-0000BE720000}"/>
    <cellStyle name="Normal 2 8 5 2 2 4" xfId="10657" xr:uid="{00000000-0005-0000-0000-0000BF720000}"/>
    <cellStyle name="Normal 2 8 5 2 2 4 2" xfId="26953" xr:uid="{00000000-0005-0000-0000-0000C0720000}"/>
    <cellStyle name="Normal 2 8 5 2 2 5" xfId="18807" xr:uid="{00000000-0005-0000-0000-0000C1720000}"/>
    <cellStyle name="Normal 2 8 5 2 3" xfId="3791" xr:uid="{00000000-0005-0000-0000-0000C2720000}"/>
    <cellStyle name="Normal 2 8 5 2 3 2" xfId="11937" xr:uid="{00000000-0005-0000-0000-0000C3720000}"/>
    <cellStyle name="Normal 2 8 5 2 3 2 2" xfId="28233" xr:uid="{00000000-0005-0000-0000-0000C4720000}"/>
    <cellStyle name="Normal 2 8 5 2 3 3" xfId="20087" xr:uid="{00000000-0005-0000-0000-0000C5720000}"/>
    <cellStyle name="Normal 2 8 5 2 4" xfId="6400" xr:uid="{00000000-0005-0000-0000-0000C6720000}"/>
    <cellStyle name="Normal 2 8 5 2 4 2" xfId="14546" xr:uid="{00000000-0005-0000-0000-0000C7720000}"/>
    <cellStyle name="Normal 2 8 5 2 4 2 2" xfId="30842" xr:uid="{00000000-0005-0000-0000-0000C8720000}"/>
    <cellStyle name="Normal 2 8 5 2 4 3" xfId="22696" xr:uid="{00000000-0005-0000-0000-0000C9720000}"/>
    <cellStyle name="Normal 2 8 5 2 5" xfId="9247" xr:uid="{00000000-0005-0000-0000-0000CA720000}"/>
    <cellStyle name="Normal 2 8 5 2 5 2" xfId="25543" xr:uid="{00000000-0005-0000-0000-0000CB720000}"/>
    <cellStyle name="Normal 2 8 5 2 6" xfId="17397" xr:uid="{00000000-0005-0000-0000-0000CC720000}"/>
    <cellStyle name="Normal 2 8 5 3" xfId="1806" xr:uid="{00000000-0005-0000-0000-0000CD720000}"/>
    <cellStyle name="Normal 2 8 5 3 2" xfId="4400" xr:uid="{00000000-0005-0000-0000-0000CE720000}"/>
    <cellStyle name="Normal 2 8 5 3 2 2" xfId="12546" xr:uid="{00000000-0005-0000-0000-0000CF720000}"/>
    <cellStyle name="Normal 2 8 5 3 2 2 2" xfId="28842" xr:uid="{00000000-0005-0000-0000-0000D0720000}"/>
    <cellStyle name="Normal 2 8 5 3 2 3" xfId="20696" xr:uid="{00000000-0005-0000-0000-0000D1720000}"/>
    <cellStyle name="Normal 2 8 5 3 3" xfId="7105" xr:uid="{00000000-0005-0000-0000-0000D2720000}"/>
    <cellStyle name="Normal 2 8 5 3 3 2" xfId="15251" xr:uid="{00000000-0005-0000-0000-0000D3720000}"/>
    <cellStyle name="Normal 2 8 5 3 3 2 2" xfId="31547" xr:uid="{00000000-0005-0000-0000-0000D4720000}"/>
    <cellStyle name="Normal 2 8 5 3 3 3" xfId="23401" xr:uid="{00000000-0005-0000-0000-0000D5720000}"/>
    <cellStyle name="Normal 2 8 5 3 4" xfId="9952" xr:uid="{00000000-0005-0000-0000-0000D6720000}"/>
    <cellStyle name="Normal 2 8 5 3 4 2" xfId="26248" xr:uid="{00000000-0005-0000-0000-0000D7720000}"/>
    <cellStyle name="Normal 2 8 5 3 5" xfId="18102" xr:uid="{00000000-0005-0000-0000-0000D8720000}"/>
    <cellStyle name="Normal 2 8 5 4" xfId="3182" xr:uid="{00000000-0005-0000-0000-0000D9720000}"/>
    <cellStyle name="Normal 2 8 5 4 2" xfId="11328" xr:uid="{00000000-0005-0000-0000-0000DA720000}"/>
    <cellStyle name="Normal 2 8 5 4 2 2" xfId="27624" xr:uid="{00000000-0005-0000-0000-0000DB720000}"/>
    <cellStyle name="Normal 2 8 5 4 3" xfId="19478" xr:uid="{00000000-0005-0000-0000-0000DC720000}"/>
    <cellStyle name="Normal 2 8 5 5" xfId="5695" xr:uid="{00000000-0005-0000-0000-0000DD720000}"/>
    <cellStyle name="Normal 2 8 5 5 2" xfId="13841" xr:uid="{00000000-0005-0000-0000-0000DE720000}"/>
    <cellStyle name="Normal 2 8 5 5 2 2" xfId="30137" xr:uid="{00000000-0005-0000-0000-0000DF720000}"/>
    <cellStyle name="Normal 2 8 5 5 3" xfId="21991" xr:uid="{00000000-0005-0000-0000-0000E0720000}"/>
    <cellStyle name="Normal 2 8 5 6" xfId="8542" xr:uid="{00000000-0005-0000-0000-0000E1720000}"/>
    <cellStyle name="Normal 2 8 5 6 2" xfId="24838" xr:uid="{00000000-0005-0000-0000-0000E2720000}"/>
    <cellStyle name="Normal 2 8 5 7" xfId="16692" xr:uid="{00000000-0005-0000-0000-0000E3720000}"/>
    <cellStyle name="Normal 2 8 6" xfId="757" xr:uid="{00000000-0005-0000-0000-0000E4720000}"/>
    <cellStyle name="Normal 2 8 6 2" xfId="2167" xr:uid="{00000000-0005-0000-0000-0000E5720000}"/>
    <cellStyle name="Normal 2 8 6 2 2" xfId="4713" xr:uid="{00000000-0005-0000-0000-0000E6720000}"/>
    <cellStyle name="Normal 2 8 6 2 2 2" xfId="12859" xr:uid="{00000000-0005-0000-0000-0000E7720000}"/>
    <cellStyle name="Normal 2 8 6 2 2 2 2" xfId="29155" xr:uid="{00000000-0005-0000-0000-0000E8720000}"/>
    <cellStyle name="Normal 2 8 6 2 2 3" xfId="21009" xr:uid="{00000000-0005-0000-0000-0000E9720000}"/>
    <cellStyle name="Normal 2 8 6 2 3" xfId="7466" xr:uid="{00000000-0005-0000-0000-0000EA720000}"/>
    <cellStyle name="Normal 2 8 6 2 3 2" xfId="15612" xr:uid="{00000000-0005-0000-0000-0000EB720000}"/>
    <cellStyle name="Normal 2 8 6 2 3 2 2" xfId="31908" xr:uid="{00000000-0005-0000-0000-0000EC720000}"/>
    <cellStyle name="Normal 2 8 6 2 3 3" xfId="23762" xr:uid="{00000000-0005-0000-0000-0000ED720000}"/>
    <cellStyle name="Normal 2 8 6 2 4" xfId="10313" xr:uid="{00000000-0005-0000-0000-0000EE720000}"/>
    <cellStyle name="Normal 2 8 6 2 4 2" xfId="26609" xr:uid="{00000000-0005-0000-0000-0000EF720000}"/>
    <cellStyle name="Normal 2 8 6 2 5" xfId="18463" xr:uid="{00000000-0005-0000-0000-0000F0720000}"/>
    <cellStyle name="Normal 2 8 6 3" xfId="3495" xr:uid="{00000000-0005-0000-0000-0000F1720000}"/>
    <cellStyle name="Normal 2 8 6 3 2" xfId="11641" xr:uid="{00000000-0005-0000-0000-0000F2720000}"/>
    <cellStyle name="Normal 2 8 6 3 2 2" xfId="27937" xr:uid="{00000000-0005-0000-0000-0000F3720000}"/>
    <cellStyle name="Normal 2 8 6 3 3" xfId="19791" xr:uid="{00000000-0005-0000-0000-0000F4720000}"/>
    <cellStyle name="Normal 2 8 6 4" xfId="6056" xr:uid="{00000000-0005-0000-0000-0000F5720000}"/>
    <cellStyle name="Normal 2 8 6 4 2" xfId="14202" xr:uid="{00000000-0005-0000-0000-0000F6720000}"/>
    <cellStyle name="Normal 2 8 6 4 2 2" xfId="30498" xr:uid="{00000000-0005-0000-0000-0000F7720000}"/>
    <cellStyle name="Normal 2 8 6 4 3" xfId="22352" xr:uid="{00000000-0005-0000-0000-0000F8720000}"/>
    <cellStyle name="Normal 2 8 6 5" xfId="8903" xr:uid="{00000000-0005-0000-0000-0000F9720000}"/>
    <cellStyle name="Normal 2 8 6 5 2" xfId="25199" xr:uid="{00000000-0005-0000-0000-0000FA720000}"/>
    <cellStyle name="Normal 2 8 6 6" xfId="17053" xr:uid="{00000000-0005-0000-0000-0000FB720000}"/>
    <cellStyle name="Normal 2 8 7" xfId="1462" xr:uid="{00000000-0005-0000-0000-0000FC720000}"/>
    <cellStyle name="Normal 2 8 7 2" xfId="4104" xr:uid="{00000000-0005-0000-0000-0000FD720000}"/>
    <cellStyle name="Normal 2 8 7 2 2" xfId="12250" xr:uid="{00000000-0005-0000-0000-0000FE720000}"/>
    <cellStyle name="Normal 2 8 7 2 2 2" xfId="28546" xr:uid="{00000000-0005-0000-0000-0000FF720000}"/>
    <cellStyle name="Normal 2 8 7 2 3" xfId="20400" xr:uid="{00000000-0005-0000-0000-000000730000}"/>
    <cellStyle name="Normal 2 8 7 3" xfId="6761" xr:uid="{00000000-0005-0000-0000-000001730000}"/>
    <cellStyle name="Normal 2 8 7 3 2" xfId="14907" xr:uid="{00000000-0005-0000-0000-000002730000}"/>
    <cellStyle name="Normal 2 8 7 3 2 2" xfId="31203" xr:uid="{00000000-0005-0000-0000-000003730000}"/>
    <cellStyle name="Normal 2 8 7 3 3" xfId="23057" xr:uid="{00000000-0005-0000-0000-000004730000}"/>
    <cellStyle name="Normal 2 8 7 4" xfId="9608" xr:uid="{00000000-0005-0000-0000-000005730000}"/>
    <cellStyle name="Normal 2 8 7 4 2" xfId="25904" xr:uid="{00000000-0005-0000-0000-000006730000}"/>
    <cellStyle name="Normal 2 8 7 5" xfId="17758" xr:uid="{00000000-0005-0000-0000-000007730000}"/>
    <cellStyle name="Normal 2 8 8" xfId="2886" xr:uid="{00000000-0005-0000-0000-000008730000}"/>
    <cellStyle name="Normal 2 8 8 2" xfId="11032" xr:uid="{00000000-0005-0000-0000-000009730000}"/>
    <cellStyle name="Normal 2 8 8 2 2" xfId="27328" xr:uid="{00000000-0005-0000-0000-00000A730000}"/>
    <cellStyle name="Normal 2 8 8 3" xfId="19182" xr:uid="{00000000-0005-0000-0000-00000B730000}"/>
    <cellStyle name="Normal 2 8 9" xfId="5351" xr:uid="{00000000-0005-0000-0000-00000C730000}"/>
    <cellStyle name="Normal 2 8 9 2" xfId="13497" xr:uid="{00000000-0005-0000-0000-00000D730000}"/>
    <cellStyle name="Normal 2 8 9 2 2" xfId="29793" xr:uid="{00000000-0005-0000-0000-00000E730000}"/>
    <cellStyle name="Normal 2 8 9 3" xfId="21647" xr:uid="{00000000-0005-0000-0000-00000F730000}"/>
    <cellStyle name="Normal 2 9" xfId="97" xr:uid="{00000000-0005-0000-0000-000010730000}"/>
    <cellStyle name="Normal 2 9 2" xfId="441" xr:uid="{00000000-0005-0000-0000-000011730000}"/>
    <cellStyle name="Normal 2 9 2 2" xfId="1147" xr:uid="{00000000-0005-0000-0000-000012730000}"/>
    <cellStyle name="Normal 2 9 2 2 2" xfId="2557" xr:uid="{00000000-0005-0000-0000-000013730000}"/>
    <cellStyle name="Normal 2 9 2 2 2 2" xfId="5047" xr:uid="{00000000-0005-0000-0000-000014730000}"/>
    <cellStyle name="Normal 2 9 2 2 2 2 2" xfId="13193" xr:uid="{00000000-0005-0000-0000-000015730000}"/>
    <cellStyle name="Normal 2 9 2 2 2 2 2 2" xfId="29489" xr:uid="{00000000-0005-0000-0000-000016730000}"/>
    <cellStyle name="Normal 2 9 2 2 2 2 3" xfId="21343" xr:uid="{00000000-0005-0000-0000-000017730000}"/>
    <cellStyle name="Normal 2 9 2 2 2 3" xfId="7856" xr:uid="{00000000-0005-0000-0000-000018730000}"/>
    <cellStyle name="Normal 2 9 2 2 2 3 2" xfId="16002" xr:uid="{00000000-0005-0000-0000-000019730000}"/>
    <cellStyle name="Normal 2 9 2 2 2 3 2 2" xfId="32298" xr:uid="{00000000-0005-0000-0000-00001A730000}"/>
    <cellStyle name="Normal 2 9 2 2 2 3 3" xfId="24152" xr:uid="{00000000-0005-0000-0000-00001B730000}"/>
    <cellStyle name="Normal 2 9 2 2 2 4" xfId="10703" xr:uid="{00000000-0005-0000-0000-00001C730000}"/>
    <cellStyle name="Normal 2 9 2 2 2 4 2" xfId="26999" xr:uid="{00000000-0005-0000-0000-00001D730000}"/>
    <cellStyle name="Normal 2 9 2 2 2 5" xfId="18853" xr:uid="{00000000-0005-0000-0000-00001E730000}"/>
    <cellStyle name="Normal 2 9 2 2 3" xfId="3829" xr:uid="{00000000-0005-0000-0000-00001F730000}"/>
    <cellStyle name="Normal 2 9 2 2 3 2" xfId="11975" xr:uid="{00000000-0005-0000-0000-000020730000}"/>
    <cellStyle name="Normal 2 9 2 2 3 2 2" xfId="28271" xr:uid="{00000000-0005-0000-0000-000021730000}"/>
    <cellStyle name="Normal 2 9 2 2 3 3" xfId="20125" xr:uid="{00000000-0005-0000-0000-000022730000}"/>
    <cellStyle name="Normal 2 9 2 2 4" xfId="6446" xr:uid="{00000000-0005-0000-0000-000023730000}"/>
    <cellStyle name="Normal 2 9 2 2 4 2" xfId="14592" xr:uid="{00000000-0005-0000-0000-000024730000}"/>
    <cellStyle name="Normal 2 9 2 2 4 2 2" xfId="30888" xr:uid="{00000000-0005-0000-0000-000025730000}"/>
    <cellStyle name="Normal 2 9 2 2 4 3" xfId="22742" xr:uid="{00000000-0005-0000-0000-000026730000}"/>
    <cellStyle name="Normal 2 9 2 2 5" xfId="9293" xr:uid="{00000000-0005-0000-0000-000027730000}"/>
    <cellStyle name="Normal 2 9 2 2 5 2" xfId="25589" xr:uid="{00000000-0005-0000-0000-000028730000}"/>
    <cellStyle name="Normal 2 9 2 2 6" xfId="17443" xr:uid="{00000000-0005-0000-0000-000029730000}"/>
    <cellStyle name="Normal 2 9 2 3" xfId="1852" xr:uid="{00000000-0005-0000-0000-00002A730000}"/>
    <cellStyle name="Normal 2 9 2 3 2" xfId="4438" xr:uid="{00000000-0005-0000-0000-00002B730000}"/>
    <cellStyle name="Normal 2 9 2 3 2 2" xfId="12584" xr:uid="{00000000-0005-0000-0000-00002C730000}"/>
    <cellStyle name="Normal 2 9 2 3 2 2 2" xfId="28880" xr:uid="{00000000-0005-0000-0000-00002D730000}"/>
    <cellStyle name="Normal 2 9 2 3 2 3" xfId="20734" xr:uid="{00000000-0005-0000-0000-00002E730000}"/>
    <cellStyle name="Normal 2 9 2 3 3" xfId="7151" xr:uid="{00000000-0005-0000-0000-00002F730000}"/>
    <cellStyle name="Normal 2 9 2 3 3 2" xfId="15297" xr:uid="{00000000-0005-0000-0000-000030730000}"/>
    <cellStyle name="Normal 2 9 2 3 3 2 2" xfId="31593" xr:uid="{00000000-0005-0000-0000-000031730000}"/>
    <cellStyle name="Normal 2 9 2 3 3 3" xfId="23447" xr:uid="{00000000-0005-0000-0000-000032730000}"/>
    <cellStyle name="Normal 2 9 2 3 4" xfId="9998" xr:uid="{00000000-0005-0000-0000-000033730000}"/>
    <cellStyle name="Normal 2 9 2 3 4 2" xfId="26294" xr:uid="{00000000-0005-0000-0000-000034730000}"/>
    <cellStyle name="Normal 2 9 2 3 5" xfId="18148" xr:uid="{00000000-0005-0000-0000-000035730000}"/>
    <cellStyle name="Normal 2 9 2 4" xfId="3220" xr:uid="{00000000-0005-0000-0000-000036730000}"/>
    <cellStyle name="Normal 2 9 2 4 2" xfId="11366" xr:uid="{00000000-0005-0000-0000-000037730000}"/>
    <cellStyle name="Normal 2 9 2 4 2 2" xfId="27662" xr:uid="{00000000-0005-0000-0000-000038730000}"/>
    <cellStyle name="Normal 2 9 2 4 3" xfId="19516" xr:uid="{00000000-0005-0000-0000-000039730000}"/>
    <cellStyle name="Normal 2 9 2 5" xfId="5741" xr:uid="{00000000-0005-0000-0000-00003A730000}"/>
    <cellStyle name="Normal 2 9 2 5 2" xfId="13887" xr:uid="{00000000-0005-0000-0000-00003B730000}"/>
    <cellStyle name="Normal 2 9 2 5 2 2" xfId="30183" xr:uid="{00000000-0005-0000-0000-00003C730000}"/>
    <cellStyle name="Normal 2 9 2 5 3" xfId="22037" xr:uid="{00000000-0005-0000-0000-00003D730000}"/>
    <cellStyle name="Normal 2 9 2 6" xfId="8588" xr:uid="{00000000-0005-0000-0000-00003E730000}"/>
    <cellStyle name="Normal 2 9 2 6 2" xfId="24884" xr:uid="{00000000-0005-0000-0000-00003F730000}"/>
    <cellStyle name="Normal 2 9 2 7" xfId="16738" xr:uid="{00000000-0005-0000-0000-000040730000}"/>
    <cellStyle name="Normal 2 9 3" xfId="803" xr:uid="{00000000-0005-0000-0000-000041730000}"/>
    <cellStyle name="Normal 2 9 3 2" xfId="2213" xr:uid="{00000000-0005-0000-0000-000042730000}"/>
    <cellStyle name="Normal 2 9 3 2 2" xfId="4751" xr:uid="{00000000-0005-0000-0000-000043730000}"/>
    <cellStyle name="Normal 2 9 3 2 2 2" xfId="12897" xr:uid="{00000000-0005-0000-0000-000044730000}"/>
    <cellStyle name="Normal 2 9 3 2 2 2 2" xfId="29193" xr:uid="{00000000-0005-0000-0000-000045730000}"/>
    <cellStyle name="Normal 2 9 3 2 2 3" xfId="21047" xr:uid="{00000000-0005-0000-0000-000046730000}"/>
    <cellStyle name="Normal 2 9 3 2 3" xfId="7512" xr:uid="{00000000-0005-0000-0000-000047730000}"/>
    <cellStyle name="Normal 2 9 3 2 3 2" xfId="15658" xr:uid="{00000000-0005-0000-0000-000048730000}"/>
    <cellStyle name="Normal 2 9 3 2 3 2 2" xfId="31954" xr:uid="{00000000-0005-0000-0000-000049730000}"/>
    <cellStyle name="Normal 2 9 3 2 3 3" xfId="23808" xr:uid="{00000000-0005-0000-0000-00004A730000}"/>
    <cellStyle name="Normal 2 9 3 2 4" xfId="10359" xr:uid="{00000000-0005-0000-0000-00004B730000}"/>
    <cellStyle name="Normal 2 9 3 2 4 2" xfId="26655" xr:uid="{00000000-0005-0000-0000-00004C730000}"/>
    <cellStyle name="Normal 2 9 3 2 5" xfId="18509" xr:uid="{00000000-0005-0000-0000-00004D730000}"/>
    <cellStyle name="Normal 2 9 3 3" xfId="3533" xr:uid="{00000000-0005-0000-0000-00004E730000}"/>
    <cellStyle name="Normal 2 9 3 3 2" xfId="11679" xr:uid="{00000000-0005-0000-0000-00004F730000}"/>
    <cellStyle name="Normal 2 9 3 3 2 2" xfId="27975" xr:uid="{00000000-0005-0000-0000-000050730000}"/>
    <cellStyle name="Normal 2 9 3 3 3" xfId="19829" xr:uid="{00000000-0005-0000-0000-000051730000}"/>
    <cellStyle name="Normal 2 9 3 4" xfId="6102" xr:uid="{00000000-0005-0000-0000-000052730000}"/>
    <cellStyle name="Normal 2 9 3 4 2" xfId="14248" xr:uid="{00000000-0005-0000-0000-000053730000}"/>
    <cellStyle name="Normal 2 9 3 4 2 2" xfId="30544" xr:uid="{00000000-0005-0000-0000-000054730000}"/>
    <cellStyle name="Normal 2 9 3 4 3" xfId="22398" xr:uid="{00000000-0005-0000-0000-000055730000}"/>
    <cellStyle name="Normal 2 9 3 5" xfId="8949" xr:uid="{00000000-0005-0000-0000-000056730000}"/>
    <cellStyle name="Normal 2 9 3 5 2" xfId="25245" xr:uid="{00000000-0005-0000-0000-000057730000}"/>
    <cellStyle name="Normal 2 9 3 6" xfId="17099" xr:uid="{00000000-0005-0000-0000-000058730000}"/>
    <cellStyle name="Normal 2 9 4" xfId="1508" xr:uid="{00000000-0005-0000-0000-000059730000}"/>
    <cellStyle name="Normal 2 9 4 2" xfId="4142" xr:uid="{00000000-0005-0000-0000-00005A730000}"/>
    <cellStyle name="Normal 2 9 4 2 2" xfId="12288" xr:uid="{00000000-0005-0000-0000-00005B730000}"/>
    <cellStyle name="Normal 2 9 4 2 2 2" xfId="28584" xr:uid="{00000000-0005-0000-0000-00005C730000}"/>
    <cellStyle name="Normal 2 9 4 2 3" xfId="20438" xr:uid="{00000000-0005-0000-0000-00005D730000}"/>
    <cellStyle name="Normal 2 9 4 3" xfId="6807" xr:uid="{00000000-0005-0000-0000-00005E730000}"/>
    <cellStyle name="Normal 2 9 4 3 2" xfId="14953" xr:uid="{00000000-0005-0000-0000-00005F730000}"/>
    <cellStyle name="Normal 2 9 4 3 2 2" xfId="31249" xr:uid="{00000000-0005-0000-0000-000060730000}"/>
    <cellStyle name="Normal 2 9 4 3 3" xfId="23103" xr:uid="{00000000-0005-0000-0000-000061730000}"/>
    <cellStyle name="Normal 2 9 4 4" xfId="9654" xr:uid="{00000000-0005-0000-0000-000062730000}"/>
    <cellStyle name="Normal 2 9 4 4 2" xfId="25950" xr:uid="{00000000-0005-0000-0000-000063730000}"/>
    <cellStyle name="Normal 2 9 4 5" xfId="17804" xr:uid="{00000000-0005-0000-0000-000064730000}"/>
    <cellStyle name="Normal 2 9 5" xfId="2924" xr:uid="{00000000-0005-0000-0000-000065730000}"/>
    <cellStyle name="Normal 2 9 5 2" xfId="11070" xr:uid="{00000000-0005-0000-0000-000066730000}"/>
    <cellStyle name="Normal 2 9 5 2 2" xfId="27366" xr:uid="{00000000-0005-0000-0000-000067730000}"/>
    <cellStyle name="Normal 2 9 5 3" xfId="19220" xr:uid="{00000000-0005-0000-0000-000068730000}"/>
    <cellStyle name="Normal 2 9 6" xfId="5397" xr:uid="{00000000-0005-0000-0000-000069730000}"/>
    <cellStyle name="Normal 2 9 6 2" xfId="13543" xr:uid="{00000000-0005-0000-0000-00006A730000}"/>
    <cellStyle name="Normal 2 9 6 2 2" xfId="29839" xr:uid="{00000000-0005-0000-0000-00006B730000}"/>
    <cellStyle name="Normal 2 9 6 3" xfId="21693" xr:uid="{00000000-0005-0000-0000-00006C730000}"/>
    <cellStyle name="Normal 2 9 7" xfId="8244" xr:uid="{00000000-0005-0000-0000-00006D730000}"/>
    <cellStyle name="Normal 2 9 7 2" xfId="24540" xr:uid="{00000000-0005-0000-0000-00006E730000}"/>
    <cellStyle name="Normal 2 9 8" xfId="16394" xr:uid="{00000000-0005-0000-0000-00006F730000}"/>
    <cellStyle name="Normal 3" xfId="12" xr:uid="{00000000-0005-0000-0000-000070730000}"/>
    <cellStyle name="Normal 4" xfId="10" xr:uid="{00000000-0005-0000-0000-000071730000}"/>
    <cellStyle name="Normal 4 10" xfId="1423" xr:uid="{00000000-0005-0000-0000-000072730000}"/>
    <cellStyle name="Normal 4 10 2" xfId="4072" xr:uid="{00000000-0005-0000-0000-000073730000}"/>
    <cellStyle name="Normal 4 10 2 2" xfId="12218" xr:uid="{00000000-0005-0000-0000-000074730000}"/>
    <cellStyle name="Normal 4 10 2 2 2" xfId="28514" xr:uid="{00000000-0005-0000-0000-000075730000}"/>
    <cellStyle name="Normal 4 10 2 3" xfId="20368" xr:uid="{00000000-0005-0000-0000-000076730000}"/>
    <cellStyle name="Normal 4 10 3" xfId="6722" xr:uid="{00000000-0005-0000-0000-000077730000}"/>
    <cellStyle name="Normal 4 10 3 2" xfId="14868" xr:uid="{00000000-0005-0000-0000-000078730000}"/>
    <cellStyle name="Normal 4 10 3 2 2" xfId="31164" xr:uid="{00000000-0005-0000-0000-000079730000}"/>
    <cellStyle name="Normal 4 10 3 3" xfId="23018" xr:uid="{00000000-0005-0000-0000-00007A730000}"/>
    <cellStyle name="Normal 4 10 4" xfId="9569" xr:uid="{00000000-0005-0000-0000-00007B730000}"/>
    <cellStyle name="Normal 4 10 4 2" xfId="25865" xr:uid="{00000000-0005-0000-0000-00007C730000}"/>
    <cellStyle name="Normal 4 10 5" xfId="17719" xr:uid="{00000000-0005-0000-0000-00007D730000}"/>
    <cellStyle name="Normal 4 11" xfId="2854" xr:uid="{00000000-0005-0000-0000-00007E730000}"/>
    <cellStyle name="Normal 4 11 2" xfId="11000" xr:uid="{00000000-0005-0000-0000-00007F730000}"/>
    <cellStyle name="Normal 4 11 2 2" xfId="27296" xr:uid="{00000000-0005-0000-0000-000080730000}"/>
    <cellStyle name="Normal 4 11 3" xfId="19150" xr:uid="{00000000-0005-0000-0000-000081730000}"/>
    <cellStyle name="Normal 4 12" xfId="5312" xr:uid="{00000000-0005-0000-0000-000082730000}"/>
    <cellStyle name="Normal 4 12 2" xfId="13458" xr:uid="{00000000-0005-0000-0000-000083730000}"/>
    <cellStyle name="Normal 4 12 2 2" xfId="29754" xr:uid="{00000000-0005-0000-0000-000084730000}"/>
    <cellStyle name="Normal 4 12 3" xfId="21608" xr:uid="{00000000-0005-0000-0000-000085730000}"/>
    <cellStyle name="Normal 4 13" xfId="8159" xr:uid="{00000000-0005-0000-0000-000086730000}"/>
    <cellStyle name="Normal 4 13 2" xfId="24455" xr:uid="{00000000-0005-0000-0000-000087730000}"/>
    <cellStyle name="Normal 4 14" xfId="16309" xr:uid="{00000000-0005-0000-0000-000088730000}"/>
    <cellStyle name="Normal 4 2" xfId="23" xr:uid="{00000000-0005-0000-0000-000089730000}"/>
    <cellStyle name="Normal 4 2 10" xfId="2863" xr:uid="{00000000-0005-0000-0000-00008A730000}"/>
    <cellStyle name="Normal 4 2 10 2" xfId="11009" xr:uid="{00000000-0005-0000-0000-00008B730000}"/>
    <cellStyle name="Normal 4 2 10 2 2" xfId="27305" xr:uid="{00000000-0005-0000-0000-00008C730000}"/>
    <cellStyle name="Normal 4 2 10 3" xfId="19159" xr:uid="{00000000-0005-0000-0000-00008D730000}"/>
    <cellStyle name="Normal 4 2 11" xfId="5323" xr:uid="{00000000-0005-0000-0000-00008E730000}"/>
    <cellStyle name="Normal 4 2 11 2" xfId="13469" xr:uid="{00000000-0005-0000-0000-00008F730000}"/>
    <cellStyle name="Normal 4 2 11 2 2" xfId="29765" xr:uid="{00000000-0005-0000-0000-000090730000}"/>
    <cellStyle name="Normal 4 2 11 3" xfId="21619" xr:uid="{00000000-0005-0000-0000-000091730000}"/>
    <cellStyle name="Normal 4 2 12" xfId="8170" xr:uid="{00000000-0005-0000-0000-000092730000}"/>
    <cellStyle name="Normal 4 2 12 2" xfId="24466" xr:uid="{00000000-0005-0000-0000-000093730000}"/>
    <cellStyle name="Normal 4 2 13" xfId="16320" xr:uid="{00000000-0005-0000-0000-000094730000}"/>
    <cellStyle name="Normal 4 2 2" xfId="45" xr:uid="{00000000-0005-0000-0000-000095730000}"/>
    <cellStyle name="Normal 4 2 2 10" xfId="5345" xr:uid="{00000000-0005-0000-0000-000096730000}"/>
    <cellStyle name="Normal 4 2 2 10 2" xfId="13491" xr:uid="{00000000-0005-0000-0000-000097730000}"/>
    <cellStyle name="Normal 4 2 2 10 2 2" xfId="29787" xr:uid="{00000000-0005-0000-0000-000098730000}"/>
    <cellStyle name="Normal 4 2 2 10 3" xfId="21641" xr:uid="{00000000-0005-0000-0000-000099730000}"/>
    <cellStyle name="Normal 4 2 2 11" xfId="8192" xr:uid="{00000000-0005-0000-0000-00009A730000}"/>
    <cellStyle name="Normal 4 2 2 11 2" xfId="24488" xr:uid="{00000000-0005-0000-0000-00009B730000}"/>
    <cellStyle name="Normal 4 2 2 12" xfId="16342" xr:uid="{00000000-0005-0000-0000-00009C730000}"/>
    <cellStyle name="Normal 4 2 2 2" xfId="89" xr:uid="{00000000-0005-0000-0000-00009D730000}"/>
    <cellStyle name="Normal 4 2 2 2 10" xfId="8236" xr:uid="{00000000-0005-0000-0000-00009E730000}"/>
    <cellStyle name="Normal 4 2 2 2 10 2" xfId="24532" xr:uid="{00000000-0005-0000-0000-00009F730000}"/>
    <cellStyle name="Normal 4 2 2 2 11" xfId="16386" xr:uid="{00000000-0005-0000-0000-0000A0730000}"/>
    <cellStyle name="Normal 4 2 2 2 2" xfId="179" xr:uid="{00000000-0005-0000-0000-0000A1730000}"/>
    <cellStyle name="Normal 4 2 2 2 2 2" xfId="523" xr:uid="{00000000-0005-0000-0000-0000A2730000}"/>
    <cellStyle name="Normal 4 2 2 2 2 2 2" xfId="1229" xr:uid="{00000000-0005-0000-0000-0000A3730000}"/>
    <cellStyle name="Normal 4 2 2 2 2 2 2 2" xfId="2639" xr:uid="{00000000-0005-0000-0000-0000A4730000}"/>
    <cellStyle name="Normal 4 2 2 2 2 2 2 2 2" xfId="5114" xr:uid="{00000000-0005-0000-0000-0000A5730000}"/>
    <cellStyle name="Normal 4 2 2 2 2 2 2 2 2 2" xfId="13260" xr:uid="{00000000-0005-0000-0000-0000A6730000}"/>
    <cellStyle name="Normal 4 2 2 2 2 2 2 2 2 2 2" xfId="29556" xr:uid="{00000000-0005-0000-0000-0000A7730000}"/>
    <cellStyle name="Normal 4 2 2 2 2 2 2 2 2 3" xfId="21410" xr:uid="{00000000-0005-0000-0000-0000A8730000}"/>
    <cellStyle name="Normal 4 2 2 2 2 2 2 2 3" xfId="7938" xr:uid="{00000000-0005-0000-0000-0000A9730000}"/>
    <cellStyle name="Normal 4 2 2 2 2 2 2 2 3 2" xfId="16084" xr:uid="{00000000-0005-0000-0000-0000AA730000}"/>
    <cellStyle name="Normal 4 2 2 2 2 2 2 2 3 2 2" xfId="32380" xr:uid="{00000000-0005-0000-0000-0000AB730000}"/>
    <cellStyle name="Normal 4 2 2 2 2 2 2 2 3 3" xfId="24234" xr:uid="{00000000-0005-0000-0000-0000AC730000}"/>
    <cellStyle name="Normal 4 2 2 2 2 2 2 2 4" xfId="10785" xr:uid="{00000000-0005-0000-0000-0000AD730000}"/>
    <cellStyle name="Normal 4 2 2 2 2 2 2 2 4 2" xfId="27081" xr:uid="{00000000-0005-0000-0000-0000AE730000}"/>
    <cellStyle name="Normal 4 2 2 2 2 2 2 2 5" xfId="18935" xr:uid="{00000000-0005-0000-0000-0000AF730000}"/>
    <cellStyle name="Normal 4 2 2 2 2 2 2 3" xfId="3896" xr:uid="{00000000-0005-0000-0000-0000B0730000}"/>
    <cellStyle name="Normal 4 2 2 2 2 2 2 3 2" xfId="12042" xr:uid="{00000000-0005-0000-0000-0000B1730000}"/>
    <cellStyle name="Normal 4 2 2 2 2 2 2 3 2 2" xfId="28338" xr:uid="{00000000-0005-0000-0000-0000B2730000}"/>
    <cellStyle name="Normal 4 2 2 2 2 2 2 3 3" xfId="20192" xr:uid="{00000000-0005-0000-0000-0000B3730000}"/>
    <cellStyle name="Normal 4 2 2 2 2 2 2 4" xfId="6528" xr:uid="{00000000-0005-0000-0000-0000B4730000}"/>
    <cellStyle name="Normal 4 2 2 2 2 2 2 4 2" xfId="14674" xr:uid="{00000000-0005-0000-0000-0000B5730000}"/>
    <cellStyle name="Normal 4 2 2 2 2 2 2 4 2 2" xfId="30970" xr:uid="{00000000-0005-0000-0000-0000B6730000}"/>
    <cellStyle name="Normal 4 2 2 2 2 2 2 4 3" xfId="22824" xr:uid="{00000000-0005-0000-0000-0000B7730000}"/>
    <cellStyle name="Normal 4 2 2 2 2 2 2 5" xfId="9375" xr:uid="{00000000-0005-0000-0000-0000B8730000}"/>
    <cellStyle name="Normal 4 2 2 2 2 2 2 5 2" xfId="25671" xr:uid="{00000000-0005-0000-0000-0000B9730000}"/>
    <cellStyle name="Normal 4 2 2 2 2 2 2 6" xfId="17525" xr:uid="{00000000-0005-0000-0000-0000BA730000}"/>
    <cellStyle name="Normal 4 2 2 2 2 2 3" xfId="1934" xr:uid="{00000000-0005-0000-0000-0000BB730000}"/>
    <cellStyle name="Normal 4 2 2 2 2 2 3 2" xfId="4505" xr:uid="{00000000-0005-0000-0000-0000BC730000}"/>
    <cellStyle name="Normal 4 2 2 2 2 2 3 2 2" xfId="12651" xr:uid="{00000000-0005-0000-0000-0000BD730000}"/>
    <cellStyle name="Normal 4 2 2 2 2 2 3 2 2 2" xfId="28947" xr:uid="{00000000-0005-0000-0000-0000BE730000}"/>
    <cellStyle name="Normal 4 2 2 2 2 2 3 2 3" xfId="20801" xr:uid="{00000000-0005-0000-0000-0000BF730000}"/>
    <cellStyle name="Normal 4 2 2 2 2 2 3 3" xfId="7233" xr:uid="{00000000-0005-0000-0000-0000C0730000}"/>
    <cellStyle name="Normal 4 2 2 2 2 2 3 3 2" xfId="15379" xr:uid="{00000000-0005-0000-0000-0000C1730000}"/>
    <cellStyle name="Normal 4 2 2 2 2 2 3 3 2 2" xfId="31675" xr:uid="{00000000-0005-0000-0000-0000C2730000}"/>
    <cellStyle name="Normal 4 2 2 2 2 2 3 3 3" xfId="23529" xr:uid="{00000000-0005-0000-0000-0000C3730000}"/>
    <cellStyle name="Normal 4 2 2 2 2 2 3 4" xfId="10080" xr:uid="{00000000-0005-0000-0000-0000C4730000}"/>
    <cellStyle name="Normal 4 2 2 2 2 2 3 4 2" xfId="26376" xr:uid="{00000000-0005-0000-0000-0000C5730000}"/>
    <cellStyle name="Normal 4 2 2 2 2 2 3 5" xfId="18230" xr:uid="{00000000-0005-0000-0000-0000C6730000}"/>
    <cellStyle name="Normal 4 2 2 2 2 2 4" xfId="3287" xr:uid="{00000000-0005-0000-0000-0000C7730000}"/>
    <cellStyle name="Normal 4 2 2 2 2 2 4 2" xfId="11433" xr:uid="{00000000-0005-0000-0000-0000C8730000}"/>
    <cellStyle name="Normal 4 2 2 2 2 2 4 2 2" xfId="27729" xr:uid="{00000000-0005-0000-0000-0000C9730000}"/>
    <cellStyle name="Normal 4 2 2 2 2 2 4 3" xfId="19583" xr:uid="{00000000-0005-0000-0000-0000CA730000}"/>
    <cellStyle name="Normal 4 2 2 2 2 2 5" xfId="5823" xr:uid="{00000000-0005-0000-0000-0000CB730000}"/>
    <cellStyle name="Normal 4 2 2 2 2 2 5 2" xfId="13969" xr:uid="{00000000-0005-0000-0000-0000CC730000}"/>
    <cellStyle name="Normal 4 2 2 2 2 2 5 2 2" xfId="30265" xr:uid="{00000000-0005-0000-0000-0000CD730000}"/>
    <cellStyle name="Normal 4 2 2 2 2 2 5 3" xfId="22119" xr:uid="{00000000-0005-0000-0000-0000CE730000}"/>
    <cellStyle name="Normal 4 2 2 2 2 2 6" xfId="8670" xr:uid="{00000000-0005-0000-0000-0000CF730000}"/>
    <cellStyle name="Normal 4 2 2 2 2 2 6 2" xfId="24966" xr:uid="{00000000-0005-0000-0000-0000D0730000}"/>
    <cellStyle name="Normal 4 2 2 2 2 2 7" xfId="16820" xr:uid="{00000000-0005-0000-0000-0000D1730000}"/>
    <cellStyle name="Normal 4 2 2 2 2 3" xfId="885" xr:uid="{00000000-0005-0000-0000-0000D2730000}"/>
    <cellStyle name="Normal 4 2 2 2 2 3 2" xfId="2295" xr:uid="{00000000-0005-0000-0000-0000D3730000}"/>
    <cellStyle name="Normal 4 2 2 2 2 3 2 2" xfId="4818" xr:uid="{00000000-0005-0000-0000-0000D4730000}"/>
    <cellStyle name="Normal 4 2 2 2 2 3 2 2 2" xfId="12964" xr:uid="{00000000-0005-0000-0000-0000D5730000}"/>
    <cellStyle name="Normal 4 2 2 2 2 3 2 2 2 2" xfId="29260" xr:uid="{00000000-0005-0000-0000-0000D6730000}"/>
    <cellStyle name="Normal 4 2 2 2 2 3 2 2 3" xfId="21114" xr:uid="{00000000-0005-0000-0000-0000D7730000}"/>
    <cellStyle name="Normal 4 2 2 2 2 3 2 3" xfId="7594" xr:uid="{00000000-0005-0000-0000-0000D8730000}"/>
    <cellStyle name="Normal 4 2 2 2 2 3 2 3 2" xfId="15740" xr:uid="{00000000-0005-0000-0000-0000D9730000}"/>
    <cellStyle name="Normal 4 2 2 2 2 3 2 3 2 2" xfId="32036" xr:uid="{00000000-0005-0000-0000-0000DA730000}"/>
    <cellStyle name="Normal 4 2 2 2 2 3 2 3 3" xfId="23890" xr:uid="{00000000-0005-0000-0000-0000DB730000}"/>
    <cellStyle name="Normal 4 2 2 2 2 3 2 4" xfId="10441" xr:uid="{00000000-0005-0000-0000-0000DC730000}"/>
    <cellStyle name="Normal 4 2 2 2 2 3 2 4 2" xfId="26737" xr:uid="{00000000-0005-0000-0000-0000DD730000}"/>
    <cellStyle name="Normal 4 2 2 2 2 3 2 5" xfId="18591" xr:uid="{00000000-0005-0000-0000-0000DE730000}"/>
    <cellStyle name="Normal 4 2 2 2 2 3 3" xfId="3600" xr:uid="{00000000-0005-0000-0000-0000DF730000}"/>
    <cellStyle name="Normal 4 2 2 2 2 3 3 2" xfId="11746" xr:uid="{00000000-0005-0000-0000-0000E0730000}"/>
    <cellStyle name="Normal 4 2 2 2 2 3 3 2 2" xfId="28042" xr:uid="{00000000-0005-0000-0000-0000E1730000}"/>
    <cellStyle name="Normal 4 2 2 2 2 3 3 3" xfId="19896" xr:uid="{00000000-0005-0000-0000-0000E2730000}"/>
    <cellStyle name="Normal 4 2 2 2 2 3 4" xfId="6184" xr:uid="{00000000-0005-0000-0000-0000E3730000}"/>
    <cellStyle name="Normal 4 2 2 2 2 3 4 2" xfId="14330" xr:uid="{00000000-0005-0000-0000-0000E4730000}"/>
    <cellStyle name="Normal 4 2 2 2 2 3 4 2 2" xfId="30626" xr:uid="{00000000-0005-0000-0000-0000E5730000}"/>
    <cellStyle name="Normal 4 2 2 2 2 3 4 3" xfId="22480" xr:uid="{00000000-0005-0000-0000-0000E6730000}"/>
    <cellStyle name="Normal 4 2 2 2 2 3 5" xfId="9031" xr:uid="{00000000-0005-0000-0000-0000E7730000}"/>
    <cellStyle name="Normal 4 2 2 2 2 3 5 2" xfId="25327" xr:uid="{00000000-0005-0000-0000-0000E8730000}"/>
    <cellStyle name="Normal 4 2 2 2 2 3 6" xfId="17181" xr:uid="{00000000-0005-0000-0000-0000E9730000}"/>
    <cellStyle name="Normal 4 2 2 2 2 4" xfId="1590" xr:uid="{00000000-0005-0000-0000-0000EA730000}"/>
    <cellStyle name="Normal 4 2 2 2 2 4 2" xfId="4209" xr:uid="{00000000-0005-0000-0000-0000EB730000}"/>
    <cellStyle name="Normal 4 2 2 2 2 4 2 2" xfId="12355" xr:uid="{00000000-0005-0000-0000-0000EC730000}"/>
    <cellStyle name="Normal 4 2 2 2 2 4 2 2 2" xfId="28651" xr:uid="{00000000-0005-0000-0000-0000ED730000}"/>
    <cellStyle name="Normal 4 2 2 2 2 4 2 3" xfId="20505" xr:uid="{00000000-0005-0000-0000-0000EE730000}"/>
    <cellStyle name="Normal 4 2 2 2 2 4 3" xfId="6889" xr:uid="{00000000-0005-0000-0000-0000EF730000}"/>
    <cellStyle name="Normal 4 2 2 2 2 4 3 2" xfId="15035" xr:uid="{00000000-0005-0000-0000-0000F0730000}"/>
    <cellStyle name="Normal 4 2 2 2 2 4 3 2 2" xfId="31331" xr:uid="{00000000-0005-0000-0000-0000F1730000}"/>
    <cellStyle name="Normal 4 2 2 2 2 4 3 3" xfId="23185" xr:uid="{00000000-0005-0000-0000-0000F2730000}"/>
    <cellStyle name="Normal 4 2 2 2 2 4 4" xfId="9736" xr:uid="{00000000-0005-0000-0000-0000F3730000}"/>
    <cellStyle name="Normal 4 2 2 2 2 4 4 2" xfId="26032" xr:uid="{00000000-0005-0000-0000-0000F4730000}"/>
    <cellStyle name="Normal 4 2 2 2 2 4 5" xfId="17886" xr:uid="{00000000-0005-0000-0000-0000F5730000}"/>
    <cellStyle name="Normal 4 2 2 2 2 5" xfId="2991" xr:uid="{00000000-0005-0000-0000-0000F6730000}"/>
    <cellStyle name="Normal 4 2 2 2 2 5 2" xfId="11137" xr:uid="{00000000-0005-0000-0000-0000F7730000}"/>
    <cellStyle name="Normal 4 2 2 2 2 5 2 2" xfId="27433" xr:uid="{00000000-0005-0000-0000-0000F8730000}"/>
    <cellStyle name="Normal 4 2 2 2 2 5 3" xfId="19287" xr:uid="{00000000-0005-0000-0000-0000F9730000}"/>
    <cellStyle name="Normal 4 2 2 2 2 6" xfId="5479" xr:uid="{00000000-0005-0000-0000-0000FA730000}"/>
    <cellStyle name="Normal 4 2 2 2 2 6 2" xfId="13625" xr:uid="{00000000-0005-0000-0000-0000FB730000}"/>
    <cellStyle name="Normal 4 2 2 2 2 6 2 2" xfId="29921" xr:uid="{00000000-0005-0000-0000-0000FC730000}"/>
    <cellStyle name="Normal 4 2 2 2 2 6 3" xfId="21775" xr:uid="{00000000-0005-0000-0000-0000FD730000}"/>
    <cellStyle name="Normal 4 2 2 2 2 7" xfId="8326" xr:uid="{00000000-0005-0000-0000-0000FE730000}"/>
    <cellStyle name="Normal 4 2 2 2 2 7 2" xfId="24622" xr:uid="{00000000-0005-0000-0000-0000FF730000}"/>
    <cellStyle name="Normal 4 2 2 2 2 8" xfId="16476" xr:uid="{00000000-0005-0000-0000-000000740000}"/>
    <cellStyle name="Normal 4 2 2 2 3" xfId="254" xr:uid="{00000000-0005-0000-0000-000001740000}"/>
    <cellStyle name="Normal 4 2 2 2 3 2" xfId="598" xr:uid="{00000000-0005-0000-0000-000002740000}"/>
    <cellStyle name="Normal 4 2 2 2 3 2 2" xfId="1304" xr:uid="{00000000-0005-0000-0000-000003740000}"/>
    <cellStyle name="Normal 4 2 2 2 3 2 2 2" xfId="2714" xr:uid="{00000000-0005-0000-0000-000004740000}"/>
    <cellStyle name="Normal 4 2 2 2 3 2 2 2 2" xfId="5188" xr:uid="{00000000-0005-0000-0000-000005740000}"/>
    <cellStyle name="Normal 4 2 2 2 3 2 2 2 2 2" xfId="13334" xr:uid="{00000000-0005-0000-0000-000006740000}"/>
    <cellStyle name="Normal 4 2 2 2 3 2 2 2 2 2 2" xfId="29630" xr:uid="{00000000-0005-0000-0000-000007740000}"/>
    <cellStyle name="Normal 4 2 2 2 3 2 2 2 2 3" xfId="21484" xr:uid="{00000000-0005-0000-0000-000008740000}"/>
    <cellStyle name="Normal 4 2 2 2 3 2 2 2 3" xfId="8013" xr:uid="{00000000-0005-0000-0000-000009740000}"/>
    <cellStyle name="Normal 4 2 2 2 3 2 2 2 3 2" xfId="16159" xr:uid="{00000000-0005-0000-0000-00000A740000}"/>
    <cellStyle name="Normal 4 2 2 2 3 2 2 2 3 2 2" xfId="32455" xr:uid="{00000000-0005-0000-0000-00000B740000}"/>
    <cellStyle name="Normal 4 2 2 2 3 2 2 2 3 3" xfId="24309" xr:uid="{00000000-0005-0000-0000-00000C740000}"/>
    <cellStyle name="Normal 4 2 2 2 3 2 2 2 4" xfId="10860" xr:uid="{00000000-0005-0000-0000-00000D740000}"/>
    <cellStyle name="Normal 4 2 2 2 3 2 2 2 4 2" xfId="27156" xr:uid="{00000000-0005-0000-0000-00000E740000}"/>
    <cellStyle name="Normal 4 2 2 2 3 2 2 2 5" xfId="19010" xr:uid="{00000000-0005-0000-0000-00000F740000}"/>
    <cellStyle name="Normal 4 2 2 2 3 2 2 3" xfId="3970" xr:uid="{00000000-0005-0000-0000-000010740000}"/>
    <cellStyle name="Normal 4 2 2 2 3 2 2 3 2" xfId="12116" xr:uid="{00000000-0005-0000-0000-000011740000}"/>
    <cellStyle name="Normal 4 2 2 2 3 2 2 3 2 2" xfId="28412" xr:uid="{00000000-0005-0000-0000-000012740000}"/>
    <cellStyle name="Normal 4 2 2 2 3 2 2 3 3" xfId="20266" xr:uid="{00000000-0005-0000-0000-000013740000}"/>
    <cellStyle name="Normal 4 2 2 2 3 2 2 4" xfId="6603" xr:uid="{00000000-0005-0000-0000-000014740000}"/>
    <cellStyle name="Normal 4 2 2 2 3 2 2 4 2" xfId="14749" xr:uid="{00000000-0005-0000-0000-000015740000}"/>
    <cellStyle name="Normal 4 2 2 2 3 2 2 4 2 2" xfId="31045" xr:uid="{00000000-0005-0000-0000-000016740000}"/>
    <cellStyle name="Normal 4 2 2 2 3 2 2 4 3" xfId="22899" xr:uid="{00000000-0005-0000-0000-000017740000}"/>
    <cellStyle name="Normal 4 2 2 2 3 2 2 5" xfId="9450" xr:uid="{00000000-0005-0000-0000-000018740000}"/>
    <cellStyle name="Normal 4 2 2 2 3 2 2 5 2" xfId="25746" xr:uid="{00000000-0005-0000-0000-000019740000}"/>
    <cellStyle name="Normal 4 2 2 2 3 2 2 6" xfId="17600" xr:uid="{00000000-0005-0000-0000-00001A740000}"/>
    <cellStyle name="Normal 4 2 2 2 3 2 3" xfId="2009" xr:uid="{00000000-0005-0000-0000-00001B740000}"/>
    <cellStyle name="Normal 4 2 2 2 3 2 3 2" xfId="4579" xr:uid="{00000000-0005-0000-0000-00001C740000}"/>
    <cellStyle name="Normal 4 2 2 2 3 2 3 2 2" xfId="12725" xr:uid="{00000000-0005-0000-0000-00001D740000}"/>
    <cellStyle name="Normal 4 2 2 2 3 2 3 2 2 2" xfId="29021" xr:uid="{00000000-0005-0000-0000-00001E740000}"/>
    <cellStyle name="Normal 4 2 2 2 3 2 3 2 3" xfId="20875" xr:uid="{00000000-0005-0000-0000-00001F740000}"/>
    <cellStyle name="Normal 4 2 2 2 3 2 3 3" xfId="7308" xr:uid="{00000000-0005-0000-0000-000020740000}"/>
    <cellStyle name="Normal 4 2 2 2 3 2 3 3 2" xfId="15454" xr:uid="{00000000-0005-0000-0000-000021740000}"/>
    <cellStyle name="Normal 4 2 2 2 3 2 3 3 2 2" xfId="31750" xr:uid="{00000000-0005-0000-0000-000022740000}"/>
    <cellStyle name="Normal 4 2 2 2 3 2 3 3 3" xfId="23604" xr:uid="{00000000-0005-0000-0000-000023740000}"/>
    <cellStyle name="Normal 4 2 2 2 3 2 3 4" xfId="10155" xr:uid="{00000000-0005-0000-0000-000024740000}"/>
    <cellStyle name="Normal 4 2 2 2 3 2 3 4 2" xfId="26451" xr:uid="{00000000-0005-0000-0000-000025740000}"/>
    <cellStyle name="Normal 4 2 2 2 3 2 3 5" xfId="18305" xr:uid="{00000000-0005-0000-0000-000026740000}"/>
    <cellStyle name="Normal 4 2 2 2 3 2 4" xfId="3361" xr:uid="{00000000-0005-0000-0000-000027740000}"/>
    <cellStyle name="Normal 4 2 2 2 3 2 4 2" xfId="11507" xr:uid="{00000000-0005-0000-0000-000028740000}"/>
    <cellStyle name="Normal 4 2 2 2 3 2 4 2 2" xfId="27803" xr:uid="{00000000-0005-0000-0000-000029740000}"/>
    <cellStyle name="Normal 4 2 2 2 3 2 4 3" xfId="19657" xr:uid="{00000000-0005-0000-0000-00002A740000}"/>
    <cellStyle name="Normal 4 2 2 2 3 2 5" xfId="5898" xr:uid="{00000000-0005-0000-0000-00002B740000}"/>
    <cellStyle name="Normal 4 2 2 2 3 2 5 2" xfId="14044" xr:uid="{00000000-0005-0000-0000-00002C740000}"/>
    <cellStyle name="Normal 4 2 2 2 3 2 5 2 2" xfId="30340" xr:uid="{00000000-0005-0000-0000-00002D740000}"/>
    <cellStyle name="Normal 4 2 2 2 3 2 5 3" xfId="22194" xr:uid="{00000000-0005-0000-0000-00002E740000}"/>
    <cellStyle name="Normal 4 2 2 2 3 2 6" xfId="8745" xr:uid="{00000000-0005-0000-0000-00002F740000}"/>
    <cellStyle name="Normal 4 2 2 2 3 2 6 2" xfId="25041" xr:uid="{00000000-0005-0000-0000-000030740000}"/>
    <cellStyle name="Normal 4 2 2 2 3 2 7" xfId="16895" xr:uid="{00000000-0005-0000-0000-000031740000}"/>
    <cellStyle name="Normal 4 2 2 2 3 3" xfId="960" xr:uid="{00000000-0005-0000-0000-000032740000}"/>
    <cellStyle name="Normal 4 2 2 2 3 3 2" xfId="2370" xr:uid="{00000000-0005-0000-0000-000033740000}"/>
    <cellStyle name="Normal 4 2 2 2 3 3 2 2" xfId="4892" xr:uid="{00000000-0005-0000-0000-000034740000}"/>
    <cellStyle name="Normal 4 2 2 2 3 3 2 2 2" xfId="13038" xr:uid="{00000000-0005-0000-0000-000035740000}"/>
    <cellStyle name="Normal 4 2 2 2 3 3 2 2 2 2" xfId="29334" xr:uid="{00000000-0005-0000-0000-000036740000}"/>
    <cellStyle name="Normal 4 2 2 2 3 3 2 2 3" xfId="21188" xr:uid="{00000000-0005-0000-0000-000037740000}"/>
    <cellStyle name="Normal 4 2 2 2 3 3 2 3" xfId="7669" xr:uid="{00000000-0005-0000-0000-000038740000}"/>
    <cellStyle name="Normal 4 2 2 2 3 3 2 3 2" xfId="15815" xr:uid="{00000000-0005-0000-0000-000039740000}"/>
    <cellStyle name="Normal 4 2 2 2 3 3 2 3 2 2" xfId="32111" xr:uid="{00000000-0005-0000-0000-00003A740000}"/>
    <cellStyle name="Normal 4 2 2 2 3 3 2 3 3" xfId="23965" xr:uid="{00000000-0005-0000-0000-00003B740000}"/>
    <cellStyle name="Normal 4 2 2 2 3 3 2 4" xfId="10516" xr:uid="{00000000-0005-0000-0000-00003C740000}"/>
    <cellStyle name="Normal 4 2 2 2 3 3 2 4 2" xfId="26812" xr:uid="{00000000-0005-0000-0000-00003D740000}"/>
    <cellStyle name="Normal 4 2 2 2 3 3 2 5" xfId="18666" xr:uid="{00000000-0005-0000-0000-00003E740000}"/>
    <cellStyle name="Normal 4 2 2 2 3 3 3" xfId="3674" xr:uid="{00000000-0005-0000-0000-00003F740000}"/>
    <cellStyle name="Normal 4 2 2 2 3 3 3 2" xfId="11820" xr:uid="{00000000-0005-0000-0000-000040740000}"/>
    <cellStyle name="Normal 4 2 2 2 3 3 3 2 2" xfId="28116" xr:uid="{00000000-0005-0000-0000-000041740000}"/>
    <cellStyle name="Normal 4 2 2 2 3 3 3 3" xfId="19970" xr:uid="{00000000-0005-0000-0000-000042740000}"/>
    <cellStyle name="Normal 4 2 2 2 3 3 4" xfId="6259" xr:uid="{00000000-0005-0000-0000-000043740000}"/>
    <cellStyle name="Normal 4 2 2 2 3 3 4 2" xfId="14405" xr:uid="{00000000-0005-0000-0000-000044740000}"/>
    <cellStyle name="Normal 4 2 2 2 3 3 4 2 2" xfId="30701" xr:uid="{00000000-0005-0000-0000-000045740000}"/>
    <cellStyle name="Normal 4 2 2 2 3 3 4 3" xfId="22555" xr:uid="{00000000-0005-0000-0000-000046740000}"/>
    <cellStyle name="Normal 4 2 2 2 3 3 5" xfId="9106" xr:uid="{00000000-0005-0000-0000-000047740000}"/>
    <cellStyle name="Normal 4 2 2 2 3 3 5 2" xfId="25402" xr:uid="{00000000-0005-0000-0000-000048740000}"/>
    <cellStyle name="Normal 4 2 2 2 3 3 6" xfId="17256" xr:uid="{00000000-0005-0000-0000-000049740000}"/>
    <cellStyle name="Normal 4 2 2 2 3 4" xfId="1665" xr:uid="{00000000-0005-0000-0000-00004A740000}"/>
    <cellStyle name="Normal 4 2 2 2 3 4 2" xfId="4283" xr:uid="{00000000-0005-0000-0000-00004B740000}"/>
    <cellStyle name="Normal 4 2 2 2 3 4 2 2" xfId="12429" xr:uid="{00000000-0005-0000-0000-00004C740000}"/>
    <cellStyle name="Normal 4 2 2 2 3 4 2 2 2" xfId="28725" xr:uid="{00000000-0005-0000-0000-00004D740000}"/>
    <cellStyle name="Normal 4 2 2 2 3 4 2 3" xfId="20579" xr:uid="{00000000-0005-0000-0000-00004E740000}"/>
    <cellStyle name="Normal 4 2 2 2 3 4 3" xfId="6964" xr:uid="{00000000-0005-0000-0000-00004F740000}"/>
    <cellStyle name="Normal 4 2 2 2 3 4 3 2" xfId="15110" xr:uid="{00000000-0005-0000-0000-000050740000}"/>
    <cellStyle name="Normal 4 2 2 2 3 4 3 2 2" xfId="31406" xr:uid="{00000000-0005-0000-0000-000051740000}"/>
    <cellStyle name="Normal 4 2 2 2 3 4 3 3" xfId="23260" xr:uid="{00000000-0005-0000-0000-000052740000}"/>
    <cellStyle name="Normal 4 2 2 2 3 4 4" xfId="9811" xr:uid="{00000000-0005-0000-0000-000053740000}"/>
    <cellStyle name="Normal 4 2 2 2 3 4 4 2" xfId="26107" xr:uid="{00000000-0005-0000-0000-000054740000}"/>
    <cellStyle name="Normal 4 2 2 2 3 4 5" xfId="17961" xr:uid="{00000000-0005-0000-0000-000055740000}"/>
    <cellStyle name="Normal 4 2 2 2 3 5" xfId="3065" xr:uid="{00000000-0005-0000-0000-000056740000}"/>
    <cellStyle name="Normal 4 2 2 2 3 5 2" xfId="11211" xr:uid="{00000000-0005-0000-0000-000057740000}"/>
    <cellStyle name="Normal 4 2 2 2 3 5 2 2" xfId="27507" xr:uid="{00000000-0005-0000-0000-000058740000}"/>
    <cellStyle name="Normal 4 2 2 2 3 5 3" xfId="19361" xr:uid="{00000000-0005-0000-0000-000059740000}"/>
    <cellStyle name="Normal 4 2 2 2 3 6" xfId="5554" xr:uid="{00000000-0005-0000-0000-00005A740000}"/>
    <cellStyle name="Normal 4 2 2 2 3 6 2" xfId="13700" xr:uid="{00000000-0005-0000-0000-00005B740000}"/>
    <cellStyle name="Normal 4 2 2 2 3 6 2 2" xfId="29996" xr:uid="{00000000-0005-0000-0000-00005C740000}"/>
    <cellStyle name="Normal 4 2 2 2 3 6 3" xfId="21850" xr:uid="{00000000-0005-0000-0000-00005D740000}"/>
    <cellStyle name="Normal 4 2 2 2 3 7" xfId="8401" xr:uid="{00000000-0005-0000-0000-00005E740000}"/>
    <cellStyle name="Normal 4 2 2 2 3 7 2" xfId="24697" xr:uid="{00000000-0005-0000-0000-00005F740000}"/>
    <cellStyle name="Normal 4 2 2 2 3 8" xfId="16551" xr:uid="{00000000-0005-0000-0000-000060740000}"/>
    <cellStyle name="Normal 4 2 2 2 4" xfId="343" xr:uid="{00000000-0005-0000-0000-000061740000}"/>
    <cellStyle name="Normal 4 2 2 2 4 2" xfId="687" xr:uid="{00000000-0005-0000-0000-000062740000}"/>
    <cellStyle name="Normal 4 2 2 2 4 2 2" xfId="1393" xr:uid="{00000000-0005-0000-0000-000063740000}"/>
    <cellStyle name="Normal 4 2 2 2 4 2 2 2" xfId="2803" xr:uid="{00000000-0005-0000-0000-000064740000}"/>
    <cellStyle name="Normal 4 2 2 2 4 2 2 2 2" xfId="5262" xr:uid="{00000000-0005-0000-0000-000065740000}"/>
    <cellStyle name="Normal 4 2 2 2 4 2 2 2 2 2" xfId="13408" xr:uid="{00000000-0005-0000-0000-000066740000}"/>
    <cellStyle name="Normal 4 2 2 2 4 2 2 2 2 2 2" xfId="29704" xr:uid="{00000000-0005-0000-0000-000067740000}"/>
    <cellStyle name="Normal 4 2 2 2 4 2 2 2 2 3" xfId="21558" xr:uid="{00000000-0005-0000-0000-000068740000}"/>
    <cellStyle name="Normal 4 2 2 2 4 2 2 2 3" xfId="8102" xr:uid="{00000000-0005-0000-0000-000069740000}"/>
    <cellStyle name="Normal 4 2 2 2 4 2 2 2 3 2" xfId="16248" xr:uid="{00000000-0005-0000-0000-00006A740000}"/>
    <cellStyle name="Normal 4 2 2 2 4 2 2 2 3 2 2" xfId="32544" xr:uid="{00000000-0005-0000-0000-00006B740000}"/>
    <cellStyle name="Normal 4 2 2 2 4 2 2 2 3 3" xfId="24398" xr:uid="{00000000-0005-0000-0000-00006C740000}"/>
    <cellStyle name="Normal 4 2 2 2 4 2 2 2 4" xfId="10949" xr:uid="{00000000-0005-0000-0000-00006D740000}"/>
    <cellStyle name="Normal 4 2 2 2 4 2 2 2 4 2" xfId="27245" xr:uid="{00000000-0005-0000-0000-00006E740000}"/>
    <cellStyle name="Normal 4 2 2 2 4 2 2 2 5" xfId="19099" xr:uid="{00000000-0005-0000-0000-00006F740000}"/>
    <cellStyle name="Normal 4 2 2 2 4 2 2 3" xfId="4044" xr:uid="{00000000-0005-0000-0000-000070740000}"/>
    <cellStyle name="Normal 4 2 2 2 4 2 2 3 2" xfId="12190" xr:uid="{00000000-0005-0000-0000-000071740000}"/>
    <cellStyle name="Normal 4 2 2 2 4 2 2 3 2 2" xfId="28486" xr:uid="{00000000-0005-0000-0000-000072740000}"/>
    <cellStyle name="Normal 4 2 2 2 4 2 2 3 3" xfId="20340" xr:uid="{00000000-0005-0000-0000-000073740000}"/>
    <cellStyle name="Normal 4 2 2 2 4 2 2 4" xfId="6692" xr:uid="{00000000-0005-0000-0000-000074740000}"/>
    <cellStyle name="Normal 4 2 2 2 4 2 2 4 2" xfId="14838" xr:uid="{00000000-0005-0000-0000-000075740000}"/>
    <cellStyle name="Normal 4 2 2 2 4 2 2 4 2 2" xfId="31134" xr:uid="{00000000-0005-0000-0000-000076740000}"/>
    <cellStyle name="Normal 4 2 2 2 4 2 2 4 3" xfId="22988" xr:uid="{00000000-0005-0000-0000-000077740000}"/>
    <cellStyle name="Normal 4 2 2 2 4 2 2 5" xfId="9539" xr:uid="{00000000-0005-0000-0000-000078740000}"/>
    <cellStyle name="Normal 4 2 2 2 4 2 2 5 2" xfId="25835" xr:uid="{00000000-0005-0000-0000-000079740000}"/>
    <cellStyle name="Normal 4 2 2 2 4 2 2 6" xfId="17689" xr:uid="{00000000-0005-0000-0000-00007A740000}"/>
    <cellStyle name="Normal 4 2 2 2 4 2 3" xfId="2098" xr:uid="{00000000-0005-0000-0000-00007B740000}"/>
    <cellStyle name="Normal 4 2 2 2 4 2 3 2" xfId="4653" xr:uid="{00000000-0005-0000-0000-00007C740000}"/>
    <cellStyle name="Normal 4 2 2 2 4 2 3 2 2" xfId="12799" xr:uid="{00000000-0005-0000-0000-00007D740000}"/>
    <cellStyle name="Normal 4 2 2 2 4 2 3 2 2 2" xfId="29095" xr:uid="{00000000-0005-0000-0000-00007E740000}"/>
    <cellStyle name="Normal 4 2 2 2 4 2 3 2 3" xfId="20949" xr:uid="{00000000-0005-0000-0000-00007F740000}"/>
    <cellStyle name="Normal 4 2 2 2 4 2 3 3" xfId="7397" xr:uid="{00000000-0005-0000-0000-000080740000}"/>
    <cellStyle name="Normal 4 2 2 2 4 2 3 3 2" xfId="15543" xr:uid="{00000000-0005-0000-0000-000081740000}"/>
    <cellStyle name="Normal 4 2 2 2 4 2 3 3 2 2" xfId="31839" xr:uid="{00000000-0005-0000-0000-000082740000}"/>
    <cellStyle name="Normal 4 2 2 2 4 2 3 3 3" xfId="23693" xr:uid="{00000000-0005-0000-0000-000083740000}"/>
    <cellStyle name="Normal 4 2 2 2 4 2 3 4" xfId="10244" xr:uid="{00000000-0005-0000-0000-000084740000}"/>
    <cellStyle name="Normal 4 2 2 2 4 2 3 4 2" xfId="26540" xr:uid="{00000000-0005-0000-0000-000085740000}"/>
    <cellStyle name="Normal 4 2 2 2 4 2 3 5" xfId="18394" xr:uid="{00000000-0005-0000-0000-000086740000}"/>
    <cellStyle name="Normal 4 2 2 2 4 2 4" xfId="3435" xr:uid="{00000000-0005-0000-0000-000087740000}"/>
    <cellStyle name="Normal 4 2 2 2 4 2 4 2" xfId="11581" xr:uid="{00000000-0005-0000-0000-000088740000}"/>
    <cellStyle name="Normal 4 2 2 2 4 2 4 2 2" xfId="27877" xr:uid="{00000000-0005-0000-0000-000089740000}"/>
    <cellStyle name="Normal 4 2 2 2 4 2 4 3" xfId="19731" xr:uid="{00000000-0005-0000-0000-00008A740000}"/>
    <cellStyle name="Normal 4 2 2 2 4 2 5" xfId="5987" xr:uid="{00000000-0005-0000-0000-00008B740000}"/>
    <cellStyle name="Normal 4 2 2 2 4 2 5 2" xfId="14133" xr:uid="{00000000-0005-0000-0000-00008C740000}"/>
    <cellStyle name="Normal 4 2 2 2 4 2 5 2 2" xfId="30429" xr:uid="{00000000-0005-0000-0000-00008D740000}"/>
    <cellStyle name="Normal 4 2 2 2 4 2 5 3" xfId="22283" xr:uid="{00000000-0005-0000-0000-00008E740000}"/>
    <cellStyle name="Normal 4 2 2 2 4 2 6" xfId="8834" xr:uid="{00000000-0005-0000-0000-00008F740000}"/>
    <cellStyle name="Normal 4 2 2 2 4 2 6 2" xfId="25130" xr:uid="{00000000-0005-0000-0000-000090740000}"/>
    <cellStyle name="Normal 4 2 2 2 4 2 7" xfId="16984" xr:uid="{00000000-0005-0000-0000-000091740000}"/>
    <cellStyle name="Normal 4 2 2 2 4 3" xfId="1049" xr:uid="{00000000-0005-0000-0000-000092740000}"/>
    <cellStyle name="Normal 4 2 2 2 4 3 2" xfId="2459" xr:uid="{00000000-0005-0000-0000-000093740000}"/>
    <cellStyle name="Normal 4 2 2 2 4 3 2 2" xfId="4966" xr:uid="{00000000-0005-0000-0000-000094740000}"/>
    <cellStyle name="Normal 4 2 2 2 4 3 2 2 2" xfId="13112" xr:uid="{00000000-0005-0000-0000-000095740000}"/>
    <cellStyle name="Normal 4 2 2 2 4 3 2 2 2 2" xfId="29408" xr:uid="{00000000-0005-0000-0000-000096740000}"/>
    <cellStyle name="Normal 4 2 2 2 4 3 2 2 3" xfId="21262" xr:uid="{00000000-0005-0000-0000-000097740000}"/>
    <cellStyle name="Normal 4 2 2 2 4 3 2 3" xfId="7758" xr:uid="{00000000-0005-0000-0000-000098740000}"/>
    <cellStyle name="Normal 4 2 2 2 4 3 2 3 2" xfId="15904" xr:uid="{00000000-0005-0000-0000-000099740000}"/>
    <cellStyle name="Normal 4 2 2 2 4 3 2 3 2 2" xfId="32200" xr:uid="{00000000-0005-0000-0000-00009A740000}"/>
    <cellStyle name="Normal 4 2 2 2 4 3 2 3 3" xfId="24054" xr:uid="{00000000-0005-0000-0000-00009B740000}"/>
    <cellStyle name="Normal 4 2 2 2 4 3 2 4" xfId="10605" xr:uid="{00000000-0005-0000-0000-00009C740000}"/>
    <cellStyle name="Normal 4 2 2 2 4 3 2 4 2" xfId="26901" xr:uid="{00000000-0005-0000-0000-00009D740000}"/>
    <cellStyle name="Normal 4 2 2 2 4 3 2 5" xfId="18755" xr:uid="{00000000-0005-0000-0000-00009E740000}"/>
    <cellStyle name="Normal 4 2 2 2 4 3 3" xfId="3748" xr:uid="{00000000-0005-0000-0000-00009F740000}"/>
    <cellStyle name="Normal 4 2 2 2 4 3 3 2" xfId="11894" xr:uid="{00000000-0005-0000-0000-0000A0740000}"/>
    <cellStyle name="Normal 4 2 2 2 4 3 3 2 2" xfId="28190" xr:uid="{00000000-0005-0000-0000-0000A1740000}"/>
    <cellStyle name="Normal 4 2 2 2 4 3 3 3" xfId="20044" xr:uid="{00000000-0005-0000-0000-0000A2740000}"/>
    <cellStyle name="Normal 4 2 2 2 4 3 4" xfId="6348" xr:uid="{00000000-0005-0000-0000-0000A3740000}"/>
    <cellStyle name="Normal 4 2 2 2 4 3 4 2" xfId="14494" xr:uid="{00000000-0005-0000-0000-0000A4740000}"/>
    <cellStyle name="Normal 4 2 2 2 4 3 4 2 2" xfId="30790" xr:uid="{00000000-0005-0000-0000-0000A5740000}"/>
    <cellStyle name="Normal 4 2 2 2 4 3 4 3" xfId="22644" xr:uid="{00000000-0005-0000-0000-0000A6740000}"/>
    <cellStyle name="Normal 4 2 2 2 4 3 5" xfId="9195" xr:uid="{00000000-0005-0000-0000-0000A7740000}"/>
    <cellStyle name="Normal 4 2 2 2 4 3 5 2" xfId="25491" xr:uid="{00000000-0005-0000-0000-0000A8740000}"/>
    <cellStyle name="Normal 4 2 2 2 4 3 6" xfId="17345" xr:uid="{00000000-0005-0000-0000-0000A9740000}"/>
    <cellStyle name="Normal 4 2 2 2 4 4" xfId="1754" xr:uid="{00000000-0005-0000-0000-0000AA740000}"/>
    <cellStyle name="Normal 4 2 2 2 4 4 2" xfId="4357" xr:uid="{00000000-0005-0000-0000-0000AB740000}"/>
    <cellStyle name="Normal 4 2 2 2 4 4 2 2" xfId="12503" xr:uid="{00000000-0005-0000-0000-0000AC740000}"/>
    <cellStyle name="Normal 4 2 2 2 4 4 2 2 2" xfId="28799" xr:uid="{00000000-0005-0000-0000-0000AD740000}"/>
    <cellStyle name="Normal 4 2 2 2 4 4 2 3" xfId="20653" xr:uid="{00000000-0005-0000-0000-0000AE740000}"/>
    <cellStyle name="Normal 4 2 2 2 4 4 3" xfId="7053" xr:uid="{00000000-0005-0000-0000-0000AF740000}"/>
    <cellStyle name="Normal 4 2 2 2 4 4 3 2" xfId="15199" xr:uid="{00000000-0005-0000-0000-0000B0740000}"/>
    <cellStyle name="Normal 4 2 2 2 4 4 3 2 2" xfId="31495" xr:uid="{00000000-0005-0000-0000-0000B1740000}"/>
    <cellStyle name="Normal 4 2 2 2 4 4 3 3" xfId="23349" xr:uid="{00000000-0005-0000-0000-0000B2740000}"/>
    <cellStyle name="Normal 4 2 2 2 4 4 4" xfId="9900" xr:uid="{00000000-0005-0000-0000-0000B3740000}"/>
    <cellStyle name="Normal 4 2 2 2 4 4 4 2" xfId="26196" xr:uid="{00000000-0005-0000-0000-0000B4740000}"/>
    <cellStyle name="Normal 4 2 2 2 4 4 5" xfId="18050" xr:uid="{00000000-0005-0000-0000-0000B5740000}"/>
    <cellStyle name="Normal 4 2 2 2 4 5" xfId="3139" xr:uid="{00000000-0005-0000-0000-0000B6740000}"/>
    <cellStyle name="Normal 4 2 2 2 4 5 2" xfId="11285" xr:uid="{00000000-0005-0000-0000-0000B7740000}"/>
    <cellStyle name="Normal 4 2 2 2 4 5 2 2" xfId="27581" xr:uid="{00000000-0005-0000-0000-0000B8740000}"/>
    <cellStyle name="Normal 4 2 2 2 4 5 3" xfId="19435" xr:uid="{00000000-0005-0000-0000-0000B9740000}"/>
    <cellStyle name="Normal 4 2 2 2 4 6" xfId="5643" xr:uid="{00000000-0005-0000-0000-0000BA740000}"/>
    <cellStyle name="Normal 4 2 2 2 4 6 2" xfId="13789" xr:uid="{00000000-0005-0000-0000-0000BB740000}"/>
    <cellStyle name="Normal 4 2 2 2 4 6 2 2" xfId="30085" xr:uid="{00000000-0005-0000-0000-0000BC740000}"/>
    <cellStyle name="Normal 4 2 2 2 4 6 3" xfId="21939" xr:uid="{00000000-0005-0000-0000-0000BD740000}"/>
    <cellStyle name="Normal 4 2 2 2 4 7" xfId="8490" xr:uid="{00000000-0005-0000-0000-0000BE740000}"/>
    <cellStyle name="Normal 4 2 2 2 4 7 2" xfId="24786" xr:uid="{00000000-0005-0000-0000-0000BF740000}"/>
    <cellStyle name="Normal 4 2 2 2 4 8" xfId="16640" xr:uid="{00000000-0005-0000-0000-0000C0740000}"/>
    <cellStyle name="Normal 4 2 2 2 5" xfId="433" xr:uid="{00000000-0005-0000-0000-0000C1740000}"/>
    <cellStyle name="Normal 4 2 2 2 5 2" xfId="1139" xr:uid="{00000000-0005-0000-0000-0000C2740000}"/>
    <cellStyle name="Normal 4 2 2 2 5 2 2" xfId="2549" xr:uid="{00000000-0005-0000-0000-0000C3740000}"/>
    <cellStyle name="Normal 4 2 2 2 5 2 2 2" xfId="5040" xr:uid="{00000000-0005-0000-0000-0000C4740000}"/>
    <cellStyle name="Normal 4 2 2 2 5 2 2 2 2" xfId="13186" xr:uid="{00000000-0005-0000-0000-0000C5740000}"/>
    <cellStyle name="Normal 4 2 2 2 5 2 2 2 2 2" xfId="29482" xr:uid="{00000000-0005-0000-0000-0000C6740000}"/>
    <cellStyle name="Normal 4 2 2 2 5 2 2 2 3" xfId="21336" xr:uid="{00000000-0005-0000-0000-0000C7740000}"/>
    <cellStyle name="Normal 4 2 2 2 5 2 2 3" xfId="7848" xr:uid="{00000000-0005-0000-0000-0000C8740000}"/>
    <cellStyle name="Normal 4 2 2 2 5 2 2 3 2" xfId="15994" xr:uid="{00000000-0005-0000-0000-0000C9740000}"/>
    <cellStyle name="Normal 4 2 2 2 5 2 2 3 2 2" xfId="32290" xr:uid="{00000000-0005-0000-0000-0000CA740000}"/>
    <cellStyle name="Normal 4 2 2 2 5 2 2 3 3" xfId="24144" xr:uid="{00000000-0005-0000-0000-0000CB740000}"/>
    <cellStyle name="Normal 4 2 2 2 5 2 2 4" xfId="10695" xr:uid="{00000000-0005-0000-0000-0000CC740000}"/>
    <cellStyle name="Normal 4 2 2 2 5 2 2 4 2" xfId="26991" xr:uid="{00000000-0005-0000-0000-0000CD740000}"/>
    <cellStyle name="Normal 4 2 2 2 5 2 2 5" xfId="18845" xr:uid="{00000000-0005-0000-0000-0000CE740000}"/>
    <cellStyle name="Normal 4 2 2 2 5 2 3" xfId="3822" xr:uid="{00000000-0005-0000-0000-0000CF740000}"/>
    <cellStyle name="Normal 4 2 2 2 5 2 3 2" xfId="11968" xr:uid="{00000000-0005-0000-0000-0000D0740000}"/>
    <cellStyle name="Normal 4 2 2 2 5 2 3 2 2" xfId="28264" xr:uid="{00000000-0005-0000-0000-0000D1740000}"/>
    <cellStyle name="Normal 4 2 2 2 5 2 3 3" xfId="20118" xr:uid="{00000000-0005-0000-0000-0000D2740000}"/>
    <cellStyle name="Normal 4 2 2 2 5 2 4" xfId="6438" xr:uid="{00000000-0005-0000-0000-0000D3740000}"/>
    <cellStyle name="Normal 4 2 2 2 5 2 4 2" xfId="14584" xr:uid="{00000000-0005-0000-0000-0000D4740000}"/>
    <cellStyle name="Normal 4 2 2 2 5 2 4 2 2" xfId="30880" xr:uid="{00000000-0005-0000-0000-0000D5740000}"/>
    <cellStyle name="Normal 4 2 2 2 5 2 4 3" xfId="22734" xr:uid="{00000000-0005-0000-0000-0000D6740000}"/>
    <cellStyle name="Normal 4 2 2 2 5 2 5" xfId="9285" xr:uid="{00000000-0005-0000-0000-0000D7740000}"/>
    <cellStyle name="Normal 4 2 2 2 5 2 5 2" xfId="25581" xr:uid="{00000000-0005-0000-0000-0000D8740000}"/>
    <cellStyle name="Normal 4 2 2 2 5 2 6" xfId="17435" xr:uid="{00000000-0005-0000-0000-0000D9740000}"/>
    <cellStyle name="Normal 4 2 2 2 5 3" xfId="1844" xr:uid="{00000000-0005-0000-0000-0000DA740000}"/>
    <cellStyle name="Normal 4 2 2 2 5 3 2" xfId="4431" xr:uid="{00000000-0005-0000-0000-0000DB740000}"/>
    <cellStyle name="Normal 4 2 2 2 5 3 2 2" xfId="12577" xr:uid="{00000000-0005-0000-0000-0000DC740000}"/>
    <cellStyle name="Normal 4 2 2 2 5 3 2 2 2" xfId="28873" xr:uid="{00000000-0005-0000-0000-0000DD740000}"/>
    <cellStyle name="Normal 4 2 2 2 5 3 2 3" xfId="20727" xr:uid="{00000000-0005-0000-0000-0000DE740000}"/>
    <cellStyle name="Normal 4 2 2 2 5 3 3" xfId="7143" xr:uid="{00000000-0005-0000-0000-0000DF740000}"/>
    <cellStyle name="Normal 4 2 2 2 5 3 3 2" xfId="15289" xr:uid="{00000000-0005-0000-0000-0000E0740000}"/>
    <cellStyle name="Normal 4 2 2 2 5 3 3 2 2" xfId="31585" xr:uid="{00000000-0005-0000-0000-0000E1740000}"/>
    <cellStyle name="Normal 4 2 2 2 5 3 3 3" xfId="23439" xr:uid="{00000000-0005-0000-0000-0000E2740000}"/>
    <cellStyle name="Normal 4 2 2 2 5 3 4" xfId="9990" xr:uid="{00000000-0005-0000-0000-0000E3740000}"/>
    <cellStyle name="Normal 4 2 2 2 5 3 4 2" xfId="26286" xr:uid="{00000000-0005-0000-0000-0000E4740000}"/>
    <cellStyle name="Normal 4 2 2 2 5 3 5" xfId="18140" xr:uid="{00000000-0005-0000-0000-0000E5740000}"/>
    <cellStyle name="Normal 4 2 2 2 5 4" xfId="3213" xr:uid="{00000000-0005-0000-0000-0000E6740000}"/>
    <cellStyle name="Normal 4 2 2 2 5 4 2" xfId="11359" xr:uid="{00000000-0005-0000-0000-0000E7740000}"/>
    <cellStyle name="Normal 4 2 2 2 5 4 2 2" xfId="27655" xr:uid="{00000000-0005-0000-0000-0000E8740000}"/>
    <cellStyle name="Normal 4 2 2 2 5 4 3" xfId="19509" xr:uid="{00000000-0005-0000-0000-0000E9740000}"/>
    <cellStyle name="Normal 4 2 2 2 5 5" xfId="5733" xr:uid="{00000000-0005-0000-0000-0000EA740000}"/>
    <cellStyle name="Normal 4 2 2 2 5 5 2" xfId="13879" xr:uid="{00000000-0005-0000-0000-0000EB740000}"/>
    <cellStyle name="Normal 4 2 2 2 5 5 2 2" xfId="30175" xr:uid="{00000000-0005-0000-0000-0000EC740000}"/>
    <cellStyle name="Normal 4 2 2 2 5 5 3" xfId="22029" xr:uid="{00000000-0005-0000-0000-0000ED740000}"/>
    <cellStyle name="Normal 4 2 2 2 5 6" xfId="8580" xr:uid="{00000000-0005-0000-0000-0000EE740000}"/>
    <cellStyle name="Normal 4 2 2 2 5 6 2" xfId="24876" xr:uid="{00000000-0005-0000-0000-0000EF740000}"/>
    <cellStyle name="Normal 4 2 2 2 5 7" xfId="16730" xr:uid="{00000000-0005-0000-0000-0000F0740000}"/>
    <cellStyle name="Normal 4 2 2 2 6" xfId="795" xr:uid="{00000000-0005-0000-0000-0000F1740000}"/>
    <cellStyle name="Normal 4 2 2 2 6 2" xfId="2205" xr:uid="{00000000-0005-0000-0000-0000F2740000}"/>
    <cellStyle name="Normal 4 2 2 2 6 2 2" xfId="4744" xr:uid="{00000000-0005-0000-0000-0000F3740000}"/>
    <cellStyle name="Normal 4 2 2 2 6 2 2 2" xfId="12890" xr:uid="{00000000-0005-0000-0000-0000F4740000}"/>
    <cellStyle name="Normal 4 2 2 2 6 2 2 2 2" xfId="29186" xr:uid="{00000000-0005-0000-0000-0000F5740000}"/>
    <cellStyle name="Normal 4 2 2 2 6 2 2 3" xfId="21040" xr:uid="{00000000-0005-0000-0000-0000F6740000}"/>
    <cellStyle name="Normal 4 2 2 2 6 2 3" xfId="7504" xr:uid="{00000000-0005-0000-0000-0000F7740000}"/>
    <cellStyle name="Normal 4 2 2 2 6 2 3 2" xfId="15650" xr:uid="{00000000-0005-0000-0000-0000F8740000}"/>
    <cellStyle name="Normal 4 2 2 2 6 2 3 2 2" xfId="31946" xr:uid="{00000000-0005-0000-0000-0000F9740000}"/>
    <cellStyle name="Normal 4 2 2 2 6 2 3 3" xfId="23800" xr:uid="{00000000-0005-0000-0000-0000FA740000}"/>
    <cellStyle name="Normal 4 2 2 2 6 2 4" xfId="10351" xr:uid="{00000000-0005-0000-0000-0000FB740000}"/>
    <cellStyle name="Normal 4 2 2 2 6 2 4 2" xfId="26647" xr:uid="{00000000-0005-0000-0000-0000FC740000}"/>
    <cellStyle name="Normal 4 2 2 2 6 2 5" xfId="18501" xr:uid="{00000000-0005-0000-0000-0000FD740000}"/>
    <cellStyle name="Normal 4 2 2 2 6 3" xfId="3526" xr:uid="{00000000-0005-0000-0000-0000FE740000}"/>
    <cellStyle name="Normal 4 2 2 2 6 3 2" xfId="11672" xr:uid="{00000000-0005-0000-0000-0000FF740000}"/>
    <cellStyle name="Normal 4 2 2 2 6 3 2 2" xfId="27968" xr:uid="{00000000-0005-0000-0000-000000750000}"/>
    <cellStyle name="Normal 4 2 2 2 6 3 3" xfId="19822" xr:uid="{00000000-0005-0000-0000-000001750000}"/>
    <cellStyle name="Normal 4 2 2 2 6 4" xfId="6094" xr:uid="{00000000-0005-0000-0000-000002750000}"/>
    <cellStyle name="Normal 4 2 2 2 6 4 2" xfId="14240" xr:uid="{00000000-0005-0000-0000-000003750000}"/>
    <cellStyle name="Normal 4 2 2 2 6 4 2 2" xfId="30536" xr:uid="{00000000-0005-0000-0000-000004750000}"/>
    <cellStyle name="Normal 4 2 2 2 6 4 3" xfId="22390" xr:uid="{00000000-0005-0000-0000-000005750000}"/>
    <cellStyle name="Normal 4 2 2 2 6 5" xfId="8941" xr:uid="{00000000-0005-0000-0000-000006750000}"/>
    <cellStyle name="Normal 4 2 2 2 6 5 2" xfId="25237" xr:uid="{00000000-0005-0000-0000-000007750000}"/>
    <cellStyle name="Normal 4 2 2 2 6 6" xfId="17091" xr:uid="{00000000-0005-0000-0000-000008750000}"/>
    <cellStyle name="Normal 4 2 2 2 7" xfId="1500" xr:uid="{00000000-0005-0000-0000-000009750000}"/>
    <cellStyle name="Normal 4 2 2 2 7 2" xfId="4135" xr:uid="{00000000-0005-0000-0000-00000A750000}"/>
    <cellStyle name="Normal 4 2 2 2 7 2 2" xfId="12281" xr:uid="{00000000-0005-0000-0000-00000B750000}"/>
    <cellStyle name="Normal 4 2 2 2 7 2 2 2" xfId="28577" xr:uid="{00000000-0005-0000-0000-00000C750000}"/>
    <cellStyle name="Normal 4 2 2 2 7 2 3" xfId="20431" xr:uid="{00000000-0005-0000-0000-00000D750000}"/>
    <cellStyle name="Normal 4 2 2 2 7 3" xfId="6799" xr:uid="{00000000-0005-0000-0000-00000E750000}"/>
    <cellStyle name="Normal 4 2 2 2 7 3 2" xfId="14945" xr:uid="{00000000-0005-0000-0000-00000F750000}"/>
    <cellStyle name="Normal 4 2 2 2 7 3 2 2" xfId="31241" xr:uid="{00000000-0005-0000-0000-000010750000}"/>
    <cellStyle name="Normal 4 2 2 2 7 3 3" xfId="23095" xr:uid="{00000000-0005-0000-0000-000011750000}"/>
    <cellStyle name="Normal 4 2 2 2 7 4" xfId="9646" xr:uid="{00000000-0005-0000-0000-000012750000}"/>
    <cellStyle name="Normal 4 2 2 2 7 4 2" xfId="25942" xr:uid="{00000000-0005-0000-0000-000013750000}"/>
    <cellStyle name="Normal 4 2 2 2 7 5" xfId="17796" xr:uid="{00000000-0005-0000-0000-000014750000}"/>
    <cellStyle name="Normal 4 2 2 2 8" xfId="2917" xr:uid="{00000000-0005-0000-0000-000015750000}"/>
    <cellStyle name="Normal 4 2 2 2 8 2" xfId="11063" xr:uid="{00000000-0005-0000-0000-000016750000}"/>
    <cellStyle name="Normal 4 2 2 2 8 2 2" xfId="27359" xr:uid="{00000000-0005-0000-0000-000017750000}"/>
    <cellStyle name="Normal 4 2 2 2 8 3" xfId="19213" xr:uid="{00000000-0005-0000-0000-000018750000}"/>
    <cellStyle name="Normal 4 2 2 2 9" xfId="5389" xr:uid="{00000000-0005-0000-0000-000019750000}"/>
    <cellStyle name="Normal 4 2 2 2 9 2" xfId="13535" xr:uid="{00000000-0005-0000-0000-00001A750000}"/>
    <cellStyle name="Normal 4 2 2 2 9 2 2" xfId="29831" xr:uid="{00000000-0005-0000-0000-00001B750000}"/>
    <cellStyle name="Normal 4 2 2 2 9 3" xfId="21685" xr:uid="{00000000-0005-0000-0000-00001C750000}"/>
    <cellStyle name="Normal 4 2 2 3" xfId="135" xr:uid="{00000000-0005-0000-0000-00001D750000}"/>
    <cellStyle name="Normal 4 2 2 3 2" xfId="479" xr:uid="{00000000-0005-0000-0000-00001E750000}"/>
    <cellStyle name="Normal 4 2 2 3 2 2" xfId="1185" xr:uid="{00000000-0005-0000-0000-00001F750000}"/>
    <cellStyle name="Normal 4 2 2 3 2 2 2" xfId="2595" xr:uid="{00000000-0005-0000-0000-000020750000}"/>
    <cellStyle name="Normal 4 2 2 3 2 2 2 2" xfId="5078" xr:uid="{00000000-0005-0000-0000-000021750000}"/>
    <cellStyle name="Normal 4 2 2 3 2 2 2 2 2" xfId="13224" xr:uid="{00000000-0005-0000-0000-000022750000}"/>
    <cellStyle name="Normal 4 2 2 3 2 2 2 2 2 2" xfId="29520" xr:uid="{00000000-0005-0000-0000-000023750000}"/>
    <cellStyle name="Normal 4 2 2 3 2 2 2 2 3" xfId="21374" xr:uid="{00000000-0005-0000-0000-000024750000}"/>
    <cellStyle name="Normal 4 2 2 3 2 2 2 3" xfId="7894" xr:uid="{00000000-0005-0000-0000-000025750000}"/>
    <cellStyle name="Normal 4 2 2 3 2 2 2 3 2" xfId="16040" xr:uid="{00000000-0005-0000-0000-000026750000}"/>
    <cellStyle name="Normal 4 2 2 3 2 2 2 3 2 2" xfId="32336" xr:uid="{00000000-0005-0000-0000-000027750000}"/>
    <cellStyle name="Normal 4 2 2 3 2 2 2 3 3" xfId="24190" xr:uid="{00000000-0005-0000-0000-000028750000}"/>
    <cellStyle name="Normal 4 2 2 3 2 2 2 4" xfId="10741" xr:uid="{00000000-0005-0000-0000-000029750000}"/>
    <cellStyle name="Normal 4 2 2 3 2 2 2 4 2" xfId="27037" xr:uid="{00000000-0005-0000-0000-00002A750000}"/>
    <cellStyle name="Normal 4 2 2 3 2 2 2 5" xfId="18891" xr:uid="{00000000-0005-0000-0000-00002B750000}"/>
    <cellStyle name="Normal 4 2 2 3 2 2 3" xfId="3860" xr:uid="{00000000-0005-0000-0000-00002C750000}"/>
    <cellStyle name="Normal 4 2 2 3 2 2 3 2" xfId="12006" xr:uid="{00000000-0005-0000-0000-00002D750000}"/>
    <cellStyle name="Normal 4 2 2 3 2 2 3 2 2" xfId="28302" xr:uid="{00000000-0005-0000-0000-00002E750000}"/>
    <cellStyle name="Normal 4 2 2 3 2 2 3 3" xfId="20156" xr:uid="{00000000-0005-0000-0000-00002F750000}"/>
    <cellStyle name="Normal 4 2 2 3 2 2 4" xfId="6484" xr:uid="{00000000-0005-0000-0000-000030750000}"/>
    <cellStyle name="Normal 4 2 2 3 2 2 4 2" xfId="14630" xr:uid="{00000000-0005-0000-0000-000031750000}"/>
    <cellStyle name="Normal 4 2 2 3 2 2 4 2 2" xfId="30926" xr:uid="{00000000-0005-0000-0000-000032750000}"/>
    <cellStyle name="Normal 4 2 2 3 2 2 4 3" xfId="22780" xr:uid="{00000000-0005-0000-0000-000033750000}"/>
    <cellStyle name="Normal 4 2 2 3 2 2 5" xfId="9331" xr:uid="{00000000-0005-0000-0000-000034750000}"/>
    <cellStyle name="Normal 4 2 2 3 2 2 5 2" xfId="25627" xr:uid="{00000000-0005-0000-0000-000035750000}"/>
    <cellStyle name="Normal 4 2 2 3 2 2 6" xfId="17481" xr:uid="{00000000-0005-0000-0000-000036750000}"/>
    <cellStyle name="Normal 4 2 2 3 2 3" xfId="1890" xr:uid="{00000000-0005-0000-0000-000037750000}"/>
    <cellStyle name="Normal 4 2 2 3 2 3 2" xfId="4469" xr:uid="{00000000-0005-0000-0000-000038750000}"/>
    <cellStyle name="Normal 4 2 2 3 2 3 2 2" xfId="12615" xr:uid="{00000000-0005-0000-0000-000039750000}"/>
    <cellStyle name="Normal 4 2 2 3 2 3 2 2 2" xfId="28911" xr:uid="{00000000-0005-0000-0000-00003A750000}"/>
    <cellStyle name="Normal 4 2 2 3 2 3 2 3" xfId="20765" xr:uid="{00000000-0005-0000-0000-00003B750000}"/>
    <cellStyle name="Normal 4 2 2 3 2 3 3" xfId="7189" xr:uid="{00000000-0005-0000-0000-00003C750000}"/>
    <cellStyle name="Normal 4 2 2 3 2 3 3 2" xfId="15335" xr:uid="{00000000-0005-0000-0000-00003D750000}"/>
    <cellStyle name="Normal 4 2 2 3 2 3 3 2 2" xfId="31631" xr:uid="{00000000-0005-0000-0000-00003E750000}"/>
    <cellStyle name="Normal 4 2 2 3 2 3 3 3" xfId="23485" xr:uid="{00000000-0005-0000-0000-00003F750000}"/>
    <cellStyle name="Normal 4 2 2 3 2 3 4" xfId="10036" xr:uid="{00000000-0005-0000-0000-000040750000}"/>
    <cellStyle name="Normal 4 2 2 3 2 3 4 2" xfId="26332" xr:uid="{00000000-0005-0000-0000-000041750000}"/>
    <cellStyle name="Normal 4 2 2 3 2 3 5" xfId="18186" xr:uid="{00000000-0005-0000-0000-000042750000}"/>
    <cellStyle name="Normal 4 2 2 3 2 4" xfId="3251" xr:uid="{00000000-0005-0000-0000-000043750000}"/>
    <cellStyle name="Normal 4 2 2 3 2 4 2" xfId="11397" xr:uid="{00000000-0005-0000-0000-000044750000}"/>
    <cellStyle name="Normal 4 2 2 3 2 4 2 2" xfId="27693" xr:uid="{00000000-0005-0000-0000-000045750000}"/>
    <cellStyle name="Normal 4 2 2 3 2 4 3" xfId="19547" xr:uid="{00000000-0005-0000-0000-000046750000}"/>
    <cellStyle name="Normal 4 2 2 3 2 5" xfId="5779" xr:uid="{00000000-0005-0000-0000-000047750000}"/>
    <cellStyle name="Normal 4 2 2 3 2 5 2" xfId="13925" xr:uid="{00000000-0005-0000-0000-000048750000}"/>
    <cellStyle name="Normal 4 2 2 3 2 5 2 2" xfId="30221" xr:uid="{00000000-0005-0000-0000-000049750000}"/>
    <cellStyle name="Normal 4 2 2 3 2 5 3" xfId="22075" xr:uid="{00000000-0005-0000-0000-00004A750000}"/>
    <cellStyle name="Normal 4 2 2 3 2 6" xfId="8626" xr:uid="{00000000-0005-0000-0000-00004B750000}"/>
    <cellStyle name="Normal 4 2 2 3 2 6 2" xfId="24922" xr:uid="{00000000-0005-0000-0000-00004C750000}"/>
    <cellStyle name="Normal 4 2 2 3 2 7" xfId="16776" xr:uid="{00000000-0005-0000-0000-00004D750000}"/>
    <cellStyle name="Normal 4 2 2 3 3" xfId="841" xr:uid="{00000000-0005-0000-0000-00004E750000}"/>
    <cellStyle name="Normal 4 2 2 3 3 2" xfId="2251" xr:uid="{00000000-0005-0000-0000-00004F750000}"/>
    <cellStyle name="Normal 4 2 2 3 3 2 2" xfId="4782" xr:uid="{00000000-0005-0000-0000-000050750000}"/>
    <cellStyle name="Normal 4 2 2 3 3 2 2 2" xfId="12928" xr:uid="{00000000-0005-0000-0000-000051750000}"/>
    <cellStyle name="Normal 4 2 2 3 3 2 2 2 2" xfId="29224" xr:uid="{00000000-0005-0000-0000-000052750000}"/>
    <cellStyle name="Normal 4 2 2 3 3 2 2 3" xfId="21078" xr:uid="{00000000-0005-0000-0000-000053750000}"/>
    <cellStyle name="Normal 4 2 2 3 3 2 3" xfId="7550" xr:uid="{00000000-0005-0000-0000-000054750000}"/>
    <cellStyle name="Normal 4 2 2 3 3 2 3 2" xfId="15696" xr:uid="{00000000-0005-0000-0000-000055750000}"/>
    <cellStyle name="Normal 4 2 2 3 3 2 3 2 2" xfId="31992" xr:uid="{00000000-0005-0000-0000-000056750000}"/>
    <cellStyle name="Normal 4 2 2 3 3 2 3 3" xfId="23846" xr:uid="{00000000-0005-0000-0000-000057750000}"/>
    <cellStyle name="Normal 4 2 2 3 3 2 4" xfId="10397" xr:uid="{00000000-0005-0000-0000-000058750000}"/>
    <cellStyle name="Normal 4 2 2 3 3 2 4 2" xfId="26693" xr:uid="{00000000-0005-0000-0000-000059750000}"/>
    <cellStyle name="Normal 4 2 2 3 3 2 5" xfId="18547" xr:uid="{00000000-0005-0000-0000-00005A750000}"/>
    <cellStyle name="Normal 4 2 2 3 3 3" xfId="3564" xr:uid="{00000000-0005-0000-0000-00005B750000}"/>
    <cellStyle name="Normal 4 2 2 3 3 3 2" xfId="11710" xr:uid="{00000000-0005-0000-0000-00005C750000}"/>
    <cellStyle name="Normal 4 2 2 3 3 3 2 2" xfId="28006" xr:uid="{00000000-0005-0000-0000-00005D750000}"/>
    <cellStyle name="Normal 4 2 2 3 3 3 3" xfId="19860" xr:uid="{00000000-0005-0000-0000-00005E750000}"/>
    <cellStyle name="Normal 4 2 2 3 3 4" xfId="6140" xr:uid="{00000000-0005-0000-0000-00005F750000}"/>
    <cellStyle name="Normal 4 2 2 3 3 4 2" xfId="14286" xr:uid="{00000000-0005-0000-0000-000060750000}"/>
    <cellStyle name="Normal 4 2 2 3 3 4 2 2" xfId="30582" xr:uid="{00000000-0005-0000-0000-000061750000}"/>
    <cellStyle name="Normal 4 2 2 3 3 4 3" xfId="22436" xr:uid="{00000000-0005-0000-0000-000062750000}"/>
    <cellStyle name="Normal 4 2 2 3 3 5" xfId="8987" xr:uid="{00000000-0005-0000-0000-000063750000}"/>
    <cellStyle name="Normal 4 2 2 3 3 5 2" xfId="25283" xr:uid="{00000000-0005-0000-0000-000064750000}"/>
    <cellStyle name="Normal 4 2 2 3 3 6" xfId="17137" xr:uid="{00000000-0005-0000-0000-000065750000}"/>
    <cellStyle name="Normal 4 2 2 3 4" xfId="1546" xr:uid="{00000000-0005-0000-0000-000066750000}"/>
    <cellStyle name="Normal 4 2 2 3 4 2" xfId="4173" xr:uid="{00000000-0005-0000-0000-000067750000}"/>
    <cellStyle name="Normal 4 2 2 3 4 2 2" xfId="12319" xr:uid="{00000000-0005-0000-0000-000068750000}"/>
    <cellStyle name="Normal 4 2 2 3 4 2 2 2" xfId="28615" xr:uid="{00000000-0005-0000-0000-000069750000}"/>
    <cellStyle name="Normal 4 2 2 3 4 2 3" xfId="20469" xr:uid="{00000000-0005-0000-0000-00006A750000}"/>
    <cellStyle name="Normal 4 2 2 3 4 3" xfId="6845" xr:uid="{00000000-0005-0000-0000-00006B750000}"/>
    <cellStyle name="Normal 4 2 2 3 4 3 2" xfId="14991" xr:uid="{00000000-0005-0000-0000-00006C750000}"/>
    <cellStyle name="Normal 4 2 2 3 4 3 2 2" xfId="31287" xr:uid="{00000000-0005-0000-0000-00006D750000}"/>
    <cellStyle name="Normal 4 2 2 3 4 3 3" xfId="23141" xr:uid="{00000000-0005-0000-0000-00006E750000}"/>
    <cellStyle name="Normal 4 2 2 3 4 4" xfId="9692" xr:uid="{00000000-0005-0000-0000-00006F750000}"/>
    <cellStyle name="Normal 4 2 2 3 4 4 2" xfId="25988" xr:uid="{00000000-0005-0000-0000-000070750000}"/>
    <cellStyle name="Normal 4 2 2 3 4 5" xfId="17842" xr:uid="{00000000-0005-0000-0000-000071750000}"/>
    <cellStyle name="Normal 4 2 2 3 5" xfId="2955" xr:uid="{00000000-0005-0000-0000-000072750000}"/>
    <cellStyle name="Normal 4 2 2 3 5 2" xfId="11101" xr:uid="{00000000-0005-0000-0000-000073750000}"/>
    <cellStyle name="Normal 4 2 2 3 5 2 2" xfId="27397" xr:uid="{00000000-0005-0000-0000-000074750000}"/>
    <cellStyle name="Normal 4 2 2 3 5 3" xfId="19251" xr:uid="{00000000-0005-0000-0000-000075750000}"/>
    <cellStyle name="Normal 4 2 2 3 6" xfId="5435" xr:uid="{00000000-0005-0000-0000-000076750000}"/>
    <cellStyle name="Normal 4 2 2 3 6 2" xfId="13581" xr:uid="{00000000-0005-0000-0000-000077750000}"/>
    <cellStyle name="Normal 4 2 2 3 6 2 2" xfId="29877" xr:uid="{00000000-0005-0000-0000-000078750000}"/>
    <cellStyle name="Normal 4 2 2 3 6 3" xfId="21731" xr:uid="{00000000-0005-0000-0000-000079750000}"/>
    <cellStyle name="Normal 4 2 2 3 7" xfId="8282" xr:uid="{00000000-0005-0000-0000-00007A750000}"/>
    <cellStyle name="Normal 4 2 2 3 7 2" xfId="24578" xr:uid="{00000000-0005-0000-0000-00007B750000}"/>
    <cellStyle name="Normal 4 2 2 3 8" xfId="16432" xr:uid="{00000000-0005-0000-0000-00007C750000}"/>
    <cellStyle name="Normal 4 2 2 4" xfId="218" xr:uid="{00000000-0005-0000-0000-00007D750000}"/>
    <cellStyle name="Normal 4 2 2 4 2" xfId="562" xr:uid="{00000000-0005-0000-0000-00007E750000}"/>
    <cellStyle name="Normal 4 2 2 4 2 2" xfId="1268" xr:uid="{00000000-0005-0000-0000-00007F750000}"/>
    <cellStyle name="Normal 4 2 2 4 2 2 2" xfId="2678" xr:uid="{00000000-0005-0000-0000-000080750000}"/>
    <cellStyle name="Normal 4 2 2 4 2 2 2 2" xfId="5152" xr:uid="{00000000-0005-0000-0000-000081750000}"/>
    <cellStyle name="Normal 4 2 2 4 2 2 2 2 2" xfId="13298" xr:uid="{00000000-0005-0000-0000-000082750000}"/>
    <cellStyle name="Normal 4 2 2 4 2 2 2 2 2 2" xfId="29594" xr:uid="{00000000-0005-0000-0000-000083750000}"/>
    <cellStyle name="Normal 4 2 2 4 2 2 2 2 3" xfId="21448" xr:uid="{00000000-0005-0000-0000-000084750000}"/>
    <cellStyle name="Normal 4 2 2 4 2 2 2 3" xfId="7977" xr:uid="{00000000-0005-0000-0000-000085750000}"/>
    <cellStyle name="Normal 4 2 2 4 2 2 2 3 2" xfId="16123" xr:uid="{00000000-0005-0000-0000-000086750000}"/>
    <cellStyle name="Normal 4 2 2 4 2 2 2 3 2 2" xfId="32419" xr:uid="{00000000-0005-0000-0000-000087750000}"/>
    <cellStyle name="Normal 4 2 2 4 2 2 2 3 3" xfId="24273" xr:uid="{00000000-0005-0000-0000-000088750000}"/>
    <cellStyle name="Normal 4 2 2 4 2 2 2 4" xfId="10824" xr:uid="{00000000-0005-0000-0000-000089750000}"/>
    <cellStyle name="Normal 4 2 2 4 2 2 2 4 2" xfId="27120" xr:uid="{00000000-0005-0000-0000-00008A750000}"/>
    <cellStyle name="Normal 4 2 2 4 2 2 2 5" xfId="18974" xr:uid="{00000000-0005-0000-0000-00008B750000}"/>
    <cellStyle name="Normal 4 2 2 4 2 2 3" xfId="3934" xr:uid="{00000000-0005-0000-0000-00008C750000}"/>
    <cellStyle name="Normal 4 2 2 4 2 2 3 2" xfId="12080" xr:uid="{00000000-0005-0000-0000-00008D750000}"/>
    <cellStyle name="Normal 4 2 2 4 2 2 3 2 2" xfId="28376" xr:uid="{00000000-0005-0000-0000-00008E750000}"/>
    <cellStyle name="Normal 4 2 2 4 2 2 3 3" xfId="20230" xr:uid="{00000000-0005-0000-0000-00008F750000}"/>
    <cellStyle name="Normal 4 2 2 4 2 2 4" xfId="6567" xr:uid="{00000000-0005-0000-0000-000090750000}"/>
    <cellStyle name="Normal 4 2 2 4 2 2 4 2" xfId="14713" xr:uid="{00000000-0005-0000-0000-000091750000}"/>
    <cellStyle name="Normal 4 2 2 4 2 2 4 2 2" xfId="31009" xr:uid="{00000000-0005-0000-0000-000092750000}"/>
    <cellStyle name="Normal 4 2 2 4 2 2 4 3" xfId="22863" xr:uid="{00000000-0005-0000-0000-000093750000}"/>
    <cellStyle name="Normal 4 2 2 4 2 2 5" xfId="9414" xr:uid="{00000000-0005-0000-0000-000094750000}"/>
    <cellStyle name="Normal 4 2 2 4 2 2 5 2" xfId="25710" xr:uid="{00000000-0005-0000-0000-000095750000}"/>
    <cellStyle name="Normal 4 2 2 4 2 2 6" xfId="17564" xr:uid="{00000000-0005-0000-0000-000096750000}"/>
    <cellStyle name="Normal 4 2 2 4 2 3" xfId="1973" xr:uid="{00000000-0005-0000-0000-000097750000}"/>
    <cellStyle name="Normal 4 2 2 4 2 3 2" xfId="4543" xr:uid="{00000000-0005-0000-0000-000098750000}"/>
    <cellStyle name="Normal 4 2 2 4 2 3 2 2" xfId="12689" xr:uid="{00000000-0005-0000-0000-000099750000}"/>
    <cellStyle name="Normal 4 2 2 4 2 3 2 2 2" xfId="28985" xr:uid="{00000000-0005-0000-0000-00009A750000}"/>
    <cellStyle name="Normal 4 2 2 4 2 3 2 3" xfId="20839" xr:uid="{00000000-0005-0000-0000-00009B750000}"/>
    <cellStyle name="Normal 4 2 2 4 2 3 3" xfId="7272" xr:uid="{00000000-0005-0000-0000-00009C750000}"/>
    <cellStyle name="Normal 4 2 2 4 2 3 3 2" xfId="15418" xr:uid="{00000000-0005-0000-0000-00009D750000}"/>
    <cellStyle name="Normal 4 2 2 4 2 3 3 2 2" xfId="31714" xr:uid="{00000000-0005-0000-0000-00009E750000}"/>
    <cellStyle name="Normal 4 2 2 4 2 3 3 3" xfId="23568" xr:uid="{00000000-0005-0000-0000-00009F750000}"/>
    <cellStyle name="Normal 4 2 2 4 2 3 4" xfId="10119" xr:uid="{00000000-0005-0000-0000-0000A0750000}"/>
    <cellStyle name="Normal 4 2 2 4 2 3 4 2" xfId="26415" xr:uid="{00000000-0005-0000-0000-0000A1750000}"/>
    <cellStyle name="Normal 4 2 2 4 2 3 5" xfId="18269" xr:uid="{00000000-0005-0000-0000-0000A2750000}"/>
    <cellStyle name="Normal 4 2 2 4 2 4" xfId="3325" xr:uid="{00000000-0005-0000-0000-0000A3750000}"/>
    <cellStyle name="Normal 4 2 2 4 2 4 2" xfId="11471" xr:uid="{00000000-0005-0000-0000-0000A4750000}"/>
    <cellStyle name="Normal 4 2 2 4 2 4 2 2" xfId="27767" xr:uid="{00000000-0005-0000-0000-0000A5750000}"/>
    <cellStyle name="Normal 4 2 2 4 2 4 3" xfId="19621" xr:uid="{00000000-0005-0000-0000-0000A6750000}"/>
    <cellStyle name="Normal 4 2 2 4 2 5" xfId="5862" xr:uid="{00000000-0005-0000-0000-0000A7750000}"/>
    <cellStyle name="Normal 4 2 2 4 2 5 2" xfId="14008" xr:uid="{00000000-0005-0000-0000-0000A8750000}"/>
    <cellStyle name="Normal 4 2 2 4 2 5 2 2" xfId="30304" xr:uid="{00000000-0005-0000-0000-0000A9750000}"/>
    <cellStyle name="Normal 4 2 2 4 2 5 3" xfId="22158" xr:uid="{00000000-0005-0000-0000-0000AA750000}"/>
    <cellStyle name="Normal 4 2 2 4 2 6" xfId="8709" xr:uid="{00000000-0005-0000-0000-0000AB750000}"/>
    <cellStyle name="Normal 4 2 2 4 2 6 2" xfId="25005" xr:uid="{00000000-0005-0000-0000-0000AC750000}"/>
    <cellStyle name="Normal 4 2 2 4 2 7" xfId="16859" xr:uid="{00000000-0005-0000-0000-0000AD750000}"/>
    <cellStyle name="Normal 4 2 2 4 3" xfId="924" xr:uid="{00000000-0005-0000-0000-0000AE750000}"/>
    <cellStyle name="Normal 4 2 2 4 3 2" xfId="2334" xr:uid="{00000000-0005-0000-0000-0000AF750000}"/>
    <cellStyle name="Normal 4 2 2 4 3 2 2" xfId="4856" xr:uid="{00000000-0005-0000-0000-0000B0750000}"/>
    <cellStyle name="Normal 4 2 2 4 3 2 2 2" xfId="13002" xr:uid="{00000000-0005-0000-0000-0000B1750000}"/>
    <cellStyle name="Normal 4 2 2 4 3 2 2 2 2" xfId="29298" xr:uid="{00000000-0005-0000-0000-0000B2750000}"/>
    <cellStyle name="Normal 4 2 2 4 3 2 2 3" xfId="21152" xr:uid="{00000000-0005-0000-0000-0000B3750000}"/>
    <cellStyle name="Normal 4 2 2 4 3 2 3" xfId="7633" xr:uid="{00000000-0005-0000-0000-0000B4750000}"/>
    <cellStyle name="Normal 4 2 2 4 3 2 3 2" xfId="15779" xr:uid="{00000000-0005-0000-0000-0000B5750000}"/>
    <cellStyle name="Normal 4 2 2 4 3 2 3 2 2" xfId="32075" xr:uid="{00000000-0005-0000-0000-0000B6750000}"/>
    <cellStyle name="Normal 4 2 2 4 3 2 3 3" xfId="23929" xr:uid="{00000000-0005-0000-0000-0000B7750000}"/>
    <cellStyle name="Normal 4 2 2 4 3 2 4" xfId="10480" xr:uid="{00000000-0005-0000-0000-0000B8750000}"/>
    <cellStyle name="Normal 4 2 2 4 3 2 4 2" xfId="26776" xr:uid="{00000000-0005-0000-0000-0000B9750000}"/>
    <cellStyle name="Normal 4 2 2 4 3 2 5" xfId="18630" xr:uid="{00000000-0005-0000-0000-0000BA750000}"/>
    <cellStyle name="Normal 4 2 2 4 3 3" xfId="3638" xr:uid="{00000000-0005-0000-0000-0000BB750000}"/>
    <cellStyle name="Normal 4 2 2 4 3 3 2" xfId="11784" xr:uid="{00000000-0005-0000-0000-0000BC750000}"/>
    <cellStyle name="Normal 4 2 2 4 3 3 2 2" xfId="28080" xr:uid="{00000000-0005-0000-0000-0000BD750000}"/>
    <cellStyle name="Normal 4 2 2 4 3 3 3" xfId="19934" xr:uid="{00000000-0005-0000-0000-0000BE750000}"/>
    <cellStyle name="Normal 4 2 2 4 3 4" xfId="6223" xr:uid="{00000000-0005-0000-0000-0000BF750000}"/>
    <cellStyle name="Normal 4 2 2 4 3 4 2" xfId="14369" xr:uid="{00000000-0005-0000-0000-0000C0750000}"/>
    <cellStyle name="Normal 4 2 2 4 3 4 2 2" xfId="30665" xr:uid="{00000000-0005-0000-0000-0000C1750000}"/>
    <cellStyle name="Normal 4 2 2 4 3 4 3" xfId="22519" xr:uid="{00000000-0005-0000-0000-0000C2750000}"/>
    <cellStyle name="Normal 4 2 2 4 3 5" xfId="9070" xr:uid="{00000000-0005-0000-0000-0000C3750000}"/>
    <cellStyle name="Normal 4 2 2 4 3 5 2" xfId="25366" xr:uid="{00000000-0005-0000-0000-0000C4750000}"/>
    <cellStyle name="Normal 4 2 2 4 3 6" xfId="17220" xr:uid="{00000000-0005-0000-0000-0000C5750000}"/>
    <cellStyle name="Normal 4 2 2 4 4" xfId="1629" xr:uid="{00000000-0005-0000-0000-0000C6750000}"/>
    <cellStyle name="Normal 4 2 2 4 4 2" xfId="4247" xr:uid="{00000000-0005-0000-0000-0000C7750000}"/>
    <cellStyle name="Normal 4 2 2 4 4 2 2" xfId="12393" xr:uid="{00000000-0005-0000-0000-0000C8750000}"/>
    <cellStyle name="Normal 4 2 2 4 4 2 2 2" xfId="28689" xr:uid="{00000000-0005-0000-0000-0000C9750000}"/>
    <cellStyle name="Normal 4 2 2 4 4 2 3" xfId="20543" xr:uid="{00000000-0005-0000-0000-0000CA750000}"/>
    <cellStyle name="Normal 4 2 2 4 4 3" xfId="6928" xr:uid="{00000000-0005-0000-0000-0000CB750000}"/>
    <cellStyle name="Normal 4 2 2 4 4 3 2" xfId="15074" xr:uid="{00000000-0005-0000-0000-0000CC750000}"/>
    <cellStyle name="Normal 4 2 2 4 4 3 2 2" xfId="31370" xr:uid="{00000000-0005-0000-0000-0000CD750000}"/>
    <cellStyle name="Normal 4 2 2 4 4 3 3" xfId="23224" xr:uid="{00000000-0005-0000-0000-0000CE750000}"/>
    <cellStyle name="Normal 4 2 2 4 4 4" xfId="9775" xr:uid="{00000000-0005-0000-0000-0000CF750000}"/>
    <cellStyle name="Normal 4 2 2 4 4 4 2" xfId="26071" xr:uid="{00000000-0005-0000-0000-0000D0750000}"/>
    <cellStyle name="Normal 4 2 2 4 4 5" xfId="17925" xr:uid="{00000000-0005-0000-0000-0000D1750000}"/>
    <cellStyle name="Normal 4 2 2 4 5" xfId="3029" xr:uid="{00000000-0005-0000-0000-0000D2750000}"/>
    <cellStyle name="Normal 4 2 2 4 5 2" xfId="11175" xr:uid="{00000000-0005-0000-0000-0000D3750000}"/>
    <cellStyle name="Normal 4 2 2 4 5 2 2" xfId="27471" xr:uid="{00000000-0005-0000-0000-0000D4750000}"/>
    <cellStyle name="Normal 4 2 2 4 5 3" xfId="19325" xr:uid="{00000000-0005-0000-0000-0000D5750000}"/>
    <cellStyle name="Normal 4 2 2 4 6" xfId="5518" xr:uid="{00000000-0005-0000-0000-0000D6750000}"/>
    <cellStyle name="Normal 4 2 2 4 6 2" xfId="13664" xr:uid="{00000000-0005-0000-0000-0000D7750000}"/>
    <cellStyle name="Normal 4 2 2 4 6 2 2" xfId="29960" xr:uid="{00000000-0005-0000-0000-0000D8750000}"/>
    <cellStyle name="Normal 4 2 2 4 6 3" xfId="21814" xr:uid="{00000000-0005-0000-0000-0000D9750000}"/>
    <cellStyle name="Normal 4 2 2 4 7" xfId="8365" xr:uid="{00000000-0005-0000-0000-0000DA750000}"/>
    <cellStyle name="Normal 4 2 2 4 7 2" xfId="24661" xr:uid="{00000000-0005-0000-0000-0000DB750000}"/>
    <cellStyle name="Normal 4 2 2 4 8" xfId="16515" xr:uid="{00000000-0005-0000-0000-0000DC750000}"/>
    <cellStyle name="Normal 4 2 2 5" xfId="299" xr:uid="{00000000-0005-0000-0000-0000DD750000}"/>
    <cellStyle name="Normal 4 2 2 5 2" xfId="643" xr:uid="{00000000-0005-0000-0000-0000DE750000}"/>
    <cellStyle name="Normal 4 2 2 5 2 2" xfId="1349" xr:uid="{00000000-0005-0000-0000-0000DF750000}"/>
    <cellStyle name="Normal 4 2 2 5 2 2 2" xfId="2759" xr:uid="{00000000-0005-0000-0000-0000E0750000}"/>
    <cellStyle name="Normal 4 2 2 5 2 2 2 2" xfId="5226" xr:uid="{00000000-0005-0000-0000-0000E1750000}"/>
    <cellStyle name="Normal 4 2 2 5 2 2 2 2 2" xfId="13372" xr:uid="{00000000-0005-0000-0000-0000E2750000}"/>
    <cellStyle name="Normal 4 2 2 5 2 2 2 2 2 2" xfId="29668" xr:uid="{00000000-0005-0000-0000-0000E3750000}"/>
    <cellStyle name="Normal 4 2 2 5 2 2 2 2 3" xfId="21522" xr:uid="{00000000-0005-0000-0000-0000E4750000}"/>
    <cellStyle name="Normal 4 2 2 5 2 2 2 3" xfId="8058" xr:uid="{00000000-0005-0000-0000-0000E5750000}"/>
    <cellStyle name="Normal 4 2 2 5 2 2 2 3 2" xfId="16204" xr:uid="{00000000-0005-0000-0000-0000E6750000}"/>
    <cellStyle name="Normal 4 2 2 5 2 2 2 3 2 2" xfId="32500" xr:uid="{00000000-0005-0000-0000-0000E7750000}"/>
    <cellStyle name="Normal 4 2 2 5 2 2 2 3 3" xfId="24354" xr:uid="{00000000-0005-0000-0000-0000E8750000}"/>
    <cellStyle name="Normal 4 2 2 5 2 2 2 4" xfId="10905" xr:uid="{00000000-0005-0000-0000-0000E9750000}"/>
    <cellStyle name="Normal 4 2 2 5 2 2 2 4 2" xfId="27201" xr:uid="{00000000-0005-0000-0000-0000EA750000}"/>
    <cellStyle name="Normal 4 2 2 5 2 2 2 5" xfId="19055" xr:uid="{00000000-0005-0000-0000-0000EB750000}"/>
    <cellStyle name="Normal 4 2 2 5 2 2 3" xfId="4008" xr:uid="{00000000-0005-0000-0000-0000EC750000}"/>
    <cellStyle name="Normal 4 2 2 5 2 2 3 2" xfId="12154" xr:uid="{00000000-0005-0000-0000-0000ED750000}"/>
    <cellStyle name="Normal 4 2 2 5 2 2 3 2 2" xfId="28450" xr:uid="{00000000-0005-0000-0000-0000EE750000}"/>
    <cellStyle name="Normal 4 2 2 5 2 2 3 3" xfId="20304" xr:uid="{00000000-0005-0000-0000-0000EF750000}"/>
    <cellStyle name="Normal 4 2 2 5 2 2 4" xfId="6648" xr:uid="{00000000-0005-0000-0000-0000F0750000}"/>
    <cellStyle name="Normal 4 2 2 5 2 2 4 2" xfId="14794" xr:uid="{00000000-0005-0000-0000-0000F1750000}"/>
    <cellStyle name="Normal 4 2 2 5 2 2 4 2 2" xfId="31090" xr:uid="{00000000-0005-0000-0000-0000F2750000}"/>
    <cellStyle name="Normal 4 2 2 5 2 2 4 3" xfId="22944" xr:uid="{00000000-0005-0000-0000-0000F3750000}"/>
    <cellStyle name="Normal 4 2 2 5 2 2 5" xfId="9495" xr:uid="{00000000-0005-0000-0000-0000F4750000}"/>
    <cellStyle name="Normal 4 2 2 5 2 2 5 2" xfId="25791" xr:uid="{00000000-0005-0000-0000-0000F5750000}"/>
    <cellStyle name="Normal 4 2 2 5 2 2 6" xfId="17645" xr:uid="{00000000-0005-0000-0000-0000F6750000}"/>
    <cellStyle name="Normal 4 2 2 5 2 3" xfId="2054" xr:uid="{00000000-0005-0000-0000-0000F7750000}"/>
    <cellStyle name="Normal 4 2 2 5 2 3 2" xfId="4617" xr:uid="{00000000-0005-0000-0000-0000F8750000}"/>
    <cellStyle name="Normal 4 2 2 5 2 3 2 2" xfId="12763" xr:uid="{00000000-0005-0000-0000-0000F9750000}"/>
    <cellStyle name="Normal 4 2 2 5 2 3 2 2 2" xfId="29059" xr:uid="{00000000-0005-0000-0000-0000FA750000}"/>
    <cellStyle name="Normal 4 2 2 5 2 3 2 3" xfId="20913" xr:uid="{00000000-0005-0000-0000-0000FB750000}"/>
    <cellStyle name="Normal 4 2 2 5 2 3 3" xfId="7353" xr:uid="{00000000-0005-0000-0000-0000FC750000}"/>
    <cellStyle name="Normal 4 2 2 5 2 3 3 2" xfId="15499" xr:uid="{00000000-0005-0000-0000-0000FD750000}"/>
    <cellStyle name="Normal 4 2 2 5 2 3 3 2 2" xfId="31795" xr:uid="{00000000-0005-0000-0000-0000FE750000}"/>
    <cellStyle name="Normal 4 2 2 5 2 3 3 3" xfId="23649" xr:uid="{00000000-0005-0000-0000-0000FF750000}"/>
    <cellStyle name="Normal 4 2 2 5 2 3 4" xfId="10200" xr:uid="{00000000-0005-0000-0000-000000760000}"/>
    <cellStyle name="Normal 4 2 2 5 2 3 4 2" xfId="26496" xr:uid="{00000000-0005-0000-0000-000001760000}"/>
    <cellStyle name="Normal 4 2 2 5 2 3 5" xfId="18350" xr:uid="{00000000-0005-0000-0000-000002760000}"/>
    <cellStyle name="Normal 4 2 2 5 2 4" xfId="3399" xr:uid="{00000000-0005-0000-0000-000003760000}"/>
    <cellStyle name="Normal 4 2 2 5 2 4 2" xfId="11545" xr:uid="{00000000-0005-0000-0000-000004760000}"/>
    <cellStyle name="Normal 4 2 2 5 2 4 2 2" xfId="27841" xr:uid="{00000000-0005-0000-0000-000005760000}"/>
    <cellStyle name="Normal 4 2 2 5 2 4 3" xfId="19695" xr:uid="{00000000-0005-0000-0000-000006760000}"/>
    <cellStyle name="Normal 4 2 2 5 2 5" xfId="5943" xr:uid="{00000000-0005-0000-0000-000007760000}"/>
    <cellStyle name="Normal 4 2 2 5 2 5 2" xfId="14089" xr:uid="{00000000-0005-0000-0000-000008760000}"/>
    <cellStyle name="Normal 4 2 2 5 2 5 2 2" xfId="30385" xr:uid="{00000000-0005-0000-0000-000009760000}"/>
    <cellStyle name="Normal 4 2 2 5 2 5 3" xfId="22239" xr:uid="{00000000-0005-0000-0000-00000A760000}"/>
    <cellStyle name="Normal 4 2 2 5 2 6" xfId="8790" xr:uid="{00000000-0005-0000-0000-00000B760000}"/>
    <cellStyle name="Normal 4 2 2 5 2 6 2" xfId="25086" xr:uid="{00000000-0005-0000-0000-00000C760000}"/>
    <cellStyle name="Normal 4 2 2 5 2 7" xfId="16940" xr:uid="{00000000-0005-0000-0000-00000D760000}"/>
    <cellStyle name="Normal 4 2 2 5 3" xfId="1005" xr:uid="{00000000-0005-0000-0000-00000E760000}"/>
    <cellStyle name="Normal 4 2 2 5 3 2" xfId="2415" xr:uid="{00000000-0005-0000-0000-00000F760000}"/>
    <cellStyle name="Normal 4 2 2 5 3 2 2" xfId="4930" xr:uid="{00000000-0005-0000-0000-000010760000}"/>
    <cellStyle name="Normal 4 2 2 5 3 2 2 2" xfId="13076" xr:uid="{00000000-0005-0000-0000-000011760000}"/>
    <cellStyle name="Normal 4 2 2 5 3 2 2 2 2" xfId="29372" xr:uid="{00000000-0005-0000-0000-000012760000}"/>
    <cellStyle name="Normal 4 2 2 5 3 2 2 3" xfId="21226" xr:uid="{00000000-0005-0000-0000-000013760000}"/>
    <cellStyle name="Normal 4 2 2 5 3 2 3" xfId="7714" xr:uid="{00000000-0005-0000-0000-000014760000}"/>
    <cellStyle name="Normal 4 2 2 5 3 2 3 2" xfId="15860" xr:uid="{00000000-0005-0000-0000-000015760000}"/>
    <cellStyle name="Normal 4 2 2 5 3 2 3 2 2" xfId="32156" xr:uid="{00000000-0005-0000-0000-000016760000}"/>
    <cellStyle name="Normal 4 2 2 5 3 2 3 3" xfId="24010" xr:uid="{00000000-0005-0000-0000-000017760000}"/>
    <cellStyle name="Normal 4 2 2 5 3 2 4" xfId="10561" xr:uid="{00000000-0005-0000-0000-000018760000}"/>
    <cellStyle name="Normal 4 2 2 5 3 2 4 2" xfId="26857" xr:uid="{00000000-0005-0000-0000-000019760000}"/>
    <cellStyle name="Normal 4 2 2 5 3 2 5" xfId="18711" xr:uid="{00000000-0005-0000-0000-00001A760000}"/>
    <cellStyle name="Normal 4 2 2 5 3 3" xfId="3712" xr:uid="{00000000-0005-0000-0000-00001B760000}"/>
    <cellStyle name="Normal 4 2 2 5 3 3 2" xfId="11858" xr:uid="{00000000-0005-0000-0000-00001C760000}"/>
    <cellStyle name="Normal 4 2 2 5 3 3 2 2" xfId="28154" xr:uid="{00000000-0005-0000-0000-00001D760000}"/>
    <cellStyle name="Normal 4 2 2 5 3 3 3" xfId="20008" xr:uid="{00000000-0005-0000-0000-00001E760000}"/>
    <cellStyle name="Normal 4 2 2 5 3 4" xfId="6304" xr:uid="{00000000-0005-0000-0000-00001F760000}"/>
    <cellStyle name="Normal 4 2 2 5 3 4 2" xfId="14450" xr:uid="{00000000-0005-0000-0000-000020760000}"/>
    <cellStyle name="Normal 4 2 2 5 3 4 2 2" xfId="30746" xr:uid="{00000000-0005-0000-0000-000021760000}"/>
    <cellStyle name="Normal 4 2 2 5 3 4 3" xfId="22600" xr:uid="{00000000-0005-0000-0000-000022760000}"/>
    <cellStyle name="Normal 4 2 2 5 3 5" xfId="9151" xr:uid="{00000000-0005-0000-0000-000023760000}"/>
    <cellStyle name="Normal 4 2 2 5 3 5 2" xfId="25447" xr:uid="{00000000-0005-0000-0000-000024760000}"/>
    <cellStyle name="Normal 4 2 2 5 3 6" xfId="17301" xr:uid="{00000000-0005-0000-0000-000025760000}"/>
    <cellStyle name="Normal 4 2 2 5 4" xfId="1710" xr:uid="{00000000-0005-0000-0000-000026760000}"/>
    <cellStyle name="Normal 4 2 2 5 4 2" xfId="4321" xr:uid="{00000000-0005-0000-0000-000027760000}"/>
    <cellStyle name="Normal 4 2 2 5 4 2 2" xfId="12467" xr:uid="{00000000-0005-0000-0000-000028760000}"/>
    <cellStyle name="Normal 4 2 2 5 4 2 2 2" xfId="28763" xr:uid="{00000000-0005-0000-0000-000029760000}"/>
    <cellStyle name="Normal 4 2 2 5 4 2 3" xfId="20617" xr:uid="{00000000-0005-0000-0000-00002A760000}"/>
    <cellStyle name="Normal 4 2 2 5 4 3" xfId="7009" xr:uid="{00000000-0005-0000-0000-00002B760000}"/>
    <cellStyle name="Normal 4 2 2 5 4 3 2" xfId="15155" xr:uid="{00000000-0005-0000-0000-00002C760000}"/>
    <cellStyle name="Normal 4 2 2 5 4 3 2 2" xfId="31451" xr:uid="{00000000-0005-0000-0000-00002D760000}"/>
    <cellStyle name="Normal 4 2 2 5 4 3 3" xfId="23305" xr:uid="{00000000-0005-0000-0000-00002E760000}"/>
    <cellStyle name="Normal 4 2 2 5 4 4" xfId="9856" xr:uid="{00000000-0005-0000-0000-00002F760000}"/>
    <cellStyle name="Normal 4 2 2 5 4 4 2" xfId="26152" xr:uid="{00000000-0005-0000-0000-000030760000}"/>
    <cellStyle name="Normal 4 2 2 5 4 5" xfId="18006" xr:uid="{00000000-0005-0000-0000-000031760000}"/>
    <cellStyle name="Normal 4 2 2 5 5" xfId="3103" xr:uid="{00000000-0005-0000-0000-000032760000}"/>
    <cellStyle name="Normal 4 2 2 5 5 2" xfId="11249" xr:uid="{00000000-0005-0000-0000-000033760000}"/>
    <cellStyle name="Normal 4 2 2 5 5 2 2" xfId="27545" xr:uid="{00000000-0005-0000-0000-000034760000}"/>
    <cellStyle name="Normal 4 2 2 5 5 3" xfId="19399" xr:uid="{00000000-0005-0000-0000-000035760000}"/>
    <cellStyle name="Normal 4 2 2 5 6" xfId="5599" xr:uid="{00000000-0005-0000-0000-000036760000}"/>
    <cellStyle name="Normal 4 2 2 5 6 2" xfId="13745" xr:uid="{00000000-0005-0000-0000-000037760000}"/>
    <cellStyle name="Normal 4 2 2 5 6 2 2" xfId="30041" xr:uid="{00000000-0005-0000-0000-000038760000}"/>
    <cellStyle name="Normal 4 2 2 5 6 3" xfId="21895" xr:uid="{00000000-0005-0000-0000-000039760000}"/>
    <cellStyle name="Normal 4 2 2 5 7" xfId="8446" xr:uid="{00000000-0005-0000-0000-00003A760000}"/>
    <cellStyle name="Normal 4 2 2 5 7 2" xfId="24742" xr:uid="{00000000-0005-0000-0000-00003B760000}"/>
    <cellStyle name="Normal 4 2 2 5 8" xfId="16596" xr:uid="{00000000-0005-0000-0000-00003C760000}"/>
    <cellStyle name="Normal 4 2 2 6" xfId="389" xr:uid="{00000000-0005-0000-0000-00003D760000}"/>
    <cellStyle name="Normal 4 2 2 6 2" xfId="1095" xr:uid="{00000000-0005-0000-0000-00003E760000}"/>
    <cellStyle name="Normal 4 2 2 6 2 2" xfId="2505" xr:uid="{00000000-0005-0000-0000-00003F760000}"/>
    <cellStyle name="Normal 4 2 2 6 2 2 2" xfId="5004" xr:uid="{00000000-0005-0000-0000-000040760000}"/>
    <cellStyle name="Normal 4 2 2 6 2 2 2 2" xfId="13150" xr:uid="{00000000-0005-0000-0000-000041760000}"/>
    <cellStyle name="Normal 4 2 2 6 2 2 2 2 2" xfId="29446" xr:uid="{00000000-0005-0000-0000-000042760000}"/>
    <cellStyle name="Normal 4 2 2 6 2 2 2 3" xfId="21300" xr:uid="{00000000-0005-0000-0000-000043760000}"/>
    <cellStyle name="Normal 4 2 2 6 2 2 3" xfId="7804" xr:uid="{00000000-0005-0000-0000-000044760000}"/>
    <cellStyle name="Normal 4 2 2 6 2 2 3 2" xfId="15950" xr:uid="{00000000-0005-0000-0000-000045760000}"/>
    <cellStyle name="Normal 4 2 2 6 2 2 3 2 2" xfId="32246" xr:uid="{00000000-0005-0000-0000-000046760000}"/>
    <cellStyle name="Normal 4 2 2 6 2 2 3 3" xfId="24100" xr:uid="{00000000-0005-0000-0000-000047760000}"/>
    <cellStyle name="Normal 4 2 2 6 2 2 4" xfId="10651" xr:uid="{00000000-0005-0000-0000-000048760000}"/>
    <cellStyle name="Normal 4 2 2 6 2 2 4 2" xfId="26947" xr:uid="{00000000-0005-0000-0000-000049760000}"/>
    <cellStyle name="Normal 4 2 2 6 2 2 5" xfId="18801" xr:uid="{00000000-0005-0000-0000-00004A760000}"/>
    <cellStyle name="Normal 4 2 2 6 2 3" xfId="3786" xr:uid="{00000000-0005-0000-0000-00004B760000}"/>
    <cellStyle name="Normal 4 2 2 6 2 3 2" xfId="11932" xr:uid="{00000000-0005-0000-0000-00004C760000}"/>
    <cellStyle name="Normal 4 2 2 6 2 3 2 2" xfId="28228" xr:uid="{00000000-0005-0000-0000-00004D760000}"/>
    <cellStyle name="Normal 4 2 2 6 2 3 3" xfId="20082" xr:uid="{00000000-0005-0000-0000-00004E760000}"/>
    <cellStyle name="Normal 4 2 2 6 2 4" xfId="6394" xr:uid="{00000000-0005-0000-0000-00004F760000}"/>
    <cellStyle name="Normal 4 2 2 6 2 4 2" xfId="14540" xr:uid="{00000000-0005-0000-0000-000050760000}"/>
    <cellStyle name="Normal 4 2 2 6 2 4 2 2" xfId="30836" xr:uid="{00000000-0005-0000-0000-000051760000}"/>
    <cellStyle name="Normal 4 2 2 6 2 4 3" xfId="22690" xr:uid="{00000000-0005-0000-0000-000052760000}"/>
    <cellStyle name="Normal 4 2 2 6 2 5" xfId="9241" xr:uid="{00000000-0005-0000-0000-000053760000}"/>
    <cellStyle name="Normal 4 2 2 6 2 5 2" xfId="25537" xr:uid="{00000000-0005-0000-0000-000054760000}"/>
    <cellStyle name="Normal 4 2 2 6 2 6" xfId="17391" xr:uid="{00000000-0005-0000-0000-000055760000}"/>
    <cellStyle name="Normal 4 2 2 6 3" xfId="1800" xr:uid="{00000000-0005-0000-0000-000056760000}"/>
    <cellStyle name="Normal 4 2 2 6 3 2" xfId="4395" xr:uid="{00000000-0005-0000-0000-000057760000}"/>
    <cellStyle name="Normal 4 2 2 6 3 2 2" xfId="12541" xr:uid="{00000000-0005-0000-0000-000058760000}"/>
    <cellStyle name="Normal 4 2 2 6 3 2 2 2" xfId="28837" xr:uid="{00000000-0005-0000-0000-000059760000}"/>
    <cellStyle name="Normal 4 2 2 6 3 2 3" xfId="20691" xr:uid="{00000000-0005-0000-0000-00005A760000}"/>
    <cellStyle name="Normal 4 2 2 6 3 3" xfId="7099" xr:uid="{00000000-0005-0000-0000-00005B760000}"/>
    <cellStyle name="Normal 4 2 2 6 3 3 2" xfId="15245" xr:uid="{00000000-0005-0000-0000-00005C760000}"/>
    <cellStyle name="Normal 4 2 2 6 3 3 2 2" xfId="31541" xr:uid="{00000000-0005-0000-0000-00005D760000}"/>
    <cellStyle name="Normal 4 2 2 6 3 3 3" xfId="23395" xr:uid="{00000000-0005-0000-0000-00005E760000}"/>
    <cellStyle name="Normal 4 2 2 6 3 4" xfId="9946" xr:uid="{00000000-0005-0000-0000-00005F760000}"/>
    <cellStyle name="Normal 4 2 2 6 3 4 2" xfId="26242" xr:uid="{00000000-0005-0000-0000-000060760000}"/>
    <cellStyle name="Normal 4 2 2 6 3 5" xfId="18096" xr:uid="{00000000-0005-0000-0000-000061760000}"/>
    <cellStyle name="Normal 4 2 2 6 4" xfId="3177" xr:uid="{00000000-0005-0000-0000-000062760000}"/>
    <cellStyle name="Normal 4 2 2 6 4 2" xfId="11323" xr:uid="{00000000-0005-0000-0000-000063760000}"/>
    <cellStyle name="Normal 4 2 2 6 4 2 2" xfId="27619" xr:uid="{00000000-0005-0000-0000-000064760000}"/>
    <cellStyle name="Normal 4 2 2 6 4 3" xfId="19473" xr:uid="{00000000-0005-0000-0000-000065760000}"/>
    <cellStyle name="Normal 4 2 2 6 5" xfId="5689" xr:uid="{00000000-0005-0000-0000-000066760000}"/>
    <cellStyle name="Normal 4 2 2 6 5 2" xfId="13835" xr:uid="{00000000-0005-0000-0000-000067760000}"/>
    <cellStyle name="Normal 4 2 2 6 5 2 2" xfId="30131" xr:uid="{00000000-0005-0000-0000-000068760000}"/>
    <cellStyle name="Normal 4 2 2 6 5 3" xfId="21985" xr:uid="{00000000-0005-0000-0000-000069760000}"/>
    <cellStyle name="Normal 4 2 2 6 6" xfId="8536" xr:uid="{00000000-0005-0000-0000-00006A760000}"/>
    <cellStyle name="Normal 4 2 2 6 6 2" xfId="24832" xr:uid="{00000000-0005-0000-0000-00006B760000}"/>
    <cellStyle name="Normal 4 2 2 6 7" xfId="16686" xr:uid="{00000000-0005-0000-0000-00006C760000}"/>
    <cellStyle name="Normal 4 2 2 7" xfId="751" xr:uid="{00000000-0005-0000-0000-00006D760000}"/>
    <cellStyle name="Normal 4 2 2 7 2" xfId="2161" xr:uid="{00000000-0005-0000-0000-00006E760000}"/>
    <cellStyle name="Normal 4 2 2 7 2 2" xfId="4708" xr:uid="{00000000-0005-0000-0000-00006F760000}"/>
    <cellStyle name="Normal 4 2 2 7 2 2 2" xfId="12854" xr:uid="{00000000-0005-0000-0000-000070760000}"/>
    <cellStyle name="Normal 4 2 2 7 2 2 2 2" xfId="29150" xr:uid="{00000000-0005-0000-0000-000071760000}"/>
    <cellStyle name="Normal 4 2 2 7 2 2 3" xfId="21004" xr:uid="{00000000-0005-0000-0000-000072760000}"/>
    <cellStyle name="Normal 4 2 2 7 2 3" xfId="7460" xr:uid="{00000000-0005-0000-0000-000073760000}"/>
    <cellStyle name="Normal 4 2 2 7 2 3 2" xfId="15606" xr:uid="{00000000-0005-0000-0000-000074760000}"/>
    <cellStyle name="Normal 4 2 2 7 2 3 2 2" xfId="31902" xr:uid="{00000000-0005-0000-0000-000075760000}"/>
    <cellStyle name="Normal 4 2 2 7 2 3 3" xfId="23756" xr:uid="{00000000-0005-0000-0000-000076760000}"/>
    <cellStyle name="Normal 4 2 2 7 2 4" xfId="10307" xr:uid="{00000000-0005-0000-0000-000077760000}"/>
    <cellStyle name="Normal 4 2 2 7 2 4 2" xfId="26603" xr:uid="{00000000-0005-0000-0000-000078760000}"/>
    <cellStyle name="Normal 4 2 2 7 2 5" xfId="18457" xr:uid="{00000000-0005-0000-0000-000079760000}"/>
    <cellStyle name="Normal 4 2 2 7 3" xfId="3490" xr:uid="{00000000-0005-0000-0000-00007A760000}"/>
    <cellStyle name="Normal 4 2 2 7 3 2" xfId="11636" xr:uid="{00000000-0005-0000-0000-00007B760000}"/>
    <cellStyle name="Normal 4 2 2 7 3 2 2" xfId="27932" xr:uid="{00000000-0005-0000-0000-00007C760000}"/>
    <cellStyle name="Normal 4 2 2 7 3 3" xfId="19786" xr:uid="{00000000-0005-0000-0000-00007D760000}"/>
    <cellStyle name="Normal 4 2 2 7 4" xfId="6050" xr:uid="{00000000-0005-0000-0000-00007E760000}"/>
    <cellStyle name="Normal 4 2 2 7 4 2" xfId="14196" xr:uid="{00000000-0005-0000-0000-00007F760000}"/>
    <cellStyle name="Normal 4 2 2 7 4 2 2" xfId="30492" xr:uid="{00000000-0005-0000-0000-000080760000}"/>
    <cellStyle name="Normal 4 2 2 7 4 3" xfId="22346" xr:uid="{00000000-0005-0000-0000-000081760000}"/>
    <cellStyle name="Normal 4 2 2 7 5" xfId="8897" xr:uid="{00000000-0005-0000-0000-000082760000}"/>
    <cellStyle name="Normal 4 2 2 7 5 2" xfId="25193" xr:uid="{00000000-0005-0000-0000-000083760000}"/>
    <cellStyle name="Normal 4 2 2 7 6" xfId="17047" xr:uid="{00000000-0005-0000-0000-000084760000}"/>
    <cellStyle name="Normal 4 2 2 8" xfId="1456" xr:uid="{00000000-0005-0000-0000-000085760000}"/>
    <cellStyle name="Normal 4 2 2 8 2" xfId="4099" xr:uid="{00000000-0005-0000-0000-000086760000}"/>
    <cellStyle name="Normal 4 2 2 8 2 2" xfId="12245" xr:uid="{00000000-0005-0000-0000-000087760000}"/>
    <cellStyle name="Normal 4 2 2 8 2 2 2" xfId="28541" xr:uid="{00000000-0005-0000-0000-000088760000}"/>
    <cellStyle name="Normal 4 2 2 8 2 3" xfId="20395" xr:uid="{00000000-0005-0000-0000-000089760000}"/>
    <cellStyle name="Normal 4 2 2 8 3" xfId="6755" xr:uid="{00000000-0005-0000-0000-00008A760000}"/>
    <cellStyle name="Normal 4 2 2 8 3 2" xfId="14901" xr:uid="{00000000-0005-0000-0000-00008B760000}"/>
    <cellStyle name="Normal 4 2 2 8 3 2 2" xfId="31197" xr:uid="{00000000-0005-0000-0000-00008C760000}"/>
    <cellStyle name="Normal 4 2 2 8 3 3" xfId="23051" xr:uid="{00000000-0005-0000-0000-00008D760000}"/>
    <cellStyle name="Normal 4 2 2 8 4" xfId="9602" xr:uid="{00000000-0005-0000-0000-00008E760000}"/>
    <cellStyle name="Normal 4 2 2 8 4 2" xfId="25898" xr:uid="{00000000-0005-0000-0000-00008F760000}"/>
    <cellStyle name="Normal 4 2 2 8 5" xfId="17752" xr:uid="{00000000-0005-0000-0000-000090760000}"/>
    <cellStyle name="Normal 4 2 2 9" xfId="2881" xr:uid="{00000000-0005-0000-0000-000091760000}"/>
    <cellStyle name="Normal 4 2 2 9 2" xfId="11027" xr:uid="{00000000-0005-0000-0000-000092760000}"/>
    <cellStyle name="Normal 4 2 2 9 2 2" xfId="27323" xr:uid="{00000000-0005-0000-0000-000093760000}"/>
    <cellStyle name="Normal 4 2 2 9 3" xfId="19177" xr:uid="{00000000-0005-0000-0000-000094760000}"/>
    <cellStyle name="Normal 4 2 3" xfId="67" xr:uid="{00000000-0005-0000-0000-000095760000}"/>
    <cellStyle name="Normal 4 2 3 10" xfId="8214" xr:uid="{00000000-0005-0000-0000-000096760000}"/>
    <cellStyle name="Normal 4 2 3 10 2" xfId="24510" xr:uid="{00000000-0005-0000-0000-000097760000}"/>
    <cellStyle name="Normal 4 2 3 11" xfId="16364" xr:uid="{00000000-0005-0000-0000-000098760000}"/>
    <cellStyle name="Normal 4 2 3 2" xfId="157" xr:uid="{00000000-0005-0000-0000-000099760000}"/>
    <cellStyle name="Normal 4 2 3 2 2" xfId="501" xr:uid="{00000000-0005-0000-0000-00009A760000}"/>
    <cellStyle name="Normal 4 2 3 2 2 2" xfId="1207" xr:uid="{00000000-0005-0000-0000-00009B760000}"/>
    <cellStyle name="Normal 4 2 3 2 2 2 2" xfId="2617" xr:uid="{00000000-0005-0000-0000-00009C760000}"/>
    <cellStyle name="Normal 4 2 3 2 2 2 2 2" xfId="5096" xr:uid="{00000000-0005-0000-0000-00009D760000}"/>
    <cellStyle name="Normal 4 2 3 2 2 2 2 2 2" xfId="13242" xr:uid="{00000000-0005-0000-0000-00009E760000}"/>
    <cellStyle name="Normal 4 2 3 2 2 2 2 2 2 2" xfId="29538" xr:uid="{00000000-0005-0000-0000-00009F760000}"/>
    <cellStyle name="Normal 4 2 3 2 2 2 2 2 3" xfId="21392" xr:uid="{00000000-0005-0000-0000-0000A0760000}"/>
    <cellStyle name="Normal 4 2 3 2 2 2 2 3" xfId="7916" xr:uid="{00000000-0005-0000-0000-0000A1760000}"/>
    <cellStyle name="Normal 4 2 3 2 2 2 2 3 2" xfId="16062" xr:uid="{00000000-0005-0000-0000-0000A2760000}"/>
    <cellStyle name="Normal 4 2 3 2 2 2 2 3 2 2" xfId="32358" xr:uid="{00000000-0005-0000-0000-0000A3760000}"/>
    <cellStyle name="Normal 4 2 3 2 2 2 2 3 3" xfId="24212" xr:uid="{00000000-0005-0000-0000-0000A4760000}"/>
    <cellStyle name="Normal 4 2 3 2 2 2 2 4" xfId="10763" xr:uid="{00000000-0005-0000-0000-0000A5760000}"/>
    <cellStyle name="Normal 4 2 3 2 2 2 2 4 2" xfId="27059" xr:uid="{00000000-0005-0000-0000-0000A6760000}"/>
    <cellStyle name="Normal 4 2 3 2 2 2 2 5" xfId="18913" xr:uid="{00000000-0005-0000-0000-0000A7760000}"/>
    <cellStyle name="Normal 4 2 3 2 2 2 3" xfId="3878" xr:uid="{00000000-0005-0000-0000-0000A8760000}"/>
    <cellStyle name="Normal 4 2 3 2 2 2 3 2" xfId="12024" xr:uid="{00000000-0005-0000-0000-0000A9760000}"/>
    <cellStyle name="Normal 4 2 3 2 2 2 3 2 2" xfId="28320" xr:uid="{00000000-0005-0000-0000-0000AA760000}"/>
    <cellStyle name="Normal 4 2 3 2 2 2 3 3" xfId="20174" xr:uid="{00000000-0005-0000-0000-0000AB760000}"/>
    <cellStyle name="Normal 4 2 3 2 2 2 4" xfId="6506" xr:uid="{00000000-0005-0000-0000-0000AC760000}"/>
    <cellStyle name="Normal 4 2 3 2 2 2 4 2" xfId="14652" xr:uid="{00000000-0005-0000-0000-0000AD760000}"/>
    <cellStyle name="Normal 4 2 3 2 2 2 4 2 2" xfId="30948" xr:uid="{00000000-0005-0000-0000-0000AE760000}"/>
    <cellStyle name="Normal 4 2 3 2 2 2 4 3" xfId="22802" xr:uid="{00000000-0005-0000-0000-0000AF760000}"/>
    <cellStyle name="Normal 4 2 3 2 2 2 5" xfId="9353" xr:uid="{00000000-0005-0000-0000-0000B0760000}"/>
    <cellStyle name="Normal 4 2 3 2 2 2 5 2" xfId="25649" xr:uid="{00000000-0005-0000-0000-0000B1760000}"/>
    <cellStyle name="Normal 4 2 3 2 2 2 6" xfId="17503" xr:uid="{00000000-0005-0000-0000-0000B2760000}"/>
    <cellStyle name="Normal 4 2 3 2 2 3" xfId="1912" xr:uid="{00000000-0005-0000-0000-0000B3760000}"/>
    <cellStyle name="Normal 4 2 3 2 2 3 2" xfId="4487" xr:uid="{00000000-0005-0000-0000-0000B4760000}"/>
    <cellStyle name="Normal 4 2 3 2 2 3 2 2" xfId="12633" xr:uid="{00000000-0005-0000-0000-0000B5760000}"/>
    <cellStyle name="Normal 4 2 3 2 2 3 2 2 2" xfId="28929" xr:uid="{00000000-0005-0000-0000-0000B6760000}"/>
    <cellStyle name="Normal 4 2 3 2 2 3 2 3" xfId="20783" xr:uid="{00000000-0005-0000-0000-0000B7760000}"/>
    <cellStyle name="Normal 4 2 3 2 2 3 3" xfId="7211" xr:uid="{00000000-0005-0000-0000-0000B8760000}"/>
    <cellStyle name="Normal 4 2 3 2 2 3 3 2" xfId="15357" xr:uid="{00000000-0005-0000-0000-0000B9760000}"/>
    <cellStyle name="Normal 4 2 3 2 2 3 3 2 2" xfId="31653" xr:uid="{00000000-0005-0000-0000-0000BA760000}"/>
    <cellStyle name="Normal 4 2 3 2 2 3 3 3" xfId="23507" xr:uid="{00000000-0005-0000-0000-0000BB760000}"/>
    <cellStyle name="Normal 4 2 3 2 2 3 4" xfId="10058" xr:uid="{00000000-0005-0000-0000-0000BC760000}"/>
    <cellStyle name="Normal 4 2 3 2 2 3 4 2" xfId="26354" xr:uid="{00000000-0005-0000-0000-0000BD760000}"/>
    <cellStyle name="Normal 4 2 3 2 2 3 5" xfId="18208" xr:uid="{00000000-0005-0000-0000-0000BE760000}"/>
    <cellStyle name="Normal 4 2 3 2 2 4" xfId="3269" xr:uid="{00000000-0005-0000-0000-0000BF760000}"/>
    <cellStyle name="Normal 4 2 3 2 2 4 2" xfId="11415" xr:uid="{00000000-0005-0000-0000-0000C0760000}"/>
    <cellStyle name="Normal 4 2 3 2 2 4 2 2" xfId="27711" xr:uid="{00000000-0005-0000-0000-0000C1760000}"/>
    <cellStyle name="Normal 4 2 3 2 2 4 3" xfId="19565" xr:uid="{00000000-0005-0000-0000-0000C2760000}"/>
    <cellStyle name="Normal 4 2 3 2 2 5" xfId="5801" xr:uid="{00000000-0005-0000-0000-0000C3760000}"/>
    <cellStyle name="Normal 4 2 3 2 2 5 2" xfId="13947" xr:uid="{00000000-0005-0000-0000-0000C4760000}"/>
    <cellStyle name="Normal 4 2 3 2 2 5 2 2" xfId="30243" xr:uid="{00000000-0005-0000-0000-0000C5760000}"/>
    <cellStyle name="Normal 4 2 3 2 2 5 3" xfId="22097" xr:uid="{00000000-0005-0000-0000-0000C6760000}"/>
    <cellStyle name="Normal 4 2 3 2 2 6" xfId="8648" xr:uid="{00000000-0005-0000-0000-0000C7760000}"/>
    <cellStyle name="Normal 4 2 3 2 2 6 2" xfId="24944" xr:uid="{00000000-0005-0000-0000-0000C8760000}"/>
    <cellStyle name="Normal 4 2 3 2 2 7" xfId="16798" xr:uid="{00000000-0005-0000-0000-0000C9760000}"/>
    <cellStyle name="Normal 4 2 3 2 3" xfId="863" xr:uid="{00000000-0005-0000-0000-0000CA760000}"/>
    <cellStyle name="Normal 4 2 3 2 3 2" xfId="2273" xr:uid="{00000000-0005-0000-0000-0000CB760000}"/>
    <cellStyle name="Normal 4 2 3 2 3 2 2" xfId="4800" xr:uid="{00000000-0005-0000-0000-0000CC760000}"/>
    <cellStyle name="Normal 4 2 3 2 3 2 2 2" xfId="12946" xr:uid="{00000000-0005-0000-0000-0000CD760000}"/>
    <cellStyle name="Normal 4 2 3 2 3 2 2 2 2" xfId="29242" xr:uid="{00000000-0005-0000-0000-0000CE760000}"/>
    <cellStyle name="Normal 4 2 3 2 3 2 2 3" xfId="21096" xr:uid="{00000000-0005-0000-0000-0000CF760000}"/>
    <cellStyle name="Normal 4 2 3 2 3 2 3" xfId="7572" xr:uid="{00000000-0005-0000-0000-0000D0760000}"/>
    <cellStyle name="Normal 4 2 3 2 3 2 3 2" xfId="15718" xr:uid="{00000000-0005-0000-0000-0000D1760000}"/>
    <cellStyle name="Normal 4 2 3 2 3 2 3 2 2" xfId="32014" xr:uid="{00000000-0005-0000-0000-0000D2760000}"/>
    <cellStyle name="Normal 4 2 3 2 3 2 3 3" xfId="23868" xr:uid="{00000000-0005-0000-0000-0000D3760000}"/>
    <cellStyle name="Normal 4 2 3 2 3 2 4" xfId="10419" xr:uid="{00000000-0005-0000-0000-0000D4760000}"/>
    <cellStyle name="Normal 4 2 3 2 3 2 4 2" xfId="26715" xr:uid="{00000000-0005-0000-0000-0000D5760000}"/>
    <cellStyle name="Normal 4 2 3 2 3 2 5" xfId="18569" xr:uid="{00000000-0005-0000-0000-0000D6760000}"/>
    <cellStyle name="Normal 4 2 3 2 3 3" xfId="3582" xr:uid="{00000000-0005-0000-0000-0000D7760000}"/>
    <cellStyle name="Normal 4 2 3 2 3 3 2" xfId="11728" xr:uid="{00000000-0005-0000-0000-0000D8760000}"/>
    <cellStyle name="Normal 4 2 3 2 3 3 2 2" xfId="28024" xr:uid="{00000000-0005-0000-0000-0000D9760000}"/>
    <cellStyle name="Normal 4 2 3 2 3 3 3" xfId="19878" xr:uid="{00000000-0005-0000-0000-0000DA760000}"/>
    <cellStyle name="Normal 4 2 3 2 3 4" xfId="6162" xr:uid="{00000000-0005-0000-0000-0000DB760000}"/>
    <cellStyle name="Normal 4 2 3 2 3 4 2" xfId="14308" xr:uid="{00000000-0005-0000-0000-0000DC760000}"/>
    <cellStyle name="Normal 4 2 3 2 3 4 2 2" xfId="30604" xr:uid="{00000000-0005-0000-0000-0000DD760000}"/>
    <cellStyle name="Normal 4 2 3 2 3 4 3" xfId="22458" xr:uid="{00000000-0005-0000-0000-0000DE760000}"/>
    <cellStyle name="Normal 4 2 3 2 3 5" xfId="9009" xr:uid="{00000000-0005-0000-0000-0000DF760000}"/>
    <cellStyle name="Normal 4 2 3 2 3 5 2" xfId="25305" xr:uid="{00000000-0005-0000-0000-0000E0760000}"/>
    <cellStyle name="Normal 4 2 3 2 3 6" xfId="17159" xr:uid="{00000000-0005-0000-0000-0000E1760000}"/>
    <cellStyle name="Normal 4 2 3 2 4" xfId="1568" xr:uid="{00000000-0005-0000-0000-0000E2760000}"/>
    <cellStyle name="Normal 4 2 3 2 4 2" xfId="4191" xr:uid="{00000000-0005-0000-0000-0000E3760000}"/>
    <cellStyle name="Normal 4 2 3 2 4 2 2" xfId="12337" xr:uid="{00000000-0005-0000-0000-0000E4760000}"/>
    <cellStyle name="Normal 4 2 3 2 4 2 2 2" xfId="28633" xr:uid="{00000000-0005-0000-0000-0000E5760000}"/>
    <cellStyle name="Normal 4 2 3 2 4 2 3" xfId="20487" xr:uid="{00000000-0005-0000-0000-0000E6760000}"/>
    <cellStyle name="Normal 4 2 3 2 4 3" xfId="6867" xr:uid="{00000000-0005-0000-0000-0000E7760000}"/>
    <cellStyle name="Normal 4 2 3 2 4 3 2" xfId="15013" xr:uid="{00000000-0005-0000-0000-0000E8760000}"/>
    <cellStyle name="Normal 4 2 3 2 4 3 2 2" xfId="31309" xr:uid="{00000000-0005-0000-0000-0000E9760000}"/>
    <cellStyle name="Normal 4 2 3 2 4 3 3" xfId="23163" xr:uid="{00000000-0005-0000-0000-0000EA760000}"/>
    <cellStyle name="Normal 4 2 3 2 4 4" xfId="9714" xr:uid="{00000000-0005-0000-0000-0000EB760000}"/>
    <cellStyle name="Normal 4 2 3 2 4 4 2" xfId="26010" xr:uid="{00000000-0005-0000-0000-0000EC760000}"/>
    <cellStyle name="Normal 4 2 3 2 4 5" xfId="17864" xr:uid="{00000000-0005-0000-0000-0000ED760000}"/>
    <cellStyle name="Normal 4 2 3 2 5" xfId="2973" xr:uid="{00000000-0005-0000-0000-0000EE760000}"/>
    <cellStyle name="Normal 4 2 3 2 5 2" xfId="11119" xr:uid="{00000000-0005-0000-0000-0000EF760000}"/>
    <cellStyle name="Normal 4 2 3 2 5 2 2" xfId="27415" xr:uid="{00000000-0005-0000-0000-0000F0760000}"/>
    <cellStyle name="Normal 4 2 3 2 5 3" xfId="19269" xr:uid="{00000000-0005-0000-0000-0000F1760000}"/>
    <cellStyle name="Normal 4 2 3 2 6" xfId="5457" xr:uid="{00000000-0005-0000-0000-0000F2760000}"/>
    <cellStyle name="Normal 4 2 3 2 6 2" xfId="13603" xr:uid="{00000000-0005-0000-0000-0000F3760000}"/>
    <cellStyle name="Normal 4 2 3 2 6 2 2" xfId="29899" xr:uid="{00000000-0005-0000-0000-0000F4760000}"/>
    <cellStyle name="Normal 4 2 3 2 6 3" xfId="21753" xr:uid="{00000000-0005-0000-0000-0000F5760000}"/>
    <cellStyle name="Normal 4 2 3 2 7" xfId="8304" xr:uid="{00000000-0005-0000-0000-0000F6760000}"/>
    <cellStyle name="Normal 4 2 3 2 7 2" xfId="24600" xr:uid="{00000000-0005-0000-0000-0000F7760000}"/>
    <cellStyle name="Normal 4 2 3 2 8" xfId="16454" xr:uid="{00000000-0005-0000-0000-0000F8760000}"/>
    <cellStyle name="Normal 4 2 3 3" xfId="236" xr:uid="{00000000-0005-0000-0000-0000F9760000}"/>
    <cellStyle name="Normal 4 2 3 3 2" xfId="580" xr:uid="{00000000-0005-0000-0000-0000FA760000}"/>
    <cellStyle name="Normal 4 2 3 3 2 2" xfId="1286" xr:uid="{00000000-0005-0000-0000-0000FB760000}"/>
    <cellStyle name="Normal 4 2 3 3 2 2 2" xfId="2696" xr:uid="{00000000-0005-0000-0000-0000FC760000}"/>
    <cellStyle name="Normal 4 2 3 3 2 2 2 2" xfId="5170" xr:uid="{00000000-0005-0000-0000-0000FD760000}"/>
    <cellStyle name="Normal 4 2 3 3 2 2 2 2 2" xfId="13316" xr:uid="{00000000-0005-0000-0000-0000FE760000}"/>
    <cellStyle name="Normal 4 2 3 3 2 2 2 2 2 2" xfId="29612" xr:uid="{00000000-0005-0000-0000-0000FF760000}"/>
    <cellStyle name="Normal 4 2 3 3 2 2 2 2 3" xfId="21466" xr:uid="{00000000-0005-0000-0000-000000770000}"/>
    <cellStyle name="Normal 4 2 3 3 2 2 2 3" xfId="7995" xr:uid="{00000000-0005-0000-0000-000001770000}"/>
    <cellStyle name="Normal 4 2 3 3 2 2 2 3 2" xfId="16141" xr:uid="{00000000-0005-0000-0000-000002770000}"/>
    <cellStyle name="Normal 4 2 3 3 2 2 2 3 2 2" xfId="32437" xr:uid="{00000000-0005-0000-0000-000003770000}"/>
    <cellStyle name="Normal 4 2 3 3 2 2 2 3 3" xfId="24291" xr:uid="{00000000-0005-0000-0000-000004770000}"/>
    <cellStyle name="Normal 4 2 3 3 2 2 2 4" xfId="10842" xr:uid="{00000000-0005-0000-0000-000005770000}"/>
    <cellStyle name="Normal 4 2 3 3 2 2 2 4 2" xfId="27138" xr:uid="{00000000-0005-0000-0000-000006770000}"/>
    <cellStyle name="Normal 4 2 3 3 2 2 2 5" xfId="18992" xr:uid="{00000000-0005-0000-0000-000007770000}"/>
    <cellStyle name="Normal 4 2 3 3 2 2 3" xfId="3952" xr:uid="{00000000-0005-0000-0000-000008770000}"/>
    <cellStyle name="Normal 4 2 3 3 2 2 3 2" xfId="12098" xr:uid="{00000000-0005-0000-0000-000009770000}"/>
    <cellStyle name="Normal 4 2 3 3 2 2 3 2 2" xfId="28394" xr:uid="{00000000-0005-0000-0000-00000A770000}"/>
    <cellStyle name="Normal 4 2 3 3 2 2 3 3" xfId="20248" xr:uid="{00000000-0005-0000-0000-00000B770000}"/>
    <cellStyle name="Normal 4 2 3 3 2 2 4" xfId="6585" xr:uid="{00000000-0005-0000-0000-00000C770000}"/>
    <cellStyle name="Normal 4 2 3 3 2 2 4 2" xfId="14731" xr:uid="{00000000-0005-0000-0000-00000D770000}"/>
    <cellStyle name="Normal 4 2 3 3 2 2 4 2 2" xfId="31027" xr:uid="{00000000-0005-0000-0000-00000E770000}"/>
    <cellStyle name="Normal 4 2 3 3 2 2 4 3" xfId="22881" xr:uid="{00000000-0005-0000-0000-00000F770000}"/>
    <cellStyle name="Normal 4 2 3 3 2 2 5" xfId="9432" xr:uid="{00000000-0005-0000-0000-000010770000}"/>
    <cellStyle name="Normal 4 2 3 3 2 2 5 2" xfId="25728" xr:uid="{00000000-0005-0000-0000-000011770000}"/>
    <cellStyle name="Normal 4 2 3 3 2 2 6" xfId="17582" xr:uid="{00000000-0005-0000-0000-000012770000}"/>
    <cellStyle name="Normal 4 2 3 3 2 3" xfId="1991" xr:uid="{00000000-0005-0000-0000-000013770000}"/>
    <cellStyle name="Normal 4 2 3 3 2 3 2" xfId="4561" xr:uid="{00000000-0005-0000-0000-000014770000}"/>
    <cellStyle name="Normal 4 2 3 3 2 3 2 2" xfId="12707" xr:uid="{00000000-0005-0000-0000-000015770000}"/>
    <cellStyle name="Normal 4 2 3 3 2 3 2 2 2" xfId="29003" xr:uid="{00000000-0005-0000-0000-000016770000}"/>
    <cellStyle name="Normal 4 2 3 3 2 3 2 3" xfId="20857" xr:uid="{00000000-0005-0000-0000-000017770000}"/>
    <cellStyle name="Normal 4 2 3 3 2 3 3" xfId="7290" xr:uid="{00000000-0005-0000-0000-000018770000}"/>
    <cellStyle name="Normal 4 2 3 3 2 3 3 2" xfId="15436" xr:uid="{00000000-0005-0000-0000-000019770000}"/>
    <cellStyle name="Normal 4 2 3 3 2 3 3 2 2" xfId="31732" xr:uid="{00000000-0005-0000-0000-00001A770000}"/>
    <cellStyle name="Normal 4 2 3 3 2 3 3 3" xfId="23586" xr:uid="{00000000-0005-0000-0000-00001B770000}"/>
    <cellStyle name="Normal 4 2 3 3 2 3 4" xfId="10137" xr:uid="{00000000-0005-0000-0000-00001C770000}"/>
    <cellStyle name="Normal 4 2 3 3 2 3 4 2" xfId="26433" xr:uid="{00000000-0005-0000-0000-00001D770000}"/>
    <cellStyle name="Normal 4 2 3 3 2 3 5" xfId="18287" xr:uid="{00000000-0005-0000-0000-00001E770000}"/>
    <cellStyle name="Normal 4 2 3 3 2 4" xfId="3343" xr:uid="{00000000-0005-0000-0000-00001F770000}"/>
    <cellStyle name="Normal 4 2 3 3 2 4 2" xfId="11489" xr:uid="{00000000-0005-0000-0000-000020770000}"/>
    <cellStyle name="Normal 4 2 3 3 2 4 2 2" xfId="27785" xr:uid="{00000000-0005-0000-0000-000021770000}"/>
    <cellStyle name="Normal 4 2 3 3 2 4 3" xfId="19639" xr:uid="{00000000-0005-0000-0000-000022770000}"/>
    <cellStyle name="Normal 4 2 3 3 2 5" xfId="5880" xr:uid="{00000000-0005-0000-0000-000023770000}"/>
    <cellStyle name="Normal 4 2 3 3 2 5 2" xfId="14026" xr:uid="{00000000-0005-0000-0000-000024770000}"/>
    <cellStyle name="Normal 4 2 3 3 2 5 2 2" xfId="30322" xr:uid="{00000000-0005-0000-0000-000025770000}"/>
    <cellStyle name="Normal 4 2 3 3 2 5 3" xfId="22176" xr:uid="{00000000-0005-0000-0000-000026770000}"/>
    <cellStyle name="Normal 4 2 3 3 2 6" xfId="8727" xr:uid="{00000000-0005-0000-0000-000027770000}"/>
    <cellStyle name="Normal 4 2 3 3 2 6 2" xfId="25023" xr:uid="{00000000-0005-0000-0000-000028770000}"/>
    <cellStyle name="Normal 4 2 3 3 2 7" xfId="16877" xr:uid="{00000000-0005-0000-0000-000029770000}"/>
    <cellStyle name="Normal 4 2 3 3 3" xfId="942" xr:uid="{00000000-0005-0000-0000-00002A770000}"/>
    <cellStyle name="Normal 4 2 3 3 3 2" xfId="2352" xr:uid="{00000000-0005-0000-0000-00002B770000}"/>
    <cellStyle name="Normal 4 2 3 3 3 2 2" xfId="4874" xr:uid="{00000000-0005-0000-0000-00002C770000}"/>
    <cellStyle name="Normal 4 2 3 3 3 2 2 2" xfId="13020" xr:uid="{00000000-0005-0000-0000-00002D770000}"/>
    <cellStyle name="Normal 4 2 3 3 3 2 2 2 2" xfId="29316" xr:uid="{00000000-0005-0000-0000-00002E770000}"/>
    <cellStyle name="Normal 4 2 3 3 3 2 2 3" xfId="21170" xr:uid="{00000000-0005-0000-0000-00002F770000}"/>
    <cellStyle name="Normal 4 2 3 3 3 2 3" xfId="7651" xr:uid="{00000000-0005-0000-0000-000030770000}"/>
    <cellStyle name="Normal 4 2 3 3 3 2 3 2" xfId="15797" xr:uid="{00000000-0005-0000-0000-000031770000}"/>
    <cellStyle name="Normal 4 2 3 3 3 2 3 2 2" xfId="32093" xr:uid="{00000000-0005-0000-0000-000032770000}"/>
    <cellStyle name="Normal 4 2 3 3 3 2 3 3" xfId="23947" xr:uid="{00000000-0005-0000-0000-000033770000}"/>
    <cellStyle name="Normal 4 2 3 3 3 2 4" xfId="10498" xr:uid="{00000000-0005-0000-0000-000034770000}"/>
    <cellStyle name="Normal 4 2 3 3 3 2 4 2" xfId="26794" xr:uid="{00000000-0005-0000-0000-000035770000}"/>
    <cellStyle name="Normal 4 2 3 3 3 2 5" xfId="18648" xr:uid="{00000000-0005-0000-0000-000036770000}"/>
    <cellStyle name="Normal 4 2 3 3 3 3" xfId="3656" xr:uid="{00000000-0005-0000-0000-000037770000}"/>
    <cellStyle name="Normal 4 2 3 3 3 3 2" xfId="11802" xr:uid="{00000000-0005-0000-0000-000038770000}"/>
    <cellStyle name="Normal 4 2 3 3 3 3 2 2" xfId="28098" xr:uid="{00000000-0005-0000-0000-000039770000}"/>
    <cellStyle name="Normal 4 2 3 3 3 3 3" xfId="19952" xr:uid="{00000000-0005-0000-0000-00003A770000}"/>
    <cellStyle name="Normal 4 2 3 3 3 4" xfId="6241" xr:uid="{00000000-0005-0000-0000-00003B770000}"/>
    <cellStyle name="Normal 4 2 3 3 3 4 2" xfId="14387" xr:uid="{00000000-0005-0000-0000-00003C770000}"/>
    <cellStyle name="Normal 4 2 3 3 3 4 2 2" xfId="30683" xr:uid="{00000000-0005-0000-0000-00003D770000}"/>
    <cellStyle name="Normal 4 2 3 3 3 4 3" xfId="22537" xr:uid="{00000000-0005-0000-0000-00003E770000}"/>
    <cellStyle name="Normal 4 2 3 3 3 5" xfId="9088" xr:uid="{00000000-0005-0000-0000-00003F770000}"/>
    <cellStyle name="Normal 4 2 3 3 3 5 2" xfId="25384" xr:uid="{00000000-0005-0000-0000-000040770000}"/>
    <cellStyle name="Normal 4 2 3 3 3 6" xfId="17238" xr:uid="{00000000-0005-0000-0000-000041770000}"/>
    <cellStyle name="Normal 4 2 3 3 4" xfId="1647" xr:uid="{00000000-0005-0000-0000-000042770000}"/>
    <cellStyle name="Normal 4 2 3 3 4 2" xfId="4265" xr:uid="{00000000-0005-0000-0000-000043770000}"/>
    <cellStyle name="Normal 4 2 3 3 4 2 2" xfId="12411" xr:uid="{00000000-0005-0000-0000-000044770000}"/>
    <cellStyle name="Normal 4 2 3 3 4 2 2 2" xfId="28707" xr:uid="{00000000-0005-0000-0000-000045770000}"/>
    <cellStyle name="Normal 4 2 3 3 4 2 3" xfId="20561" xr:uid="{00000000-0005-0000-0000-000046770000}"/>
    <cellStyle name="Normal 4 2 3 3 4 3" xfId="6946" xr:uid="{00000000-0005-0000-0000-000047770000}"/>
    <cellStyle name="Normal 4 2 3 3 4 3 2" xfId="15092" xr:uid="{00000000-0005-0000-0000-000048770000}"/>
    <cellStyle name="Normal 4 2 3 3 4 3 2 2" xfId="31388" xr:uid="{00000000-0005-0000-0000-000049770000}"/>
    <cellStyle name="Normal 4 2 3 3 4 3 3" xfId="23242" xr:uid="{00000000-0005-0000-0000-00004A770000}"/>
    <cellStyle name="Normal 4 2 3 3 4 4" xfId="9793" xr:uid="{00000000-0005-0000-0000-00004B770000}"/>
    <cellStyle name="Normal 4 2 3 3 4 4 2" xfId="26089" xr:uid="{00000000-0005-0000-0000-00004C770000}"/>
    <cellStyle name="Normal 4 2 3 3 4 5" xfId="17943" xr:uid="{00000000-0005-0000-0000-00004D770000}"/>
    <cellStyle name="Normal 4 2 3 3 5" xfId="3047" xr:uid="{00000000-0005-0000-0000-00004E770000}"/>
    <cellStyle name="Normal 4 2 3 3 5 2" xfId="11193" xr:uid="{00000000-0005-0000-0000-00004F770000}"/>
    <cellStyle name="Normal 4 2 3 3 5 2 2" xfId="27489" xr:uid="{00000000-0005-0000-0000-000050770000}"/>
    <cellStyle name="Normal 4 2 3 3 5 3" xfId="19343" xr:uid="{00000000-0005-0000-0000-000051770000}"/>
    <cellStyle name="Normal 4 2 3 3 6" xfId="5536" xr:uid="{00000000-0005-0000-0000-000052770000}"/>
    <cellStyle name="Normal 4 2 3 3 6 2" xfId="13682" xr:uid="{00000000-0005-0000-0000-000053770000}"/>
    <cellStyle name="Normal 4 2 3 3 6 2 2" xfId="29978" xr:uid="{00000000-0005-0000-0000-000054770000}"/>
    <cellStyle name="Normal 4 2 3 3 6 3" xfId="21832" xr:uid="{00000000-0005-0000-0000-000055770000}"/>
    <cellStyle name="Normal 4 2 3 3 7" xfId="8383" xr:uid="{00000000-0005-0000-0000-000056770000}"/>
    <cellStyle name="Normal 4 2 3 3 7 2" xfId="24679" xr:uid="{00000000-0005-0000-0000-000057770000}"/>
    <cellStyle name="Normal 4 2 3 3 8" xfId="16533" xr:uid="{00000000-0005-0000-0000-000058770000}"/>
    <cellStyle name="Normal 4 2 3 4" xfId="321" xr:uid="{00000000-0005-0000-0000-000059770000}"/>
    <cellStyle name="Normal 4 2 3 4 2" xfId="665" xr:uid="{00000000-0005-0000-0000-00005A770000}"/>
    <cellStyle name="Normal 4 2 3 4 2 2" xfId="1371" xr:uid="{00000000-0005-0000-0000-00005B770000}"/>
    <cellStyle name="Normal 4 2 3 4 2 2 2" xfId="2781" xr:uid="{00000000-0005-0000-0000-00005C770000}"/>
    <cellStyle name="Normal 4 2 3 4 2 2 2 2" xfId="5244" xr:uid="{00000000-0005-0000-0000-00005D770000}"/>
    <cellStyle name="Normal 4 2 3 4 2 2 2 2 2" xfId="13390" xr:uid="{00000000-0005-0000-0000-00005E770000}"/>
    <cellStyle name="Normal 4 2 3 4 2 2 2 2 2 2" xfId="29686" xr:uid="{00000000-0005-0000-0000-00005F770000}"/>
    <cellStyle name="Normal 4 2 3 4 2 2 2 2 3" xfId="21540" xr:uid="{00000000-0005-0000-0000-000060770000}"/>
    <cellStyle name="Normal 4 2 3 4 2 2 2 3" xfId="8080" xr:uid="{00000000-0005-0000-0000-000061770000}"/>
    <cellStyle name="Normal 4 2 3 4 2 2 2 3 2" xfId="16226" xr:uid="{00000000-0005-0000-0000-000062770000}"/>
    <cellStyle name="Normal 4 2 3 4 2 2 2 3 2 2" xfId="32522" xr:uid="{00000000-0005-0000-0000-000063770000}"/>
    <cellStyle name="Normal 4 2 3 4 2 2 2 3 3" xfId="24376" xr:uid="{00000000-0005-0000-0000-000064770000}"/>
    <cellStyle name="Normal 4 2 3 4 2 2 2 4" xfId="10927" xr:uid="{00000000-0005-0000-0000-000065770000}"/>
    <cellStyle name="Normal 4 2 3 4 2 2 2 4 2" xfId="27223" xr:uid="{00000000-0005-0000-0000-000066770000}"/>
    <cellStyle name="Normal 4 2 3 4 2 2 2 5" xfId="19077" xr:uid="{00000000-0005-0000-0000-000067770000}"/>
    <cellStyle name="Normal 4 2 3 4 2 2 3" xfId="4026" xr:uid="{00000000-0005-0000-0000-000068770000}"/>
    <cellStyle name="Normal 4 2 3 4 2 2 3 2" xfId="12172" xr:uid="{00000000-0005-0000-0000-000069770000}"/>
    <cellStyle name="Normal 4 2 3 4 2 2 3 2 2" xfId="28468" xr:uid="{00000000-0005-0000-0000-00006A770000}"/>
    <cellStyle name="Normal 4 2 3 4 2 2 3 3" xfId="20322" xr:uid="{00000000-0005-0000-0000-00006B770000}"/>
    <cellStyle name="Normal 4 2 3 4 2 2 4" xfId="6670" xr:uid="{00000000-0005-0000-0000-00006C770000}"/>
    <cellStyle name="Normal 4 2 3 4 2 2 4 2" xfId="14816" xr:uid="{00000000-0005-0000-0000-00006D770000}"/>
    <cellStyle name="Normal 4 2 3 4 2 2 4 2 2" xfId="31112" xr:uid="{00000000-0005-0000-0000-00006E770000}"/>
    <cellStyle name="Normal 4 2 3 4 2 2 4 3" xfId="22966" xr:uid="{00000000-0005-0000-0000-00006F770000}"/>
    <cellStyle name="Normal 4 2 3 4 2 2 5" xfId="9517" xr:uid="{00000000-0005-0000-0000-000070770000}"/>
    <cellStyle name="Normal 4 2 3 4 2 2 5 2" xfId="25813" xr:uid="{00000000-0005-0000-0000-000071770000}"/>
    <cellStyle name="Normal 4 2 3 4 2 2 6" xfId="17667" xr:uid="{00000000-0005-0000-0000-000072770000}"/>
    <cellStyle name="Normal 4 2 3 4 2 3" xfId="2076" xr:uid="{00000000-0005-0000-0000-000073770000}"/>
    <cellStyle name="Normal 4 2 3 4 2 3 2" xfId="4635" xr:uid="{00000000-0005-0000-0000-000074770000}"/>
    <cellStyle name="Normal 4 2 3 4 2 3 2 2" xfId="12781" xr:uid="{00000000-0005-0000-0000-000075770000}"/>
    <cellStyle name="Normal 4 2 3 4 2 3 2 2 2" xfId="29077" xr:uid="{00000000-0005-0000-0000-000076770000}"/>
    <cellStyle name="Normal 4 2 3 4 2 3 2 3" xfId="20931" xr:uid="{00000000-0005-0000-0000-000077770000}"/>
    <cellStyle name="Normal 4 2 3 4 2 3 3" xfId="7375" xr:uid="{00000000-0005-0000-0000-000078770000}"/>
    <cellStyle name="Normal 4 2 3 4 2 3 3 2" xfId="15521" xr:uid="{00000000-0005-0000-0000-000079770000}"/>
    <cellStyle name="Normal 4 2 3 4 2 3 3 2 2" xfId="31817" xr:uid="{00000000-0005-0000-0000-00007A770000}"/>
    <cellStyle name="Normal 4 2 3 4 2 3 3 3" xfId="23671" xr:uid="{00000000-0005-0000-0000-00007B770000}"/>
    <cellStyle name="Normal 4 2 3 4 2 3 4" xfId="10222" xr:uid="{00000000-0005-0000-0000-00007C770000}"/>
    <cellStyle name="Normal 4 2 3 4 2 3 4 2" xfId="26518" xr:uid="{00000000-0005-0000-0000-00007D770000}"/>
    <cellStyle name="Normal 4 2 3 4 2 3 5" xfId="18372" xr:uid="{00000000-0005-0000-0000-00007E770000}"/>
    <cellStyle name="Normal 4 2 3 4 2 4" xfId="3417" xr:uid="{00000000-0005-0000-0000-00007F770000}"/>
    <cellStyle name="Normal 4 2 3 4 2 4 2" xfId="11563" xr:uid="{00000000-0005-0000-0000-000080770000}"/>
    <cellStyle name="Normal 4 2 3 4 2 4 2 2" xfId="27859" xr:uid="{00000000-0005-0000-0000-000081770000}"/>
    <cellStyle name="Normal 4 2 3 4 2 4 3" xfId="19713" xr:uid="{00000000-0005-0000-0000-000082770000}"/>
    <cellStyle name="Normal 4 2 3 4 2 5" xfId="5965" xr:uid="{00000000-0005-0000-0000-000083770000}"/>
    <cellStyle name="Normal 4 2 3 4 2 5 2" xfId="14111" xr:uid="{00000000-0005-0000-0000-000084770000}"/>
    <cellStyle name="Normal 4 2 3 4 2 5 2 2" xfId="30407" xr:uid="{00000000-0005-0000-0000-000085770000}"/>
    <cellStyle name="Normal 4 2 3 4 2 5 3" xfId="22261" xr:uid="{00000000-0005-0000-0000-000086770000}"/>
    <cellStyle name="Normal 4 2 3 4 2 6" xfId="8812" xr:uid="{00000000-0005-0000-0000-000087770000}"/>
    <cellStyle name="Normal 4 2 3 4 2 6 2" xfId="25108" xr:uid="{00000000-0005-0000-0000-000088770000}"/>
    <cellStyle name="Normal 4 2 3 4 2 7" xfId="16962" xr:uid="{00000000-0005-0000-0000-000089770000}"/>
    <cellStyle name="Normal 4 2 3 4 3" xfId="1027" xr:uid="{00000000-0005-0000-0000-00008A770000}"/>
    <cellStyle name="Normal 4 2 3 4 3 2" xfId="2437" xr:uid="{00000000-0005-0000-0000-00008B770000}"/>
    <cellStyle name="Normal 4 2 3 4 3 2 2" xfId="4948" xr:uid="{00000000-0005-0000-0000-00008C770000}"/>
    <cellStyle name="Normal 4 2 3 4 3 2 2 2" xfId="13094" xr:uid="{00000000-0005-0000-0000-00008D770000}"/>
    <cellStyle name="Normal 4 2 3 4 3 2 2 2 2" xfId="29390" xr:uid="{00000000-0005-0000-0000-00008E770000}"/>
    <cellStyle name="Normal 4 2 3 4 3 2 2 3" xfId="21244" xr:uid="{00000000-0005-0000-0000-00008F770000}"/>
    <cellStyle name="Normal 4 2 3 4 3 2 3" xfId="7736" xr:uid="{00000000-0005-0000-0000-000090770000}"/>
    <cellStyle name="Normal 4 2 3 4 3 2 3 2" xfId="15882" xr:uid="{00000000-0005-0000-0000-000091770000}"/>
    <cellStyle name="Normal 4 2 3 4 3 2 3 2 2" xfId="32178" xr:uid="{00000000-0005-0000-0000-000092770000}"/>
    <cellStyle name="Normal 4 2 3 4 3 2 3 3" xfId="24032" xr:uid="{00000000-0005-0000-0000-000093770000}"/>
    <cellStyle name="Normal 4 2 3 4 3 2 4" xfId="10583" xr:uid="{00000000-0005-0000-0000-000094770000}"/>
    <cellStyle name="Normal 4 2 3 4 3 2 4 2" xfId="26879" xr:uid="{00000000-0005-0000-0000-000095770000}"/>
    <cellStyle name="Normal 4 2 3 4 3 2 5" xfId="18733" xr:uid="{00000000-0005-0000-0000-000096770000}"/>
    <cellStyle name="Normal 4 2 3 4 3 3" xfId="3730" xr:uid="{00000000-0005-0000-0000-000097770000}"/>
    <cellStyle name="Normal 4 2 3 4 3 3 2" xfId="11876" xr:uid="{00000000-0005-0000-0000-000098770000}"/>
    <cellStyle name="Normal 4 2 3 4 3 3 2 2" xfId="28172" xr:uid="{00000000-0005-0000-0000-000099770000}"/>
    <cellStyle name="Normal 4 2 3 4 3 3 3" xfId="20026" xr:uid="{00000000-0005-0000-0000-00009A770000}"/>
    <cellStyle name="Normal 4 2 3 4 3 4" xfId="6326" xr:uid="{00000000-0005-0000-0000-00009B770000}"/>
    <cellStyle name="Normal 4 2 3 4 3 4 2" xfId="14472" xr:uid="{00000000-0005-0000-0000-00009C770000}"/>
    <cellStyle name="Normal 4 2 3 4 3 4 2 2" xfId="30768" xr:uid="{00000000-0005-0000-0000-00009D770000}"/>
    <cellStyle name="Normal 4 2 3 4 3 4 3" xfId="22622" xr:uid="{00000000-0005-0000-0000-00009E770000}"/>
    <cellStyle name="Normal 4 2 3 4 3 5" xfId="9173" xr:uid="{00000000-0005-0000-0000-00009F770000}"/>
    <cellStyle name="Normal 4 2 3 4 3 5 2" xfId="25469" xr:uid="{00000000-0005-0000-0000-0000A0770000}"/>
    <cellStyle name="Normal 4 2 3 4 3 6" xfId="17323" xr:uid="{00000000-0005-0000-0000-0000A1770000}"/>
    <cellStyle name="Normal 4 2 3 4 4" xfId="1732" xr:uid="{00000000-0005-0000-0000-0000A2770000}"/>
    <cellStyle name="Normal 4 2 3 4 4 2" xfId="4339" xr:uid="{00000000-0005-0000-0000-0000A3770000}"/>
    <cellStyle name="Normal 4 2 3 4 4 2 2" xfId="12485" xr:uid="{00000000-0005-0000-0000-0000A4770000}"/>
    <cellStyle name="Normal 4 2 3 4 4 2 2 2" xfId="28781" xr:uid="{00000000-0005-0000-0000-0000A5770000}"/>
    <cellStyle name="Normal 4 2 3 4 4 2 3" xfId="20635" xr:uid="{00000000-0005-0000-0000-0000A6770000}"/>
    <cellStyle name="Normal 4 2 3 4 4 3" xfId="7031" xr:uid="{00000000-0005-0000-0000-0000A7770000}"/>
    <cellStyle name="Normal 4 2 3 4 4 3 2" xfId="15177" xr:uid="{00000000-0005-0000-0000-0000A8770000}"/>
    <cellStyle name="Normal 4 2 3 4 4 3 2 2" xfId="31473" xr:uid="{00000000-0005-0000-0000-0000A9770000}"/>
    <cellStyle name="Normal 4 2 3 4 4 3 3" xfId="23327" xr:uid="{00000000-0005-0000-0000-0000AA770000}"/>
    <cellStyle name="Normal 4 2 3 4 4 4" xfId="9878" xr:uid="{00000000-0005-0000-0000-0000AB770000}"/>
    <cellStyle name="Normal 4 2 3 4 4 4 2" xfId="26174" xr:uid="{00000000-0005-0000-0000-0000AC770000}"/>
    <cellStyle name="Normal 4 2 3 4 4 5" xfId="18028" xr:uid="{00000000-0005-0000-0000-0000AD770000}"/>
    <cellStyle name="Normal 4 2 3 4 5" xfId="3121" xr:uid="{00000000-0005-0000-0000-0000AE770000}"/>
    <cellStyle name="Normal 4 2 3 4 5 2" xfId="11267" xr:uid="{00000000-0005-0000-0000-0000AF770000}"/>
    <cellStyle name="Normal 4 2 3 4 5 2 2" xfId="27563" xr:uid="{00000000-0005-0000-0000-0000B0770000}"/>
    <cellStyle name="Normal 4 2 3 4 5 3" xfId="19417" xr:uid="{00000000-0005-0000-0000-0000B1770000}"/>
    <cellStyle name="Normal 4 2 3 4 6" xfId="5621" xr:uid="{00000000-0005-0000-0000-0000B2770000}"/>
    <cellStyle name="Normal 4 2 3 4 6 2" xfId="13767" xr:uid="{00000000-0005-0000-0000-0000B3770000}"/>
    <cellStyle name="Normal 4 2 3 4 6 2 2" xfId="30063" xr:uid="{00000000-0005-0000-0000-0000B4770000}"/>
    <cellStyle name="Normal 4 2 3 4 6 3" xfId="21917" xr:uid="{00000000-0005-0000-0000-0000B5770000}"/>
    <cellStyle name="Normal 4 2 3 4 7" xfId="8468" xr:uid="{00000000-0005-0000-0000-0000B6770000}"/>
    <cellStyle name="Normal 4 2 3 4 7 2" xfId="24764" xr:uid="{00000000-0005-0000-0000-0000B7770000}"/>
    <cellStyle name="Normal 4 2 3 4 8" xfId="16618" xr:uid="{00000000-0005-0000-0000-0000B8770000}"/>
    <cellStyle name="Normal 4 2 3 5" xfId="411" xr:uid="{00000000-0005-0000-0000-0000B9770000}"/>
    <cellStyle name="Normal 4 2 3 5 2" xfId="1117" xr:uid="{00000000-0005-0000-0000-0000BA770000}"/>
    <cellStyle name="Normal 4 2 3 5 2 2" xfId="2527" xr:uid="{00000000-0005-0000-0000-0000BB770000}"/>
    <cellStyle name="Normal 4 2 3 5 2 2 2" xfId="5022" xr:uid="{00000000-0005-0000-0000-0000BC770000}"/>
    <cellStyle name="Normal 4 2 3 5 2 2 2 2" xfId="13168" xr:uid="{00000000-0005-0000-0000-0000BD770000}"/>
    <cellStyle name="Normal 4 2 3 5 2 2 2 2 2" xfId="29464" xr:uid="{00000000-0005-0000-0000-0000BE770000}"/>
    <cellStyle name="Normal 4 2 3 5 2 2 2 3" xfId="21318" xr:uid="{00000000-0005-0000-0000-0000BF770000}"/>
    <cellStyle name="Normal 4 2 3 5 2 2 3" xfId="7826" xr:uid="{00000000-0005-0000-0000-0000C0770000}"/>
    <cellStyle name="Normal 4 2 3 5 2 2 3 2" xfId="15972" xr:uid="{00000000-0005-0000-0000-0000C1770000}"/>
    <cellStyle name="Normal 4 2 3 5 2 2 3 2 2" xfId="32268" xr:uid="{00000000-0005-0000-0000-0000C2770000}"/>
    <cellStyle name="Normal 4 2 3 5 2 2 3 3" xfId="24122" xr:uid="{00000000-0005-0000-0000-0000C3770000}"/>
    <cellStyle name="Normal 4 2 3 5 2 2 4" xfId="10673" xr:uid="{00000000-0005-0000-0000-0000C4770000}"/>
    <cellStyle name="Normal 4 2 3 5 2 2 4 2" xfId="26969" xr:uid="{00000000-0005-0000-0000-0000C5770000}"/>
    <cellStyle name="Normal 4 2 3 5 2 2 5" xfId="18823" xr:uid="{00000000-0005-0000-0000-0000C6770000}"/>
    <cellStyle name="Normal 4 2 3 5 2 3" xfId="3804" xr:uid="{00000000-0005-0000-0000-0000C7770000}"/>
    <cellStyle name="Normal 4 2 3 5 2 3 2" xfId="11950" xr:uid="{00000000-0005-0000-0000-0000C8770000}"/>
    <cellStyle name="Normal 4 2 3 5 2 3 2 2" xfId="28246" xr:uid="{00000000-0005-0000-0000-0000C9770000}"/>
    <cellStyle name="Normal 4 2 3 5 2 3 3" xfId="20100" xr:uid="{00000000-0005-0000-0000-0000CA770000}"/>
    <cellStyle name="Normal 4 2 3 5 2 4" xfId="6416" xr:uid="{00000000-0005-0000-0000-0000CB770000}"/>
    <cellStyle name="Normal 4 2 3 5 2 4 2" xfId="14562" xr:uid="{00000000-0005-0000-0000-0000CC770000}"/>
    <cellStyle name="Normal 4 2 3 5 2 4 2 2" xfId="30858" xr:uid="{00000000-0005-0000-0000-0000CD770000}"/>
    <cellStyle name="Normal 4 2 3 5 2 4 3" xfId="22712" xr:uid="{00000000-0005-0000-0000-0000CE770000}"/>
    <cellStyle name="Normal 4 2 3 5 2 5" xfId="9263" xr:uid="{00000000-0005-0000-0000-0000CF770000}"/>
    <cellStyle name="Normal 4 2 3 5 2 5 2" xfId="25559" xr:uid="{00000000-0005-0000-0000-0000D0770000}"/>
    <cellStyle name="Normal 4 2 3 5 2 6" xfId="17413" xr:uid="{00000000-0005-0000-0000-0000D1770000}"/>
    <cellStyle name="Normal 4 2 3 5 3" xfId="1822" xr:uid="{00000000-0005-0000-0000-0000D2770000}"/>
    <cellStyle name="Normal 4 2 3 5 3 2" xfId="4413" xr:uid="{00000000-0005-0000-0000-0000D3770000}"/>
    <cellStyle name="Normal 4 2 3 5 3 2 2" xfId="12559" xr:uid="{00000000-0005-0000-0000-0000D4770000}"/>
    <cellStyle name="Normal 4 2 3 5 3 2 2 2" xfId="28855" xr:uid="{00000000-0005-0000-0000-0000D5770000}"/>
    <cellStyle name="Normal 4 2 3 5 3 2 3" xfId="20709" xr:uid="{00000000-0005-0000-0000-0000D6770000}"/>
    <cellStyle name="Normal 4 2 3 5 3 3" xfId="7121" xr:uid="{00000000-0005-0000-0000-0000D7770000}"/>
    <cellStyle name="Normal 4 2 3 5 3 3 2" xfId="15267" xr:uid="{00000000-0005-0000-0000-0000D8770000}"/>
    <cellStyle name="Normal 4 2 3 5 3 3 2 2" xfId="31563" xr:uid="{00000000-0005-0000-0000-0000D9770000}"/>
    <cellStyle name="Normal 4 2 3 5 3 3 3" xfId="23417" xr:uid="{00000000-0005-0000-0000-0000DA770000}"/>
    <cellStyle name="Normal 4 2 3 5 3 4" xfId="9968" xr:uid="{00000000-0005-0000-0000-0000DB770000}"/>
    <cellStyle name="Normal 4 2 3 5 3 4 2" xfId="26264" xr:uid="{00000000-0005-0000-0000-0000DC770000}"/>
    <cellStyle name="Normal 4 2 3 5 3 5" xfId="18118" xr:uid="{00000000-0005-0000-0000-0000DD770000}"/>
    <cellStyle name="Normal 4 2 3 5 4" xfId="3195" xr:uid="{00000000-0005-0000-0000-0000DE770000}"/>
    <cellStyle name="Normal 4 2 3 5 4 2" xfId="11341" xr:uid="{00000000-0005-0000-0000-0000DF770000}"/>
    <cellStyle name="Normal 4 2 3 5 4 2 2" xfId="27637" xr:uid="{00000000-0005-0000-0000-0000E0770000}"/>
    <cellStyle name="Normal 4 2 3 5 4 3" xfId="19491" xr:uid="{00000000-0005-0000-0000-0000E1770000}"/>
    <cellStyle name="Normal 4 2 3 5 5" xfId="5711" xr:uid="{00000000-0005-0000-0000-0000E2770000}"/>
    <cellStyle name="Normal 4 2 3 5 5 2" xfId="13857" xr:uid="{00000000-0005-0000-0000-0000E3770000}"/>
    <cellStyle name="Normal 4 2 3 5 5 2 2" xfId="30153" xr:uid="{00000000-0005-0000-0000-0000E4770000}"/>
    <cellStyle name="Normal 4 2 3 5 5 3" xfId="22007" xr:uid="{00000000-0005-0000-0000-0000E5770000}"/>
    <cellStyle name="Normal 4 2 3 5 6" xfId="8558" xr:uid="{00000000-0005-0000-0000-0000E6770000}"/>
    <cellStyle name="Normal 4 2 3 5 6 2" xfId="24854" xr:uid="{00000000-0005-0000-0000-0000E7770000}"/>
    <cellStyle name="Normal 4 2 3 5 7" xfId="16708" xr:uid="{00000000-0005-0000-0000-0000E8770000}"/>
    <cellStyle name="Normal 4 2 3 6" xfId="773" xr:uid="{00000000-0005-0000-0000-0000E9770000}"/>
    <cellStyle name="Normal 4 2 3 6 2" xfId="2183" xr:uid="{00000000-0005-0000-0000-0000EA770000}"/>
    <cellStyle name="Normal 4 2 3 6 2 2" xfId="4726" xr:uid="{00000000-0005-0000-0000-0000EB770000}"/>
    <cellStyle name="Normal 4 2 3 6 2 2 2" xfId="12872" xr:uid="{00000000-0005-0000-0000-0000EC770000}"/>
    <cellStyle name="Normal 4 2 3 6 2 2 2 2" xfId="29168" xr:uid="{00000000-0005-0000-0000-0000ED770000}"/>
    <cellStyle name="Normal 4 2 3 6 2 2 3" xfId="21022" xr:uid="{00000000-0005-0000-0000-0000EE770000}"/>
    <cellStyle name="Normal 4 2 3 6 2 3" xfId="7482" xr:uid="{00000000-0005-0000-0000-0000EF770000}"/>
    <cellStyle name="Normal 4 2 3 6 2 3 2" xfId="15628" xr:uid="{00000000-0005-0000-0000-0000F0770000}"/>
    <cellStyle name="Normal 4 2 3 6 2 3 2 2" xfId="31924" xr:uid="{00000000-0005-0000-0000-0000F1770000}"/>
    <cellStyle name="Normal 4 2 3 6 2 3 3" xfId="23778" xr:uid="{00000000-0005-0000-0000-0000F2770000}"/>
    <cellStyle name="Normal 4 2 3 6 2 4" xfId="10329" xr:uid="{00000000-0005-0000-0000-0000F3770000}"/>
    <cellStyle name="Normal 4 2 3 6 2 4 2" xfId="26625" xr:uid="{00000000-0005-0000-0000-0000F4770000}"/>
    <cellStyle name="Normal 4 2 3 6 2 5" xfId="18479" xr:uid="{00000000-0005-0000-0000-0000F5770000}"/>
    <cellStyle name="Normal 4 2 3 6 3" xfId="3508" xr:uid="{00000000-0005-0000-0000-0000F6770000}"/>
    <cellStyle name="Normal 4 2 3 6 3 2" xfId="11654" xr:uid="{00000000-0005-0000-0000-0000F7770000}"/>
    <cellStyle name="Normal 4 2 3 6 3 2 2" xfId="27950" xr:uid="{00000000-0005-0000-0000-0000F8770000}"/>
    <cellStyle name="Normal 4 2 3 6 3 3" xfId="19804" xr:uid="{00000000-0005-0000-0000-0000F9770000}"/>
    <cellStyle name="Normal 4 2 3 6 4" xfId="6072" xr:uid="{00000000-0005-0000-0000-0000FA770000}"/>
    <cellStyle name="Normal 4 2 3 6 4 2" xfId="14218" xr:uid="{00000000-0005-0000-0000-0000FB770000}"/>
    <cellStyle name="Normal 4 2 3 6 4 2 2" xfId="30514" xr:uid="{00000000-0005-0000-0000-0000FC770000}"/>
    <cellStyle name="Normal 4 2 3 6 4 3" xfId="22368" xr:uid="{00000000-0005-0000-0000-0000FD770000}"/>
    <cellStyle name="Normal 4 2 3 6 5" xfId="8919" xr:uid="{00000000-0005-0000-0000-0000FE770000}"/>
    <cellStyle name="Normal 4 2 3 6 5 2" xfId="25215" xr:uid="{00000000-0005-0000-0000-0000FF770000}"/>
    <cellStyle name="Normal 4 2 3 6 6" xfId="17069" xr:uid="{00000000-0005-0000-0000-000000780000}"/>
    <cellStyle name="Normal 4 2 3 7" xfId="1478" xr:uid="{00000000-0005-0000-0000-000001780000}"/>
    <cellStyle name="Normal 4 2 3 7 2" xfId="4117" xr:uid="{00000000-0005-0000-0000-000002780000}"/>
    <cellStyle name="Normal 4 2 3 7 2 2" xfId="12263" xr:uid="{00000000-0005-0000-0000-000003780000}"/>
    <cellStyle name="Normal 4 2 3 7 2 2 2" xfId="28559" xr:uid="{00000000-0005-0000-0000-000004780000}"/>
    <cellStyle name="Normal 4 2 3 7 2 3" xfId="20413" xr:uid="{00000000-0005-0000-0000-000005780000}"/>
    <cellStyle name="Normal 4 2 3 7 3" xfId="6777" xr:uid="{00000000-0005-0000-0000-000006780000}"/>
    <cellStyle name="Normal 4 2 3 7 3 2" xfId="14923" xr:uid="{00000000-0005-0000-0000-000007780000}"/>
    <cellStyle name="Normal 4 2 3 7 3 2 2" xfId="31219" xr:uid="{00000000-0005-0000-0000-000008780000}"/>
    <cellStyle name="Normal 4 2 3 7 3 3" xfId="23073" xr:uid="{00000000-0005-0000-0000-000009780000}"/>
    <cellStyle name="Normal 4 2 3 7 4" xfId="9624" xr:uid="{00000000-0005-0000-0000-00000A780000}"/>
    <cellStyle name="Normal 4 2 3 7 4 2" xfId="25920" xr:uid="{00000000-0005-0000-0000-00000B780000}"/>
    <cellStyle name="Normal 4 2 3 7 5" xfId="17774" xr:uid="{00000000-0005-0000-0000-00000C780000}"/>
    <cellStyle name="Normal 4 2 3 8" xfId="2899" xr:uid="{00000000-0005-0000-0000-00000D780000}"/>
    <cellStyle name="Normal 4 2 3 8 2" xfId="11045" xr:uid="{00000000-0005-0000-0000-00000E780000}"/>
    <cellStyle name="Normal 4 2 3 8 2 2" xfId="27341" xr:uid="{00000000-0005-0000-0000-00000F780000}"/>
    <cellStyle name="Normal 4 2 3 8 3" xfId="19195" xr:uid="{00000000-0005-0000-0000-000010780000}"/>
    <cellStyle name="Normal 4 2 3 9" xfId="5367" xr:uid="{00000000-0005-0000-0000-000011780000}"/>
    <cellStyle name="Normal 4 2 3 9 2" xfId="13513" xr:uid="{00000000-0005-0000-0000-000012780000}"/>
    <cellStyle name="Normal 4 2 3 9 2 2" xfId="29809" xr:uid="{00000000-0005-0000-0000-000013780000}"/>
    <cellStyle name="Normal 4 2 3 9 3" xfId="21663" xr:uid="{00000000-0005-0000-0000-000014780000}"/>
    <cellStyle name="Normal 4 2 4" xfId="113" xr:uid="{00000000-0005-0000-0000-000015780000}"/>
    <cellStyle name="Normal 4 2 4 2" xfId="457" xr:uid="{00000000-0005-0000-0000-000016780000}"/>
    <cellStyle name="Normal 4 2 4 2 2" xfId="1163" xr:uid="{00000000-0005-0000-0000-000017780000}"/>
    <cellStyle name="Normal 4 2 4 2 2 2" xfId="2573" xr:uid="{00000000-0005-0000-0000-000018780000}"/>
    <cellStyle name="Normal 4 2 4 2 2 2 2" xfId="5060" xr:uid="{00000000-0005-0000-0000-000019780000}"/>
    <cellStyle name="Normal 4 2 4 2 2 2 2 2" xfId="13206" xr:uid="{00000000-0005-0000-0000-00001A780000}"/>
    <cellStyle name="Normal 4 2 4 2 2 2 2 2 2" xfId="29502" xr:uid="{00000000-0005-0000-0000-00001B780000}"/>
    <cellStyle name="Normal 4 2 4 2 2 2 2 3" xfId="21356" xr:uid="{00000000-0005-0000-0000-00001C780000}"/>
    <cellStyle name="Normal 4 2 4 2 2 2 3" xfId="7872" xr:uid="{00000000-0005-0000-0000-00001D780000}"/>
    <cellStyle name="Normal 4 2 4 2 2 2 3 2" xfId="16018" xr:uid="{00000000-0005-0000-0000-00001E780000}"/>
    <cellStyle name="Normal 4 2 4 2 2 2 3 2 2" xfId="32314" xr:uid="{00000000-0005-0000-0000-00001F780000}"/>
    <cellStyle name="Normal 4 2 4 2 2 2 3 3" xfId="24168" xr:uid="{00000000-0005-0000-0000-000020780000}"/>
    <cellStyle name="Normal 4 2 4 2 2 2 4" xfId="10719" xr:uid="{00000000-0005-0000-0000-000021780000}"/>
    <cellStyle name="Normal 4 2 4 2 2 2 4 2" xfId="27015" xr:uid="{00000000-0005-0000-0000-000022780000}"/>
    <cellStyle name="Normal 4 2 4 2 2 2 5" xfId="18869" xr:uid="{00000000-0005-0000-0000-000023780000}"/>
    <cellStyle name="Normal 4 2 4 2 2 3" xfId="3842" xr:uid="{00000000-0005-0000-0000-000024780000}"/>
    <cellStyle name="Normal 4 2 4 2 2 3 2" xfId="11988" xr:uid="{00000000-0005-0000-0000-000025780000}"/>
    <cellStyle name="Normal 4 2 4 2 2 3 2 2" xfId="28284" xr:uid="{00000000-0005-0000-0000-000026780000}"/>
    <cellStyle name="Normal 4 2 4 2 2 3 3" xfId="20138" xr:uid="{00000000-0005-0000-0000-000027780000}"/>
    <cellStyle name="Normal 4 2 4 2 2 4" xfId="6462" xr:uid="{00000000-0005-0000-0000-000028780000}"/>
    <cellStyle name="Normal 4 2 4 2 2 4 2" xfId="14608" xr:uid="{00000000-0005-0000-0000-000029780000}"/>
    <cellStyle name="Normal 4 2 4 2 2 4 2 2" xfId="30904" xr:uid="{00000000-0005-0000-0000-00002A780000}"/>
    <cellStyle name="Normal 4 2 4 2 2 4 3" xfId="22758" xr:uid="{00000000-0005-0000-0000-00002B780000}"/>
    <cellStyle name="Normal 4 2 4 2 2 5" xfId="9309" xr:uid="{00000000-0005-0000-0000-00002C780000}"/>
    <cellStyle name="Normal 4 2 4 2 2 5 2" xfId="25605" xr:uid="{00000000-0005-0000-0000-00002D780000}"/>
    <cellStyle name="Normal 4 2 4 2 2 6" xfId="17459" xr:uid="{00000000-0005-0000-0000-00002E780000}"/>
    <cellStyle name="Normal 4 2 4 2 3" xfId="1868" xr:uid="{00000000-0005-0000-0000-00002F780000}"/>
    <cellStyle name="Normal 4 2 4 2 3 2" xfId="4451" xr:uid="{00000000-0005-0000-0000-000030780000}"/>
    <cellStyle name="Normal 4 2 4 2 3 2 2" xfId="12597" xr:uid="{00000000-0005-0000-0000-000031780000}"/>
    <cellStyle name="Normal 4 2 4 2 3 2 2 2" xfId="28893" xr:uid="{00000000-0005-0000-0000-000032780000}"/>
    <cellStyle name="Normal 4 2 4 2 3 2 3" xfId="20747" xr:uid="{00000000-0005-0000-0000-000033780000}"/>
    <cellStyle name="Normal 4 2 4 2 3 3" xfId="7167" xr:uid="{00000000-0005-0000-0000-000034780000}"/>
    <cellStyle name="Normal 4 2 4 2 3 3 2" xfId="15313" xr:uid="{00000000-0005-0000-0000-000035780000}"/>
    <cellStyle name="Normal 4 2 4 2 3 3 2 2" xfId="31609" xr:uid="{00000000-0005-0000-0000-000036780000}"/>
    <cellStyle name="Normal 4 2 4 2 3 3 3" xfId="23463" xr:uid="{00000000-0005-0000-0000-000037780000}"/>
    <cellStyle name="Normal 4 2 4 2 3 4" xfId="10014" xr:uid="{00000000-0005-0000-0000-000038780000}"/>
    <cellStyle name="Normal 4 2 4 2 3 4 2" xfId="26310" xr:uid="{00000000-0005-0000-0000-000039780000}"/>
    <cellStyle name="Normal 4 2 4 2 3 5" xfId="18164" xr:uid="{00000000-0005-0000-0000-00003A780000}"/>
    <cellStyle name="Normal 4 2 4 2 4" xfId="3233" xr:uid="{00000000-0005-0000-0000-00003B780000}"/>
    <cellStyle name="Normal 4 2 4 2 4 2" xfId="11379" xr:uid="{00000000-0005-0000-0000-00003C780000}"/>
    <cellStyle name="Normal 4 2 4 2 4 2 2" xfId="27675" xr:uid="{00000000-0005-0000-0000-00003D780000}"/>
    <cellStyle name="Normal 4 2 4 2 4 3" xfId="19529" xr:uid="{00000000-0005-0000-0000-00003E780000}"/>
    <cellStyle name="Normal 4 2 4 2 5" xfId="5757" xr:uid="{00000000-0005-0000-0000-00003F780000}"/>
    <cellStyle name="Normal 4 2 4 2 5 2" xfId="13903" xr:uid="{00000000-0005-0000-0000-000040780000}"/>
    <cellStyle name="Normal 4 2 4 2 5 2 2" xfId="30199" xr:uid="{00000000-0005-0000-0000-000041780000}"/>
    <cellStyle name="Normal 4 2 4 2 5 3" xfId="22053" xr:uid="{00000000-0005-0000-0000-000042780000}"/>
    <cellStyle name="Normal 4 2 4 2 6" xfId="8604" xr:uid="{00000000-0005-0000-0000-000043780000}"/>
    <cellStyle name="Normal 4 2 4 2 6 2" xfId="24900" xr:uid="{00000000-0005-0000-0000-000044780000}"/>
    <cellStyle name="Normal 4 2 4 2 7" xfId="16754" xr:uid="{00000000-0005-0000-0000-000045780000}"/>
    <cellStyle name="Normal 4 2 4 3" xfId="819" xr:uid="{00000000-0005-0000-0000-000046780000}"/>
    <cellStyle name="Normal 4 2 4 3 2" xfId="2229" xr:uid="{00000000-0005-0000-0000-000047780000}"/>
    <cellStyle name="Normal 4 2 4 3 2 2" xfId="4764" xr:uid="{00000000-0005-0000-0000-000048780000}"/>
    <cellStyle name="Normal 4 2 4 3 2 2 2" xfId="12910" xr:uid="{00000000-0005-0000-0000-000049780000}"/>
    <cellStyle name="Normal 4 2 4 3 2 2 2 2" xfId="29206" xr:uid="{00000000-0005-0000-0000-00004A780000}"/>
    <cellStyle name="Normal 4 2 4 3 2 2 3" xfId="21060" xr:uid="{00000000-0005-0000-0000-00004B780000}"/>
    <cellStyle name="Normal 4 2 4 3 2 3" xfId="7528" xr:uid="{00000000-0005-0000-0000-00004C780000}"/>
    <cellStyle name="Normal 4 2 4 3 2 3 2" xfId="15674" xr:uid="{00000000-0005-0000-0000-00004D780000}"/>
    <cellStyle name="Normal 4 2 4 3 2 3 2 2" xfId="31970" xr:uid="{00000000-0005-0000-0000-00004E780000}"/>
    <cellStyle name="Normal 4 2 4 3 2 3 3" xfId="23824" xr:uid="{00000000-0005-0000-0000-00004F780000}"/>
    <cellStyle name="Normal 4 2 4 3 2 4" xfId="10375" xr:uid="{00000000-0005-0000-0000-000050780000}"/>
    <cellStyle name="Normal 4 2 4 3 2 4 2" xfId="26671" xr:uid="{00000000-0005-0000-0000-000051780000}"/>
    <cellStyle name="Normal 4 2 4 3 2 5" xfId="18525" xr:uid="{00000000-0005-0000-0000-000052780000}"/>
    <cellStyle name="Normal 4 2 4 3 3" xfId="3546" xr:uid="{00000000-0005-0000-0000-000053780000}"/>
    <cellStyle name="Normal 4 2 4 3 3 2" xfId="11692" xr:uid="{00000000-0005-0000-0000-000054780000}"/>
    <cellStyle name="Normal 4 2 4 3 3 2 2" xfId="27988" xr:uid="{00000000-0005-0000-0000-000055780000}"/>
    <cellStyle name="Normal 4 2 4 3 3 3" xfId="19842" xr:uid="{00000000-0005-0000-0000-000056780000}"/>
    <cellStyle name="Normal 4 2 4 3 4" xfId="6118" xr:uid="{00000000-0005-0000-0000-000057780000}"/>
    <cellStyle name="Normal 4 2 4 3 4 2" xfId="14264" xr:uid="{00000000-0005-0000-0000-000058780000}"/>
    <cellStyle name="Normal 4 2 4 3 4 2 2" xfId="30560" xr:uid="{00000000-0005-0000-0000-000059780000}"/>
    <cellStyle name="Normal 4 2 4 3 4 3" xfId="22414" xr:uid="{00000000-0005-0000-0000-00005A780000}"/>
    <cellStyle name="Normal 4 2 4 3 5" xfId="8965" xr:uid="{00000000-0005-0000-0000-00005B780000}"/>
    <cellStyle name="Normal 4 2 4 3 5 2" xfId="25261" xr:uid="{00000000-0005-0000-0000-00005C780000}"/>
    <cellStyle name="Normal 4 2 4 3 6" xfId="17115" xr:uid="{00000000-0005-0000-0000-00005D780000}"/>
    <cellStyle name="Normal 4 2 4 4" xfId="1524" xr:uid="{00000000-0005-0000-0000-00005E780000}"/>
    <cellStyle name="Normal 4 2 4 4 2" xfId="4155" xr:uid="{00000000-0005-0000-0000-00005F780000}"/>
    <cellStyle name="Normal 4 2 4 4 2 2" xfId="12301" xr:uid="{00000000-0005-0000-0000-000060780000}"/>
    <cellStyle name="Normal 4 2 4 4 2 2 2" xfId="28597" xr:uid="{00000000-0005-0000-0000-000061780000}"/>
    <cellStyle name="Normal 4 2 4 4 2 3" xfId="20451" xr:uid="{00000000-0005-0000-0000-000062780000}"/>
    <cellStyle name="Normal 4 2 4 4 3" xfId="6823" xr:uid="{00000000-0005-0000-0000-000063780000}"/>
    <cellStyle name="Normal 4 2 4 4 3 2" xfId="14969" xr:uid="{00000000-0005-0000-0000-000064780000}"/>
    <cellStyle name="Normal 4 2 4 4 3 2 2" xfId="31265" xr:uid="{00000000-0005-0000-0000-000065780000}"/>
    <cellStyle name="Normal 4 2 4 4 3 3" xfId="23119" xr:uid="{00000000-0005-0000-0000-000066780000}"/>
    <cellStyle name="Normal 4 2 4 4 4" xfId="9670" xr:uid="{00000000-0005-0000-0000-000067780000}"/>
    <cellStyle name="Normal 4 2 4 4 4 2" xfId="25966" xr:uid="{00000000-0005-0000-0000-000068780000}"/>
    <cellStyle name="Normal 4 2 4 4 5" xfId="17820" xr:uid="{00000000-0005-0000-0000-000069780000}"/>
    <cellStyle name="Normal 4 2 4 5" xfId="2937" xr:uid="{00000000-0005-0000-0000-00006A780000}"/>
    <cellStyle name="Normal 4 2 4 5 2" xfId="11083" xr:uid="{00000000-0005-0000-0000-00006B780000}"/>
    <cellStyle name="Normal 4 2 4 5 2 2" xfId="27379" xr:uid="{00000000-0005-0000-0000-00006C780000}"/>
    <cellStyle name="Normal 4 2 4 5 3" xfId="19233" xr:uid="{00000000-0005-0000-0000-00006D780000}"/>
    <cellStyle name="Normal 4 2 4 6" xfId="5413" xr:uid="{00000000-0005-0000-0000-00006E780000}"/>
    <cellStyle name="Normal 4 2 4 6 2" xfId="13559" xr:uid="{00000000-0005-0000-0000-00006F780000}"/>
    <cellStyle name="Normal 4 2 4 6 2 2" xfId="29855" xr:uid="{00000000-0005-0000-0000-000070780000}"/>
    <cellStyle name="Normal 4 2 4 6 3" xfId="21709" xr:uid="{00000000-0005-0000-0000-000071780000}"/>
    <cellStyle name="Normal 4 2 4 7" xfId="8260" xr:uid="{00000000-0005-0000-0000-000072780000}"/>
    <cellStyle name="Normal 4 2 4 7 2" xfId="24556" xr:uid="{00000000-0005-0000-0000-000073780000}"/>
    <cellStyle name="Normal 4 2 4 8" xfId="16410" xr:uid="{00000000-0005-0000-0000-000074780000}"/>
    <cellStyle name="Normal 4 2 5" xfId="200" xr:uid="{00000000-0005-0000-0000-000075780000}"/>
    <cellStyle name="Normal 4 2 5 2" xfId="544" xr:uid="{00000000-0005-0000-0000-000076780000}"/>
    <cellStyle name="Normal 4 2 5 2 2" xfId="1250" xr:uid="{00000000-0005-0000-0000-000077780000}"/>
    <cellStyle name="Normal 4 2 5 2 2 2" xfId="2660" xr:uid="{00000000-0005-0000-0000-000078780000}"/>
    <cellStyle name="Normal 4 2 5 2 2 2 2" xfId="5134" xr:uid="{00000000-0005-0000-0000-000079780000}"/>
    <cellStyle name="Normal 4 2 5 2 2 2 2 2" xfId="13280" xr:uid="{00000000-0005-0000-0000-00007A780000}"/>
    <cellStyle name="Normal 4 2 5 2 2 2 2 2 2" xfId="29576" xr:uid="{00000000-0005-0000-0000-00007B780000}"/>
    <cellStyle name="Normal 4 2 5 2 2 2 2 3" xfId="21430" xr:uid="{00000000-0005-0000-0000-00007C780000}"/>
    <cellStyle name="Normal 4 2 5 2 2 2 3" xfId="7959" xr:uid="{00000000-0005-0000-0000-00007D780000}"/>
    <cellStyle name="Normal 4 2 5 2 2 2 3 2" xfId="16105" xr:uid="{00000000-0005-0000-0000-00007E780000}"/>
    <cellStyle name="Normal 4 2 5 2 2 2 3 2 2" xfId="32401" xr:uid="{00000000-0005-0000-0000-00007F780000}"/>
    <cellStyle name="Normal 4 2 5 2 2 2 3 3" xfId="24255" xr:uid="{00000000-0005-0000-0000-000080780000}"/>
    <cellStyle name="Normal 4 2 5 2 2 2 4" xfId="10806" xr:uid="{00000000-0005-0000-0000-000081780000}"/>
    <cellStyle name="Normal 4 2 5 2 2 2 4 2" xfId="27102" xr:uid="{00000000-0005-0000-0000-000082780000}"/>
    <cellStyle name="Normal 4 2 5 2 2 2 5" xfId="18956" xr:uid="{00000000-0005-0000-0000-000083780000}"/>
    <cellStyle name="Normal 4 2 5 2 2 3" xfId="3916" xr:uid="{00000000-0005-0000-0000-000084780000}"/>
    <cellStyle name="Normal 4 2 5 2 2 3 2" xfId="12062" xr:uid="{00000000-0005-0000-0000-000085780000}"/>
    <cellStyle name="Normal 4 2 5 2 2 3 2 2" xfId="28358" xr:uid="{00000000-0005-0000-0000-000086780000}"/>
    <cellStyle name="Normal 4 2 5 2 2 3 3" xfId="20212" xr:uid="{00000000-0005-0000-0000-000087780000}"/>
    <cellStyle name="Normal 4 2 5 2 2 4" xfId="6549" xr:uid="{00000000-0005-0000-0000-000088780000}"/>
    <cellStyle name="Normal 4 2 5 2 2 4 2" xfId="14695" xr:uid="{00000000-0005-0000-0000-000089780000}"/>
    <cellStyle name="Normal 4 2 5 2 2 4 2 2" xfId="30991" xr:uid="{00000000-0005-0000-0000-00008A780000}"/>
    <cellStyle name="Normal 4 2 5 2 2 4 3" xfId="22845" xr:uid="{00000000-0005-0000-0000-00008B780000}"/>
    <cellStyle name="Normal 4 2 5 2 2 5" xfId="9396" xr:uid="{00000000-0005-0000-0000-00008C780000}"/>
    <cellStyle name="Normal 4 2 5 2 2 5 2" xfId="25692" xr:uid="{00000000-0005-0000-0000-00008D780000}"/>
    <cellStyle name="Normal 4 2 5 2 2 6" xfId="17546" xr:uid="{00000000-0005-0000-0000-00008E780000}"/>
    <cellStyle name="Normal 4 2 5 2 3" xfId="1955" xr:uid="{00000000-0005-0000-0000-00008F780000}"/>
    <cellStyle name="Normal 4 2 5 2 3 2" xfId="4525" xr:uid="{00000000-0005-0000-0000-000090780000}"/>
    <cellStyle name="Normal 4 2 5 2 3 2 2" xfId="12671" xr:uid="{00000000-0005-0000-0000-000091780000}"/>
    <cellStyle name="Normal 4 2 5 2 3 2 2 2" xfId="28967" xr:uid="{00000000-0005-0000-0000-000092780000}"/>
    <cellStyle name="Normal 4 2 5 2 3 2 3" xfId="20821" xr:uid="{00000000-0005-0000-0000-000093780000}"/>
    <cellStyle name="Normal 4 2 5 2 3 3" xfId="7254" xr:uid="{00000000-0005-0000-0000-000094780000}"/>
    <cellStyle name="Normal 4 2 5 2 3 3 2" xfId="15400" xr:uid="{00000000-0005-0000-0000-000095780000}"/>
    <cellStyle name="Normal 4 2 5 2 3 3 2 2" xfId="31696" xr:uid="{00000000-0005-0000-0000-000096780000}"/>
    <cellStyle name="Normal 4 2 5 2 3 3 3" xfId="23550" xr:uid="{00000000-0005-0000-0000-000097780000}"/>
    <cellStyle name="Normal 4 2 5 2 3 4" xfId="10101" xr:uid="{00000000-0005-0000-0000-000098780000}"/>
    <cellStyle name="Normal 4 2 5 2 3 4 2" xfId="26397" xr:uid="{00000000-0005-0000-0000-000099780000}"/>
    <cellStyle name="Normal 4 2 5 2 3 5" xfId="18251" xr:uid="{00000000-0005-0000-0000-00009A780000}"/>
    <cellStyle name="Normal 4 2 5 2 4" xfId="3307" xr:uid="{00000000-0005-0000-0000-00009B780000}"/>
    <cellStyle name="Normal 4 2 5 2 4 2" xfId="11453" xr:uid="{00000000-0005-0000-0000-00009C780000}"/>
    <cellStyle name="Normal 4 2 5 2 4 2 2" xfId="27749" xr:uid="{00000000-0005-0000-0000-00009D780000}"/>
    <cellStyle name="Normal 4 2 5 2 4 3" xfId="19603" xr:uid="{00000000-0005-0000-0000-00009E780000}"/>
    <cellStyle name="Normal 4 2 5 2 5" xfId="5844" xr:uid="{00000000-0005-0000-0000-00009F780000}"/>
    <cellStyle name="Normal 4 2 5 2 5 2" xfId="13990" xr:uid="{00000000-0005-0000-0000-0000A0780000}"/>
    <cellStyle name="Normal 4 2 5 2 5 2 2" xfId="30286" xr:uid="{00000000-0005-0000-0000-0000A1780000}"/>
    <cellStyle name="Normal 4 2 5 2 5 3" xfId="22140" xr:uid="{00000000-0005-0000-0000-0000A2780000}"/>
    <cellStyle name="Normal 4 2 5 2 6" xfId="8691" xr:uid="{00000000-0005-0000-0000-0000A3780000}"/>
    <cellStyle name="Normal 4 2 5 2 6 2" xfId="24987" xr:uid="{00000000-0005-0000-0000-0000A4780000}"/>
    <cellStyle name="Normal 4 2 5 2 7" xfId="16841" xr:uid="{00000000-0005-0000-0000-0000A5780000}"/>
    <cellStyle name="Normal 4 2 5 3" xfId="906" xr:uid="{00000000-0005-0000-0000-0000A6780000}"/>
    <cellStyle name="Normal 4 2 5 3 2" xfId="2316" xr:uid="{00000000-0005-0000-0000-0000A7780000}"/>
    <cellStyle name="Normal 4 2 5 3 2 2" xfId="4838" xr:uid="{00000000-0005-0000-0000-0000A8780000}"/>
    <cellStyle name="Normal 4 2 5 3 2 2 2" xfId="12984" xr:uid="{00000000-0005-0000-0000-0000A9780000}"/>
    <cellStyle name="Normal 4 2 5 3 2 2 2 2" xfId="29280" xr:uid="{00000000-0005-0000-0000-0000AA780000}"/>
    <cellStyle name="Normal 4 2 5 3 2 2 3" xfId="21134" xr:uid="{00000000-0005-0000-0000-0000AB780000}"/>
    <cellStyle name="Normal 4 2 5 3 2 3" xfId="7615" xr:uid="{00000000-0005-0000-0000-0000AC780000}"/>
    <cellStyle name="Normal 4 2 5 3 2 3 2" xfId="15761" xr:uid="{00000000-0005-0000-0000-0000AD780000}"/>
    <cellStyle name="Normal 4 2 5 3 2 3 2 2" xfId="32057" xr:uid="{00000000-0005-0000-0000-0000AE780000}"/>
    <cellStyle name="Normal 4 2 5 3 2 3 3" xfId="23911" xr:uid="{00000000-0005-0000-0000-0000AF780000}"/>
    <cellStyle name="Normal 4 2 5 3 2 4" xfId="10462" xr:uid="{00000000-0005-0000-0000-0000B0780000}"/>
    <cellStyle name="Normal 4 2 5 3 2 4 2" xfId="26758" xr:uid="{00000000-0005-0000-0000-0000B1780000}"/>
    <cellStyle name="Normal 4 2 5 3 2 5" xfId="18612" xr:uid="{00000000-0005-0000-0000-0000B2780000}"/>
    <cellStyle name="Normal 4 2 5 3 3" xfId="3620" xr:uid="{00000000-0005-0000-0000-0000B3780000}"/>
    <cellStyle name="Normal 4 2 5 3 3 2" xfId="11766" xr:uid="{00000000-0005-0000-0000-0000B4780000}"/>
    <cellStyle name="Normal 4 2 5 3 3 2 2" xfId="28062" xr:uid="{00000000-0005-0000-0000-0000B5780000}"/>
    <cellStyle name="Normal 4 2 5 3 3 3" xfId="19916" xr:uid="{00000000-0005-0000-0000-0000B6780000}"/>
    <cellStyle name="Normal 4 2 5 3 4" xfId="6205" xr:uid="{00000000-0005-0000-0000-0000B7780000}"/>
    <cellStyle name="Normal 4 2 5 3 4 2" xfId="14351" xr:uid="{00000000-0005-0000-0000-0000B8780000}"/>
    <cellStyle name="Normal 4 2 5 3 4 2 2" xfId="30647" xr:uid="{00000000-0005-0000-0000-0000B9780000}"/>
    <cellStyle name="Normal 4 2 5 3 4 3" xfId="22501" xr:uid="{00000000-0005-0000-0000-0000BA780000}"/>
    <cellStyle name="Normal 4 2 5 3 5" xfId="9052" xr:uid="{00000000-0005-0000-0000-0000BB780000}"/>
    <cellStyle name="Normal 4 2 5 3 5 2" xfId="25348" xr:uid="{00000000-0005-0000-0000-0000BC780000}"/>
    <cellStyle name="Normal 4 2 5 3 6" xfId="17202" xr:uid="{00000000-0005-0000-0000-0000BD780000}"/>
    <cellStyle name="Normal 4 2 5 4" xfId="1611" xr:uid="{00000000-0005-0000-0000-0000BE780000}"/>
    <cellStyle name="Normal 4 2 5 4 2" xfId="4229" xr:uid="{00000000-0005-0000-0000-0000BF780000}"/>
    <cellStyle name="Normal 4 2 5 4 2 2" xfId="12375" xr:uid="{00000000-0005-0000-0000-0000C0780000}"/>
    <cellStyle name="Normal 4 2 5 4 2 2 2" xfId="28671" xr:uid="{00000000-0005-0000-0000-0000C1780000}"/>
    <cellStyle name="Normal 4 2 5 4 2 3" xfId="20525" xr:uid="{00000000-0005-0000-0000-0000C2780000}"/>
    <cellStyle name="Normal 4 2 5 4 3" xfId="6910" xr:uid="{00000000-0005-0000-0000-0000C3780000}"/>
    <cellStyle name="Normal 4 2 5 4 3 2" xfId="15056" xr:uid="{00000000-0005-0000-0000-0000C4780000}"/>
    <cellStyle name="Normal 4 2 5 4 3 2 2" xfId="31352" xr:uid="{00000000-0005-0000-0000-0000C5780000}"/>
    <cellStyle name="Normal 4 2 5 4 3 3" xfId="23206" xr:uid="{00000000-0005-0000-0000-0000C6780000}"/>
    <cellStyle name="Normal 4 2 5 4 4" xfId="9757" xr:uid="{00000000-0005-0000-0000-0000C7780000}"/>
    <cellStyle name="Normal 4 2 5 4 4 2" xfId="26053" xr:uid="{00000000-0005-0000-0000-0000C8780000}"/>
    <cellStyle name="Normal 4 2 5 4 5" xfId="17907" xr:uid="{00000000-0005-0000-0000-0000C9780000}"/>
    <cellStyle name="Normal 4 2 5 5" xfId="3011" xr:uid="{00000000-0005-0000-0000-0000CA780000}"/>
    <cellStyle name="Normal 4 2 5 5 2" xfId="11157" xr:uid="{00000000-0005-0000-0000-0000CB780000}"/>
    <cellStyle name="Normal 4 2 5 5 2 2" xfId="27453" xr:uid="{00000000-0005-0000-0000-0000CC780000}"/>
    <cellStyle name="Normal 4 2 5 5 3" xfId="19307" xr:uid="{00000000-0005-0000-0000-0000CD780000}"/>
    <cellStyle name="Normal 4 2 5 6" xfId="5500" xr:uid="{00000000-0005-0000-0000-0000CE780000}"/>
    <cellStyle name="Normal 4 2 5 6 2" xfId="13646" xr:uid="{00000000-0005-0000-0000-0000CF780000}"/>
    <cellStyle name="Normal 4 2 5 6 2 2" xfId="29942" xr:uid="{00000000-0005-0000-0000-0000D0780000}"/>
    <cellStyle name="Normal 4 2 5 6 3" xfId="21796" xr:uid="{00000000-0005-0000-0000-0000D1780000}"/>
    <cellStyle name="Normal 4 2 5 7" xfId="8347" xr:uid="{00000000-0005-0000-0000-0000D2780000}"/>
    <cellStyle name="Normal 4 2 5 7 2" xfId="24643" xr:uid="{00000000-0005-0000-0000-0000D3780000}"/>
    <cellStyle name="Normal 4 2 5 8" xfId="16497" xr:uid="{00000000-0005-0000-0000-0000D4780000}"/>
    <cellStyle name="Normal 4 2 6" xfId="277" xr:uid="{00000000-0005-0000-0000-0000D5780000}"/>
    <cellStyle name="Normal 4 2 6 2" xfId="621" xr:uid="{00000000-0005-0000-0000-0000D6780000}"/>
    <cellStyle name="Normal 4 2 6 2 2" xfId="1327" xr:uid="{00000000-0005-0000-0000-0000D7780000}"/>
    <cellStyle name="Normal 4 2 6 2 2 2" xfId="2737" xr:uid="{00000000-0005-0000-0000-0000D8780000}"/>
    <cellStyle name="Normal 4 2 6 2 2 2 2" xfId="5208" xr:uid="{00000000-0005-0000-0000-0000D9780000}"/>
    <cellStyle name="Normal 4 2 6 2 2 2 2 2" xfId="13354" xr:uid="{00000000-0005-0000-0000-0000DA780000}"/>
    <cellStyle name="Normal 4 2 6 2 2 2 2 2 2" xfId="29650" xr:uid="{00000000-0005-0000-0000-0000DB780000}"/>
    <cellStyle name="Normal 4 2 6 2 2 2 2 3" xfId="21504" xr:uid="{00000000-0005-0000-0000-0000DC780000}"/>
    <cellStyle name="Normal 4 2 6 2 2 2 3" xfId="8036" xr:uid="{00000000-0005-0000-0000-0000DD780000}"/>
    <cellStyle name="Normal 4 2 6 2 2 2 3 2" xfId="16182" xr:uid="{00000000-0005-0000-0000-0000DE780000}"/>
    <cellStyle name="Normal 4 2 6 2 2 2 3 2 2" xfId="32478" xr:uid="{00000000-0005-0000-0000-0000DF780000}"/>
    <cellStyle name="Normal 4 2 6 2 2 2 3 3" xfId="24332" xr:uid="{00000000-0005-0000-0000-0000E0780000}"/>
    <cellStyle name="Normal 4 2 6 2 2 2 4" xfId="10883" xr:uid="{00000000-0005-0000-0000-0000E1780000}"/>
    <cellStyle name="Normal 4 2 6 2 2 2 4 2" xfId="27179" xr:uid="{00000000-0005-0000-0000-0000E2780000}"/>
    <cellStyle name="Normal 4 2 6 2 2 2 5" xfId="19033" xr:uid="{00000000-0005-0000-0000-0000E3780000}"/>
    <cellStyle name="Normal 4 2 6 2 2 3" xfId="3990" xr:uid="{00000000-0005-0000-0000-0000E4780000}"/>
    <cellStyle name="Normal 4 2 6 2 2 3 2" xfId="12136" xr:uid="{00000000-0005-0000-0000-0000E5780000}"/>
    <cellStyle name="Normal 4 2 6 2 2 3 2 2" xfId="28432" xr:uid="{00000000-0005-0000-0000-0000E6780000}"/>
    <cellStyle name="Normal 4 2 6 2 2 3 3" xfId="20286" xr:uid="{00000000-0005-0000-0000-0000E7780000}"/>
    <cellStyle name="Normal 4 2 6 2 2 4" xfId="6626" xr:uid="{00000000-0005-0000-0000-0000E8780000}"/>
    <cellStyle name="Normal 4 2 6 2 2 4 2" xfId="14772" xr:uid="{00000000-0005-0000-0000-0000E9780000}"/>
    <cellStyle name="Normal 4 2 6 2 2 4 2 2" xfId="31068" xr:uid="{00000000-0005-0000-0000-0000EA780000}"/>
    <cellStyle name="Normal 4 2 6 2 2 4 3" xfId="22922" xr:uid="{00000000-0005-0000-0000-0000EB780000}"/>
    <cellStyle name="Normal 4 2 6 2 2 5" xfId="9473" xr:uid="{00000000-0005-0000-0000-0000EC780000}"/>
    <cellStyle name="Normal 4 2 6 2 2 5 2" xfId="25769" xr:uid="{00000000-0005-0000-0000-0000ED780000}"/>
    <cellStyle name="Normal 4 2 6 2 2 6" xfId="17623" xr:uid="{00000000-0005-0000-0000-0000EE780000}"/>
    <cellStyle name="Normal 4 2 6 2 3" xfId="2032" xr:uid="{00000000-0005-0000-0000-0000EF780000}"/>
    <cellStyle name="Normal 4 2 6 2 3 2" xfId="4599" xr:uid="{00000000-0005-0000-0000-0000F0780000}"/>
    <cellStyle name="Normal 4 2 6 2 3 2 2" xfId="12745" xr:uid="{00000000-0005-0000-0000-0000F1780000}"/>
    <cellStyle name="Normal 4 2 6 2 3 2 2 2" xfId="29041" xr:uid="{00000000-0005-0000-0000-0000F2780000}"/>
    <cellStyle name="Normal 4 2 6 2 3 2 3" xfId="20895" xr:uid="{00000000-0005-0000-0000-0000F3780000}"/>
    <cellStyle name="Normal 4 2 6 2 3 3" xfId="7331" xr:uid="{00000000-0005-0000-0000-0000F4780000}"/>
    <cellStyle name="Normal 4 2 6 2 3 3 2" xfId="15477" xr:uid="{00000000-0005-0000-0000-0000F5780000}"/>
    <cellStyle name="Normal 4 2 6 2 3 3 2 2" xfId="31773" xr:uid="{00000000-0005-0000-0000-0000F6780000}"/>
    <cellStyle name="Normal 4 2 6 2 3 3 3" xfId="23627" xr:uid="{00000000-0005-0000-0000-0000F7780000}"/>
    <cellStyle name="Normal 4 2 6 2 3 4" xfId="10178" xr:uid="{00000000-0005-0000-0000-0000F8780000}"/>
    <cellStyle name="Normal 4 2 6 2 3 4 2" xfId="26474" xr:uid="{00000000-0005-0000-0000-0000F9780000}"/>
    <cellStyle name="Normal 4 2 6 2 3 5" xfId="18328" xr:uid="{00000000-0005-0000-0000-0000FA780000}"/>
    <cellStyle name="Normal 4 2 6 2 4" xfId="3381" xr:uid="{00000000-0005-0000-0000-0000FB780000}"/>
    <cellStyle name="Normal 4 2 6 2 4 2" xfId="11527" xr:uid="{00000000-0005-0000-0000-0000FC780000}"/>
    <cellStyle name="Normal 4 2 6 2 4 2 2" xfId="27823" xr:uid="{00000000-0005-0000-0000-0000FD780000}"/>
    <cellStyle name="Normal 4 2 6 2 4 3" xfId="19677" xr:uid="{00000000-0005-0000-0000-0000FE780000}"/>
    <cellStyle name="Normal 4 2 6 2 5" xfId="5921" xr:uid="{00000000-0005-0000-0000-0000FF780000}"/>
    <cellStyle name="Normal 4 2 6 2 5 2" xfId="14067" xr:uid="{00000000-0005-0000-0000-000000790000}"/>
    <cellStyle name="Normal 4 2 6 2 5 2 2" xfId="30363" xr:uid="{00000000-0005-0000-0000-000001790000}"/>
    <cellStyle name="Normal 4 2 6 2 5 3" xfId="22217" xr:uid="{00000000-0005-0000-0000-000002790000}"/>
    <cellStyle name="Normal 4 2 6 2 6" xfId="8768" xr:uid="{00000000-0005-0000-0000-000003790000}"/>
    <cellStyle name="Normal 4 2 6 2 6 2" xfId="25064" xr:uid="{00000000-0005-0000-0000-000004790000}"/>
    <cellStyle name="Normal 4 2 6 2 7" xfId="16918" xr:uid="{00000000-0005-0000-0000-000005790000}"/>
    <cellStyle name="Normal 4 2 6 3" xfId="983" xr:uid="{00000000-0005-0000-0000-000006790000}"/>
    <cellStyle name="Normal 4 2 6 3 2" xfId="2393" xr:uid="{00000000-0005-0000-0000-000007790000}"/>
    <cellStyle name="Normal 4 2 6 3 2 2" xfId="4912" xr:uid="{00000000-0005-0000-0000-000008790000}"/>
    <cellStyle name="Normal 4 2 6 3 2 2 2" xfId="13058" xr:uid="{00000000-0005-0000-0000-000009790000}"/>
    <cellStyle name="Normal 4 2 6 3 2 2 2 2" xfId="29354" xr:uid="{00000000-0005-0000-0000-00000A790000}"/>
    <cellStyle name="Normal 4 2 6 3 2 2 3" xfId="21208" xr:uid="{00000000-0005-0000-0000-00000B790000}"/>
    <cellStyle name="Normal 4 2 6 3 2 3" xfId="7692" xr:uid="{00000000-0005-0000-0000-00000C790000}"/>
    <cellStyle name="Normal 4 2 6 3 2 3 2" xfId="15838" xr:uid="{00000000-0005-0000-0000-00000D790000}"/>
    <cellStyle name="Normal 4 2 6 3 2 3 2 2" xfId="32134" xr:uid="{00000000-0005-0000-0000-00000E790000}"/>
    <cellStyle name="Normal 4 2 6 3 2 3 3" xfId="23988" xr:uid="{00000000-0005-0000-0000-00000F790000}"/>
    <cellStyle name="Normal 4 2 6 3 2 4" xfId="10539" xr:uid="{00000000-0005-0000-0000-000010790000}"/>
    <cellStyle name="Normal 4 2 6 3 2 4 2" xfId="26835" xr:uid="{00000000-0005-0000-0000-000011790000}"/>
    <cellStyle name="Normal 4 2 6 3 2 5" xfId="18689" xr:uid="{00000000-0005-0000-0000-000012790000}"/>
    <cellStyle name="Normal 4 2 6 3 3" xfId="3694" xr:uid="{00000000-0005-0000-0000-000013790000}"/>
    <cellStyle name="Normal 4 2 6 3 3 2" xfId="11840" xr:uid="{00000000-0005-0000-0000-000014790000}"/>
    <cellStyle name="Normal 4 2 6 3 3 2 2" xfId="28136" xr:uid="{00000000-0005-0000-0000-000015790000}"/>
    <cellStyle name="Normal 4 2 6 3 3 3" xfId="19990" xr:uid="{00000000-0005-0000-0000-000016790000}"/>
    <cellStyle name="Normal 4 2 6 3 4" xfId="6282" xr:uid="{00000000-0005-0000-0000-000017790000}"/>
    <cellStyle name="Normal 4 2 6 3 4 2" xfId="14428" xr:uid="{00000000-0005-0000-0000-000018790000}"/>
    <cellStyle name="Normal 4 2 6 3 4 2 2" xfId="30724" xr:uid="{00000000-0005-0000-0000-000019790000}"/>
    <cellStyle name="Normal 4 2 6 3 4 3" xfId="22578" xr:uid="{00000000-0005-0000-0000-00001A790000}"/>
    <cellStyle name="Normal 4 2 6 3 5" xfId="9129" xr:uid="{00000000-0005-0000-0000-00001B790000}"/>
    <cellStyle name="Normal 4 2 6 3 5 2" xfId="25425" xr:uid="{00000000-0005-0000-0000-00001C790000}"/>
    <cellStyle name="Normal 4 2 6 3 6" xfId="17279" xr:uid="{00000000-0005-0000-0000-00001D790000}"/>
    <cellStyle name="Normal 4 2 6 4" xfId="1688" xr:uid="{00000000-0005-0000-0000-00001E790000}"/>
    <cellStyle name="Normal 4 2 6 4 2" xfId="4303" xr:uid="{00000000-0005-0000-0000-00001F790000}"/>
    <cellStyle name="Normal 4 2 6 4 2 2" xfId="12449" xr:uid="{00000000-0005-0000-0000-000020790000}"/>
    <cellStyle name="Normal 4 2 6 4 2 2 2" xfId="28745" xr:uid="{00000000-0005-0000-0000-000021790000}"/>
    <cellStyle name="Normal 4 2 6 4 2 3" xfId="20599" xr:uid="{00000000-0005-0000-0000-000022790000}"/>
    <cellStyle name="Normal 4 2 6 4 3" xfId="6987" xr:uid="{00000000-0005-0000-0000-000023790000}"/>
    <cellStyle name="Normal 4 2 6 4 3 2" xfId="15133" xr:uid="{00000000-0005-0000-0000-000024790000}"/>
    <cellStyle name="Normal 4 2 6 4 3 2 2" xfId="31429" xr:uid="{00000000-0005-0000-0000-000025790000}"/>
    <cellStyle name="Normal 4 2 6 4 3 3" xfId="23283" xr:uid="{00000000-0005-0000-0000-000026790000}"/>
    <cellStyle name="Normal 4 2 6 4 4" xfId="9834" xr:uid="{00000000-0005-0000-0000-000027790000}"/>
    <cellStyle name="Normal 4 2 6 4 4 2" xfId="26130" xr:uid="{00000000-0005-0000-0000-000028790000}"/>
    <cellStyle name="Normal 4 2 6 4 5" xfId="17984" xr:uid="{00000000-0005-0000-0000-000029790000}"/>
    <cellStyle name="Normal 4 2 6 5" xfId="3085" xr:uid="{00000000-0005-0000-0000-00002A790000}"/>
    <cellStyle name="Normal 4 2 6 5 2" xfId="11231" xr:uid="{00000000-0005-0000-0000-00002B790000}"/>
    <cellStyle name="Normal 4 2 6 5 2 2" xfId="27527" xr:uid="{00000000-0005-0000-0000-00002C790000}"/>
    <cellStyle name="Normal 4 2 6 5 3" xfId="19381" xr:uid="{00000000-0005-0000-0000-00002D790000}"/>
    <cellStyle name="Normal 4 2 6 6" xfId="5577" xr:uid="{00000000-0005-0000-0000-00002E790000}"/>
    <cellStyle name="Normal 4 2 6 6 2" xfId="13723" xr:uid="{00000000-0005-0000-0000-00002F790000}"/>
    <cellStyle name="Normal 4 2 6 6 2 2" xfId="30019" xr:uid="{00000000-0005-0000-0000-000030790000}"/>
    <cellStyle name="Normal 4 2 6 6 3" xfId="21873" xr:uid="{00000000-0005-0000-0000-000031790000}"/>
    <cellStyle name="Normal 4 2 6 7" xfId="8424" xr:uid="{00000000-0005-0000-0000-000032790000}"/>
    <cellStyle name="Normal 4 2 6 7 2" xfId="24720" xr:uid="{00000000-0005-0000-0000-000033790000}"/>
    <cellStyle name="Normal 4 2 6 8" xfId="16574" xr:uid="{00000000-0005-0000-0000-000034790000}"/>
    <cellStyle name="Normal 4 2 7" xfId="367" xr:uid="{00000000-0005-0000-0000-000035790000}"/>
    <cellStyle name="Normal 4 2 7 2" xfId="1073" xr:uid="{00000000-0005-0000-0000-000036790000}"/>
    <cellStyle name="Normal 4 2 7 2 2" xfId="2483" xr:uid="{00000000-0005-0000-0000-000037790000}"/>
    <cellStyle name="Normal 4 2 7 2 2 2" xfId="4986" xr:uid="{00000000-0005-0000-0000-000038790000}"/>
    <cellStyle name="Normal 4 2 7 2 2 2 2" xfId="13132" xr:uid="{00000000-0005-0000-0000-000039790000}"/>
    <cellStyle name="Normal 4 2 7 2 2 2 2 2" xfId="29428" xr:uid="{00000000-0005-0000-0000-00003A790000}"/>
    <cellStyle name="Normal 4 2 7 2 2 2 3" xfId="21282" xr:uid="{00000000-0005-0000-0000-00003B790000}"/>
    <cellStyle name="Normal 4 2 7 2 2 3" xfId="7782" xr:uid="{00000000-0005-0000-0000-00003C790000}"/>
    <cellStyle name="Normal 4 2 7 2 2 3 2" xfId="15928" xr:uid="{00000000-0005-0000-0000-00003D790000}"/>
    <cellStyle name="Normal 4 2 7 2 2 3 2 2" xfId="32224" xr:uid="{00000000-0005-0000-0000-00003E790000}"/>
    <cellStyle name="Normal 4 2 7 2 2 3 3" xfId="24078" xr:uid="{00000000-0005-0000-0000-00003F790000}"/>
    <cellStyle name="Normal 4 2 7 2 2 4" xfId="10629" xr:uid="{00000000-0005-0000-0000-000040790000}"/>
    <cellStyle name="Normal 4 2 7 2 2 4 2" xfId="26925" xr:uid="{00000000-0005-0000-0000-000041790000}"/>
    <cellStyle name="Normal 4 2 7 2 2 5" xfId="18779" xr:uid="{00000000-0005-0000-0000-000042790000}"/>
    <cellStyle name="Normal 4 2 7 2 3" xfId="3768" xr:uid="{00000000-0005-0000-0000-000043790000}"/>
    <cellStyle name="Normal 4 2 7 2 3 2" xfId="11914" xr:uid="{00000000-0005-0000-0000-000044790000}"/>
    <cellStyle name="Normal 4 2 7 2 3 2 2" xfId="28210" xr:uid="{00000000-0005-0000-0000-000045790000}"/>
    <cellStyle name="Normal 4 2 7 2 3 3" xfId="20064" xr:uid="{00000000-0005-0000-0000-000046790000}"/>
    <cellStyle name="Normal 4 2 7 2 4" xfId="6372" xr:uid="{00000000-0005-0000-0000-000047790000}"/>
    <cellStyle name="Normal 4 2 7 2 4 2" xfId="14518" xr:uid="{00000000-0005-0000-0000-000048790000}"/>
    <cellStyle name="Normal 4 2 7 2 4 2 2" xfId="30814" xr:uid="{00000000-0005-0000-0000-000049790000}"/>
    <cellStyle name="Normal 4 2 7 2 4 3" xfId="22668" xr:uid="{00000000-0005-0000-0000-00004A790000}"/>
    <cellStyle name="Normal 4 2 7 2 5" xfId="9219" xr:uid="{00000000-0005-0000-0000-00004B790000}"/>
    <cellStyle name="Normal 4 2 7 2 5 2" xfId="25515" xr:uid="{00000000-0005-0000-0000-00004C790000}"/>
    <cellStyle name="Normal 4 2 7 2 6" xfId="17369" xr:uid="{00000000-0005-0000-0000-00004D790000}"/>
    <cellStyle name="Normal 4 2 7 3" xfId="1778" xr:uid="{00000000-0005-0000-0000-00004E790000}"/>
    <cellStyle name="Normal 4 2 7 3 2" xfId="4377" xr:uid="{00000000-0005-0000-0000-00004F790000}"/>
    <cellStyle name="Normal 4 2 7 3 2 2" xfId="12523" xr:uid="{00000000-0005-0000-0000-000050790000}"/>
    <cellStyle name="Normal 4 2 7 3 2 2 2" xfId="28819" xr:uid="{00000000-0005-0000-0000-000051790000}"/>
    <cellStyle name="Normal 4 2 7 3 2 3" xfId="20673" xr:uid="{00000000-0005-0000-0000-000052790000}"/>
    <cellStyle name="Normal 4 2 7 3 3" xfId="7077" xr:uid="{00000000-0005-0000-0000-000053790000}"/>
    <cellStyle name="Normal 4 2 7 3 3 2" xfId="15223" xr:uid="{00000000-0005-0000-0000-000054790000}"/>
    <cellStyle name="Normal 4 2 7 3 3 2 2" xfId="31519" xr:uid="{00000000-0005-0000-0000-000055790000}"/>
    <cellStyle name="Normal 4 2 7 3 3 3" xfId="23373" xr:uid="{00000000-0005-0000-0000-000056790000}"/>
    <cellStyle name="Normal 4 2 7 3 4" xfId="9924" xr:uid="{00000000-0005-0000-0000-000057790000}"/>
    <cellStyle name="Normal 4 2 7 3 4 2" xfId="26220" xr:uid="{00000000-0005-0000-0000-000058790000}"/>
    <cellStyle name="Normal 4 2 7 3 5" xfId="18074" xr:uid="{00000000-0005-0000-0000-000059790000}"/>
    <cellStyle name="Normal 4 2 7 4" xfId="3159" xr:uid="{00000000-0005-0000-0000-00005A790000}"/>
    <cellStyle name="Normal 4 2 7 4 2" xfId="11305" xr:uid="{00000000-0005-0000-0000-00005B790000}"/>
    <cellStyle name="Normal 4 2 7 4 2 2" xfId="27601" xr:uid="{00000000-0005-0000-0000-00005C790000}"/>
    <cellStyle name="Normal 4 2 7 4 3" xfId="19455" xr:uid="{00000000-0005-0000-0000-00005D790000}"/>
    <cellStyle name="Normal 4 2 7 5" xfId="5667" xr:uid="{00000000-0005-0000-0000-00005E790000}"/>
    <cellStyle name="Normal 4 2 7 5 2" xfId="13813" xr:uid="{00000000-0005-0000-0000-00005F790000}"/>
    <cellStyle name="Normal 4 2 7 5 2 2" xfId="30109" xr:uid="{00000000-0005-0000-0000-000060790000}"/>
    <cellStyle name="Normal 4 2 7 5 3" xfId="21963" xr:uid="{00000000-0005-0000-0000-000061790000}"/>
    <cellStyle name="Normal 4 2 7 6" xfId="8514" xr:uid="{00000000-0005-0000-0000-000062790000}"/>
    <cellStyle name="Normal 4 2 7 6 2" xfId="24810" xr:uid="{00000000-0005-0000-0000-000063790000}"/>
    <cellStyle name="Normal 4 2 7 7" xfId="16664" xr:uid="{00000000-0005-0000-0000-000064790000}"/>
    <cellStyle name="Normal 4 2 8" xfId="729" xr:uid="{00000000-0005-0000-0000-000065790000}"/>
    <cellStyle name="Normal 4 2 8 2" xfId="2139" xr:uid="{00000000-0005-0000-0000-000066790000}"/>
    <cellStyle name="Normal 4 2 8 2 2" xfId="4690" xr:uid="{00000000-0005-0000-0000-000067790000}"/>
    <cellStyle name="Normal 4 2 8 2 2 2" xfId="12836" xr:uid="{00000000-0005-0000-0000-000068790000}"/>
    <cellStyle name="Normal 4 2 8 2 2 2 2" xfId="29132" xr:uid="{00000000-0005-0000-0000-000069790000}"/>
    <cellStyle name="Normal 4 2 8 2 2 3" xfId="20986" xr:uid="{00000000-0005-0000-0000-00006A790000}"/>
    <cellStyle name="Normal 4 2 8 2 3" xfId="7438" xr:uid="{00000000-0005-0000-0000-00006B790000}"/>
    <cellStyle name="Normal 4 2 8 2 3 2" xfId="15584" xr:uid="{00000000-0005-0000-0000-00006C790000}"/>
    <cellStyle name="Normal 4 2 8 2 3 2 2" xfId="31880" xr:uid="{00000000-0005-0000-0000-00006D790000}"/>
    <cellStyle name="Normal 4 2 8 2 3 3" xfId="23734" xr:uid="{00000000-0005-0000-0000-00006E790000}"/>
    <cellStyle name="Normal 4 2 8 2 4" xfId="10285" xr:uid="{00000000-0005-0000-0000-00006F790000}"/>
    <cellStyle name="Normal 4 2 8 2 4 2" xfId="26581" xr:uid="{00000000-0005-0000-0000-000070790000}"/>
    <cellStyle name="Normal 4 2 8 2 5" xfId="18435" xr:uid="{00000000-0005-0000-0000-000071790000}"/>
    <cellStyle name="Normal 4 2 8 3" xfId="3472" xr:uid="{00000000-0005-0000-0000-000072790000}"/>
    <cellStyle name="Normal 4 2 8 3 2" xfId="11618" xr:uid="{00000000-0005-0000-0000-000073790000}"/>
    <cellStyle name="Normal 4 2 8 3 2 2" xfId="27914" xr:uid="{00000000-0005-0000-0000-000074790000}"/>
    <cellStyle name="Normal 4 2 8 3 3" xfId="19768" xr:uid="{00000000-0005-0000-0000-000075790000}"/>
    <cellStyle name="Normal 4 2 8 4" xfId="6028" xr:uid="{00000000-0005-0000-0000-000076790000}"/>
    <cellStyle name="Normal 4 2 8 4 2" xfId="14174" xr:uid="{00000000-0005-0000-0000-000077790000}"/>
    <cellStyle name="Normal 4 2 8 4 2 2" xfId="30470" xr:uid="{00000000-0005-0000-0000-000078790000}"/>
    <cellStyle name="Normal 4 2 8 4 3" xfId="22324" xr:uid="{00000000-0005-0000-0000-000079790000}"/>
    <cellStyle name="Normal 4 2 8 5" xfId="8875" xr:uid="{00000000-0005-0000-0000-00007A790000}"/>
    <cellStyle name="Normal 4 2 8 5 2" xfId="25171" xr:uid="{00000000-0005-0000-0000-00007B790000}"/>
    <cellStyle name="Normal 4 2 8 6" xfId="17025" xr:uid="{00000000-0005-0000-0000-00007C790000}"/>
    <cellStyle name="Normal 4 2 9" xfId="1434" xr:uid="{00000000-0005-0000-0000-00007D790000}"/>
    <cellStyle name="Normal 4 2 9 2" xfId="4081" xr:uid="{00000000-0005-0000-0000-00007E790000}"/>
    <cellStyle name="Normal 4 2 9 2 2" xfId="12227" xr:uid="{00000000-0005-0000-0000-00007F790000}"/>
    <cellStyle name="Normal 4 2 9 2 2 2" xfId="28523" xr:uid="{00000000-0005-0000-0000-000080790000}"/>
    <cellStyle name="Normal 4 2 9 2 3" xfId="20377" xr:uid="{00000000-0005-0000-0000-000081790000}"/>
    <cellStyle name="Normal 4 2 9 3" xfId="6733" xr:uid="{00000000-0005-0000-0000-000082790000}"/>
    <cellStyle name="Normal 4 2 9 3 2" xfId="14879" xr:uid="{00000000-0005-0000-0000-000083790000}"/>
    <cellStyle name="Normal 4 2 9 3 2 2" xfId="31175" xr:uid="{00000000-0005-0000-0000-000084790000}"/>
    <cellStyle name="Normal 4 2 9 3 3" xfId="23029" xr:uid="{00000000-0005-0000-0000-000085790000}"/>
    <cellStyle name="Normal 4 2 9 4" xfId="9580" xr:uid="{00000000-0005-0000-0000-000086790000}"/>
    <cellStyle name="Normal 4 2 9 4 2" xfId="25876" xr:uid="{00000000-0005-0000-0000-000087790000}"/>
    <cellStyle name="Normal 4 2 9 5" xfId="17730" xr:uid="{00000000-0005-0000-0000-000088790000}"/>
    <cellStyle name="Normal 4 3" xfId="34" xr:uid="{00000000-0005-0000-0000-000089790000}"/>
    <cellStyle name="Normal 4 3 10" xfId="5334" xr:uid="{00000000-0005-0000-0000-00008A790000}"/>
    <cellStyle name="Normal 4 3 10 2" xfId="13480" xr:uid="{00000000-0005-0000-0000-00008B790000}"/>
    <cellStyle name="Normal 4 3 10 2 2" xfId="29776" xr:uid="{00000000-0005-0000-0000-00008C790000}"/>
    <cellStyle name="Normal 4 3 10 3" xfId="21630" xr:uid="{00000000-0005-0000-0000-00008D790000}"/>
    <cellStyle name="Normal 4 3 11" xfId="8181" xr:uid="{00000000-0005-0000-0000-00008E790000}"/>
    <cellStyle name="Normal 4 3 11 2" xfId="24477" xr:uid="{00000000-0005-0000-0000-00008F790000}"/>
    <cellStyle name="Normal 4 3 12" xfId="16331" xr:uid="{00000000-0005-0000-0000-000090790000}"/>
    <cellStyle name="Normal 4 3 2" xfId="78" xr:uid="{00000000-0005-0000-0000-000091790000}"/>
    <cellStyle name="Normal 4 3 2 10" xfId="8225" xr:uid="{00000000-0005-0000-0000-000092790000}"/>
    <cellStyle name="Normal 4 3 2 10 2" xfId="24521" xr:uid="{00000000-0005-0000-0000-000093790000}"/>
    <cellStyle name="Normal 4 3 2 11" xfId="16375" xr:uid="{00000000-0005-0000-0000-000094790000}"/>
    <cellStyle name="Normal 4 3 2 2" xfId="168" xr:uid="{00000000-0005-0000-0000-000095790000}"/>
    <cellStyle name="Normal 4 3 2 2 2" xfId="512" xr:uid="{00000000-0005-0000-0000-000096790000}"/>
    <cellStyle name="Normal 4 3 2 2 2 2" xfId="1218" xr:uid="{00000000-0005-0000-0000-000097790000}"/>
    <cellStyle name="Normal 4 3 2 2 2 2 2" xfId="2628" xr:uid="{00000000-0005-0000-0000-000098790000}"/>
    <cellStyle name="Normal 4 3 2 2 2 2 2 2" xfId="5105" xr:uid="{00000000-0005-0000-0000-000099790000}"/>
    <cellStyle name="Normal 4 3 2 2 2 2 2 2 2" xfId="13251" xr:uid="{00000000-0005-0000-0000-00009A790000}"/>
    <cellStyle name="Normal 4 3 2 2 2 2 2 2 2 2" xfId="29547" xr:uid="{00000000-0005-0000-0000-00009B790000}"/>
    <cellStyle name="Normal 4 3 2 2 2 2 2 2 3" xfId="21401" xr:uid="{00000000-0005-0000-0000-00009C790000}"/>
    <cellStyle name="Normal 4 3 2 2 2 2 2 3" xfId="7927" xr:uid="{00000000-0005-0000-0000-00009D790000}"/>
    <cellStyle name="Normal 4 3 2 2 2 2 2 3 2" xfId="16073" xr:uid="{00000000-0005-0000-0000-00009E790000}"/>
    <cellStyle name="Normal 4 3 2 2 2 2 2 3 2 2" xfId="32369" xr:uid="{00000000-0005-0000-0000-00009F790000}"/>
    <cellStyle name="Normal 4 3 2 2 2 2 2 3 3" xfId="24223" xr:uid="{00000000-0005-0000-0000-0000A0790000}"/>
    <cellStyle name="Normal 4 3 2 2 2 2 2 4" xfId="10774" xr:uid="{00000000-0005-0000-0000-0000A1790000}"/>
    <cellStyle name="Normal 4 3 2 2 2 2 2 4 2" xfId="27070" xr:uid="{00000000-0005-0000-0000-0000A2790000}"/>
    <cellStyle name="Normal 4 3 2 2 2 2 2 5" xfId="18924" xr:uid="{00000000-0005-0000-0000-0000A3790000}"/>
    <cellStyle name="Normal 4 3 2 2 2 2 3" xfId="3887" xr:uid="{00000000-0005-0000-0000-0000A4790000}"/>
    <cellStyle name="Normal 4 3 2 2 2 2 3 2" xfId="12033" xr:uid="{00000000-0005-0000-0000-0000A5790000}"/>
    <cellStyle name="Normal 4 3 2 2 2 2 3 2 2" xfId="28329" xr:uid="{00000000-0005-0000-0000-0000A6790000}"/>
    <cellStyle name="Normal 4 3 2 2 2 2 3 3" xfId="20183" xr:uid="{00000000-0005-0000-0000-0000A7790000}"/>
    <cellStyle name="Normal 4 3 2 2 2 2 4" xfId="6517" xr:uid="{00000000-0005-0000-0000-0000A8790000}"/>
    <cellStyle name="Normal 4 3 2 2 2 2 4 2" xfId="14663" xr:uid="{00000000-0005-0000-0000-0000A9790000}"/>
    <cellStyle name="Normal 4 3 2 2 2 2 4 2 2" xfId="30959" xr:uid="{00000000-0005-0000-0000-0000AA790000}"/>
    <cellStyle name="Normal 4 3 2 2 2 2 4 3" xfId="22813" xr:uid="{00000000-0005-0000-0000-0000AB790000}"/>
    <cellStyle name="Normal 4 3 2 2 2 2 5" xfId="9364" xr:uid="{00000000-0005-0000-0000-0000AC790000}"/>
    <cellStyle name="Normal 4 3 2 2 2 2 5 2" xfId="25660" xr:uid="{00000000-0005-0000-0000-0000AD790000}"/>
    <cellStyle name="Normal 4 3 2 2 2 2 6" xfId="17514" xr:uid="{00000000-0005-0000-0000-0000AE790000}"/>
    <cellStyle name="Normal 4 3 2 2 2 3" xfId="1923" xr:uid="{00000000-0005-0000-0000-0000AF790000}"/>
    <cellStyle name="Normal 4 3 2 2 2 3 2" xfId="4496" xr:uid="{00000000-0005-0000-0000-0000B0790000}"/>
    <cellStyle name="Normal 4 3 2 2 2 3 2 2" xfId="12642" xr:uid="{00000000-0005-0000-0000-0000B1790000}"/>
    <cellStyle name="Normal 4 3 2 2 2 3 2 2 2" xfId="28938" xr:uid="{00000000-0005-0000-0000-0000B2790000}"/>
    <cellStyle name="Normal 4 3 2 2 2 3 2 3" xfId="20792" xr:uid="{00000000-0005-0000-0000-0000B3790000}"/>
    <cellStyle name="Normal 4 3 2 2 2 3 3" xfId="7222" xr:uid="{00000000-0005-0000-0000-0000B4790000}"/>
    <cellStyle name="Normal 4 3 2 2 2 3 3 2" xfId="15368" xr:uid="{00000000-0005-0000-0000-0000B5790000}"/>
    <cellStyle name="Normal 4 3 2 2 2 3 3 2 2" xfId="31664" xr:uid="{00000000-0005-0000-0000-0000B6790000}"/>
    <cellStyle name="Normal 4 3 2 2 2 3 3 3" xfId="23518" xr:uid="{00000000-0005-0000-0000-0000B7790000}"/>
    <cellStyle name="Normal 4 3 2 2 2 3 4" xfId="10069" xr:uid="{00000000-0005-0000-0000-0000B8790000}"/>
    <cellStyle name="Normal 4 3 2 2 2 3 4 2" xfId="26365" xr:uid="{00000000-0005-0000-0000-0000B9790000}"/>
    <cellStyle name="Normal 4 3 2 2 2 3 5" xfId="18219" xr:uid="{00000000-0005-0000-0000-0000BA790000}"/>
    <cellStyle name="Normal 4 3 2 2 2 4" xfId="3278" xr:uid="{00000000-0005-0000-0000-0000BB790000}"/>
    <cellStyle name="Normal 4 3 2 2 2 4 2" xfId="11424" xr:uid="{00000000-0005-0000-0000-0000BC790000}"/>
    <cellStyle name="Normal 4 3 2 2 2 4 2 2" xfId="27720" xr:uid="{00000000-0005-0000-0000-0000BD790000}"/>
    <cellStyle name="Normal 4 3 2 2 2 4 3" xfId="19574" xr:uid="{00000000-0005-0000-0000-0000BE790000}"/>
    <cellStyle name="Normal 4 3 2 2 2 5" xfId="5812" xr:uid="{00000000-0005-0000-0000-0000BF790000}"/>
    <cellStyle name="Normal 4 3 2 2 2 5 2" xfId="13958" xr:uid="{00000000-0005-0000-0000-0000C0790000}"/>
    <cellStyle name="Normal 4 3 2 2 2 5 2 2" xfId="30254" xr:uid="{00000000-0005-0000-0000-0000C1790000}"/>
    <cellStyle name="Normal 4 3 2 2 2 5 3" xfId="22108" xr:uid="{00000000-0005-0000-0000-0000C2790000}"/>
    <cellStyle name="Normal 4 3 2 2 2 6" xfId="8659" xr:uid="{00000000-0005-0000-0000-0000C3790000}"/>
    <cellStyle name="Normal 4 3 2 2 2 6 2" xfId="24955" xr:uid="{00000000-0005-0000-0000-0000C4790000}"/>
    <cellStyle name="Normal 4 3 2 2 2 7" xfId="16809" xr:uid="{00000000-0005-0000-0000-0000C5790000}"/>
    <cellStyle name="Normal 4 3 2 2 3" xfId="874" xr:uid="{00000000-0005-0000-0000-0000C6790000}"/>
    <cellStyle name="Normal 4 3 2 2 3 2" xfId="2284" xr:uid="{00000000-0005-0000-0000-0000C7790000}"/>
    <cellStyle name="Normal 4 3 2 2 3 2 2" xfId="4809" xr:uid="{00000000-0005-0000-0000-0000C8790000}"/>
    <cellStyle name="Normal 4 3 2 2 3 2 2 2" xfId="12955" xr:uid="{00000000-0005-0000-0000-0000C9790000}"/>
    <cellStyle name="Normal 4 3 2 2 3 2 2 2 2" xfId="29251" xr:uid="{00000000-0005-0000-0000-0000CA790000}"/>
    <cellStyle name="Normal 4 3 2 2 3 2 2 3" xfId="21105" xr:uid="{00000000-0005-0000-0000-0000CB790000}"/>
    <cellStyle name="Normal 4 3 2 2 3 2 3" xfId="7583" xr:uid="{00000000-0005-0000-0000-0000CC790000}"/>
    <cellStyle name="Normal 4 3 2 2 3 2 3 2" xfId="15729" xr:uid="{00000000-0005-0000-0000-0000CD790000}"/>
    <cellStyle name="Normal 4 3 2 2 3 2 3 2 2" xfId="32025" xr:uid="{00000000-0005-0000-0000-0000CE790000}"/>
    <cellStyle name="Normal 4 3 2 2 3 2 3 3" xfId="23879" xr:uid="{00000000-0005-0000-0000-0000CF790000}"/>
    <cellStyle name="Normal 4 3 2 2 3 2 4" xfId="10430" xr:uid="{00000000-0005-0000-0000-0000D0790000}"/>
    <cellStyle name="Normal 4 3 2 2 3 2 4 2" xfId="26726" xr:uid="{00000000-0005-0000-0000-0000D1790000}"/>
    <cellStyle name="Normal 4 3 2 2 3 2 5" xfId="18580" xr:uid="{00000000-0005-0000-0000-0000D2790000}"/>
    <cellStyle name="Normal 4 3 2 2 3 3" xfId="3591" xr:uid="{00000000-0005-0000-0000-0000D3790000}"/>
    <cellStyle name="Normal 4 3 2 2 3 3 2" xfId="11737" xr:uid="{00000000-0005-0000-0000-0000D4790000}"/>
    <cellStyle name="Normal 4 3 2 2 3 3 2 2" xfId="28033" xr:uid="{00000000-0005-0000-0000-0000D5790000}"/>
    <cellStyle name="Normal 4 3 2 2 3 3 3" xfId="19887" xr:uid="{00000000-0005-0000-0000-0000D6790000}"/>
    <cellStyle name="Normal 4 3 2 2 3 4" xfId="6173" xr:uid="{00000000-0005-0000-0000-0000D7790000}"/>
    <cellStyle name="Normal 4 3 2 2 3 4 2" xfId="14319" xr:uid="{00000000-0005-0000-0000-0000D8790000}"/>
    <cellStyle name="Normal 4 3 2 2 3 4 2 2" xfId="30615" xr:uid="{00000000-0005-0000-0000-0000D9790000}"/>
    <cellStyle name="Normal 4 3 2 2 3 4 3" xfId="22469" xr:uid="{00000000-0005-0000-0000-0000DA790000}"/>
    <cellStyle name="Normal 4 3 2 2 3 5" xfId="9020" xr:uid="{00000000-0005-0000-0000-0000DB790000}"/>
    <cellStyle name="Normal 4 3 2 2 3 5 2" xfId="25316" xr:uid="{00000000-0005-0000-0000-0000DC790000}"/>
    <cellStyle name="Normal 4 3 2 2 3 6" xfId="17170" xr:uid="{00000000-0005-0000-0000-0000DD790000}"/>
    <cellStyle name="Normal 4 3 2 2 4" xfId="1579" xr:uid="{00000000-0005-0000-0000-0000DE790000}"/>
    <cellStyle name="Normal 4 3 2 2 4 2" xfId="4200" xr:uid="{00000000-0005-0000-0000-0000DF790000}"/>
    <cellStyle name="Normal 4 3 2 2 4 2 2" xfId="12346" xr:uid="{00000000-0005-0000-0000-0000E0790000}"/>
    <cellStyle name="Normal 4 3 2 2 4 2 2 2" xfId="28642" xr:uid="{00000000-0005-0000-0000-0000E1790000}"/>
    <cellStyle name="Normal 4 3 2 2 4 2 3" xfId="20496" xr:uid="{00000000-0005-0000-0000-0000E2790000}"/>
    <cellStyle name="Normal 4 3 2 2 4 3" xfId="6878" xr:uid="{00000000-0005-0000-0000-0000E3790000}"/>
    <cellStyle name="Normal 4 3 2 2 4 3 2" xfId="15024" xr:uid="{00000000-0005-0000-0000-0000E4790000}"/>
    <cellStyle name="Normal 4 3 2 2 4 3 2 2" xfId="31320" xr:uid="{00000000-0005-0000-0000-0000E5790000}"/>
    <cellStyle name="Normal 4 3 2 2 4 3 3" xfId="23174" xr:uid="{00000000-0005-0000-0000-0000E6790000}"/>
    <cellStyle name="Normal 4 3 2 2 4 4" xfId="9725" xr:uid="{00000000-0005-0000-0000-0000E7790000}"/>
    <cellStyle name="Normal 4 3 2 2 4 4 2" xfId="26021" xr:uid="{00000000-0005-0000-0000-0000E8790000}"/>
    <cellStyle name="Normal 4 3 2 2 4 5" xfId="17875" xr:uid="{00000000-0005-0000-0000-0000E9790000}"/>
    <cellStyle name="Normal 4 3 2 2 5" xfId="2982" xr:uid="{00000000-0005-0000-0000-0000EA790000}"/>
    <cellStyle name="Normal 4 3 2 2 5 2" xfId="11128" xr:uid="{00000000-0005-0000-0000-0000EB790000}"/>
    <cellStyle name="Normal 4 3 2 2 5 2 2" xfId="27424" xr:uid="{00000000-0005-0000-0000-0000EC790000}"/>
    <cellStyle name="Normal 4 3 2 2 5 3" xfId="19278" xr:uid="{00000000-0005-0000-0000-0000ED790000}"/>
    <cellStyle name="Normal 4 3 2 2 6" xfId="5468" xr:uid="{00000000-0005-0000-0000-0000EE790000}"/>
    <cellStyle name="Normal 4 3 2 2 6 2" xfId="13614" xr:uid="{00000000-0005-0000-0000-0000EF790000}"/>
    <cellStyle name="Normal 4 3 2 2 6 2 2" xfId="29910" xr:uid="{00000000-0005-0000-0000-0000F0790000}"/>
    <cellStyle name="Normal 4 3 2 2 6 3" xfId="21764" xr:uid="{00000000-0005-0000-0000-0000F1790000}"/>
    <cellStyle name="Normal 4 3 2 2 7" xfId="8315" xr:uid="{00000000-0005-0000-0000-0000F2790000}"/>
    <cellStyle name="Normal 4 3 2 2 7 2" xfId="24611" xr:uid="{00000000-0005-0000-0000-0000F3790000}"/>
    <cellStyle name="Normal 4 3 2 2 8" xfId="16465" xr:uid="{00000000-0005-0000-0000-0000F4790000}"/>
    <cellStyle name="Normal 4 3 2 3" xfId="245" xr:uid="{00000000-0005-0000-0000-0000F5790000}"/>
    <cellStyle name="Normal 4 3 2 3 2" xfId="589" xr:uid="{00000000-0005-0000-0000-0000F6790000}"/>
    <cellStyle name="Normal 4 3 2 3 2 2" xfId="1295" xr:uid="{00000000-0005-0000-0000-0000F7790000}"/>
    <cellStyle name="Normal 4 3 2 3 2 2 2" xfId="2705" xr:uid="{00000000-0005-0000-0000-0000F8790000}"/>
    <cellStyle name="Normal 4 3 2 3 2 2 2 2" xfId="5179" xr:uid="{00000000-0005-0000-0000-0000F9790000}"/>
    <cellStyle name="Normal 4 3 2 3 2 2 2 2 2" xfId="13325" xr:uid="{00000000-0005-0000-0000-0000FA790000}"/>
    <cellStyle name="Normal 4 3 2 3 2 2 2 2 2 2" xfId="29621" xr:uid="{00000000-0005-0000-0000-0000FB790000}"/>
    <cellStyle name="Normal 4 3 2 3 2 2 2 2 3" xfId="21475" xr:uid="{00000000-0005-0000-0000-0000FC790000}"/>
    <cellStyle name="Normal 4 3 2 3 2 2 2 3" xfId="8004" xr:uid="{00000000-0005-0000-0000-0000FD790000}"/>
    <cellStyle name="Normal 4 3 2 3 2 2 2 3 2" xfId="16150" xr:uid="{00000000-0005-0000-0000-0000FE790000}"/>
    <cellStyle name="Normal 4 3 2 3 2 2 2 3 2 2" xfId="32446" xr:uid="{00000000-0005-0000-0000-0000FF790000}"/>
    <cellStyle name="Normal 4 3 2 3 2 2 2 3 3" xfId="24300" xr:uid="{00000000-0005-0000-0000-0000007A0000}"/>
    <cellStyle name="Normal 4 3 2 3 2 2 2 4" xfId="10851" xr:uid="{00000000-0005-0000-0000-0000017A0000}"/>
    <cellStyle name="Normal 4 3 2 3 2 2 2 4 2" xfId="27147" xr:uid="{00000000-0005-0000-0000-0000027A0000}"/>
    <cellStyle name="Normal 4 3 2 3 2 2 2 5" xfId="19001" xr:uid="{00000000-0005-0000-0000-0000037A0000}"/>
    <cellStyle name="Normal 4 3 2 3 2 2 3" xfId="3961" xr:uid="{00000000-0005-0000-0000-0000047A0000}"/>
    <cellStyle name="Normal 4 3 2 3 2 2 3 2" xfId="12107" xr:uid="{00000000-0005-0000-0000-0000057A0000}"/>
    <cellStyle name="Normal 4 3 2 3 2 2 3 2 2" xfId="28403" xr:uid="{00000000-0005-0000-0000-0000067A0000}"/>
    <cellStyle name="Normal 4 3 2 3 2 2 3 3" xfId="20257" xr:uid="{00000000-0005-0000-0000-0000077A0000}"/>
    <cellStyle name="Normal 4 3 2 3 2 2 4" xfId="6594" xr:uid="{00000000-0005-0000-0000-0000087A0000}"/>
    <cellStyle name="Normal 4 3 2 3 2 2 4 2" xfId="14740" xr:uid="{00000000-0005-0000-0000-0000097A0000}"/>
    <cellStyle name="Normal 4 3 2 3 2 2 4 2 2" xfId="31036" xr:uid="{00000000-0005-0000-0000-00000A7A0000}"/>
    <cellStyle name="Normal 4 3 2 3 2 2 4 3" xfId="22890" xr:uid="{00000000-0005-0000-0000-00000B7A0000}"/>
    <cellStyle name="Normal 4 3 2 3 2 2 5" xfId="9441" xr:uid="{00000000-0005-0000-0000-00000C7A0000}"/>
    <cellStyle name="Normal 4 3 2 3 2 2 5 2" xfId="25737" xr:uid="{00000000-0005-0000-0000-00000D7A0000}"/>
    <cellStyle name="Normal 4 3 2 3 2 2 6" xfId="17591" xr:uid="{00000000-0005-0000-0000-00000E7A0000}"/>
    <cellStyle name="Normal 4 3 2 3 2 3" xfId="2000" xr:uid="{00000000-0005-0000-0000-00000F7A0000}"/>
    <cellStyle name="Normal 4 3 2 3 2 3 2" xfId="4570" xr:uid="{00000000-0005-0000-0000-0000107A0000}"/>
    <cellStyle name="Normal 4 3 2 3 2 3 2 2" xfId="12716" xr:uid="{00000000-0005-0000-0000-0000117A0000}"/>
    <cellStyle name="Normal 4 3 2 3 2 3 2 2 2" xfId="29012" xr:uid="{00000000-0005-0000-0000-0000127A0000}"/>
    <cellStyle name="Normal 4 3 2 3 2 3 2 3" xfId="20866" xr:uid="{00000000-0005-0000-0000-0000137A0000}"/>
    <cellStyle name="Normal 4 3 2 3 2 3 3" xfId="7299" xr:uid="{00000000-0005-0000-0000-0000147A0000}"/>
    <cellStyle name="Normal 4 3 2 3 2 3 3 2" xfId="15445" xr:uid="{00000000-0005-0000-0000-0000157A0000}"/>
    <cellStyle name="Normal 4 3 2 3 2 3 3 2 2" xfId="31741" xr:uid="{00000000-0005-0000-0000-0000167A0000}"/>
    <cellStyle name="Normal 4 3 2 3 2 3 3 3" xfId="23595" xr:uid="{00000000-0005-0000-0000-0000177A0000}"/>
    <cellStyle name="Normal 4 3 2 3 2 3 4" xfId="10146" xr:uid="{00000000-0005-0000-0000-0000187A0000}"/>
    <cellStyle name="Normal 4 3 2 3 2 3 4 2" xfId="26442" xr:uid="{00000000-0005-0000-0000-0000197A0000}"/>
    <cellStyle name="Normal 4 3 2 3 2 3 5" xfId="18296" xr:uid="{00000000-0005-0000-0000-00001A7A0000}"/>
    <cellStyle name="Normal 4 3 2 3 2 4" xfId="3352" xr:uid="{00000000-0005-0000-0000-00001B7A0000}"/>
    <cellStyle name="Normal 4 3 2 3 2 4 2" xfId="11498" xr:uid="{00000000-0005-0000-0000-00001C7A0000}"/>
    <cellStyle name="Normal 4 3 2 3 2 4 2 2" xfId="27794" xr:uid="{00000000-0005-0000-0000-00001D7A0000}"/>
    <cellStyle name="Normal 4 3 2 3 2 4 3" xfId="19648" xr:uid="{00000000-0005-0000-0000-00001E7A0000}"/>
    <cellStyle name="Normal 4 3 2 3 2 5" xfId="5889" xr:uid="{00000000-0005-0000-0000-00001F7A0000}"/>
    <cellStyle name="Normal 4 3 2 3 2 5 2" xfId="14035" xr:uid="{00000000-0005-0000-0000-0000207A0000}"/>
    <cellStyle name="Normal 4 3 2 3 2 5 2 2" xfId="30331" xr:uid="{00000000-0005-0000-0000-0000217A0000}"/>
    <cellStyle name="Normal 4 3 2 3 2 5 3" xfId="22185" xr:uid="{00000000-0005-0000-0000-0000227A0000}"/>
    <cellStyle name="Normal 4 3 2 3 2 6" xfId="8736" xr:uid="{00000000-0005-0000-0000-0000237A0000}"/>
    <cellStyle name="Normal 4 3 2 3 2 6 2" xfId="25032" xr:uid="{00000000-0005-0000-0000-0000247A0000}"/>
    <cellStyle name="Normal 4 3 2 3 2 7" xfId="16886" xr:uid="{00000000-0005-0000-0000-0000257A0000}"/>
    <cellStyle name="Normal 4 3 2 3 3" xfId="951" xr:uid="{00000000-0005-0000-0000-0000267A0000}"/>
    <cellStyle name="Normal 4 3 2 3 3 2" xfId="2361" xr:uid="{00000000-0005-0000-0000-0000277A0000}"/>
    <cellStyle name="Normal 4 3 2 3 3 2 2" xfId="4883" xr:uid="{00000000-0005-0000-0000-0000287A0000}"/>
    <cellStyle name="Normal 4 3 2 3 3 2 2 2" xfId="13029" xr:uid="{00000000-0005-0000-0000-0000297A0000}"/>
    <cellStyle name="Normal 4 3 2 3 3 2 2 2 2" xfId="29325" xr:uid="{00000000-0005-0000-0000-00002A7A0000}"/>
    <cellStyle name="Normal 4 3 2 3 3 2 2 3" xfId="21179" xr:uid="{00000000-0005-0000-0000-00002B7A0000}"/>
    <cellStyle name="Normal 4 3 2 3 3 2 3" xfId="7660" xr:uid="{00000000-0005-0000-0000-00002C7A0000}"/>
    <cellStyle name="Normal 4 3 2 3 3 2 3 2" xfId="15806" xr:uid="{00000000-0005-0000-0000-00002D7A0000}"/>
    <cellStyle name="Normal 4 3 2 3 3 2 3 2 2" xfId="32102" xr:uid="{00000000-0005-0000-0000-00002E7A0000}"/>
    <cellStyle name="Normal 4 3 2 3 3 2 3 3" xfId="23956" xr:uid="{00000000-0005-0000-0000-00002F7A0000}"/>
    <cellStyle name="Normal 4 3 2 3 3 2 4" xfId="10507" xr:uid="{00000000-0005-0000-0000-0000307A0000}"/>
    <cellStyle name="Normal 4 3 2 3 3 2 4 2" xfId="26803" xr:uid="{00000000-0005-0000-0000-0000317A0000}"/>
    <cellStyle name="Normal 4 3 2 3 3 2 5" xfId="18657" xr:uid="{00000000-0005-0000-0000-0000327A0000}"/>
    <cellStyle name="Normal 4 3 2 3 3 3" xfId="3665" xr:uid="{00000000-0005-0000-0000-0000337A0000}"/>
    <cellStyle name="Normal 4 3 2 3 3 3 2" xfId="11811" xr:uid="{00000000-0005-0000-0000-0000347A0000}"/>
    <cellStyle name="Normal 4 3 2 3 3 3 2 2" xfId="28107" xr:uid="{00000000-0005-0000-0000-0000357A0000}"/>
    <cellStyle name="Normal 4 3 2 3 3 3 3" xfId="19961" xr:uid="{00000000-0005-0000-0000-0000367A0000}"/>
    <cellStyle name="Normal 4 3 2 3 3 4" xfId="6250" xr:uid="{00000000-0005-0000-0000-0000377A0000}"/>
    <cellStyle name="Normal 4 3 2 3 3 4 2" xfId="14396" xr:uid="{00000000-0005-0000-0000-0000387A0000}"/>
    <cellStyle name="Normal 4 3 2 3 3 4 2 2" xfId="30692" xr:uid="{00000000-0005-0000-0000-0000397A0000}"/>
    <cellStyle name="Normal 4 3 2 3 3 4 3" xfId="22546" xr:uid="{00000000-0005-0000-0000-00003A7A0000}"/>
    <cellStyle name="Normal 4 3 2 3 3 5" xfId="9097" xr:uid="{00000000-0005-0000-0000-00003B7A0000}"/>
    <cellStyle name="Normal 4 3 2 3 3 5 2" xfId="25393" xr:uid="{00000000-0005-0000-0000-00003C7A0000}"/>
    <cellStyle name="Normal 4 3 2 3 3 6" xfId="17247" xr:uid="{00000000-0005-0000-0000-00003D7A0000}"/>
    <cellStyle name="Normal 4 3 2 3 4" xfId="1656" xr:uid="{00000000-0005-0000-0000-00003E7A0000}"/>
    <cellStyle name="Normal 4 3 2 3 4 2" xfId="4274" xr:uid="{00000000-0005-0000-0000-00003F7A0000}"/>
    <cellStyle name="Normal 4 3 2 3 4 2 2" xfId="12420" xr:uid="{00000000-0005-0000-0000-0000407A0000}"/>
    <cellStyle name="Normal 4 3 2 3 4 2 2 2" xfId="28716" xr:uid="{00000000-0005-0000-0000-0000417A0000}"/>
    <cellStyle name="Normal 4 3 2 3 4 2 3" xfId="20570" xr:uid="{00000000-0005-0000-0000-0000427A0000}"/>
    <cellStyle name="Normal 4 3 2 3 4 3" xfId="6955" xr:uid="{00000000-0005-0000-0000-0000437A0000}"/>
    <cellStyle name="Normal 4 3 2 3 4 3 2" xfId="15101" xr:uid="{00000000-0005-0000-0000-0000447A0000}"/>
    <cellStyle name="Normal 4 3 2 3 4 3 2 2" xfId="31397" xr:uid="{00000000-0005-0000-0000-0000457A0000}"/>
    <cellStyle name="Normal 4 3 2 3 4 3 3" xfId="23251" xr:uid="{00000000-0005-0000-0000-0000467A0000}"/>
    <cellStyle name="Normal 4 3 2 3 4 4" xfId="9802" xr:uid="{00000000-0005-0000-0000-0000477A0000}"/>
    <cellStyle name="Normal 4 3 2 3 4 4 2" xfId="26098" xr:uid="{00000000-0005-0000-0000-0000487A0000}"/>
    <cellStyle name="Normal 4 3 2 3 4 5" xfId="17952" xr:uid="{00000000-0005-0000-0000-0000497A0000}"/>
    <cellStyle name="Normal 4 3 2 3 5" xfId="3056" xr:uid="{00000000-0005-0000-0000-00004A7A0000}"/>
    <cellStyle name="Normal 4 3 2 3 5 2" xfId="11202" xr:uid="{00000000-0005-0000-0000-00004B7A0000}"/>
    <cellStyle name="Normal 4 3 2 3 5 2 2" xfId="27498" xr:uid="{00000000-0005-0000-0000-00004C7A0000}"/>
    <cellStyle name="Normal 4 3 2 3 5 3" xfId="19352" xr:uid="{00000000-0005-0000-0000-00004D7A0000}"/>
    <cellStyle name="Normal 4 3 2 3 6" xfId="5545" xr:uid="{00000000-0005-0000-0000-00004E7A0000}"/>
    <cellStyle name="Normal 4 3 2 3 6 2" xfId="13691" xr:uid="{00000000-0005-0000-0000-00004F7A0000}"/>
    <cellStyle name="Normal 4 3 2 3 6 2 2" xfId="29987" xr:uid="{00000000-0005-0000-0000-0000507A0000}"/>
    <cellStyle name="Normal 4 3 2 3 6 3" xfId="21841" xr:uid="{00000000-0005-0000-0000-0000517A0000}"/>
    <cellStyle name="Normal 4 3 2 3 7" xfId="8392" xr:uid="{00000000-0005-0000-0000-0000527A0000}"/>
    <cellStyle name="Normal 4 3 2 3 7 2" xfId="24688" xr:uid="{00000000-0005-0000-0000-0000537A0000}"/>
    <cellStyle name="Normal 4 3 2 3 8" xfId="16542" xr:uid="{00000000-0005-0000-0000-0000547A0000}"/>
    <cellStyle name="Normal 4 3 2 4" xfId="332" xr:uid="{00000000-0005-0000-0000-0000557A0000}"/>
    <cellStyle name="Normal 4 3 2 4 2" xfId="676" xr:uid="{00000000-0005-0000-0000-0000567A0000}"/>
    <cellStyle name="Normal 4 3 2 4 2 2" xfId="1382" xr:uid="{00000000-0005-0000-0000-0000577A0000}"/>
    <cellStyle name="Normal 4 3 2 4 2 2 2" xfId="2792" xr:uid="{00000000-0005-0000-0000-0000587A0000}"/>
    <cellStyle name="Normal 4 3 2 4 2 2 2 2" xfId="5253" xr:uid="{00000000-0005-0000-0000-0000597A0000}"/>
    <cellStyle name="Normal 4 3 2 4 2 2 2 2 2" xfId="13399" xr:uid="{00000000-0005-0000-0000-00005A7A0000}"/>
    <cellStyle name="Normal 4 3 2 4 2 2 2 2 2 2" xfId="29695" xr:uid="{00000000-0005-0000-0000-00005B7A0000}"/>
    <cellStyle name="Normal 4 3 2 4 2 2 2 2 3" xfId="21549" xr:uid="{00000000-0005-0000-0000-00005C7A0000}"/>
    <cellStyle name="Normal 4 3 2 4 2 2 2 3" xfId="8091" xr:uid="{00000000-0005-0000-0000-00005D7A0000}"/>
    <cellStyle name="Normal 4 3 2 4 2 2 2 3 2" xfId="16237" xr:uid="{00000000-0005-0000-0000-00005E7A0000}"/>
    <cellStyle name="Normal 4 3 2 4 2 2 2 3 2 2" xfId="32533" xr:uid="{00000000-0005-0000-0000-00005F7A0000}"/>
    <cellStyle name="Normal 4 3 2 4 2 2 2 3 3" xfId="24387" xr:uid="{00000000-0005-0000-0000-0000607A0000}"/>
    <cellStyle name="Normal 4 3 2 4 2 2 2 4" xfId="10938" xr:uid="{00000000-0005-0000-0000-0000617A0000}"/>
    <cellStyle name="Normal 4 3 2 4 2 2 2 4 2" xfId="27234" xr:uid="{00000000-0005-0000-0000-0000627A0000}"/>
    <cellStyle name="Normal 4 3 2 4 2 2 2 5" xfId="19088" xr:uid="{00000000-0005-0000-0000-0000637A0000}"/>
    <cellStyle name="Normal 4 3 2 4 2 2 3" xfId="4035" xr:uid="{00000000-0005-0000-0000-0000647A0000}"/>
    <cellStyle name="Normal 4 3 2 4 2 2 3 2" xfId="12181" xr:uid="{00000000-0005-0000-0000-0000657A0000}"/>
    <cellStyle name="Normal 4 3 2 4 2 2 3 2 2" xfId="28477" xr:uid="{00000000-0005-0000-0000-0000667A0000}"/>
    <cellStyle name="Normal 4 3 2 4 2 2 3 3" xfId="20331" xr:uid="{00000000-0005-0000-0000-0000677A0000}"/>
    <cellStyle name="Normal 4 3 2 4 2 2 4" xfId="6681" xr:uid="{00000000-0005-0000-0000-0000687A0000}"/>
    <cellStyle name="Normal 4 3 2 4 2 2 4 2" xfId="14827" xr:uid="{00000000-0005-0000-0000-0000697A0000}"/>
    <cellStyle name="Normal 4 3 2 4 2 2 4 2 2" xfId="31123" xr:uid="{00000000-0005-0000-0000-00006A7A0000}"/>
    <cellStyle name="Normal 4 3 2 4 2 2 4 3" xfId="22977" xr:uid="{00000000-0005-0000-0000-00006B7A0000}"/>
    <cellStyle name="Normal 4 3 2 4 2 2 5" xfId="9528" xr:uid="{00000000-0005-0000-0000-00006C7A0000}"/>
    <cellStyle name="Normal 4 3 2 4 2 2 5 2" xfId="25824" xr:uid="{00000000-0005-0000-0000-00006D7A0000}"/>
    <cellStyle name="Normal 4 3 2 4 2 2 6" xfId="17678" xr:uid="{00000000-0005-0000-0000-00006E7A0000}"/>
    <cellStyle name="Normal 4 3 2 4 2 3" xfId="2087" xr:uid="{00000000-0005-0000-0000-00006F7A0000}"/>
    <cellStyle name="Normal 4 3 2 4 2 3 2" xfId="4644" xr:uid="{00000000-0005-0000-0000-0000707A0000}"/>
    <cellStyle name="Normal 4 3 2 4 2 3 2 2" xfId="12790" xr:uid="{00000000-0005-0000-0000-0000717A0000}"/>
    <cellStyle name="Normal 4 3 2 4 2 3 2 2 2" xfId="29086" xr:uid="{00000000-0005-0000-0000-0000727A0000}"/>
    <cellStyle name="Normal 4 3 2 4 2 3 2 3" xfId="20940" xr:uid="{00000000-0005-0000-0000-0000737A0000}"/>
    <cellStyle name="Normal 4 3 2 4 2 3 3" xfId="7386" xr:uid="{00000000-0005-0000-0000-0000747A0000}"/>
    <cellStyle name="Normal 4 3 2 4 2 3 3 2" xfId="15532" xr:uid="{00000000-0005-0000-0000-0000757A0000}"/>
    <cellStyle name="Normal 4 3 2 4 2 3 3 2 2" xfId="31828" xr:uid="{00000000-0005-0000-0000-0000767A0000}"/>
    <cellStyle name="Normal 4 3 2 4 2 3 3 3" xfId="23682" xr:uid="{00000000-0005-0000-0000-0000777A0000}"/>
    <cellStyle name="Normal 4 3 2 4 2 3 4" xfId="10233" xr:uid="{00000000-0005-0000-0000-0000787A0000}"/>
    <cellStyle name="Normal 4 3 2 4 2 3 4 2" xfId="26529" xr:uid="{00000000-0005-0000-0000-0000797A0000}"/>
    <cellStyle name="Normal 4 3 2 4 2 3 5" xfId="18383" xr:uid="{00000000-0005-0000-0000-00007A7A0000}"/>
    <cellStyle name="Normal 4 3 2 4 2 4" xfId="3426" xr:uid="{00000000-0005-0000-0000-00007B7A0000}"/>
    <cellStyle name="Normal 4 3 2 4 2 4 2" xfId="11572" xr:uid="{00000000-0005-0000-0000-00007C7A0000}"/>
    <cellStyle name="Normal 4 3 2 4 2 4 2 2" xfId="27868" xr:uid="{00000000-0005-0000-0000-00007D7A0000}"/>
    <cellStyle name="Normal 4 3 2 4 2 4 3" xfId="19722" xr:uid="{00000000-0005-0000-0000-00007E7A0000}"/>
    <cellStyle name="Normal 4 3 2 4 2 5" xfId="5976" xr:uid="{00000000-0005-0000-0000-00007F7A0000}"/>
    <cellStyle name="Normal 4 3 2 4 2 5 2" xfId="14122" xr:uid="{00000000-0005-0000-0000-0000807A0000}"/>
    <cellStyle name="Normal 4 3 2 4 2 5 2 2" xfId="30418" xr:uid="{00000000-0005-0000-0000-0000817A0000}"/>
    <cellStyle name="Normal 4 3 2 4 2 5 3" xfId="22272" xr:uid="{00000000-0005-0000-0000-0000827A0000}"/>
    <cellStyle name="Normal 4 3 2 4 2 6" xfId="8823" xr:uid="{00000000-0005-0000-0000-0000837A0000}"/>
    <cellStyle name="Normal 4 3 2 4 2 6 2" xfId="25119" xr:uid="{00000000-0005-0000-0000-0000847A0000}"/>
    <cellStyle name="Normal 4 3 2 4 2 7" xfId="16973" xr:uid="{00000000-0005-0000-0000-0000857A0000}"/>
    <cellStyle name="Normal 4 3 2 4 3" xfId="1038" xr:uid="{00000000-0005-0000-0000-0000867A0000}"/>
    <cellStyle name="Normal 4 3 2 4 3 2" xfId="2448" xr:uid="{00000000-0005-0000-0000-0000877A0000}"/>
    <cellStyle name="Normal 4 3 2 4 3 2 2" xfId="4957" xr:uid="{00000000-0005-0000-0000-0000887A0000}"/>
    <cellStyle name="Normal 4 3 2 4 3 2 2 2" xfId="13103" xr:uid="{00000000-0005-0000-0000-0000897A0000}"/>
    <cellStyle name="Normal 4 3 2 4 3 2 2 2 2" xfId="29399" xr:uid="{00000000-0005-0000-0000-00008A7A0000}"/>
    <cellStyle name="Normal 4 3 2 4 3 2 2 3" xfId="21253" xr:uid="{00000000-0005-0000-0000-00008B7A0000}"/>
    <cellStyle name="Normal 4 3 2 4 3 2 3" xfId="7747" xr:uid="{00000000-0005-0000-0000-00008C7A0000}"/>
    <cellStyle name="Normal 4 3 2 4 3 2 3 2" xfId="15893" xr:uid="{00000000-0005-0000-0000-00008D7A0000}"/>
    <cellStyle name="Normal 4 3 2 4 3 2 3 2 2" xfId="32189" xr:uid="{00000000-0005-0000-0000-00008E7A0000}"/>
    <cellStyle name="Normal 4 3 2 4 3 2 3 3" xfId="24043" xr:uid="{00000000-0005-0000-0000-00008F7A0000}"/>
    <cellStyle name="Normal 4 3 2 4 3 2 4" xfId="10594" xr:uid="{00000000-0005-0000-0000-0000907A0000}"/>
    <cellStyle name="Normal 4 3 2 4 3 2 4 2" xfId="26890" xr:uid="{00000000-0005-0000-0000-0000917A0000}"/>
    <cellStyle name="Normal 4 3 2 4 3 2 5" xfId="18744" xr:uid="{00000000-0005-0000-0000-0000927A0000}"/>
    <cellStyle name="Normal 4 3 2 4 3 3" xfId="3739" xr:uid="{00000000-0005-0000-0000-0000937A0000}"/>
    <cellStyle name="Normal 4 3 2 4 3 3 2" xfId="11885" xr:uid="{00000000-0005-0000-0000-0000947A0000}"/>
    <cellStyle name="Normal 4 3 2 4 3 3 2 2" xfId="28181" xr:uid="{00000000-0005-0000-0000-0000957A0000}"/>
    <cellStyle name="Normal 4 3 2 4 3 3 3" xfId="20035" xr:uid="{00000000-0005-0000-0000-0000967A0000}"/>
    <cellStyle name="Normal 4 3 2 4 3 4" xfId="6337" xr:uid="{00000000-0005-0000-0000-0000977A0000}"/>
    <cellStyle name="Normal 4 3 2 4 3 4 2" xfId="14483" xr:uid="{00000000-0005-0000-0000-0000987A0000}"/>
    <cellStyle name="Normal 4 3 2 4 3 4 2 2" xfId="30779" xr:uid="{00000000-0005-0000-0000-0000997A0000}"/>
    <cellStyle name="Normal 4 3 2 4 3 4 3" xfId="22633" xr:uid="{00000000-0005-0000-0000-00009A7A0000}"/>
    <cellStyle name="Normal 4 3 2 4 3 5" xfId="9184" xr:uid="{00000000-0005-0000-0000-00009B7A0000}"/>
    <cellStyle name="Normal 4 3 2 4 3 5 2" xfId="25480" xr:uid="{00000000-0005-0000-0000-00009C7A0000}"/>
    <cellStyle name="Normal 4 3 2 4 3 6" xfId="17334" xr:uid="{00000000-0005-0000-0000-00009D7A0000}"/>
    <cellStyle name="Normal 4 3 2 4 4" xfId="1743" xr:uid="{00000000-0005-0000-0000-00009E7A0000}"/>
    <cellStyle name="Normal 4 3 2 4 4 2" xfId="4348" xr:uid="{00000000-0005-0000-0000-00009F7A0000}"/>
    <cellStyle name="Normal 4 3 2 4 4 2 2" xfId="12494" xr:uid="{00000000-0005-0000-0000-0000A07A0000}"/>
    <cellStyle name="Normal 4 3 2 4 4 2 2 2" xfId="28790" xr:uid="{00000000-0005-0000-0000-0000A17A0000}"/>
    <cellStyle name="Normal 4 3 2 4 4 2 3" xfId="20644" xr:uid="{00000000-0005-0000-0000-0000A27A0000}"/>
    <cellStyle name="Normal 4 3 2 4 4 3" xfId="7042" xr:uid="{00000000-0005-0000-0000-0000A37A0000}"/>
    <cellStyle name="Normal 4 3 2 4 4 3 2" xfId="15188" xr:uid="{00000000-0005-0000-0000-0000A47A0000}"/>
    <cellStyle name="Normal 4 3 2 4 4 3 2 2" xfId="31484" xr:uid="{00000000-0005-0000-0000-0000A57A0000}"/>
    <cellStyle name="Normal 4 3 2 4 4 3 3" xfId="23338" xr:uid="{00000000-0005-0000-0000-0000A67A0000}"/>
    <cellStyle name="Normal 4 3 2 4 4 4" xfId="9889" xr:uid="{00000000-0005-0000-0000-0000A77A0000}"/>
    <cellStyle name="Normal 4 3 2 4 4 4 2" xfId="26185" xr:uid="{00000000-0005-0000-0000-0000A87A0000}"/>
    <cellStyle name="Normal 4 3 2 4 4 5" xfId="18039" xr:uid="{00000000-0005-0000-0000-0000A97A0000}"/>
    <cellStyle name="Normal 4 3 2 4 5" xfId="3130" xr:uid="{00000000-0005-0000-0000-0000AA7A0000}"/>
    <cellStyle name="Normal 4 3 2 4 5 2" xfId="11276" xr:uid="{00000000-0005-0000-0000-0000AB7A0000}"/>
    <cellStyle name="Normal 4 3 2 4 5 2 2" xfId="27572" xr:uid="{00000000-0005-0000-0000-0000AC7A0000}"/>
    <cellStyle name="Normal 4 3 2 4 5 3" xfId="19426" xr:uid="{00000000-0005-0000-0000-0000AD7A0000}"/>
    <cellStyle name="Normal 4 3 2 4 6" xfId="5632" xr:uid="{00000000-0005-0000-0000-0000AE7A0000}"/>
    <cellStyle name="Normal 4 3 2 4 6 2" xfId="13778" xr:uid="{00000000-0005-0000-0000-0000AF7A0000}"/>
    <cellStyle name="Normal 4 3 2 4 6 2 2" xfId="30074" xr:uid="{00000000-0005-0000-0000-0000B07A0000}"/>
    <cellStyle name="Normal 4 3 2 4 6 3" xfId="21928" xr:uid="{00000000-0005-0000-0000-0000B17A0000}"/>
    <cellStyle name="Normal 4 3 2 4 7" xfId="8479" xr:uid="{00000000-0005-0000-0000-0000B27A0000}"/>
    <cellStyle name="Normal 4 3 2 4 7 2" xfId="24775" xr:uid="{00000000-0005-0000-0000-0000B37A0000}"/>
    <cellStyle name="Normal 4 3 2 4 8" xfId="16629" xr:uid="{00000000-0005-0000-0000-0000B47A0000}"/>
    <cellStyle name="Normal 4 3 2 5" xfId="422" xr:uid="{00000000-0005-0000-0000-0000B57A0000}"/>
    <cellStyle name="Normal 4 3 2 5 2" xfId="1128" xr:uid="{00000000-0005-0000-0000-0000B67A0000}"/>
    <cellStyle name="Normal 4 3 2 5 2 2" xfId="2538" xr:uid="{00000000-0005-0000-0000-0000B77A0000}"/>
    <cellStyle name="Normal 4 3 2 5 2 2 2" xfId="5031" xr:uid="{00000000-0005-0000-0000-0000B87A0000}"/>
    <cellStyle name="Normal 4 3 2 5 2 2 2 2" xfId="13177" xr:uid="{00000000-0005-0000-0000-0000B97A0000}"/>
    <cellStyle name="Normal 4 3 2 5 2 2 2 2 2" xfId="29473" xr:uid="{00000000-0005-0000-0000-0000BA7A0000}"/>
    <cellStyle name="Normal 4 3 2 5 2 2 2 3" xfId="21327" xr:uid="{00000000-0005-0000-0000-0000BB7A0000}"/>
    <cellStyle name="Normal 4 3 2 5 2 2 3" xfId="7837" xr:uid="{00000000-0005-0000-0000-0000BC7A0000}"/>
    <cellStyle name="Normal 4 3 2 5 2 2 3 2" xfId="15983" xr:uid="{00000000-0005-0000-0000-0000BD7A0000}"/>
    <cellStyle name="Normal 4 3 2 5 2 2 3 2 2" xfId="32279" xr:uid="{00000000-0005-0000-0000-0000BE7A0000}"/>
    <cellStyle name="Normal 4 3 2 5 2 2 3 3" xfId="24133" xr:uid="{00000000-0005-0000-0000-0000BF7A0000}"/>
    <cellStyle name="Normal 4 3 2 5 2 2 4" xfId="10684" xr:uid="{00000000-0005-0000-0000-0000C07A0000}"/>
    <cellStyle name="Normal 4 3 2 5 2 2 4 2" xfId="26980" xr:uid="{00000000-0005-0000-0000-0000C17A0000}"/>
    <cellStyle name="Normal 4 3 2 5 2 2 5" xfId="18834" xr:uid="{00000000-0005-0000-0000-0000C27A0000}"/>
    <cellStyle name="Normal 4 3 2 5 2 3" xfId="3813" xr:uid="{00000000-0005-0000-0000-0000C37A0000}"/>
    <cellStyle name="Normal 4 3 2 5 2 3 2" xfId="11959" xr:uid="{00000000-0005-0000-0000-0000C47A0000}"/>
    <cellStyle name="Normal 4 3 2 5 2 3 2 2" xfId="28255" xr:uid="{00000000-0005-0000-0000-0000C57A0000}"/>
    <cellStyle name="Normal 4 3 2 5 2 3 3" xfId="20109" xr:uid="{00000000-0005-0000-0000-0000C67A0000}"/>
    <cellStyle name="Normal 4 3 2 5 2 4" xfId="6427" xr:uid="{00000000-0005-0000-0000-0000C77A0000}"/>
    <cellStyle name="Normal 4 3 2 5 2 4 2" xfId="14573" xr:uid="{00000000-0005-0000-0000-0000C87A0000}"/>
    <cellStyle name="Normal 4 3 2 5 2 4 2 2" xfId="30869" xr:uid="{00000000-0005-0000-0000-0000C97A0000}"/>
    <cellStyle name="Normal 4 3 2 5 2 4 3" xfId="22723" xr:uid="{00000000-0005-0000-0000-0000CA7A0000}"/>
    <cellStyle name="Normal 4 3 2 5 2 5" xfId="9274" xr:uid="{00000000-0005-0000-0000-0000CB7A0000}"/>
    <cellStyle name="Normal 4 3 2 5 2 5 2" xfId="25570" xr:uid="{00000000-0005-0000-0000-0000CC7A0000}"/>
    <cellStyle name="Normal 4 3 2 5 2 6" xfId="17424" xr:uid="{00000000-0005-0000-0000-0000CD7A0000}"/>
    <cellStyle name="Normal 4 3 2 5 3" xfId="1833" xr:uid="{00000000-0005-0000-0000-0000CE7A0000}"/>
    <cellStyle name="Normal 4 3 2 5 3 2" xfId="4422" xr:uid="{00000000-0005-0000-0000-0000CF7A0000}"/>
    <cellStyle name="Normal 4 3 2 5 3 2 2" xfId="12568" xr:uid="{00000000-0005-0000-0000-0000D07A0000}"/>
    <cellStyle name="Normal 4 3 2 5 3 2 2 2" xfId="28864" xr:uid="{00000000-0005-0000-0000-0000D17A0000}"/>
    <cellStyle name="Normal 4 3 2 5 3 2 3" xfId="20718" xr:uid="{00000000-0005-0000-0000-0000D27A0000}"/>
    <cellStyle name="Normal 4 3 2 5 3 3" xfId="7132" xr:uid="{00000000-0005-0000-0000-0000D37A0000}"/>
    <cellStyle name="Normal 4 3 2 5 3 3 2" xfId="15278" xr:uid="{00000000-0005-0000-0000-0000D47A0000}"/>
    <cellStyle name="Normal 4 3 2 5 3 3 2 2" xfId="31574" xr:uid="{00000000-0005-0000-0000-0000D57A0000}"/>
    <cellStyle name="Normal 4 3 2 5 3 3 3" xfId="23428" xr:uid="{00000000-0005-0000-0000-0000D67A0000}"/>
    <cellStyle name="Normal 4 3 2 5 3 4" xfId="9979" xr:uid="{00000000-0005-0000-0000-0000D77A0000}"/>
    <cellStyle name="Normal 4 3 2 5 3 4 2" xfId="26275" xr:uid="{00000000-0005-0000-0000-0000D87A0000}"/>
    <cellStyle name="Normal 4 3 2 5 3 5" xfId="18129" xr:uid="{00000000-0005-0000-0000-0000D97A0000}"/>
    <cellStyle name="Normal 4 3 2 5 4" xfId="3204" xr:uid="{00000000-0005-0000-0000-0000DA7A0000}"/>
    <cellStyle name="Normal 4 3 2 5 4 2" xfId="11350" xr:uid="{00000000-0005-0000-0000-0000DB7A0000}"/>
    <cellStyle name="Normal 4 3 2 5 4 2 2" xfId="27646" xr:uid="{00000000-0005-0000-0000-0000DC7A0000}"/>
    <cellStyle name="Normal 4 3 2 5 4 3" xfId="19500" xr:uid="{00000000-0005-0000-0000-0000DD7A0000}"/>
    <cellStyle name="Normal 4 3 2 5 5" xfId="5722" xr:uid="{00000000-0005-0000-0000-0000DE7A0000}"/>
    <cellStyle name="Normal 4 3 2 5 5 2" xfId="13868" xr:uid="{00000000-0005-0000-0000-0000DF7A0000}"/>
    <cellStyle name="Normal 4 3 2 5 5 2 2" xfId="30164" xr:uid="{00000000-0005-0000-0000-0000E07A0000}"/>
    <cellStyle name="Normal 4 3 2 5 5 3" xfId="22018" xr:uid="{00000000-0005-0000-0000-0000E17A0000}"/>
    <cellStyle name="Normal 4 3 2 5 6" xfId="8569" xr:uid="{00000000-0005-0000-0000-0000E27A0000}"/>
    <cellStyle name="Normal 4 3 2 5 6 2" xfId="24865" xr:uid="{00000000-0005-0000-0000-0000E37A0000}"/>
    <cellStyle name="Normal 4 3 2 5 7" xfId="16719" xr:uid="{00000000-0005-0000-0000-0000E47A0000}"/>
    <cellStyle name="Normal 4 3 2 6" xfId="784" xr:uid="{00000000-0005-0000-0000-0000E57A0000}"/>
    <cellStyle name="Normal 4 3 2 6 2" xfId="2194" xr:uid="{00000000-0005-0000-0000-0000E67A0000}"/>
    <cellStyle name="Normal 4 3 2 6 2 2" xfId="4735" xr:uid="{00000000-0005-0000-0000-0000E77A0000}"/>
    <cellStyle name="Normal 4 3 2 6 2 2 2" xfId="12881" xr:uid="{00000000-0005-0000-0000-0000E87A0000}"/>
    <cellStyle name="Normal 4 3 2 6 2 2 2 2" xfId="29177" xr:uid="{00000000-0005-0000-0000-0000E97A0000}"/>
    <cellStyle name="Normal 4 3 2 6 2 2 3" xfId="21031" xr:uid="{00000000-0005-0000-0000-0000EA7A0000}"/>
    <cellStyle name="Normal 4 3 2 6 2 3" xfId="7493" xr:uid="{00000000-0005-0000-0000-0000EB7A0000}"/>
    <cellStyle name="Normal 4 3 2 6 2 3 2" xfId="15639" xr:uid="{00000000-0005-0000-0000-0000EC7A0000}"/>
    <cellStyle name="Normal 4 3 2 6 2 3 2 2" xfId="31935" xr:uid="{00000000-0005-0000-0000-0000ED7A0000}"/>
    <cellStyle name="Normal 4 3 2 6 2 3 3" xfId="23789" xr:uid="{00000000-0005-0000-0000-0000EE7A0000}"/>
    <cellStyle name="Normal 4 3 2 6 2 4" xfId="10340" xr:uid="{00000000-0005-0000-0000-0000EF7A0000}"/>
    <cellStyle name="Normal 4 3 2 6 2 4 2" xfId="26636" xr:uid="{00000000-0005-0000-0000-0000F07A0000}"/>
    <cellStyle name="Normal 4 3 2 6 2 5" xfId="18490" xr:uid="{00000000-0005-0000-0000-0000F17A0000}"/>
    <cellStyle name="Normal 4 3 2 6 3" xfId="3517" xr:uid="{00000000-0005-0000-0000-0000F27A0000}"/>
    <cellStyle name="Normal 4 3 2 6 3 2" xfId="11663" xr:uid="{00000000-0005-0000-0000-0000F37A0000}"/>
    <cellStyle name="Normal 4 3 2 6 3 2 2" xfId="27959" xr:uid="{00000000-0005-0000-0000-0000F47A0000}"/>
    <cellStyle name="Normal 4 3 2 6 3 3" xfId="19813" xr:uid="{00000000-0005-0000-0000-0000F57A0000}"/>
    <cellStyle name="Normal 4 3 2 6 4" xfId="6083" xr:uid="{00000000-0005-0000-0000-0000F67A0000}"/>
    <cellStyle name="Normal 4 3 2 6 4 2" xfId="14229" xr:uid="{00000000-0005-0000-0000-0000F77A0000}"/>
    <cellStyle name="Normal 4 3 2 6 4 2 2" xfId="30525" xr:uid="{00000000-0005-0000-0000-0000F87A0000}"/>
    <cellStyle name="Normal 4 3 2 6 4 3" xfId="22379" xr:uid="{00000000-0005-0000-0000-0000F97A0000}"/>
    <cellStyle name="Normal 4 3 2 6 5" xfId="8930" xr:uid="{00000000-0005-0000-0000-0000FA7A0000}"/>
    <cellStyle name="Normal 4 3 2 6 5 2" xfId="25226" xr:uid="{00000000-0005-0000-0000-0000FB7A0000}"/>
    <cellStyle name="Normal 4 3 2 6 6" xfId="17080" xr:uid="{00000000-0005-0000-0000-0000FC7A0000}"/>
    <cellStyle name="Normal 4 3 2 7" xfId="1489" xr:uid="{00000000-0005-0000-0000-0000FD7A0000}"/>
    <cellStyle name="Normal 4 3 2 7 2" xfId="4126" xr:uid="{00000000-0005-0000-0000-0000FE7A0000}"/>
    <cellStyle name="Normal 4 3 2 7 2 2" xfId="12272" xr:uid="{00000000-0005-0000-0000-0000FF7A0000}"/>
    <cellStyle name="Normal 4 3 2 7 2 2 2" xfId="28568" xr:uid="{00000000-0005-0000-0000-0000007B0000}"/>
    <cellStyle name="Normal 4 3 2 7 2 3" xfId="20422" xr:uid="{00000000-0005-0000-0000-0000017B0000}"/>
    <cellStyle name="Normal 4 3 2 7 3" xfId="6788" xr:uid="{00000000-0005-0000-0000-0000027B0000}"/>
    <cellStyle name="Normal 4 3 2 7 3 2" xfId="14934" xr:uid="{00000000-0005-0000-0000-0000037B0000}"/>
    <cellStyle name="Normal 4 3 2 7 3 2 2" xfId="31230" xr:uid="{00000000-0005-0000-0000-0000047B0000}"/>
    <cellStyle name="Normal 4 3 2 7 3 3" xfId="23084" xr:uid="{00000000-0005-0000-0000-0000057B0000}"/>
    <cellStyle name="Normal 4 3 2 7 4" xfId="9635" xr:uid="{00000000-0005-0000-0000-0000067B0000}"/>
    <cellStyle name="Normal 4 3 2 7 4 2" xfId="25931" xr:uid="{00000000-0005-0000-0000-0000077B0000}"/>
    <cellStyle name="Normal 4 3 2 7 5" xfId="17785" xr:uid="{00000000-0005-0000-0000-0000087B0000}"/>
    <cellStyle name="Normal 4 3 2 8" xfId="2908" xr:uid="{00000000-0005-0000-0000-0000097B0000}"/>
    <cellStyle name="Normal 4 3 2 8 2" xfId="11054" xr:uid="{00000000-0005-0000-0000-00000A7B0000}"/>
    <cellStyle name="Normal 4 3 2 8 2 2" xfId="27350" xr:uid="{00000000-0005-0000-0000-00000B7B0000}"/>
    <cellStyle name="Normal 4 3 2 8 3" xfId="19204" xr:uid="{00000000-0005-0000-0000-00000C7B0000}"/>
    <cellStyle name="Normal 4 3 2 9" xfId="5378" xr:uid="{00000000-0005-0000-0000-00000D7B0000}"/>
    <cellStyle name="Normal 4 3 2 9 2" xfId="13524" xr:uid="{00000000-0005-0000-0000-00000E7B0000}"/>
    <cellStyle name="Normal 4 3 2 9 2 2" xfId="29820" xr:uid="{00000000-0005-0000-0000-00000F7B0000}"/>
    <cellStyle name="Normal 4 3 2 9 3" xfId="21674" xr:uid="{00000000-0005-0000-0000-0000107B0000}"/>
    <cellStyle name="Normal 4 3 3" xfId="124" xr:uid="{00000000-0005-0000-0000-0000117B0000}"/>
    <cellStyle name="Normal 4 3 3 2" xfId="468" xr:uid="{00000000-0005-0000-0000-0000127B0000}"/>
    <cellStyle name="Normal 4 3 3 2 2" xfId="1174" xr:uid="{00000000-0005-0000-0000-0000137B0000}"/>
    <cellStyle name="Normal 4 3 3 2 2 2" xfId="2584" xr:uid="{00000000-0005-0000-0000-0000147B0000}"/>
    <cellStyle name="Normal 4 3 3 2 2 2 2" xfId="5069" xr:uid="{00000000-0005-0000-0000-0000157B0000}"/>
    <cellStyle name="Normal 4 3 3 2 2 2 2 2" xfId="13215" xr:uid="{00000000-0005-0000-0000-0000167B0000}"/>
    <cellStyle name="Normal 4 3 3 2 2 2 2 2 2" xfId="29511" xr:uid="{00000000-0005-0000-0000-0000177B0000}"/>
    <cellStyle name="Normal 4 3 3 2 2 2 2 3" xfId="21365" xr:uid="{00000000-0005-0000-0000-0000187B0000}"/>
    <cellStyle name="Normal 4 3 3 2 2 2 3" xfId="7883" xr:uid="{00000000-0005-0000-0000-0000197B0000}"/>
    <cellStyle name="Normal 4 3 3 2 2 2 3 2" xfId="16029" xr:uid="{00000000-0005-0000-0000-00001A7B0000}"/>
    <cellStyle name="Normal 4 3 3 2 2 2 3 2 2" xfId="32325" xr:uid="{00000000-0005-0000-0000-00001B7B0000}"/>
    <cellStyle name="Normal 4 3 3 2 2 2 3 3" xfId="24179" xr:uid="{00000000-0005-0000-0000-00001C7B0000}"/>
    <cellStyle name="Normal 4 3 3 2 2 2 4" xfId="10730" xr:uid="{00000000-0005-0000-0000-00001D7B0000}"/>
    <cellStyle name="Normal 4 3 3 2 2 2 4 2" xfId="27026" xr:uid="{00000000-0005-0000-0000-00001E7B0000}"/>
    <cellStyle name="Normal 4 3 3 2 2 2 5" xfId="18880" xr:uid="{00000000-0005-0000-0000-00001F7B0000}"/>
    <cellStyle name="Normal 4 3 3 2 2 3" xfId="3851" xr:uid="{00000000-0005-0000-0000-0000207B0000}"/>
    <cellStyle name="Normal 4 3 3 2 2 3 2" xfId="11997" xr:uid="{00000000-0005-0000-0000-0000217B0000}"/>
    <cellStyle name="Normal 4 3 3 2 2 3 2 2" xfId="28293" xr:uid="{00000000-0005-0000-0000-0000227B0000}"/>
    <cellStyle name="Normal 4 3 3 2 2 3 3" xfId="20147" xr:uid="{00000000-0005-0000-0000-0000237B0000}"/>
    <cellStyle name="Normal 4 3 3 2 2 4" xfId="6473" xr:uid="{00000000-0005-0000-0000-0000247B0000}"/>
    <cellStyle name="Normal 4 3 3 2 2 4 2" xfId="14619" xr:uid="{00000000-0005-0000-0000-0000257B0000}"/>
    <cellStyle name="Normal 4 3 3 2 2 4 2 2" xfId="30915" xr:uid="{00000000-0005-0000-0000-0000267B0000}"/>
    <cellStyle name="Normal 4 3 3 2 2 4 3" xfId="22769" xr:uid="{00000000-0005-0000-0000-0000277B0000}"/>
    <cellStyle name="Normal 4 3 3 2 2 5" xfId="9320" xr:uid="{00000000-0005-0000-0000-0000287B0000}"/>
    <cellStyle name="Normal 4 3 3 2 2 5 2" xfId="25616" xr:uid="{00000000-0005-0000-0000-0000297B0000}"/>
    <cellStyle name="Normal 4 3 3 2 2 6" xfId="17470" xr:uid="{00000000-0005-0000-0000-00002A7B0000}"/>
    <cellStyle name="Normal 4 3 3 2 3" xfId="1879" xr:uid="{00000000-0005-0000-0000-00002B7B0000}"/>
    <cellStyle name="Normal 4 3 3 2 3 2" xfId="4460" xr:uid="{00000000-0005-0000-0000-00002C7B0000}"/>
    <cellStyle name="Normal 4 3 3 2 3 2 2" xfId="12606" xr:uid="{00000000-0005-0000-0000-00002D7B0000}"/>
    <cellStyle name="Normal 4 3 3 2 3 2 2 2" xfId="28902" xr:uid="{00000000-0005-0000-0000-00002E7B0000}"/>
    <cellStyle name="Normal 4 3 3 2 3 2 3" xfId="20756" xr:uid="{00000000-0005-0000-0000-00002F7B0000}"/>
    <cellStyle name="Normal 4 3 3 2 3 3" xfId="7178" xr:uid="{00000000-0005-0000-0000-0000307B0000}"/>
    <cellStyle name="Normal 4 3 3 2 3 3 2" xfId="15324" xr:uid="{00000000-0005-0000-0000-0000317B0000}"/>
    <cellStyle name="Normal 4 3 3 2 3 3 2 2" xfId="31620" xr:uid="{00000000-0005-0000-0000-0000327B0000}"/>
    <cellStyle name="Normal 4 3 3 2 3 3 3" xfId="23474" xr:uid="{00000000-0005-0000-0000-0000337B0000}"/>
    <cellStyle name="Normal 4 3 3 2 3 4" xfId="10025" xr:uid="{00000000-0005-0000-0000-0000347B0000}"/>
    <cellStyle name="Normal 4 3 3 2 3 4 2" xfId="26321" xr:uid="{00000000-0005-0000-0000-0000357B0000}"/>
    <cellStyle name="Normal 4 3 3 2 3 5" xfId="18175" xr:uid="{00000000-0005-0000-0000-0000367B0000}"/>
    <cellStyle name="Normal 4 3 3 2 4" xfId="3242" xr:uid="{00000000-0005-0000-0000-0000377B0000}"/>
    <cellStyle name="Normal 4 3 3 2 4 2" xfId="11388" xr:uid="{00000000-0005-0000-0000-0000387B0000}"/>
    <cellStyle name="Normal 4 3 3 2 4 2 2" xfId="27684" xr:uid="{00000000-0005-0000-0000-0000397B0000}"/>
    <cellStyle name="Normal 4 3 3 2 4 3" xfId="19538" xr:uid="{00000000-0005-0000-0000-00003A7B0000}"/>
    <cellStyle name="Normal 4 3 3 2 5" xfId="5768" xr:uid="{00000000-0005-0000-0000-00003B7B0000}"/>
    <cellStyle name="Normal 4 3 3 2 5 2" xfId="13914" xr:uid="{00000000-0005-0000-0000-00003C7B0000}"/>
    <cellStyle name="Normal 4 3 3 2 5 2 2" xfId="30210" xr:uid="{00000000-0005-0000-0000-00003D7B0000}"/>
    <cellStyle name="Normal 4 3 3 2 5 3" xfId="22064" xr:uid="{00000000-0005-0000-0000-00003E7B0000}"/>
    <cellStyle name="Normal 4 3 3 2 6" xfId="8615" xr:uid="{00000000-0005-0000-0000-00003F7B0000}"/>
    <cellStyle name="Normal 4 3 3 2 6 2" xfId="24911" xr:uid="{00000000-0005-0000-0000-0000407B0000}"/>
    <cellStyle name="Normal 4 3 3 2 7" xfId="16765" xr:uid="{00000000-0005-0000-0000-0000417B0000}"/>
    <cellStyle name="Normal 4 3 3 3" xfId="830" xr:uid="{00000000-0005-0000-0000-0000427B0000}"/>
    <cellStyle name="Normal 4 3 3 3 2" xfId="2240" xr:uid="{00000000-0005-0000-0000-0000437B0000}"/>
    <cellStyle name="Normal 4 3 3 3 2 2" xfId="4773" xr:uid="{00000000-0005-0000-0000-0000447B0000}"/>
    <cellStyle name="Normal 4 3 3 3 2 2 2" xfId="12919" xr:uid="{00000000-0005-0000-0000-0000457B0000}"/>
    <cellStyle name="Normal 4 3 3 3 2 2 2 2" xfId="29215" xr:uid="{00000000-0005-0000-0000-0000467B0000}"/>
    <cellStyle name="Normal 4 3 3 3 2 2 3" xfId="21069" xr:uid="{00000000-0005-0000-0000-0000477B0000}"/>
    <cellStyle name="Normal 4 3 3 3 2 3" xfId="7539" xr:uid="{00000000-0005-0000-0000-0000487B0000}"/>
    <cellStyle name="Normal 4 3 3 3 2 3 2" xfId="15685" xr:uid="{00000000-0005-0000-0000-0000497B0000}"/>
    <cellStyle name="Normal 4 3 3 3 2 3 2 2" xfId="31981" xr:uid="{00000000-0005-0000-0000-00004A7B0000}"/>
    <cellStyle name="Normal 4 3 3 3 2 3 3" xfId="23835" xr:uid="{00000000-0005-0000-0000-00004B7B0000}"/>
    <cellStyle name="Normal 4 3 3 3 2 4" xfId="10386" xr:uid="{00000000-0005-0000-0000-00004C7B0000}"/>
    <cellStyle name="Normal 4 3 3 3 2 4 2" xfId="26682" xr:uid="{00000000-0005-0000-0000-00004D7B0000}"/>
    <cellStyle name="Normal 4 3 3 3 2 5" xfId="18536" xr:uid="{00000000-0005-0000-0000-00004E7B0000}"/>
    <cellStyle name="Normal 4 3 3 3 3" xfId="3555" xr:uid="{00000000-0005-0000-0000-00004F7B0000}"/>
    <cellStyle name="Normal 4 3 3 3 3 2" xfId="11701" xr:uid="{00000000-0005-0000-0000-0000507B0000}"/>
    <cellStyle name="Normal 4 3 3 3 3 2 2" xfId="27997" xr:uid="{00000000-0005-0000-0000-0000517B0000}"/>
    <cellStyle name="Normal 4 3 3 3 3 3" xfId="19851" xr:uid="{00000000-0005-0000-0000-0000527B0000}"/>
    <cellStyle name="Normal 4 3 3 3 4" xfId="6129" xr:uid="{00000000-0005-0000-0000-0000537B0000}"/>
    <cellStyle name="Normal 4 3 3 3 4 2" xfId="14275" xr:uid="{00000000-0005-0000-0000-0000547B0000}"/>
    <cellStyle name="Normal 4 3 3 3 4 2 2" xfId="30571" xr:uid="{00000000-0005-0000-0000-0000557B0000}"/>
    <cellStyle name="Normal 4 3 3 3 4 3" xfId="22425" xr:uid="{00000000-0005-0000-0000-0000567B0000}"/>
    <cellStyle name="Normal 4 3 3 3 5" xfId="8976" xr:uid="{00000000-0005-0000-0000-0000577B0000}"/>
    <cellStyle name="Normal 4 3 3 3 5 2" xfId="25272" xr:uid="{00000000-0005-0000-0000-0000587B0000}"/>
    <cellStyle name="Normal 4 3 3 3 6" xfId="17126" xr:uid="{00000000-0005-0000-0000-0000597B0000}"/>
    <cellStyle name="Normal 4 3 3 4" xfId="1535" xr:uid="{00000000-0005-0000-0000-00005A7B0000}"/>
    <cellStyle name="Normal 4 3 3 4 2" xfId="4164" xr:uid="{00000000-0005-0000-0000-00005B7B0000}"/>
    <cellStyle name="Normal 4 3 3 4 2 2" xfId="12310" xr:uid="{00000000-0005-0000-0000-00005C7B0000}"/>
    <cellStyle name="Normal 4 3 3 4 2 2 2" xfId="28606" xr:uid="{00000000-0005-0000-0000-00005D7B0000}"/>
    <cellStyle name="Normal 4 3 3 4 2 3" xfId="20460" xr:uid="{00000000-0005-0000-0000-00005E7B0000}"/>
    <cellStyle name="Normal 4 3 3 4 3" xfId="6834" xr:uid="{00000000-0005-0000-0000-00005F7B0000}"/>
    <cellStyle name="Normal 4 3 3 4 3 2" xfId="14980" xr:uid="{00000000-0005-0000-0000-0000607B0000}"/>
    <cellStyle name="Normal 4 3 3 4 3 2 2" xfId="31276" xr:uid="{00000000-0005-0000-0000-0000617B0000}"/>
    <cellStyle name="Normal 4 3 3 4 3 3" xfId="23130" xr:uid="{00000000-0005-0000-0000-0000627B0000}"/>
    <cellStyle name="Normal 4 3 3 4 4" xfId="9681" xr:uid="{00000000-0005-0000-0000-0000637B0000}"/>
    <cellStyle name="Normal 4 3 3 4 4 2" xfId="25977" xr:uid="{00000000-0005-0000-0000-0000647B0000}"/>
    <cellStyle name="Normal 4 3 3 4 5" xfId="17831" xr:uid="{00000000-0005-0000-0000-0000657B0000}"/>
    <cellStyle name="Normal 4 3 3 5" xfId="2946" xr:uid="{00000000-0005-0000-0000-0000667B0000}"/>
    <cellStyle name="Normal 4 3 3 5 2" xfId="11092" xr:uid="{00000000-0005-0000-0000-0000677B0000}"/>
    <cellStyle name="Normal 4 3 3 5 2 2" xfId="27388" xr:uid="{00000000-0005-0000-0000-0000687B0000}"/>
    <cellStyle name="Normal 4 3 3 5 3" xfId="19242" xr:uid="{00000000-0005-0000-0000-0000697B0000}"/>
    <cellStyle name="Normal 4 3 3 6" xfId="5424" xr:uid="{00000000-0005-0000-0000-00006A7B0000}"/>
    <cellStyle name="Normal 4 3 3 6 2" xfId="13570" xr:uid="{00000000-0005-0000-0000-00006B7B0000}"/>
    <cellStyle name="Normal 4 3 3 6 2 2" xfId="29866" xr:uid="{00000000-0005-0000-0000-00006C7B0000}"/>
    <cellStyle name="Normal 4 3 3 6 3" xfId="21720" xr:uid="{00000000-0005-0000-0000-00006D7B0000}"/>
    <cellStyle name="Normal 4 3 3 7" xfId="8271" xr:uid="{00000000-0005-0000-0000-00006E7B0000}"/>
    <cellStyle name="Normal 4 3 3 7 2" xfId="24567" xr:uid="{00000000-0005-0000-0000-00006F7B0000}"/>
    <cellStyle name="Normal 4 3 3 8" xfId="16421" xr:uid="{00000000-0005-0000-0000-0000707B0000}"/>
    <cellStyle name="Normal 4 3 4" xfId="209" xr:uid="{00000000-0005-0000-0000-0000717B0000}"/>
    <cellStyle name="Normal 4 3 4 2" xfId="553" xr:uid="{00000000-0005-0000-0000-0000727B0000}"/>
    <cellStyle name="Normal 4 3 4 2 2" xfId="1259" xr:uid="{00000000-0005-0000-0000-0000737B0000}"/>
    <cellStyle name="Normal 4 3 4 2 2 2" xfId="2669" xr:uid="{00000000-0005-0000-0000-0000747B0000}"/>
    <cellStyle name="Normal 4 3 4 2 2 2 2" xfId="5143" xr:uid="{00000000-0005-0000-0000-0000757B0000}"/>
    <cellStyle name="Normal 4 3 4 2 2 2 2 2" xfId="13289" xr:uid="{00000000-0005-0000-0000-0000767B0000}"/>
    <cellStyle name="Normal 4 3 4 2 2 2 2 2 2" xfId="29585" xr:uid="{00000000-0005-0000-0000-0000777B0000}"/>
    <cellStyle name="Normal 4 3 4 2 2 2 2 3" xfId="21439" xr:uid="{00000000-0005-0000-0000-0000787B0000}"/>
    <cellStyle name="Normal 4 3 4 2 2 2 3" xfId="7968" xr:uid="{00000000-0005-0000-0000-0000797B0000}"/>
    <cellStyle name="Normal 4 3 4 2 2 2 3 2" xfId="16114" xr:uid="{00000000-0005-0000-0000-00007A7B0000}"/>
    <cellStyle name="Normal 4 3 4 2 2 2 3 2 2" xfId="32410" xr:uid="{00000000-0005-0000-0000-00007B7B0000}"/>
    <cellStyle name="Normal 4 3 4 2 2 2 3 3" xfId="24264" xr:uid="{00000000-0005-0000-0000-00007C7B0000}"/>
    <cellStyle name="Normal 4 3 4 2 2 2 4" xfId="10815" xr:uid="{00000000-0005-0000-0000-00007D7B0000}"/>
    <cellStyle name="Normal 4 3 4 2 2 2 4 2" xfId="27111" xr:uid="{00000000-0005-0000-0000-00007E7B0000}"/>
    <cellStyle name="Normal 4 3 4 2 2 2 5" xfId="18965" xr:uid="{00000000-0005-0000-0000-00007F7B0000}"/>
    <cellStyle name="Normal 4 3 4 2 2 3" xfId="3925" xr:uid="{00000000-0005-0000-0000-0000807B0000}"/>
    <cellStyle name="Normal 4 3 4 2 2 3 2" xfId="12071" xr:uid="{00000000-0005-0000-0000-0000817B0000}"/>
    <cellStyle name="Normal 4 3 4 2 2 3 2 2" xfId="28367" xr:uid="{00000000-0005-0000-0000-0000827B0000}"/>
    <cellStyle name="Normal 4 3 4 2 2 3 3" xfId="20221" xr:uid="{00000000-0005-0000-0000-0000837B0000}"/>
    <cellStyle name="Normal 4 3 4 2 2 4" xfId="6558" xr:uid="{00000000-0005-0000-0000-0000847B0000}"/>
    <cellStyle name="Normal 4 3 4 2 2 4 2" xfId="14704" xr:uid="{00000000-0005-0000-0000-0000857B0000}"/>
    <cellStyle name="Normal 4 3 4 2 2 4 2 2" xfId="31000" xr:uid="{00000000-0005-0000-0000-0000867B0000}"/>
    <cellStyle name="Normal 4 3 4 2 2 4 3" xfId="22854" xr:uid="{00000000-0005-0000-0000-0000877B0000}"/>
    <cellStyle name="Normal 4 3 4 2 2 5" xfId="9405" xr:uid="{00000000-0005-0000-0000-0000887B0000}"/>
    <cellStyle name="Normal 4 3 4 2 2 5 2" xfId="25701" xr:uid="{00000000-0005-0000-0000-0000897B0000}"/>
    <cellStyle name="Normal 4 3 4 2 2 6" xfId="17555" xr:uid="{00000000-0005-0000-0000-00008A7B0000}"/>
    <cellStyle name="Normal 4 3 4 2 3" xfId="1964" xr:uid="{00000000-0005-0000-0000-00008B7B0000}"/>
    <cellStyle name="Normal 4 3 4 2 3 2" xfId="4534" xr:uid="{00000000-0005-0000-0000-00008C7B0000}"/>
    <cellStyle name="Normal 4 3 4 2 3 2 2" xfId="12680" xr:uid="{00000000-0005-0000-0000-00008D7B0000}"/>
    <cellStyle name="Normal 4 3 4 2 3 2 2 2" xfId="28976" xr:uid="{00000000-0005-0000-0000-00008E7B0000}"/>
    <cellStyle name="Normal 4 3 4 2 3 2 3" xfId="20830" xr:uid="{00000000-0005-0000-0000-00008F7B0000}"/>
    <cellStyle name="Normal 4 3 4 2 3 3" xfId="7263" xr:uid="{00000000-0005-0000-0000-0000907B0000}"/>
    <cellStyle name="Normal 4 3 4 2 3 3 2" xfId="15409" xr:uid="{00000000-0005-0000-0000-0000917B0000}"/>
    <cellStyle name="Normal 4 3 4 2 3 3 2 2" xfId="31705" xr:uid="{00000000-0005-0000-0000-0000927B0000}"/>
    <cellStyle name="Normal 4 3 4 2 3 3 3" xfId="23559" xr:uid="{00000000-0005-0000-0000-0000937B0000}"/>
    <cellStyle name="Normal 4 3 4 2 3 4" xfId="10110" xr:uid="{00000000-0005-0000-0000-0000947B0000}"/>
    <cellStyle name="Normal 4 3 4 2 3 4 2" xfId="26406" xr:uid="{00000000-0005-0000-0000-0000957B0000}"/>
    <cellStyle name="Normal 4 3 4 2 3 5" xfId="18260" xr:uid="{00000000-0005-0000-0000-0000967B0000}"/>
    <cellStyle name="Normal 4 3 4 2 4" xfId="3316" xr:uid="{00000000-0005-0000-0000-0000977B0000}"/>
    <cellStyle name="Normal 4 3 4 2 4 2" xfId="11462" xr:uid="{00000000-0005-0000-0000-0000987B0000}"/>
    <cellStyle name="Normal 4 3 4 2 4 2 2" xfId="27758" xr:uid="{00000000-0005-0000-0000-0000997B0000}"/>
    <cellStyle name="Normal 4 3 4 2 4 3" xfId="19612" xr:uid="{00000000-0005-0000-0000-00009A7B0000}"/>
    <cellStyle name="Normal 4 3 4 2 5" xfId="5853" xr:uid="{00000000-0005-0000-0000-00009B7B0000}"/>
    <cellStyle name="Normal 4 3 4 2 5 2" xfId="13999" xr:uid="{00000000-0005-0000-0000-00009C7B0000}"/>
    <cellStyle name="Normal 4 3 4 2 5 2 2" xfId="30295" xr:uid="{00000000-0005-0000-0000-00009D7B0000}"/>
    <cellStyle name="Normal 4 3 4 2 5 3" xfId="22149" xr:uid="{00000000-0005-0000-0000-00009E7B0000}"/>
    <cellStyle name="Normal 4 3 4 2 6" xfId="8700" xr:uid="{00000000-0005-0000-0000-00009F7B0000}"/>
    <cellStyle name="Normal 4 3 4 2 6 2" xfId="24996" xr:uid="{00000000-0005-0000-0000-0000A07B0000}"/>
    <cellStyle name="Normal 4 3 4 2 7" xfId="16850" xr:uid="{00000000-0005-0000-0000-0000A17B0000}"/>
    <cellStyle name="Normal 4 3 4 3" xfId="915" xr:uid="{00000000-0005-0000-0000-0000A27B0000}"/>
    <cellStyle name="Normal 4 3 4 3 2" xfId="2325" xr:uid="{00000000-0005-0000-0000-0000A37B0000}"/>
    <cellStyle name="Normal 4 3 4 3 2 2" xfId="4847" xr:uid="{00000000-0005-0000-0000-0000A47B0000}"/>
    <cellStyle name="Normal 4 3 4 3 2 2 2" xfId="12993" xr:uid="{00000000-0005-0000-0000-0000A57B0000}"/>
    <cellStyle name="Normal 4 3 4 3 2 2 2 2" xfId="29289" xr:uid="{00000000-0005-0000-0000-0000A67B0000}"/>
    <cellStyle name="Normal 4 3 4 3 2 2 3" xfId="21143" xr:uid="{00000000-0005-0000-0000-0000A77B0000}"/>
    <cellStyle name="Normal 4 3 4 3 2 3" xfId="7624" xr:uid="{00000000-0005-0000-0000-0000A87B0000}"/>
    <cellStyle name="Normal 4 3 4 3 2 3 2" xfId="15770" xr:uid="{00000000-0005-0000-0000-0000A97B0000}"/>
    <cellStyle name="Normal 4 3 4 3 2 3 2 2" xfId="32066" xr:uid="{00000000-0005-0000-0000-0000AA7B0000}"/>
    <cellStyle name="Normal 4 3 4 3 2 3 3" xfId="23920" xr:uid="{00000000-0005-0000-0000-0000AB7B0000}"/>
    <cellStyle name="Normal 4 3 4 3 2 4" xfId="10471" xr:uid="{00000000-0005-0000-0000-0000AC7B0000}"/>
    <cellStyle name="Normal 4 3 4 3 2 4 2" xfId="26767" xr:uid="{00000000-0005-0000-0000-0000AD7B0000}"/>
    <cellStyle name="Normal 4 3 4 3 2 5" xfId="18621" xr:uid="{00000000-0005-0000-0000-0000AE7B0000}"/>
    <cellStyle name="Normal 4 3 4 3 3" xfId="3629" xr:uid="{00000000-0005-0000-0000-0000AF7B0000}"/>
    <cellStyle name="Normal 4 3 4 3 3 2" xfId="11775" xr:uid="{00000000-0005-0000-0000-0000B07B0000}"/>
    <cellStyle name="Normal 4 3 4 3 3 2 2" xfId="28071" xr:uid="{00000000-0005-0000-0000-0000B17B0000}"/>
    <cellStyle name="Normal 4 3 4 3 3 3" xfId="19925" xr:uid="{00000000-0005-0000-0000-0000B27B0000}"/>
    <cellStyle name="Normal 4 3 4 3 4" xfId="6214" xr:uid="{00000000-0005-0000-0000-0000B37B0000}"/>
    <cellStyle name="Normal 4 3 4 3 4 2" xfId="14360" xr:uid="{00000000-0005-0000-0000-0000B47B0000}"/>
    <cellStyle name="Normal 4 3 4 3 4 2 2" xfId="30656" xr:uid="{00000000-0005-0000-0000-0000B57B0000}"/>
    <cellStyle name="Normal 4 3 4 3 4 3" xfId="22510" xr:uid="{00000000-0005-0000-0000-0000B67B0000}"/>
    <cellStyle name="Normal 4 3 4 3 5" xfId="9061" xr:uid="{00000000-0005-0000-0000-0000B77B0000}"/>
    <cellStyle name="Normal 4 3 4 3 5 2" xfId="25357" xr:uid="{00000000-0005-0000-0000-0000B87B0000}"/>
    <cellStyle name="Normal 4 3 4 3 6" xfId="17211" xr:uid="{00000000-0005-0000-0000-0000B97B0000}"/>
    <cellStyle name="Normal 4 3 4 4" xfId="1620" xr:uid="{00000000-0005-0000-0000-0000BA7B0000}"/>
    <cellStyle name="Normal 4 3 4 4 2" xfId="4238" xr:uid="{00000000-0005-0000-0000-0000BB7B0000}"/>
    <cellStyle name="Normal 4 3 4 4 2 2" xfId="12384" xr:uid="{00000000-0005-0000-0000-0000BC7B0000}"/>
    <cellStyle name="Normal 4 3 4 4 2 2 2" xfId="28680" xr:uid="{00000000-0005-0000-0000-0000BD7B0000}"/>
    <cellStyle name="Normal 4 3 4 4 2 3" xfId="20534" xr:uid="{00000000-0005-0000-0000-0000BE7B0000}"/>
    <cellStyle name="Normal 4 3 4 4 3" xfId="6919" xr:uid="{00000000-0005-0000-0000-0000BF7B0000}"/>
    <cellStyle name="Normal 4 3 4 4 3 2" xfId="15065" xr:uid="{00000000-0005-0000-0000-0000C07B0000}"/>
    <cellStyle name="Normal 4 3 4 4 3 2 2" xfId="31361" xr:uid="{00000000-0005-0000-0000-0000C17B0000}"/>
    <cellStyle name="Normal 4 3 4 4 3 3" xfId="23215" xr:uid="{00000000-0005-0000-0000-0000C27B0000}"/>
    <cellStyle name="Normal 4 3 4 4 4" xfId="9766" xr:uid="{00000000-0005-0000-0000-0000C37B0000}"/>
    <cellStyle name="Normal 4 3 4 4 4 2" xfId="26062" xr:uid="{00000000-0005-0000-0000-0000C47B0000}"/>
    <cellStyle name="Normal 4 3 4 4 5" xfId="17916" xr:uid="{00000000-0005-0000-0000-0000C57B0000}"/>
    <cellStyle name="Normal 4 3 4 5" xfId="3020" xr:uid="{00000000-0005-0000-0000-0000C67B0000}"/>
    <cellStyle name="Normal 4 3 4 5 2" xfId="11166" xr:uid="{00000000-0005-0000-0000-0000C77B0000}"/>
    <cellStyle name="Normal 4 3 4 5 2 2" xfId="27462" xr:uid="{00000000-0005-0000-0000-0000C87B0000}"/>
    <cellStyle name="Normal 4 3 4 5 3" xfId="19316" xr:uid="{00000000-0005-0000-0000-0000C97B0000}"/>
    <cellStyle name="Normal 4 3 4 6" xfId="5509" xr:uid="{00000000-0005-0000-0000-0000CA7B0000}"/>
    <cellStyle name="Normal 4 3 4 6 2" xfId="13655" xr:uid="{00000000-0005-0000-0000-0000CB7B0000}"/>
    <cellStyle name="Normal 4 3 4 6 2 2" xfId="29951" xr:uid="{00000000-0005-0000-0000-0000CC7B0000}"/>
    <cellStyle name="Normal 4 3 4 6 3" xfId="21805" xr:uid="{00000000-0005-0000-0000-0000CD7B0000}"/>
    <cellStyle name="Normal 4 3 4 7" xfId="8356" xr:uid="{00000000-0005-0000-0000-0000CE7B0000}"/>
    <cellStyle name="Normal 4 3 4 7 2" xfId="24652" xr:uid="{00000000-0005-0000-0000-0000CF7B0000}"/>
    <cellStyle name="Normal 4 3 4 8" xfId="16506" xr:uid="{00000000-0005-0000-0000-0000D07B0000}"/>
    <cellStyle name="Normal 4 3 5" xfId="288" xr:uid="{00000000-0005-0000-0000-0000D17B0000}"/>
    <cellStyle name="Normal 4 3 5 2" xfId="632" xr:uid="{00000000-0005-0000-0000-0000D27B0000}"/>
    <cellStyle name="Normal 4 3 5 2 2" xfId="1338" xr:uid="{00000000-0005-0000-0000-0000D37B0000}"/>
    <cellStyle name="Normal 4 3 5 2 2 2" xfId="2748" xr:uid="{00000000-0005-0000-0000-0000D47B0000}"/>
    <cellStyle name="Normal 4 3 5 2 2 2 2" xfId="5217" xr:uid="{00000000-0005-0000-0000-0000D57B0000}"/>
    <cellStyle name="Normal 4 3 5 2 2 2 2 2" xfId="13363" xr:uid="{00000000-0005-0000-0000-0000D67B0000}"/>
    <cellStyle name="Normal 4 3 5 2 2 2 2 2 2" xfId="29659" xr:uid="{00000000-0005-0000-0000-0000D77B0000}"/>
    <cellStyle name="Normal 4 3 5 2 2 2 2 3" xfId="21513" xr:uid="{00000000-0005-0000-0000-0000D87B0000}"/>
    <cellStyle name="Normal 4 3 5 2 2 2 3" xfId="8047" xr:uid="{00000000-0005-0000-0000-0000D97B0000}"/>
    <cellStyle name="Normal 4 3 5 2 2 2 3 2" xfId="16193" xr:uid="{00000000-0005-0000-0000-0000DA7B0000}"/>
    <cellStyle name="Normal 4 3 5 2 2 2 3 2 2" xfId="32489" xr:uid="{00000000-0005-0000-0000-0000DB7B0000}"/>
    <cellStyle name="Normal 4 3 5 2 2 2 3 3" xfId="24343" xr:uid="{00000000-0005-0000-0000-0000DC7B0000}"/>
    <cellStyle name="Normal 4 3 5 2 2 2 4" xfId="10894" xr:uid="{00000000-0005-0000-0000-0000DD7B0000}"/>
    <cellStyle name="Normal 4 3 5 2 2 2 4 2" xfId="27190" xr:uid="{00000000-0005-0000-0000-0000DE7B0000}"/>
    <cellStyle name="Normal 4 3 5 2 2 2 5" xfId="19044" xr:uid="{00000000-0005-0000-0000-0000DF7B0000}"/>
    <cellStyle name="Normal 4 3 5 2 2 3" xfId="3999" xr:uid="{00000000-0005-0000-0000-0000E07B0000}"/>
    <cellStyle name="Normal 4 3 5 2 2 3 2" xfId="12145" xr:uid="{00000000-0005-0000-0000-0000E17B0000}"/>
    <cellStyle name="Normal 4 3 5 2 2 3 2 2" xfId="28441" xr:uid="{00000000-0005-0000-0000-0000E27B0000}"/>
    <cellStyle name="Normal 4 3 5 2 2 3 3" xfId="20295" xr:uid="{00000000-0005-0000-0000-0000E37B0000}"/>
    <cellStyle name="Normal 4 3 5 2 2 4" xfId="6637" xr:uid="{00000000-0005-0000-0000-0000E47B0000}"/>
    <cellStyle name="Normal 4 3 5 2 2 4 2" xfId="14783" xr:uid="{00000000-0005-0000-0000-0000E57B0000}"/>
    <cellStyle name="Normal 4 3 5 2 2 4 2 2" xfId="31079" xr:uid="{00000000-0005-0000-0000-0000E67B0000}"/>
    <cellStyle name="Normal 4 3 5 2 2 4 3" xfId="22933" xr:uid="{00000000-0005-0000-0000-0000E77B0000}"/>
    <cellStyle name="Normal 4 3 5 2 2 5" xfId="9484" xr:uid="{00000000-0005-0000-0000-0000E87B0000}"/>
    <cellStyle name="Normal 4 3 5 2 2 5 2" xfId="25780" xr:uid="{00000000-0005-0000-0000-0000E97B0000}"/>
    <cellStyle name="Normal 4 3 5 2 2 6" xfId="17634" xr:uid="{00000000-0005-0000-0000-0000EA7B0000}"/>
    <cellStyle name="Normal 4 3 5 2 3" xfId="2043" xr:uid="{00000000-0005-0000-0000-0000EB7B0000}"/>
    <cellStyle name="Normal 4 3 5 2 3 2" xfId="4608" xr:uid="{00000000-0005-0000-0000-0000EC7B0000}"/>
    <cellStyle name="Normal 4 3 5 2 3 2 2" xfId="12754" xr:uid="{00000000-0005-0000-0000-0000ED7B0000}"/>
    <cellStyle name="Normal 4 3 5 2 3 2 2 2" xfId="29050" xr:uid="{00000000-0005-0000-0000-0000EE7B0000}"/>
    <cellStyle name="Normal 4 3 5 2 3 2 3" xfId="20904" xr:uid="{00000000-0005-0000-0000-0000EF7B0000}"/>
    <cellStyle name="Normal 4 3 5 2 3 3" xfId="7342" xr:uid="{00000000-0005-0000-0000-0000F07B0000}"/>
    <cellStyle name="Normal 4 3 5 2 3 3 2" xfId="15488" xr:uid="{00000000-0005-0000-0000-0000F17B0000}"/>
    <cellStyle name="Normal 4 3 5 2 3 3 2 2" xfId="31784" xr:uid="{00000000-0005-0000-0000-0000F27B0000}"/>
    <cellStyle name="Normal 4 3 5 2 3 3 3" xfId="23638" xr:uid="{00000000-0005-0000-0000-0000F37B0000}"/>
    <cellStyle name="Normal 4 3 5 2 3 4" xfId="10189" xr:uid="{00000000-0005-0000-0000-0000F47B0000}"/>
    <cellStyle name="Normal 4 3 5 2 3 4 2" xfId="26485" xr:uid="{00000000-0005-0000-0000-0000F57B0000}"/>
    <cellStyle name="Normal 4 3 5 2 3 5" xfId="18339" xr:uid="{00000000-0005-0000-0000-0000F67B0000}"/>
    <cellStyle name="Normal 4 3 5 2 4" xfId="3390" xr:uid="{00000000-0005-0000-0000-0000F77B0000}"/>
    <cellStyle name="Normal 4 3 5 2 4 2" xfId="11536" xr:uid="{00000000-0005-0000-0000-0000F87B0000}"/>
    <cellStyle name="Normal 4 3 5 2 4 2 2" xfId="27832" xr:uid="{00000000-0005-0000-0000-0000F97B0000}"/>
    <cellStyle name="Normal 4 3 5 2 4 3" xfId="19686" xr:uid="{00000000-0005-0000-0000-0000FA7B0000}"/>
    <cellStyle name="Normal 4 3 5 2 5" xfId="5932" xr:uid="{00000000-0005-0000-0000-0000FB7B0000}"/>
    <cellStyle name="Normal 4 3 5 2 5 2" xfId="14078" xr:uid="{00000000-0005-0000-0000-0000FC7B0000}"/>
    <cellStyle name="Normal 4 3 5 2 5 2 2" xfId="30374" xr:uid="{00000000-0005-0000-0000-0000FD7B0000}"/>
    <cellStyle name="Normal 4 3 5 2 5 3" xfId="22228" xr:uid="{00000000-0005-0000-0000-0000FE7B0000}"/>
    <cellStyle name="Normal 4 3 5 2 6" xfId="8779" xr:uid="{00000000-0005-0000-0000-0000FF7B0000}"/>
    <cellStyle name="Normal 4 3 5 2 6 2" xfId="25075" xr:uid="{00000000-0005-0000-0000-0000007C0000}"/>
    <cellStyle name="Normal 4 3 5 2 7" xfId="16929" xr:uid="{00000000-0005-0000-0000-0000017C0000}"/>
    <cellStyle name="Normal 4 3 5 3" xfId="994" xr:uid="{00000000-0005-0000-0000-0000027C0000}"/>
    <cellStyle name="Normal 4 3 5 3 2" xfId="2404" xr:uid="{00000000-0005-0000-0000-0000037C0000}"/>
    <cellStyle name="Normal 4 3 5 3 2 2" xfId="4921" xr:uid="{00000000-0005-0000-0000-0000047C0000}"/>
    <cellStyle name="Normal 4 3 5 3 2 2 2" xfId="13067" xr:uid="{00000000-0005-0000-0000-0000057C0000}"/>
    <cellStyle name="Normal 4 3 5 3 2 2 2 2" xfId="29363" xr:uid="{00000000-0005-0000-0000-0000067C0000}"/>
    <cellStyle name="Normal 4 3 5 3 2 2 3" xfId="21217" xr:uid="{00000000-0005-0000-0000-0000077C0000}"/>
    <cellStyle name="Normal 4 3 5 3 2 3" xfId="7703" xr:uid="{00000000-0005-0000-0000-0000087C0000}"/>
    <cellStyle name="Normal 4 3 5 3 2 3 2" xfId="15849" xr:uid="{00000000-0005-0000-0000-0000097C0000}"/>
    <cellStyle name="Normal 4 3 5 3 2 3 2 2" xfId="32145" xr:uid="{00000000-0005-0000-0000-00000A7C0000}"/>
    <cellStyle name="Normal 4 3 5 3 2 3 3" xfId="23999" xr:uid="{00000000-0005-0000-0000-00000B7C0000}"/>
    <cellStyle name="Normal 4 3 5 3 2 4" xfId="10550" xr:uid="{00000000-0005-0000-0000-00000C7C0000}"/>
    <cellStyle name="Normal 4 3 5 3 2 4 2" xfId="26846" xr:uid="{00000000-0005-0000-0000-00000D7C0000}"/>
    <cellStyle name="Normal 4 3 5 3 2 5" xfId="18700" xr:uid="{00000000-0005-0000-0000-00000E7C0000}"/>
    <cellStyle name="Normal 4 3 5 3 3" xfId="3703" xr:uid="{00000000-0005-0000-0000-00000F7C0000}"/>
    <cellStyle name="Normal 4 3 5 3 3 2" xfId="11849" xr:uid="{00000000-0005-0000-0000-0000107C0000}"/>
    <cellStyle name="Normal 4 3 5 3 3 2 2" xfId="28145" xr:uid="{00000000-0005-0000-0000-0000117C0000}"/>
    <cellStyle name="Normal 4 3 5 3 3 3" xfId="19999" xr:uid="{00000000-0005-0000-0000-0000127C0000}"/>
    <cellStyle name="Normal 4 3 5 3 4" xfId="6293" xr:uid="{00000000-0005-0000-0000-0000137C0000}"/>
    <cellStyle name="Normal 4 3 5 3 4 2" xfId="14439" xr:uid="{00000000-0005-0000-0000-0000147C0000}"/>
    <cellStyle name="Normal 4 3 5 3 4 2 2" xfId="30735" xr:uid="{00000000-0005-0000-0000-0000157C0000}"/>
    <cellStyle name="Normal 4 3 5 3 4 3" xfId="22589" xr:uid="{00000000-0005-0000-0000-0000167C0000}"/>
    <cellStyle name="Normal 4 3 5 3 5" xfId="9140" xr:uid="{00000000-0005-0000-0000-0000177C0000}"/>
    <cellStyle name="Normal 4 3 5 3 5 2" xfId="25436" xr:uid="{00000000-0005-0000-0000-0000187C0000}"/>
    <cellStyle name="Normal 4 3 5 3 6" xfId="17290" xr:uid="{00000000-0005-0000-0000-0000197C0000}"/>
    <cellStyle name="Normal 4 3 5 4" xfId="1699" xr:uid="{00000000-0005-0000-0000-00001A7C0000}"/>
    <cellStyle name="Normal 4 3 5 4 2" xfId="4312" xr:uid="{00000000-0005-0000-0000-00001B7C0000}"/>
    <cellStyle name="Normal 4 3 5 4 2 2" xfId="12458" xr:uid="{00000000-0005-0000-0000-00001C7C0000}"/>
    <cellStyle name="Normal 4 3 5 4 2 2 2" xfId="28754" xr:uid="{00000000-0005-0000-0000-00001D7C0000}"/>
    <cellStyle name="Normal 4 3 5 4 2 3" xfId="20608" xr:uid="{00000000-0005-0000-0000-00001E7C0000}"/>
    <cellStyle name="Normal 4 3 5 4 3" xfId="6998" xr:uid="{00000000-0005-0000-0000-00001F7C0000}"/>
    <cellStyle name="Normal 4 3 5 4 3 2" xfId="15144" xr:uid="{00000000-0005-0000-0000-0000207C0000}"/>
    <cellStyle name="Normal 4 3 5 4 3 2 2" xfId="31440" xr:uid="{00000000-0005-0000-0000-0000217C0000}"/>
    <cellStyle name="Normal 4 3 5 4 3 3" xfId="23294" xr:uid="{00000000-0005-0000-0000-0000227C0000}"/>
    <cellStyle name="Normal 4 3 5 4 4" xfId="9845" xr:uid="{00000000-0005-0000-0000-0000237C0000}"/>
    <cellStyle name="Normal 4 3 5 4 4 2" xfId="26141" xr:uid="{00000000-0005-0000-0000-0000247C0000}"/>
    <cellStyle name="Normal 4 3 5 4 5" xfId="17995" xr:uid="{00000000-0005-0000-0000-0000257C0000}"/>
    <cellStyle name="Normal 4 3 5 5" xfId="3094" xr:uid="{00000000-0005-0000-0000-0000267C0000}"/>
    <cellStyle name="Normal 4 3 5 5 2" xfId="11240" xr:uid="{00000000-0005-0000-0000-0000277C0000}"/>
    <cellStyle name="Normal 4 3 5 5 2 2" xfId="27536" xr:uid="{00000000-0005-0000-0000-0000287C0000}"/>
    <cellStyle name="Normal 4 3 5 5 3" xfId="19390" xr:uid="{00000000-0005-0000-0000-0000297C0000}"/>
    <cellStyle name="Normal 4 3 5 6" xfId="5588" xr:uid="{00000000-0005-0000-0000-00002A7C0000}"/>
    <cellStyle name="Normal 4 3 5 6 2" xfId="13734" xr:uid="{00000000-0005-0000-0000-00002B7C0000}"/>
    <cellStyle name="Normal 4 3 5 6 2 2" xfId="30030" xr:uid="{00000000-0005-0000-0000-00002C7C0000}"/>
    <cellStyle name="Normal 4 3 5 6 3" xfId="21884" xr:uid="{00000000-0005-0000-0000-00002D7C0000}"/>
    <cellStyle name="Normal 4 3 5 7" xfId="8435" xr:uid="{00000000-0005-0000-0000-00002E7C0000}"/>
    <cellStyle name="Normal 4 3 5 7 2" xfId="24731" xr:uid="{00000000-0005-0000-0000-00002F7C0000}"/>
    <cellStyle name="Normal 4 3 5 8" xfId="16585" xr:uid="{00000000-0005-0000-0000-0000307C0000}"/>
    <cellStyle name="Normal 4 3 6" xfId="378" xr:uid="{00000000-0005-0000-0000-0000317C0000}"/>
    <cellStyle name="Normal 4 3 6 2" xfId="1084" xr:uid="{00000000-0005-0000-0000-0000327C0000}"/>
    <cellStyle name="Normal 4 3 6 2 2" xfId="2494" xr:uid="{00000000-0005-0000-0000-0000337C0000}"/>
    <cellStyle name="Normal 4 3 6 2 2 2" xfId="4995" xr:uid="{00000000-0005-0000-0000-0000347C0000}"/>
    <cellStyle name="Normal 4 3 6 2 2 2 2" xfId="13141" xr:uid="{00000000-0005-0000-0000-0000357C0000}"/>
    <cellStyle name="Normal 4 3 6 2 2 2 2 2" xfId="29437" xr:uid="{00000000-0005-0000-0000-0000367C0000}"/>
    <cellStyle name="Normal 4 3 6 2 2 2 3" xfId="21291" xr:uid="{00000000-0005-0000-0000-0000377C0000}"/>
    <cellStyle name="Normal 4 3 6 2 2 3" xfId="7793" xr:uid="{00000000-0005-0000-0000-0000387C0000}"/>
    <cellStyle name="Normal 4 3 6 2 2 3 2" xfId="15939" xr:uid="{00000000-0005-0000-0000-0000397C0000}"/>
    <cellStyle name="Normal 4 3 6 2 2 3 2 2" xfId="32235" xr:uid="{00000000-0005-0000-0000-00003A7C0000}"/>
    <cellStyle name="Normal 4 3 6 2 2 3 3" xfId="24089" xr:uid="{00000000-0005-0000-0000-00003B7C0000}"/>
    <cellStyle name="Normal 4 3 6 2 2 4" xfId="10640" xr:uid="{00000000-0005-0000-0000-00003C7C0000}"/>
    <cellStyle name="Normal 4 3 6 2 2 4 2" xfId="26936" xr:uid="{00000000-0005-0000-0000-00003D7C0000}"/>
    <cellStyle name="Normal 4 3 6 2 2 5" xfId="18790" xr:uid="{00000000-0005-0000-0000-00003E7C0000}"/>
    <cellStyle name="Normal 4 3 6 2 3" xfId="3777" xr:uid="{00000000-0005-0000-0000-00003F7C0000}"/>
    <cellStyle name="Normal 4 3 6 2 3 2" xfId="11923" xr:uid="{00000000-0005-0000-0000-0000407C0000}"/>
    <cellStyle name="Normal 4 3 6 2 3 2 2" xfId="28219" xr:uid="{00000000-0005-0000-0000-0000417C0000}"/>
    <cellStyle name="Normal 4 3 6 2 3 3" xfId="20073" xr:uid="{00000000-0005-0000-0000-0000427C0000}"/>
    <cellStyle name="Normal 4 3 6 2 4" xfId="6383" xr:uid="{00000000-0005-0000-0000-0000437C0000}"/>
    <cellStyle name="Normal 4 3 6 2 4 2" xfId="14529" xr:uid="{00000000-0005-0000-0000-0000447C0000}"/>
    <cellStyle name="Normal 4 3 6 2 4 2 2" xfId="30825" xr:uid="{00000000-0005-0000-0000-0000457C0000}"/>
    <cellStyle name="Normal 4 3 6 2 4 3" xfId="22679" xr:uid="{00000000-0005-0000-0000-0000467C0000}"/>
    <cellStyle name="Normal 4 3 6 2 5" xfId="9230" xr:uid="{00000000-0005-0000-0000-0000477C0000}"/>
    <cellStyle name="Normal 4 3 6 2 5 2" xfId="25526" xr:uid="{00000000-0005-0000-0000-0000487C0000}"/>
    <cellStyle name="Normal 4 3 6 2 6" xfId="17380" xr:uid="{00000000-0005-0000-0000-0000497C0000}"/>
    <cellStyle name="Normal 4 3 6 3" xfId="1789" xr:uid="{00000000-0005-0000-0000-00004A7C0000}"/>
    <cellStyle name="Normal 4 3 6 3 2" xfId="4386" xr:uid="{00000000-0005-0000-0000-00004B7C0000}"/>
    <cellStyle name="Normal 4 3 6 3 2 2" xfId="12532" xr:uid="{00000000-0005-0000-0000-00004C7C0000}"/>
    <cellStyle name="Normal 4 3 6 3 2 2 2" xfId="28828" xr:uid="{00000000-0005-0000-0000-00004D7C0000}"/>
    <cellStyle name="Normal 4 3 6 3 2 3" xfId="20682" xr:uid="{00000000-0005-0000-0000-00004E7C0000}"/>
    <cellStyle name="Normal 4 3 6 3 3" xfId="7088" xr:uid="{00000000-0005-0000-0000-00004F7C0000}"/>
    <cellStyle name="Normal 4 3 6 3 3 2" xfId="15234" xr:uid="{00000000-0005-0000-0000-0000507C0000}"/>
    <cellStyle name="Normal 4 3 6 3 3 2 2" xfId="31530" xr:uid="{00000000-0005-0000-0000-0000517C0000}"/>
    <cellStyle name="Normal 4 3 6 3 3 3" xfId="23384" xr:uid="{00000000-0005-0000-0000-0000527C0000}"/>
    <cellStyle name="Normal 4 3 6 3 4" xfId="9935" xr:uid="{00000000-0005-0000-0000-0000537C0000}"/>
    <cellStyle name="Normal 4 3 6 3 4 2" xfId="26231" xr:uid="{00000000-0005-0000-0000-0000547C0000}"/>
    <cellStyle name="Normal 4 3 6 3 5" xfId="18085" xr:uid="{00000000-0005-0000-0000-0000557C0000}"/>
    <cellStyle name="Normal 4 3 6 4" xfId="3168" xr:uid="{00000000-0005-0000-0000-0000567C0000}"/>
    <cellStyle name="Normal 4 3 6 4 2" xfId="11314" xr:uid="{00000000-0005-0000-0000-0000577C0000}"/>
    <cellStyle name="Normal 4 3 6 4 2 2" xfId="27610" xr:uid="{00000000-0005-0000-0000-0000587C0000}"/>
    <cellStyle name="Normal 4 3 6 4 3" xfId="19464" xr:uid="{00000000-0005-0000-0000-0000597C0000}"/>
    <cellStyle name="Normal 4 3 6 5" xfId="5678" xr:uid="{00000000-0005-0000-0000-00005A7C0000}"/>
    <cellStyle name="Normal 4 3 6 5 2" xfId="13824" xr:uid="{00000000-0005-0000-0000-00005B7C0000}"/>
    <cellStyle name="Normal 4 3 6 5 2 2" xfId="30120" xr:uid="{00000000-0005-0000-0000-00005C7C0000}"/>
    <cellStyle name="Normal 4 3 6 5 3" xfId="21974" xr:uid="{00000000-0005-0000-0000-00005D7C0000}"/>
    <cellStyle name="Normal 4 3 6 6" xfId="8525" xr:uid="{00000000-0005-0000-0000-00005E7C0000}"/>
    <cellStyle name="Normal 4 3 6 6 2" xfId="24821" xr:uid="{00000000-0005-0000-0000-00005F7C0000}"/>
    <cellStyle name="Normal 4 3 6 7" xfId="16675" xr:uid="{00000000-0005-0000-0000-0000607C0000}"/>
    <cellStyle name="Normal 4 3 7" xfId="740" xr:uid="{00000000-0005-0000-0000-0000617C0000}"/>
    <cellStyle name="Normal 4 3 7 2" xfId="2150" xr:uid="{00000000-0005-0000-0000-0000627C0000}"/>
    <cellStyle name="Normal 4 3 7 2 2" xfId="4699" xr:uid="{00000000-0005-0000-0000-0000637C0000}"/>
    <cellStyle name="Normal 4 3 7 2 2 2" xfId="12845" xr:uid="{00000000-0005-0000-0000-0000647C0000}"/>
    <cellStyle name="Normal 4 3 7 2 2 2 2" xfId="29141" xr:uid="{00000000-0005-0000-0000-0000657C0000}"/>
    <cellStyle name="Normal 4 3 7 2 2 3" xfId="20995" xr:uid="{00000000-0005-0000-0000-0000667C0000}"/>
    <cellStyle name="Normal 4 3 7 2 3" xfId="7449" xr:uid="{00000000-0005-0000-0000-0000677C0000}"/>
    <cellStyle name="Normal 4 3 7 2 3 2" xfId="15595" xr:uid="{00000000-0005-0000-0000-0000687C0000}"/>
    <cellStyle name="Normal 4 3 7 2 3 2 2" xfId="31891" xr:uid="{00000000-0005-0000-0000-0000697C0000}"/>
    <cellStyle name="Normal 4 3 7 2 3 3" xfId="23745" xr:uid="{00000000-0005-0000-0000-00006A7C0000}"/>
    <cellStyle name="Normal 4 3 7 2 4" xfId="10296" xr:uid="{00000000-0005-0000-0000-00006B7C0000}"/>
    <cellStyle name="Normal 4 3 7 2 4 2" xfId="26592" xr:uid="{00000000-0005-0000-0000-00006C7C0000}"/>
    <cellStyle name="Normal 4 3 7 2 5" xfId="18446" xr:uid="{00000000-0005-0000-0000-00006D7C0000}"/>
    <cellStyle name="Normal 4 3 7 3" xfId="3481" xr:uid="{00000000-0005-0000-0000-00006E7C0000}"/>
    <cellStyle name="Normal 4 3 7 3 2" xfId="11627" xr:uid="{00000000-0005-0000-0000-00006F7C0000}"/>
    <cellStyle name="Normal 4 3 7 3 2 2" xfId="27923" xr:uid="{00000000-0005-0000-0000-0000707C0000}"/>
    <cellStyle name="Normal 4 3 7 3 3" xfId="19777" xr:uid="{00000000-0005-0000-0000-0000717C0000}"/>
    <cellStyle name="Normal 4 3 7 4" xfId="6039" xr:uid="{00000000-0005-0000-0000-0000727C0000}"/>
    <cellStyle name="Normal 4 3 7 4 2" xfId="14185" xr:uid="{00000000-0005-0000-0000-0000737C0000}"/>
    <cellStyle name="Normal 4 3 7 4 2 2" xfId="30481" xr:uid="{00000000-0005-0000-0000-0000747C0000}"/>
    <cellStyle name="Normal 4 3 7 4 3" xfId="22335" xr:uid="{00000000-0005-0000-0000-0000757C0000}"/>
    <cellStyle name="Normal 4 3 7 5" xfId="8886" xr:uid="{00000000-0005-0000-0000-0000767C0000}"/>
    <cellStyle name="Normal 4 3 7 5 2" xfId="25182" xr:uid="{00000000-0005-0000-0000-0000777C0000}"/>
    <cellStyle name="Normal 4 3 7 6" xfId="17036" xr:uid="{00000000-0005-0000-0000-0000787C0000}"/>
    <cellStyle name="Normal 4 3 8" xfId="1445" xr:uid="{00000000-0005-0000-0000-0000797C0000}"/>
    <cellStyle name="Normal 4 3 8 2" xfId="4090" xr:uid="{00000000-0005-0000-0000-00007A7C0000}"/>
    <cellStyle name="Normal 4 3 8 2 2" xfId="12236" xr:uid="{00000000-0005-0000-0000-00007B7C0000}"/>
    <cellStyle name="Normal 4 3 8 2 2 2" xfId="28532" xr:uid="{00000000-0005-0000-0000-00007C7C0000}"/>
    <cellStyle name="Normal 4 3 8 2 3" xfId="20386" xr:uid="{00000000-0005-0000-0000-00007D7C0000}"/>
    <cellStyle name="Normal 4 3 8 3" xfId="6744" xr:uid="{00000000-0005-0000-0000-00007E7C0000}"/>
    <cellStyle name="Normal 4 3 8 3 2" xfId="14890" xr:uid="{00000000-0005-0000-0000-00007F7C0000}"/>
    <cellStyle name="Normal 4 3 8 3 2 2" xfId="31186" xr:uid="{00000000-0005-0000-0000-0000807C0000}"/>
    <cellStyle name="Normal 4 3 8 3 3" xfId="23040" xr:uid="{00000000-0005-0000-0000-0000817C0000}"/>
    <cellStyle name="Normal 4 3 8 4" xfId="9591" xr:uid="{00000000-0005-0000-0000-0000827C0000}"/>
    <cellStyle name="Normal 4 3 8 4 2" xfId="25887" xr:uid="{00000000-0005-0000-0000-0000837C0000}"/>
    <cellStyle name="Normal 4 3 8 5" xfId="17741" xr:uid="{00000000-0005-0000-0000-0000847C0000}"/>
    <cellStyle name="Normal 4 3 9" xfId="2872" xr:uid="{00000000-0005-0000-0000-0000857C0000}"/>
    <cellStyle name="Normal 4 3 9 2" xfId="11018" xr:uid="{00000000-0005-0000-0000-0000867C0000}"/>
    <cellStyle name="Normal 4 3 9 2 2" xfId="27314" xr:uid="{00000000-0005-0000-0000-0000877C0000}"/>
    <cellStyle name="Normal 4 3 9 3" xfId="19168" xr:uid="{00000000-0005-0000-0000-0000887C0000}"/>
    <cellStyle name="Normal 4 4" xfId="56" xr:uid="{00000000-0005-0000-0000-0000897C0000}"/>
    <cellStyle name="Normal 4 4 10" xfId="8203" xr:uid="{00000000-0005-0000-0000-00008A7C0000}"/>
    <cellStyle name="Normal 4 4 10 2" xfId="24499" xr:uid="{00000000-0005-0000-0000-00008B7C0000}"/>
    <cellStyle name="Normal 4 4 11" xfId="16353" xr:uid="{00000000-0005-0000-0000-00008C7C0000}"/>
    <cellStyle name="Normal 4 4 2" xfId="146" xr:uid="{00000000-0005-0000-0000-00008D7C0000}"/>
    <cellStyle name="Normal 4 4 2 2" xfId="490" xr:uid="{00000000-0005-0000-0000-00008E7C0000}"/>
    <cellStyle name="Normal 4 4 2 2 2" xfId="1196" xr:uid="{00000000-0005-0000-0000-00008F7C0000}"/>
    <cellStyle name="Normal 4 4 2 2 2 2" xfId="2606" xr:uid="{00000000-0005-0000-0000-0000907C0000}"/>
    <cellStyle name="Normal 4 4 2 2 2 2 2" xfId="5087" xr:uid="{00000000-0005-0000-0000-0000917C0000}"/>
    <cellStyle name="Normal 4 4 2 2 2 2 2 2" xfId="13233" xr:uid="{00000000-0005-0000-0000-0000927C0000}"/>
    <cellStyle name="Normal 4 4 2 2 2 2 2 2 2" xfId="29529" xr:uid="{00000000-0005-0000-0000-0000937C0000}"/>
    <cellStyle name="Normal 4 4 2 2 2 2 2 3" xfId="21383" xr:uid="{00000000-0005-0000-0000-0000947C0000}"/>
    <cellStyle name="Normal 4 4 2 2 2 2 3" xfId="7905" xr:uid="{00000000-0005-0000-0000-0000957C0000}"/>
    <cellStyle name="Normal 4 4 2 2 2 2 3 2" xfId="16051" xr:uid="{00000000-0005-0000-0000-0000967C0000}"/>
    <cellStyle name="Normal 4 4 2 2 2 2 3 2 2" xfId="32347" xr:uid="{00000000-0005-0000-0000-0000977C0000}"/>
    <cellStyle name="Normal 4 4 2 2 2 2 3 3" xfId="24201" xr:uid="{00000000-0005-0000-0000-0000987C0000}"/>
    <cellStyle name="Normal 4 4 2 2 2 2 4" xfId="10752" xr:uid="{00000000-0005-0000-0000-0000997C0000}"/>
    <cellStyle name="Normal 4 4 2 2 2 2 4 2" xfId="27048" xr:uid="{00000000-0005-0000-0000-00009A7C0000}"/>
    <cellStyle name="Normal 4 4 2 2 2 2 5" xfId="18902" xr:uid="{00000000-0005-0000-0000-00009B7C0000}"/>
    <cellStyle name="Normal 4 4 2 2 2 3" xfId="3869" xr:uid="{00000000-0005-0000-0000-00009C7C0000}"/>
    <cellStyle name="Normal 4 4 2 2 2 3 2" xfId="12015" xr:uid="{00000000-0005-0000-0000-00009D7C0000}"/>
    <cellStyle name="Normal 4 4 2 2 2 3 2 2" xfId="28311" xr:uid="{00000000-0005-0000-0000-00009E7C0000}"/>
    <cellStyle name="Normal 4 4 2 2 2 3 3" xfId="20165" xr:uid="{00000000-0005-0000-0000-00009F7C0000}"/>
    <cellStyle name="Normal 4 4 2 2 2 4" xfId="6495" xr:uid="{00000000-0005-0000-0000-0000A07C0000}"/>
    <cellStyle name="Normal 4 4 2 2 2 4 2" xfId="14641" xr:uid="{00000000-0005-0000-0000-0000A17C0000}"/>
    <cellStyle name="Normal 4 4 2 2 2 4 2 2" xfId="30937" xr:uid="{00000000-0005-0000-0000-0000A27C0000}"/>
    <cellStyle name="Normal 4 4 2 2 2 4 3" xfId="22791" xr:uid="{00000000-0005-0000-0000-0000A37C0000}"/>
    <cellStyle name="Normal 4 4 2 2 2 5" xfId="9342" xr:uid="{00000000-0005-0000-0000-0000A47C0000}"/>
    <cellStyle name="Normal 4 4 2 2 2 5 2" xfId="25638" xr:uid="{00000000-0005-0000-0000-0000A57C0000}"/>
    <cellStyle name="Normal 4 4 2 2 2 6" xfId="17492" xr:uid="{00000000-0005-0000-0000-0000A67C0000}"/>
    <cellStyle name="Normal 4 4 2 2 3" xfId="1901" xr:uid="{00000000-0005-0000-0000-0000A77C0000}"/>
    <cellStyle name="Normal 4 4 2 2 3 2" xfId="4478" xr:uid="{00000000-0005-0000-0000-0000A87C0000}"/>
    <cellStyle name="Normal 4 4 2 2 3 2 2" xfId="12624" xr:uid="{00000000-0005-0000-0000-0000A97C0000}"/>
    <cellStyle name="Normal 4 4 2 2 3 2 2 2" xfId="28920" xr:uid="{00000000-0005-0000-0000-0000AA7C0000}"/>
    <cellStyle name="Normal 4 4 2 2 3 2 3" xfId="20774" xr:uid="{00000000-0005-0000-0000-0000AB7C0000}"/>
    <cellStyle name="Normal 4 4 2 2 3 3" xfId="7200" xr:uid="{00000000-0005-0000-0000-0000AC7C0000}"/>
    <cellStyle name="Normal 4 4 2 2 3 3 2" xfId="15346" xr:uid="{00000000-0005-0000-0000-0000AD7C0000}"/>
    <cellStyle name="Normal 4 4 2 2 3 3 2 2" xfId="31642" xr:uid="{00000000-0005-0000-0000-0000AE7C0000}"/>
    <cellStyle name="Normal 4 4 2 2 3 3 3" xfId="23496" xr:uid="{00000000-0005-0000-0000-0000AF7C0000}"/>
    <cellStyle name="Normal 4 4 2 2 3 4" xfId="10047" xr:uid="{00000000-0005-0000-0000-0000B07C0000}"/>
    <cellStyle name="Normal 4 4 2 2 3 4 2" xfId="26343" xr:uid="{00000000-0005-0000-0000-0000B17C0000}"/>
    <cellStyle name="Normal 4 4 2 2 3 5" xfId="18197" xr:uid="{00000000-0005-0000-0000-0000B27C0000}"/>
    <cellStyle name="Normal 4 4 2 2 4" xfId="3260" xr:uid="{00000000-0005-0000-0000-0000B37C0000}"/>
    <cellStyle name="Normal 4 4 2 2 4 2" xfId="11406" xr:uid="{00000000-0005-0000-0000-0000B47C0000}"/>
    <cellStyle name="Normal 4 4 2 2 4 2 2" xfId="27702" xr:uid="{00000000-0005-0000-0000-0000B57C0000}"/>
    <cellStyle name="Normal 4 4 2 2 4 3" xfId="19556" xr:uid="{00000000-0005-0000-0000-0000B67C0000}"/>
    <cellStyle name="Normal 4 4 2 2 5" xfId="5790" xr:uid="{00000000-0005-0000-0000-0000B77C0000}"/>
    <cellStyle name="Normal 4 4 2 2 5 2" xfId="13936" xr:uid="{00000000-0005-0000-0000-0000B87C0000}"/>
    <cellStyle name="Normal 4 4 2 2 5 2 2" xfId="30232" xr:uid="{00000000-0005-0000-0000-0000B97C0000}"/>
    <cellStyle name="Normal 4 4 2 2 5 3" xfId="22086" xr:uid="{00000000-0005-0000-0000-0000BA7C0000}"/>
    <cellStyle name="Normal 4 4 2 2 6" xfId="8637" xr:uid="{00000000-0005-0000-0000-0000BB7C0000}"/>
    <cellStyle name="Normal 4 4 2 2 6 2" xfId="24933" xr:uid="{00000000-0005-0000-0000-0000BC7C0000}"/>
    <cellStyle name="Normal 4 4 2 2 7" xfId="16787" xr:uid="{00000000-0005-0000-0000-0000BD7C0000}"/>
    <cellStyle name="Normal 4 4 2 3" xfId="852" xr:uid="{00000000-0005-0000-0000-0000BE7C0000}"/>
    <cellStyle name="Normal 4 4 2 3 2" xfId="2262" xr:uid="{00000000-0005-0000-0000-0000BF7C0000}"/>
    <cellStyle name="Normal 4 4 2 3 2 2" xfId="4791" xr:uid="{00000000-0005-0000-0000-0000C07C0000}"/>
    <cellStyle name="Normal 4 4 2 3 2 2 2" xfId="12937" xr:uid="{00000000-0005-0000-0000-0000C17C0000}"/>
    <cellStyle name="Normal 4 4 2 3 2 2 2 2" xfId="29233" xr:uid="{00000000-0005-0000-0000-0000C27C0000}"/>
    <cellStyle name="Normal 4 4 2 3 2 2 3" xfId="21087" xr:uid="{00000000-0005-0000-0000-0000C37C0000}"/>
    <cellStyle name="Normal 4 4 2 3 2 3" xfId="7561" xr:uid="{00000000-0005-0000-0000-0000C47C0000}"/>
    <cellStyle name="Normal 4 4 2 3 2 3 2" xfId="15707" xr:uid="{00000000-0005-0000-0000-0000C57C0000}"/>
    <cellStyle name="Normal 4 4 2 3 2 3 2 2" xfId="32003" xr:uid="{00000000-0005-0000-0000-0000C67C0000}"/>
    <cellStyle name="Normal 4 4 2 3 2 3 3" xfId="23857" xr:uid="{00000000-0005-0000-0000-0000C77C0000}"/>
    <cellStyle name="Normal 4 4 2 3 2 4" xfId="10408" xr:uid="{00000000-0005-0000-0000-0000C87C0000}"/>
    <cellStyle name="Normal 4 4 2 3 2 4 2" xfId="26704" xr:uid="{00000000-0005-0000-0000-0000C97C0000}"/>
    <cellStyle name="Normal 4 4 2 3 2 5" xfId="18558" xr:uid="{00000000-0005-0000-0000-0000CA7C0000}"/>
    <cellStyle name="Normal 4 4 2 3 3" xfId="3573" xr:uid="{00000000-0005-0000-0000-0000CB7C0000}"/>
    <cellStyle name="Normal 4 4 2 3 3 2" xfId="11719" xr:uid="{00000000-0005-0000-0000-0000CC7C0000}"/>
    <cellStyle name="Normal 4 4 2 3 3 2 2" xfId="28015" xr:uid="{00000000-0005-0000-0000-0000CD7C0000}"/>
    <cellStyle name="Normal 4 4 2 3 3 3" xfId="19869" xr:uid="{00000000-0005-0000-0000-0000CE7C0000}"/>
    <cellStyle name="Normal 4 4 2 3 4" xfId="6151" xr:uid="{00000000-0005-0000-0000-0000CF7C0000}"/>
    <cellStyle name="Normal 4 4 2 3 4 2" xfId="14297" xr:uid="{00000000-0005-0000-0000-0000D07C0000}"/>
    <cellStyle name="Normal 4 4 2 3 4 2 2" xfId="30593" xr:uid="{00000000-0005-0000-0000-0000D17C0000}"/>
    <cellStyle name="Normal 4 4 2 3 4 3" xfId="22447" xr:uid="{00000000-0005-0000-0000-0000D27C0000}"/>
    <cellStyle name="Normal 4 4 2 3 5" xfId="8998" xr:uid="{00000000-0005-0000-0000-0000D37C0000}"/>
    <cellStyle name="Normal 4 4 2 3 5 2" xfId="25294" xr:uid="{00000000-0005-0000-0000-0000D47C0000}"/>
    <cellStyle name="Normal 4 4 2 3 6" xfId="17148" xr:uid="{00000000-0005-0000-0000-0000D57C0000}"/>
    <cellStyle name="Normal 4 4 2 4" xfId="1557" xr:uid="{00000000-0005-0000-0000-0000D67C0000}"/>
    <cellStyle name="Normal 4 4 2 4 2" xfId="4182" xr:uid="{00000000-0005-0000-0000-0000D77C0000}"/>
    <cellStyle name="Normal 4 4 2 4 2 2" xfId="12328" xr:uid="{00000000-0005-0000-0000-0000D87C0000}"/>
    <cellStyle name="Normal 4 4 2 4 2 2 2" xfId="28624" xr:uid="{00000000-0005-0000-0000-0000D97C0000}"/>
    <cellStyle name="Normal 4 4 2 4 2 3" xfId="20478" xr:uid="{00000000-0005-0000-0000-0000DA7C0000}"/>
    <cellStyle name="Normal 4 4 2 4 3" xfId="6856" xr:uid="{00000000-0005-0000-0000-0000DB7C0000}"/>
    <cellStyle name="Normal 4 4 2 4 3 2" xfId="15002" xr:uid="{00000000-0005-0000-0000-0000DC7C0000}"/>
    <cellStyle name="Normal 4 4 2 4 3 2 2" xfId="31298" xr:uid="{00000000-0005-0000-0000-0000DD7C0000}"/>
    <cellStyle name="Normal 4 4 2 4 3 3" xfId="23152" xr:uid="{00000000-0005-0000-0000-0000DE7C0000}"/>
    <cellStyle name="Normal 4 4 2 4 4" xfId="9703" xr:uid="{00000000-0005-0000-0000-0000DF7C0000}"/>
    <cellStyle name="Normal 4 4 2 4 4 2" xfId="25999" xr:uid="{00000000-0005-0000-0000-0000E07C0000}"/>
    <cellStyle name="Normal 4 4 2 4 5" xfId="17853" xr:uid="{00000000-0005-0000-0000-0000E17C0000}"/>
    <cellStyle name="Normal 4 4 2 5" xfId="2964" xr:uid="{00000000-0005-0000-0000-0000E27C0000}"/>
    <cellStyle name="Normal 4 4 2 5 2" xfId="11110" xr:uid="{00000000-0005-0000-0000-0000E37C0000}"/>
    <cellStyle name="Normal 4 4 2 5 2 2" xfId="27406" xr:uid="{00000000-0005-0000-0000-0000E47C0000}"/>
    <cellStyle name="Normal 4 4 2 5 3" xfId="19260" xr:uid="{00000000-0005-0000-0000-0000E57C0000}"/>
    <cellStyle name="Normal 4 4 2 6" xfId="5446" xr:uid="{00000000-0005-0000-0000-0000E67C0000}"/>
    <cellStyle name="Normal 4 4 2 6 2" xfId="13592" xr:uid="{00000000-0005-0000-0000-0000E77C0000}"/>
    <cellStyle name="Normal 4 4 2 6 2 2" xfId="29888" xr:uid="{00000000-0005-0000-0000-0000E87C0000}"/>
    <cellStyle name="Normal 4 4 2 6 3" xfId="21742" xr:uid="{00000000-0005-0000-0000-0000E97C0000}"/>
    <cellStyle name="Normal 4 4 2 7" xfId="8293" xr:uid="{00000000-0005-0000-0000-0000EA7C0000}"/>
    <cellStyle name="Normal 4 4 2 7 2" xfId="24589" xr:uid="{00000000-0005-0000-0000-0000EB7C0000}"/>
    <cellStyle name="Normal 4 4 2 8" xfId="16443" xr:uid="{00000000-0005-0000-0000-0000EC7C0000}"/>
    <cellStyle name="Normal 4 4 3" xfId="227" xr:uid="{00000000-0005-0000-0000-0000ED7C0000}"/>
    <cellStyle name="Normal 4 4 3 2" xfId="571" xr:uid="{00000000-0005-0000-0000-0000EE7C0000}"/>
    <cellStyle name="Normal 4 4 3 2 2" xfId="1277" xr:uid="{00000000-0005-0000-0000-0000EF7C0000}"/>
    <cellStyle name="Normal 4 4 3 2 2 2" xfId="2687" xr:uid="{00000000-0005-0000-0000-0000F07C0000}"/>
    <cellStyle name="Normal 4 4 3 2 2 2 2" xfId="5161" xr:uid="{00000000-0005-0000-0000-0000F17C0000}"/>
    <cellStyle name="Normal 4 4 3 2 2 2 2 2" xfId="13307" xr:uid="{00000000-0005-0000-0000-0000F27C0000}"/>
    <cellStyle name="Normal 4 4 3 2 2 2 2 2 2" xfId="29603" xr:uid="{00000000-0005-0000-0000-0000F37C0000}"/>
    <cellStyle name="Normal 4 4 3 2 2 2 2 3" xfId="21457" xr:uid="{00000000-0005-0000-0000-0000F47C0000}"/>
    <cellStyle name="Normal 4 4 3 2 2 2 3" xfId="7986" xr:uid="{00000000-0005-0000-0000-0000F57C0000}"/>
    <cellStyle name="Normal 4 4 3 2 2 2 3 2" xfId="16132" xr:uid="{00000000-0005-0000-0000-0000F67C0000}"/>
    <cellStyle name="Normal 4 4 3 2 2 2 3 2 2" xfId="32428" xr:uid="{00000000-0005-0000-0000-0000F77C0000}"/>
    <cellStyle name="Normal 4 4 3 2 2 2 3 3" xfId="24282" xr:uid="{00000000-0005-0000-0000-0000F87C0000}"/>
    <cellStyle name="Normal 4 4 3 2 2 2 4" xfId="10833" xr:uid="{00000000-0005-0000-0000-0000F97C0000}"/>
    <cellStyle name="Normal 4 4 3 2 2 2 4 2" xfId="27129" xr:uid="{00000000-0005-0000-0000-0000FA7C0000}"/>
    <cellStyle name="Normal 4 4 3 2 2 2 5" xfId="18983" xr:uid="{00000000-0005-0000-0000-0000FB7C0000}"/>
    <cellStyle name="Normal 4 4 3 2 2 3" xfId="3943" xr:uid="{00000000-0005-0000-0000-0000FC7C0000}"/>
    <cellStyle name="Normal 4 4 3 2 2 3 2" xfId="12089" xr:uid="{00000000-0005-0000-0000-0000FD7C0000}"/>
    <cellStyle name="Normal 4 4 3 2 2 3 2 2" xfId="28385" xr:uid="{00000000-0005-0000-0000-0000FE7C0000}"/>
    <cellStyle name="Normal 4 4 3 2 2 3 3" xfId="20239" xr:uid="{00000000-0005-0000-0000-0000FF7C0000}"/>
    <cellStyle name="Normal 4 4 3 2 2 4" xfId="6576" xr:uid="{00000000-0005-0000-0000-0000007D0000}"/>
    <cellStyle name="Normal 4 4 3 2 2 4 2" xfId="14722" xr:uid="{00000000-0005-0000-0000-0000017D0000}"/>
    <cellStyle name="Normal 4 4 3 2 2 4 2 2" xfId="31018" xr:uid="{00000000-0005-0000-0000-0000027D0000}"/>
    <cellStyle name="Normal 4 4 3 2 2 4 3" xfId="22872" xr:uid="{00000000-0005-0000-0000-0000037D0000}"/>
    <cellStyle name="Normal 4 4 3 2 2 5" xfId="9423" xr:uid="{00000000-0005-0000-0000-0000047D0000}"/>
    <cellStyle name="Normal 4 4 3 2 2 5 2" xfId="25719" xr:uid="{00000000-0005-0000-0000-0000057D0000}"/>
    <cellStyle name="Normal 4 4 3 2 2 6" xfId="17573" xr:uid="{00000000-0005-0000-0000-0000067D0000}"/>
    <cellStyle name="Normal 4 4 3 2 3" xfId="1982" xr:uid="{00000000-0005-0000-0000-0000077D0000}"/>
    <cellStyle name="Normal 4 4 3 2 3 2" xfId="4552" xr:uid="{00000000-0005-0000-0000-0000087D0000}"/>
    <cellStyle name="Normal 4 4 3 2 3 2 2" xfId="12698" xr:uid="{00000000-0005-0000-0000-0000097D0000}"/>
    <cellStyle name="Normal 4 4 3 2 3 2 2 2" xfId="28994" xr:uid="{00000000-0005-0000-0000-00000A7D0000}"/>
    <cellStyle name="Normal 4 4 3 2 3 2 3" xfId="20848" xr:uid="{00000000-0005-0000-0000-00000B7D0000}"/>
    <cellStyle name="Normal 4 4 3 2 3 3" xfId="7281" xr:uid="{00000000-0005-0000-0000-00000C7D0000}"/>
    <cellStyle name="Normal 4 4 3 2 3 3 2" xfId="15427" xr:uid="{00000000-0005-0000-0000-00000D7D0000}"/>
    <cellStyle name="Normal 4 4 3 2 3 3 2 2" xfId="31723" xr:uid="{00000000-0005-0000-0000-00000E7D0000}"/>
    <cellStyle name="Normal 4 4 3 2 3 3 3" xfId="23577" xr:uid="{00000000-0005-0000-0000-00000F7D0000}"/>
    <cellStyle name="Normal 4 4 3 2 3 4" xfId="10128" xr:uid="{00000000-0005-0000-0000-0000107D0000}"/>
    <cellStyle name="Normal 4 4 3 2 3 4 2" xfId="26424" xr:uid="{00000000-0005-0000-0000-0000117D0000}"/>
    <cellStyle name="Normal 4 4 3 2 3 5" xfId="18278" xr:uid="{00000000-0005-0000-0000-0000127D0000}"/>
    <cellStyle name="Normal 4 4 3 2 4" xfId="3334" xr:uid="{00000000-0005-0000-0000-0000137D0000}"/>
    <cellStyle name="Normal 4 4 3 2 4 2" xfId="11480" xr:uid="{00000000-0005-0000-0000-0000147D0000}"/>
    <cellStyle name="Normal 4 4 3 2 4 2 2" xfId="27776" xr:uid="{00000000-0005-0000-0000-0000157D0000}"/>
    <cellStyle name="Normal 4 4 3 2 4 3" xfId="19630" xr:uid="{00000000-0005-0000-0000-0000167D0000}"/>
    <cellStyle name="Normal 4 4 3 2 5" xfId="5871" xr:uid="{00000000-0005-0000-0000-0000177D0000}"/>
    <cellStyle name="Normal 4 4 3 2 5 2" xfId="14017" xr:uid="{00000000-0005-0000-0000-0000187D0000}"/>
    <cellStyle name="Normal 4 4 3 2 5 2 2" xfId="30313" xr:uid="{00000000-0005-0000-0000-0000197D0000}"/>
    <cellStyle name="Normal 4 4 3 2 5 3" xfId="22167" xr:uid="{00000000-0005-0000-0000-00001A7D0000}"/>
    <cellStyle name="Normal 4 4 3 2 6" xfId="8718" xr:uid="{00000000-0005-0000-0000-00001B7D0000}"/>
    <cellStyle name="Normal 4 4 3 2 6 2" xfId="25014" xr:uid="{00000000-0005-0000-0000-00001C7D0000}"/>
    <cellStyle name="Normal 4 4 3 2 7" xfId="16868" xr:uid="{00000000-0005-0000-0000-00001D7D0000}"/>
    <cellStyle name="Normal 4 4 3 3" xfId="933" xr:uid="{00000000-0005-0000-0000-00001E7D0000}"/>
    <cellStyle name="Normal 4 4 3 3 2" xfId="2343" xr:uid="{00000000-0005-0000-0000-00001F7D0000}"/>
    <cellStyle name="Normal 4 4 3 3 2 2" xfId="4865" xr:uid="{00000000-0005-0000-0000-0000207D0000}"/>
    <cellStyle name="Normal 4 4 3 3 2 2 2" xfId="13011" xr:uid="{00000000-0005-0000-0000-0000217D0000}"/>
    <cellStyle name="Normal 4 4 3 3 2 2 2 2" xfId="29307" xr:uid="{00000000-0005-0000-0000-0000227D0000}"/>
    <cellStyle name="Normal 4 4 3 3 2 2 3" xfId="21161" xr:uid="{00000000-0005-0000-0000-0000237D0000}"/>
    <cellStyle name="Normal 4 4 3 3 2 3" xfId="7642" xr:uid="{00000000-0005-0000-0000-0000247D0000}"/>
    <cellStyle name="Normal 4 4 3 3 2 3 2" xfId="15788" xr:uid="{00000000-0005-0000-0000-0000257D0000}"/>
    <cellStyle name="Normal 4 4 3 3 2 3 2 2" xfId="32084" xr:uid="{00000000-0005-0000-0000-0000267D0000}"/>
    <cellStyle name="Normal 4 4 3 3 2 3 3" xfId="23938" xr:uid="{00000000-0005-0000-0000-0000277D0000}"/>
    <cellStyle name="Normal 4 4 3 3 2 4" xfId="10489" xr:uid="{00000000-0005-0000-0000-0000287D0000}"/>
    <cellStyle name="Normal 4 4 3 3 2 4 2" xfId="26785" xr:uid="{00000000-0005-0000-0000-0000297D0000}"/>
    <cellStyle name="Normal 4 4 3 3 2 5" xfId="18639" xr:uid="{00000000-0005-0000-0000-00002A7D0000}"/>
    <cellStyle name="Normal 4 4 3 3 3" xfId="3647" xr:uid="{00000000-0005-0000-0000-00002B7D0000}"/>
    <cellStyle name="Normal 4 4 3 3 3 2" xfId="11793" xr:uid="{00000000-0005-0000-0000-00002C7D0000}"/>
    <cellStyle name="Normal 4 4 3 3 3 2 2" xfId="28089" xr:uid="{00000000-0005-0000-0000-00002D7D0000}"/>
    <cellStyle name="Normal 4 4 3 3 3 3" xfId="19943" xr:uid="{00000000-0005-0000-0000-00002E7D0000}"/>
    <cellStyle name="Normal 4 4 3 3 4" xfId="6232" xr:uid="{00000000-0005-0000-0000-00002F7D0000}"/>
    <cellStyle name="Normal 4 4 3 3 4 2" xfId="14378" xr:uid="{00000000-0005-0000-0000-0000307D0000}"/>
    <cellStyle name="Normal 4 4 3 3 4 2 2" xfId="30674" xr:uid="{00000000-0005-0000-0000-0000317D0000}"/>
    <cellStyle name="Normal 4 4 3 3 4 3" xfId="22528" xr:uid="{00000000-0005-0000-0000-0000327D0000}"/>
    <cellStyle name="Normal 4 4 3 3 5" xfId="9079" xr:uid="{00000000-0005-0000-0000-0000337D0000}"/>
    <cellStyle name="Normal 4 4 3 3 5 2" xfId="25375" xr:uid="{00000000-0005-0000-0000-0000347D0000}"/>
    <cellStyle name="Normal 4 4 3 3 6" xfId="17229" xr:uid="{00000000-0005-0000-0000-0000357D0000}"/>
    <cellStyle name="Normal 4 4 3 4" xfId="1638" xr:uid="{00000000-0005-0000-0000-0000367D0000}"/>
    <cellStyle name="Normal 4 4 3 4 2" xfId="4256" xr:uid="{00000000-0005-0000-0000-0000377D0000}"/>
    <cellStyle name="Normal 4 4 3 4 2 2" xfId="12402" xr:uid="{00000000-0005-0000-0000-0000387D0000}"/>
    <cellStyle name="Normal 4 4 3 4 2 2 2" xfId="28698" xr:uid="{00000000-0005-0000-0000-0000397D0000}"/>
    <cellStyle name="Normal 4 4 3 4 2 3" xfId="20552" xr:uid="{00000000-0005-0000-0000-00003A7D0000}"/>
    <cellStyle name="Normal 4 4 3 4 3" xfId="6937" xr:uid="{00000000-0005-0000-0000-00003B7D0000}"/>
    <cellStyle name="Normal 4 4 3 4 3 2" xfId="15083" xr:uid="{00000000-0005-0000-0000-00003C7D0000}"/>
    <cellStyle name="Normal 4 4 3 4 3 2 2" xfId="31379" xr:uid="{00000000-0005-0000-0000-00003D7D0000}"/>
    <cellStyle name="Normal 4 4 3 4 3 3" xfId="23233" xr:uid="{00000000-0005-0000-0000-00003E7D0000}"/>
    <cellStyle name="Normal 4 4 3 4 4" xfId="9784" xr:uid="{00000000-0005-0000-0000-00003F7D0000}"/>
    <cellStyle name="Normal 4 4 3 4 4 2" xfId="26080" xr:uid="{00000000-0005-0000-0000-0000407D0000}"/>
    <cellStyle name="Normal 4 4 3 4 5" xfId="17934" xr:uid="{00000000-0005-0000-0000-0000417D0000}"/>
    <cellStyle name="Normal 4 4 3 5" xfId="3038" xr:uid="{00000000-0005-0000-0000-0000427D0000}"/>
    <cellStyle name="Normal 4 4 3 5 2" xfId="11184" xr:uid="{00000000-0005-0000-0000-0000437D0000}"/>
    <cellStyle name="Normal 4 4 3 5 2 2" xfId="27480" xr:uid="{00000000-0005-0000-0000-0000447D0000}"/>
    <cellStyle name="Normal 4 4 3 5 3" xfId="19334" xr:uid="{00000000-0005-0000-0000-0000457D0000}"/>
    <cellStyle name="Normal 4 4 3 6" xfId="5527" xr:uid="{00000000-0005-0000-0000-0000467D0000}"/>
    <cellStyle name="Normal 4 4 3 6 2" xfId="13673" xr:uid="{00000000-0005-0000-0000-0000477D0000}"/>
    <cellStyle name="Normal 4 4 3 6 2 2" xfId="29969" xr:uid="{00000000-0005-0000-0000-0000487D0000}"/>
    <cellStyle name="Normal 4 4 3 6 3" xfId="21823" xr:uid="{00000000-0005-0000-0000-0000497D0000}"/>
    <cellStyle name="Normal 4 4 3 7" xfId="8374" xr:uid="{00000000-0005-0000-0000-00004A7D0000}"/>
    <cellStyle name="Normal 4 4 3 7 2" xfId="24670" xr:uid="{00000000-0005-0000-0000-00004B7D0000}"/>
    <cellStyle name="Normal 4 4 3 8" xfId="16524" xr:uid="{00000000-0005-0000-0000-00004C7D0000}"/>
    <cellStyle name="Normal 4 4 4" xfId="310" xr:uid="{00000000-0005-0000-0000-00004D7D0000}"/>
    <cellStyle name="Normal 4 4 4 2" xfId="654" xr:uid="{00000000-0005-0000-0000-00004E7D0000}"/>
    <cellStyle name="Normal 4 4 4 2 2" xfId="1360" xr:uid="{00000000-0005-0000-0000-00004F7D0000}"/>
    <cellStyle name="Normal 4 4 4 2 2 2" xfId="2770" xr:uid="{00000000-0005-0000-0000-0000507D0000}"/>
    <cellStyle name="Normal 4 4 4 2 2 2 2" xfId="5235" xr:uid="{00000000-0005-0000-0000-0000517D0000}"/>
    <cellStyle name="Normal 4 4 4 2 2 2 2 2" xfId="13381" xr:uid="{00000000-0005-0000-0000-0000527D0000}"/>
    <cellStyle name="Normal 4 4 4 2 2 2 2 2 2" xfId="29677" xr:uid="{00000000-0005-0000-0000-0000537D0000}"/>
    <cellStyle name="Normal 4 4 4 2 2 2 2 3" xfId="21531" xr:uid="{00000000-0005-0000-0000-0000547D0000}"/>
    <cellStyle name="Normal 4 4 4 2 2 2 3" xfId="8069" xr:uid="{00000000-0005-0000-0000-0000557D0000}"/>
    <cellStyle name="Normal 4 4 4 2 2 2 3 2" xfId="16215" xr:uid="{00000000-0005-0000-0000-0000567D0000}"/>
    <cellStyle name="Normal 4 4 4 2 2 2 3 2 2" xfId="32511" xr:uid="{00000000-0005-0000-0000-0000577D0000}"/>
    <cellStyle name="Normal 4 4 4 2 2 2 3 3" xfId="24365" xr:uid="{00000000-0005-0000-0000-0000587D0000}"/>
    <cellStyle name="Normal 4 4 4 2 2 2 4" xfId="10916" xr:uid="{00000000-0005-0000-0000-0000597D0000}"/>
    <cellStyle name="Normal 4 4 4 2 2 2 4 2" xfId="27212" xr:uid="{00000000-0005-0000-0000-00005A7D0000}"/>
    <cellStyle name="Normal 4 4 4 2 2 2 5" xfId="19066" xr:uid="{00000000-0005-0000-0000-00005B7D0000}"/>
    <cellStyle name="Normal 4 4 4 2 2 3" xfId="4017" xr:uid="{00000000-0005-0000-0000-00005C7D0000}"/>
    <cellStyle name="Normal 4 4 4 2 2 3 2" xfId="12163" xr:uid="{00000000-0005-0000-0000-00005D7D0000}"/>
    <cellStyle name="Normal 4 4 4 2 2 3 2 2" xfId="28459" xr:uid="{00000000-0005-0000-0000-00005E7D0000}"/>
    <cellStyle name="Normal 4 4 4 2 2 3 3" xfId="20313" xr:uid="{00000000-0005-0000-0000-00005F7D0000}"/>
    <cellStyle name="Normal 4 4 4 2 2 4" xfId="6659" xr:uid="{00000000-0005-0000-0000-0000607D0000}"/>
    <cellStyle name="Normal 4 4 4 2 2 4 2" xfId="14805" xr:uid="{00000000-0005-0000-0000-0000617D0000}"/>
    <cellStyle name="Normal 4 4 4 2 2 4 2 2" xfId="31101" xr:uid="{00000000-0005-0000-0000-0000627D0000}"/>
    <cellStyle name="Normal 4 4 4 2 2 4 3" xfId="22955" xr:uid="{00000000-0005-0000-0000-0000637D0000}"/>
    <cellStyle name="Normal 4 4 4 2 2 5" xfId="9506" xr:uid="{00000000-0005-0000-0000-0000647D0000}"/>
    <cellStyle name="Normal 4 4 4 2 2 5 2" xfId="25802" xr:uid="{00000000-0005-0000-0000-0000657D0000}"/>
    <cellStyle name="Normal 4 4 4 2 2 6" xfId="17656" xr:uid="{00000000-0005-0000-0000-0000667D0000}"/>
    <cellStyle name="Normal 4 4 4 2 3" xfId="2065" xr:uid="{00000000-0005-0000-0000-0000677D0000}"/>
    <cellStyle name="Normal 4 4 4 2 3 2" xfId="4626" xr:uid="{00000000-0005-0000-0000-0000687D0000}"/>
    <cellStyle name="Normal 4 4 4 2 3 2 2" xfId="12772" xr:uid="{00000000-0005-0000-0000-0000697D0000}"/>
    <cellStyle name="Normal 4 4 4 2 3 2 2 2" xfId="29068" xr:uid="{00000000-0005-0000-0000-00006A7D0000}"/>
    <cellStyle name="Normal 4 4 4 2 3 2 3" xfId="20922" xr:uid="{00000000-0005-0000-0000-00006B7D0000}"/>
    <cellStyle name="Normal 4 4 4 2 3 3" xfId="7364" xr:uid="{00000000-0005-0000-0000-00006C7D0000}"/>
    <cellStyle name="Normal 4 4 4 2 3 3 2" xfId="15510" xr:uid="{00000000-0005-0000-0000-00006D7D0000}"/>
    <cellStyle name="Normal 4 4 4 2 3 3 2 2" xfId="31806" xr:uid="{00000000-0005-0000-0000-00006E7D0000}"/>
    <cellStyle name="Normal 4 4 4 2 3 3 3" xfId="23660" xr:uid="{00000000-0005-0000-0000-00006F7D0000}"/>
    <cellStyle name="Normal 4 4 4 2 3 4" xfId="10211" xr:uid="{00000000-0005-0000-0000-0000707D0000}"/>
    <cellStyle name="Normal 4 4 4 2 3 4 2" xfId="26507" xr:uid="{00000000-0005-0000-0000-0000717D0000}"/>
    <cellStyle name="Normal 4 4 4 2 3 5" xfId="18361" xr:uid="{00000000-0005-0000-0000-0000727D0000}"/>
    <cellStyle name="Normal 4 4 4 2 4" xfId="3408" xr:uid="{00000000-0005-0000-0000-0000737D0000}"/>
    <cellStyle name="Normal 4 4 4 2 4 2" xfId="11554" xr:uid="{00000000-0005-0000-0000-0000747D0000}"/>
    <cellStyle name="Normal 4 4 4 2 4 2 2" xfId="27850" xr:uid="{00000000-0005-0000-0000-0000757D0000}"/>
    <cellStyle name="Normal 4 4 4 2 4 3" xfId="19704" xr:uid="{00000000-0005-0000-0000-0000767D0000}"/>
    <cellStyle name="Normal 4 4 4 2 5" xfId="5954" xr:uid="{00000000-0005-0000-0000-0000777D0000}"/>
    <cellStyle name="Normal 4 4 4 2 5 2" xfId="14100" xr:uid="{00000000-0005-0000-0000-0000787D0000}"/>
    <cellStyle name="Normal 4 4 4 2 5 2 2" xfId="30396" xr:uid="{00000000-0005-0000-0000-0000797D0000}"/>
    <cellStyle name="Normal 4 4 4 2 5 3" xfId="22250" xr:uid="{00000000-0005-0000-0000-00007A7D0000}"/>
    <cellStyle name="Normal 4 4 4 2 6" xfId="8801" xr:uid="{00000000-0005-0000-0000-00007B7D0000}"/>
    <cellStyle name="Normal 4 4 4 2 6 2" xfId="25097" xr:uid="{00000000-0005-0000-0000-00007C7D0000}"/>
    <cellStyle name="Normal 4 4 4 2 7" xfId="16951" xr:uid="{00000000-0005-0000-0000-00007D7D0000}"/>
    <cellStyle name="Normal 4 4 4 3" xfId="1016" xr:uid="{00000000-0005-0000-0000-00007E7D0000}"/>
    <cellStyle name="Normal 4 4 4 3 2" xfId="2426" xr:uid="{00000000-0005-0000-0000-00007F7D0000}"/>
    <cellStyle name="Normal 4 4 4 3 2 2" xfId="4939" xr:uid="{00000000-0005-0000-0000-0000807D0000}"/>
    <cellStyle name="Normal 4 4 4 3 2 2 2" xfId="13085" xr:uid="{00000000-0005-0000-0000-0000817D0000}"/>
    <cellStyle name="Normal 4 4 4 3 2 2 2 2" xfId="29381" xr:uid="{00000000-0005-0000-0000-0000827D0000}"/>
    <cellStyle name="Normal 4 4 4 3 2 2 3" xfId="21235" xr:uid="{00000000-0005-0000-0000-0000837D0000}"/>
    <cellStyle name="Normal 4 4 4 3 2 3" xfId="7725" xr:uid="{00000000-0005-0000-0000-0000847D0000}"/>
    <cellStyle name="Normal 4 4 4 3 2 3 2" xfId="15871" xr:uid="{00000000-0005-0000-0000-0000857D0000}"/>
    <cellStyle name="Normal 4 4 4 3 2 3 2 2" xfId="32167" xr:uid="{00000000-0005-0000-0000-0000867D0000}"/>
    <cellStyle name="Normal 4 4 4 3 2 3 3" xfId="24021" xr:uid="{00000000-0005-0000-0000-0000877D0000}"/>
    <cellStyle name="Normal 4 4 4 3 2 4" xfId="10572" xr:uid="{00000000-0005-0000-0000-0000887D0000}"/>
    <cellStyle name="Normal 4 4 4 3 2 4 2" xfId="26868" xr:uid="{00000000-0005-0000-0000-0000897D0000}"/>
    <cellStyle name="Normal 4 4 4 3 2 5" xfId="18722" xr:uid="{00000000-0005-0000-0000-00008A7D0000}"/>
    <cellStyle name="Normal 4 4 4 3 3" xfId="3721" xr:uid="{00000000-0005-0000-0000-00008B7D0000}"/>
    <cellStyle name="Normal 4 4 4 3 3 2" xfId="11867" xr:uid="{00000000-0005-0000-0000-00008C7D0000}"/>
    <cellStyle name="Normal 4 4 4 3 3 2 2" xfId="28163" xr:uid="{00000000-0005-0000-0000-00008D7D0000}"/>
    <cellStyle name="Normal 4 4 4 3 3 3" xfId="20017" xr:uid="{00000000-0005-0000-0000-00008E7D0000}"/>
    <cellStyle name="Normal 4 4 4 3 4" xfId="6315" xr:uid="{00000000-0005-0000-0000-00008F7D0000}"/>
    <cellStyle name="Normal 4 4 4 3 4 2" xfId="14461" xr:uid="{00000000-0005-0000-0000-0000907D0000}"/>
    <cellStyle name="Normal 4 4 4 3 4 2 2" xfId="30757" xr:uid="{00000000-0005-0000-0000-0000917D0000}"/>
    <cellStyle name="Normal 4 4 4 3 4 3" xfId="22611" xr:uid="{00000000-0005-0000-0000-0000927D0000}"/>
    <cellStyle name="Normal 4 4 4 3 5" xfId="9162" xr:uid="{00000000-0005-0000-0000-0000937D0000}"/>
    <cellStyle name="Normal 4 4 4 3 5 2" xfId="25458" xr:uid="{00000000-0005-0000-0000-0000947D0000}"/>
    <cellStyle name="Normal 4 4 4 3 6" xfId="17312" xr:uid="{00000000-0005-0000-0000-0000957D0000}"/>
    <cellStyle name="Normal 4 4 4 4" xfId="1721" xr:uid="{00000000-0005-0000-0000-0000967D0000}"/>
    <cellStyle name="Normal 4 4 4 4 2" xfId="4330" xr:uid="{00000000-0005-0000-0000-0000977D0000}"/>
    <cellStyle name="Normal 4 4 4 4 2 2" xfId="12476" xr:uid="{00000000-0005-0000-0000-0000987D0000}"/>
    <cellStyle name="Normal 4 4 4 4 2 2 2" xfId="28772" xr:uid="{00000000-0005-0000-0000-0000997D0000}"/>
    <cellStyle name="Normal 4 4 4 4 2 3" xfId="20626" xr:uid="{00000000-0005-0000-0000-00009A7D0000}"/>
    <cellStyle name="Normal 4 4 4 4 3" xfId="7020" xr:uid="{00000000-0005-0000-0000-00009B7D0000}"/>
    <cellStyle name="Normal 4 4 4 4 3 2" xfId="15166" xr:uid="{00000000-0005-0000-0000-00009C7D0000}"/>
    <cellStyle name="Normal 4 4 4 4 3 2 2" xfId="31462" xr:uid="{00000000-0005-0000-0000-00009D7D0000}"/>
    <cellStyle name="Normal 4 4 4 4 3 3" xfId="23316" xr:uid="{00000000-0005-0000-0000-00009E7D0000}"/>
    <cellStyle name="Normal 4 4 4 4 4" xfId="9867" xr:uid="{00000000-0005-0000-0000-00009F7D0000}"/>
    <cellStyle name="Normal 4 4 4 4 4 2" xfId="26163" xr:uid="{00000000-0005-0000-0000-0000A07D0000}"/>
    <cellStyle name="Normal 4 4 4 4 5" xfId="18017" xr:uid="{00000000-0005-0000-0000-0000A17D0000}"/>
    <cellStyle name="Normal 4 4 4 5" xfId="3112" xr:uid="{00000000-0005-0000-0000-0000A27D0000}"/>
    <cellStyle name="Normal 4 4 4 5 2" xfId="11258" xr:uid="{00000000-0005-0000-0000-0000A37D0000}"/>
    <cellStyle name="Normal 4 4 4 5 2 2" xfId="27554" xr:uid="{00000000-0005-0000-0000-0000A47D0000}"/>
    <cellStyle name="Normal 4 4 4 5 3" xfId="19408" xr:uid="{00000000-0005-0000-0000-0000A57D0000}"/>
    <cellStyle name="Normal 4 4 4 6" xfId="5610" xr:uid="{00000000-0005-0000-0000-0000A67D0000}"/>
    <cellStyle name="Normal 4 4 4 6 2" xfId="13756" xr:uid="{00000000-0005-0000-0000-0000A77D0000}"/>
    <cellStyle name="Normal 4 4 4 6 2 2" xfId="30052" xr:uid="{00000000-0005-0000-0000-0000A87D0000}"/>
    <cellStyle name="Normal 4 4 4 6 3" xfId="21906" xr:uid="{00000000-0005-0000-0000-0000A97D0000}"/>
    <cellStyle name="Normal 4 4 4 7" xfId="8457" xr:uid="{00000000-0005-0000-0000-0000AA7D0000}"/>
    <cellStyle name="Normal 4 4 4 7 2" xfId="24753" xr:uid="{00000000-0005-0000-0000-0000AB7D0000}"/>
    <cellStyle name="Normal 4 4 4 8" xfId="16607" xr:uid="{00000000-0005-0000-0000-0000AC7D0000}"/>
    <cellStyle name="Normal 4 4 5" xfId="400" xr:uid="{00000000-0005-0000-0000-0000AD7D0000}"/>
    <cellStyle name="Normal 4 4 5 2" xfId="1106" xr:uid="{00000000-0005-0000-0000-0000AE7D0000}"/>
    <cellStyle name="Normal 4 4 5 2 2" xfId="2516" xr:uid="{00000000-0005-0000-0000-0000AF7D0000}"/>
    <cellStyle name="Normal 4 4 5 2 2 2" xfId="5013" xr:uid="{00000000-0005-0000-0000-0000B07D0000}"/>
    <cellStyle name="Normal 4 4 5 2 2 2 2" xfId="13159" xr:uid="{00000000-0005-0000-0000-0000B17D0000}"/>
    <cellStyle name="Normal 4 4 5 2 2 2 2 2" xfId="29455" xr:uid="{00000000-0005-0000-0000-0000B27D0000}"/>
    <cellStyle name="Normal 4 4 5 2 2 2 3" xfId="21309" xr:uid="{00000000-0005-0000-0000-0000B37D0000}"/>
    <cellStyle name="Normal 4 4 5 2 2 3" xfId="7815" xr:uid="{00000000-0005-0000-0000-0000B47D0000}"/>
    <cellStyle name="Normal 4 4 5 2 2 3 2" xfId="15961" xr:uid="{00000000-0005-0000-0000-0000B57D0000}"/>
    <cellStyle name="Normal 4 4 5 2 2 3 2 2" xfId="32257" xr:uid="{00000000-0005-0000-0000-0000B67D0000}"/>
    <cellStyle name="Normal 4 4 5 2 2 3 3" xfId="24111" xr:uid="{00000000-0005-0000-0000-0000B77D0000}"/>
    <cellStyle name="Normal 4 4 5 2 2 4" xfId="10662" xr:uid="{00000000-0005-0000-0000-0000B87D0000}"/>
    <cellStyle name="Normal 4 4 5 2 2 4 2" xfId="26958" xr:uid="{00000000-0005-0000-0000-0000B97D0000}"/>
    <cellStyle name="Normal 4 4 5 2 2 5" xfId="18812" xr:uid="{00000000-0005-0000-0000-0000BA7D0000}"/>
    <cellStyle name="Normal 4 4 5 2 3" xfId="3795" xr:uid="{00000000-0005-0000-0000-0000BB7D0000}"/>
    <cellStyle name="Normal 4 4 5 2 3 2" xfId="11941" xr:uid="{00000000-0005-0000-0000-0000BC7D0000}"/>
    <cellStyle name="Normal 4 4 5 2 3 2 2" xfId="28237" xr:uid="{00000000-0005-0000-0000-0000BD7D0000}"/>
    <cellStyle name="Normal 4 4 5 2 3 3" xfId="20091" xr:uid="{00000000-0005-0000-0000-0000BE7D0000}"/>
    <cellStyle name="Normal 4 4 5 2 4" xfId="6405" xr:uid="{00000000-0005-0000-0000-0000BF7D0000}"/>
    <cellStyle name="Normal 4 4 5 2 4 2" xfId="14551" xr:uid="{00000000-0005-0000-0000-0000C07D0000}"/>
    <cellStyle name="Normal 4 4 5 2 4 2 2" xfId="30847" xr:uid="{00000000-0005-0000-0000-0000C17D0000}"/>
    <cellStyle name="Normal 4 4 5 2 4 3" xfId="22701" xr:uid="{00000000-0005-0000-0000-0000C27D0000}"/>
    <cellStyle name="Normal 4 4 5 2 5" xfId="9252" xr:uid="{00000000-0005-0000-0000-0000C37D0000}"/>
    <cellStyle name="Normal 4 4 5 2 5 2" xfId="25548" xr:uid="{00000000-0005-0000-0000-0000C47D0000}"/>
    <cellStyle name="Normal 4 4 5 2 6" xfId="17402" xr:uid="{00000000-0005-0000-0000-0000C57D0000}"/>
    <cellStyle name="Normal 4 4 5 3" xfId="1811" xr:uid="{00000000-0005-0000-0000-0000C67D0000}"/>
    <cellStyle name="Normal 4 4 5 3 2" xfId="4404" xr:uid="{00000000-0005-0000-0000-0000C77D0000}"/>
    <cellStyle name="Normal 4 4 5 3 2 2" xfId="12550" xr:uid="{00000000-0005-0000-0000-0000C87D0000}"/>
    <cellStyle name="Normal 4 4 5 3 2 2 2" xfId="28846" xr:uid="{00000000-0005-0000-0000-0000C97D0000}"/>
    <cellStyle name="Normal 4 4 5 3 2 3" xfId="20700" xr:uid="{00000000-0005-0000-0000-0000CA7D0000}"/>
    <cellStyle name="Normal 4 4 5 3 3" xfId="7110" xr:uid="{00000000-0005-0000-0000-0000CB7D0000}"/>
    <cellStyle name="Normal 4 4 5 3 3 2" xfId="15256" xr:uid="{00000000-0005-0000-0000-0000CC7D0000}"/>
    <cellStyle name="Normal 4 4 5 3 3 2 2" xfId="31552" xr:uid="{00000000-0005-0000-0000-0000CD7D0000}"/>
    <cellStyle name="Normal 4 4 5 3 3 3" xfId="23406" xr:uid="{00000000-0005-0000-0000-0000CE7D0000}"/>
    <cellStyle name="Normal 4 4 5 3 4" xfId="9957" xr:uid="{00000000-0005-0000-0000-0000CF7D0000}"/>
    <cellStyle name="Normal 4 4 5 3 4 2" xfId="26253" xr:uid="{00000000-0005-0000-0000-0000D07D0000}"/>
    <cellStyle name="Normal 4 4 5 3 5" xfId="18107" xr:uid="{00000000-0005-0000-0000-0000D17D0000}"/>
    <cellStyle name="Normal 4 4 5 4" xfId="3186" xr:uid="{00000000-0005-0000-0000-0000D27D0000}"/>
    <cellStyle name="Normal 4 4 5 4 2" xfId="11332" xr:uid="{00000000-0005-0000-0000-0000D37D0000}"/>
    <cellStyle name="Normal 4 4 5 4 2 2" xfId="27628" xr:uid="{00000000-0005-0000-0000-0000D47D0000}"/>
    <cellStyle name="Normal 4 4 5 4 3" xfId="19482" xr:uid="{00000000-0005-0000-0000-0000D57D0000}"/>
    <cellStyle name="Normal 4 4 5 5" xfId="5700" xr:uid="{00000000-0005-0000-0000-0000D67D0000}"/>
    <cellStyle name="Normal 4 4 5 5 2" xfId="13846" xr:uid="{00000000-0005-0000-0000-0000D77D0000}"/>
    <cellStyle name="Normal 4 4 5 5 2 2" xfId="30142" xr:uid="{00000000-0005-0000-0000-0000D87D0000}"/>
    <cellStyle name="Normal 4 4 5 5 3" xfId="21996" xr:uid="{00000000-0005-0000-0000-0000D97D0000}"/>
    <cellStyle name="Normal 4 4 5 6" xfId="8547" xr:uid="{00000000-0005-0000-0000-0000DA7D0000}"/>
    <cellStyle name="Normal 4 4 5 6 2" xfId="24843" xr:uid="{00000000-0005-0000-0000-0000DB7D0000}"/>
    <cellStyle name="Normal 4 4 5 7" xfId="16697" xr:uid="{00000000-0005-0000-0000-0000DC7D0000}"/>
    <cellStyle name="Normal 4 4 6" xfId="762" xr:uid="{00000000-0005-0000-0000-0000DD7D0000}"/>
    <cellStyle name="Normal 4 4 6 2" xfId="2172" xr:uid="{00000000-0005-0000-0000-0000DE7D0000}"/>
    <cellStyle name="Normal 4 4 6 2 2" xfId="4717" xr:uid="{00000000-0005-0000-0000-0000DF7D0000}"/>
    <cellStyle name="Normal 4 4 6 2 2 2" xfId="12863" xr:uid="{00000000-0005-0000-0000-0000E07D0000}"/>
    <cellStyle name="Normal 4 4 6 2 2 2 2" xfId="29159" xr:uid="{00000000-0005-0000-0000-0000E17D0000}"/>
    <cellStyle name="Normal 4 4 6 2 2 3" xfId="21013" xr:uid="{00000000-0005-0000-0000-0000E27D0000}"/>
    <cellStyle name="Normal 4 4 6 2 3" xfId="7471" xr:uid="{00000000-0005-0000-0000-0000E37D0000}"/>
    <cellStyle name="Normal 4 4 6 2 3 2" xfId="15617" xr:uid="{00000000-0005-0000-0000-0000E47D0000}"/>
    <cellStyle name="Normal 4 4 6 2 3 2 2" xfId="31913" xr:uid="{00000000-0005-0000-0000-0000E57D0000}"/>
    <cellStyle name="Normal 4 4 6 2 3 3" xfId="23767" xr:uid="{00000000-0005-0000-0000-0000E67D0000}"/>
    <cellStyle name="Normal 4 4 6 2 4" xfId="10318" xr:uid="{00000000-0005-0000-0000-0000E77D0000}"/>
    <cellStyle name="Normal 4 4 6 2 4 2" xfId="26614" xr:uid="{00000000-0005-0000-0000-0000E87D0000}"/>
    <cellStyle name="Normal 4 4 6 2 5" xfId="18468" xr:uid="{00000000-0005-0000-0000-0000E97D0000}"/>
    <cellStyle name="Normal 4 4 6 3" xfId="3499" xr:uid="{00000000-0005-0000-0000-0000EA7D0000}"/>
    <cellStyle name="Normal 4 4 6 3 2" xfId="11645" xr:uid="{00000000-0005-0000-0000-0000EB7D0000}"/>
    <cellStyle name="Normal 4 4 6 3 2 2" xfId="27941" xr:uid="{00000000-0005-0000-0000-0000EC7D0000}"/>
    <cellStyle name="Normal 4 4 6 3 3" xfId="19795" xr:uid="{00000000-0005-0000-0000-0000ED7D0000}"/>
    <cellStyle name="Normal 4 4 6 4" xfId="6061" xr:uid="{00000000-0005-0000-0000-0000EE7D0000}"/>
    <cellStyle name="Normal 4 4 6 4 2" xfId="14207" xr:uid="{00000000-0005-0000-0000-0000EF7D0000}"/>
    <cellStyle name="Normal 4 4 6 4 2 2" xfId="30503" xr:uid="{00000000-0005-0000-0000-0000F07D0000}"/>
    <cellStyle name="Normal 4 4 6 4 3" xfId="22357" xr:uid="{00000000-0005-0000-0000-0000F17D0000}"/>
    <cellStyle name="Normal 4 4 6 5" xfId="8908" xr:uid="{00000000-0005-0000-0000-0000F27D0000}"/>
    <cellStyle name="Normal 4 4 6 5 2" xfId="25204" xr:uid="{00000000-0005-0000-0000-0000F37D0000}"/>
    <cellStyle name="Normal 4 4 6 6" xfId="17058" xr:uid="{00000000-0005-0000-0000-0000F47D0000}"/>
    <cellStyle name="Normal 4 4 7" xfId="1467" xr:uid="{00000000-0005-0000-0000-0000F57D0000}"/>
    <cellStyle name="Normal 4 4 7 2" xfId="4108" xr:uid="{00000000-0005-0000-0000-0000F67D0000}"/>
    <cellStyle name="Normal 4 4 7 2 2" xfId="12254" xr:uid="{00000000-0005-0000-0000-0000F77D0000}"/>
    <cellStyle name="Normal 4 4 7 2 2 2" xfId="28550" xr:uid="{00000000-0005-0000-0000-0000F87D0000}"/>
    <cellStyle name="Normal 4 4 7 2 3" xfId="20404" xr:uid="{00000000-0005-0000-0000-0000F97D0000}"/>
    <cellStyle name="Normal 4 4 7 3" xfId="6766" xr:uid="{00000000-0005-0000-0000-0000FA7D0000}"/>
    <cellStyle name="Normal 4 4 7 3 2" xfId="14912" xr:uid="{00000000-0005-0000-0000-0000FB7D0000}"/>
    <cellStyle name="Normal 4 4 7 3 2 2" xfId="31208" xr:uid="{00000000-0005-0000-0000-0000FC7D0000}"/>
    <cellStyle name="Normal 4 4 7 3 3" xfId="23062" xr:uid="{00000000-0005-0000-0000-0000FD7D0000}"/>
    <cellStyle name="Normal 4 4 7 4" xfId="9613" xr:uid="{00000000-0005-0000-0000-0000FE7D0000}"/>
    <cellStyle name="Normal 4 4 7 4 2" xfId="25909" xr:uid="{00000000-0005-0000-0000-0000FF7D0000}"/>
    <cellStyle name="Normal 4 4 7 5" xfId="17763" xr:uid="{00000000-0005-0000-0000-0000007E0000}"/>
    <cellStyle name="Normal 4 4 8" xfId="2890" xr:uid="{00000000-0005-0000-0000-0000017E0000}"/>
    <cellStyle name="Normal 4 4 8 2" xfId="11036" xr:uid="{00000000-0005-0000-0000-0000027E0000}"/>
    <cellStyle name="Normal 4 4 8 2 2" xfId="27332" xr:uid="{00000000-0005-0000-0000-0000037E0000}"/>
    <cellStyle name="Normal 4 4 8 3" xfId="19186" xr:uid="{00000000-0005-0000-0000-0000047E0000}"/>
    <cellStyle name="Normal 4 4 9" xfId="5356" xr:uid="{00000000-0005-0000-0000-0000057E0000}"/>
    <cellStyle name="Normal 4 4 9 2" xfId="13502" xr:uid="{00000000-0005-0000-0000-0000067E0000}"/>
    <cellStyle name="Normal 4 4 9 2 2" xfId="29798" xr:uid="{00000000-0005-0000-0000-0000077E0000}"/>
    <cellStyle name="Normal 4 4 9 3" xfId="21652" xr:uid="{00000000-0005-0000-0000-0000087E0000}"/>
    <cellStyle name="Normal 4 5" xfId="102" xr:uid="{00000000-0005-0000-0000-0000097E0000}"/>
    <cellStyle name="Normal 4 5 2" xfId="446" xr:uid="{00000000-0005-0000-0000-00000A7E0000}"/>
    <cellStyle name="Normal 4 5 2 2" xfId="1152" xr:uid="{00000000-0005-0000-0000-00000B7E0000}"/>
    <cellStyle name="Normal 4 5 2 2 2" xfId="2562" xr:uid="{00000000-0005-0000-0000-00000C7E0000}"/>
    <cellStyle name="Normal 4 5 2 2 2 2" xfId="5051" xr:uid="{00000000-0005-0000-0000-00000D7E0000}"/>
    <cellStyle name="Normal 4 5 2 2 2 2 2" xfId="13197" xr:uid="{00000000-0005-0000-0000-00000E7E0000}"/>
    <cellStyle name="Normal 4 5 2 2 2 2 2 2" xfId="29493" xr:uid="{00000000-0005-0000-0000-00000F7E0000}"/>
    <cellStyle name="Normal 4 5 2 2 2 2 3" xfId="21347" xr:uid="{00000000-0005-0000-0000-0000107E0000}"/>
    <cellStyle name="Normal 4 5 2 2 2 3" xfId="7861" xr:uid="{00000000-0005-0000-0000-0000117E0000}"/>
    <cellStyle name="Normal 4 5 2 2 2 3 2" xfId="16007" xr:uid="{00000000-0005-0000-0000-0000127E0000}"/>
    <cellStyle name="Normal 4 5 2 2 2 3 2 2" xfId="32303" xr:uid="{00000000-0005-0000-0000-0000137E0000}"/>
    <cellStyle name="Normal 4 5 2 2 2 3 3" xfId="24157" xr:uid="{00000000-0005-0000-0000-0000147E0000}"/>
    <cellStyle name="Normal 4 5 2 2 2 4" xfId="10708" xr:uid="{00000000-0005-0000-0000-0000157E0000}"/>
    <cellStyle name="Normal 4 5 2 2 2 4 2" xfId="27004" xr:uid="{00000000-0005-0000-0000-0000167E0000}"/>
    <cellStyle name="Normal 4 5 2 2 2 5" xfId="18858" xr:uid="{00000000-0005-0000-0000-0000177E0000}"/>
    <cellStyle name="Normal 4 5 2 2 3" xfId="3833" xr:uid="{00000000-0005-0000-0000-0000187E0000}"/>
    <cellStyle name="Normal 4 5 2 2 3 2" xfId="11979" xr:uid="{00000000-0005-0000-0000-0000197E0000}"/>
    <cellStyle name="Normal 4 5 2 2 3 2 2" xfId="28275" xr:uid="{00000000-0005-0000-0000-00001A7E0000}"/>
    <cellStyle name="Normal 4 5 2 2 3 3" xfId="20129" xr:uid="{00000000-0005-0000-0000-00001B7E0000}"/>
    <cellStyle name="Normal 4 5 2 2 4" xfId="6451" xr:uid="{00000000-0005-0000-0000-00001C7E0000}"/>
    <cellStyle name="Normal 4 5 2 2 4 2" xfId="14597" xr:uid="{00000000-0005-0000-0000-00001D7E0000}"/>
    <cellStyle name="Normal 4 5 2 2 4 2 2" xfId="30893" xr:uid="{00000000-0005-0000-0000-00001E7E0000}"/>
    <cellStyle name="Normal 4 5 2 2 4 3" xfId="22747" xr:uid="{00000000-0005-0000-0000-00001F7E0000}"/>
    <cellStyle name="Normal 4 5 2 2 5" xfId="9298" xr:uid="{00000000-0005-0000-0000-0000207E0000}"/>
    <cellStyle name="Normal 4 5 2 2 5 2" xfId="25594" xr:uid="{00000000-0005-0000-0000-0000217E0000}"/>
    <cellStyle name="Normal 4 5 2 2 6" xfId="17448" xr:uid="{00000000-0005-0000-0000-0000227E0000}"/>
    <cellStyle name="Normal 4 5 2 3" xfId="1857" xr:uid="{00000000-0005-0000-0000-0000237E0000}"/>
    <cellStyle name="Normal 4 5 2 3 2" xfId="4442" xr:uid="{00000000-0005-0000-0000-0000247E0000}"/>
    <cellStyle name="Normal 4 5 2 3 2 2" xfId="12588" xr:uid="{00000000-0005-0000-0000-0000257E0000}"/>
    <cellStyle name="Normal 4 5 2 3 2 2 2" xfId="28884" xr:uid="{00000000-0005-0000-0000-0000267E0000}"/>
    <cellStyle name="Normal 4 5 2 3 2 3" xfId="20738" xr:uid="{00000000-0005-0000-0000-0000277E0000}"/>
    <cellStyle name="Normal 4 5 2 3 3" xfId="7156" xr:uid="{00000000-0005-0000-0000-0000287E0000}"/>
    <cellStyle name="Normal 4 5 2 3 3 2" xfId="15302" xr:uid="{00000000-0005-0000-0000-0000297E0000}"/>
    <cellStyle name="Normal 4 5 2 3 3 2 2" xfId="31598" xr:uid="{00000000-0005-0000-0000-00002A7E0000}"/>
    <cellStyle name="Normal 4 5 2 3 3 3" xfId="23452" xr:uid="{00000000-0005-0000-0000-00002B7E0000}"/>
    <cellStyle name="Normal 4 5 2 3 4" xfId="10003" xr:uid="{00000000-0005-0000-0000-00002C7E0000}"/>
    <cellStyle name="Normal 4 5 2 3 4 2" xfId="26299" xr:uid="{00000000-0005-0000-0000-00002D7E0000}"/>
    <cellStyle name="Normal 4 5 2 3 5" xfId="18153" xr:uid="{00000000-0005-0000-0000-00002E7E0000}"/>
    <cellStyle name="Normal 4 5 2 4" xfId="3224" xr:uid="{00000000-0005-0000-0000-00002F7E0000}"/>
    <cellStyle name="Normal 4 5 2 4 2" xfId="11370" xr:uid="{00000000-0005-0000-0000-0000307E0000}"/>
    <cellStyle name="Normal 4 5 2 4 2 2" xfId="27666" xr:uid="{00000000-0005-0000-0000-0000317E0000}"/>
    <cellStyle name="Normal 4 5 2 4 3" xfId="19520" xr:uid="{00000000-0005-0000-0000-0000327E0000}"/>
    <cellStyle name="Normal 4 5 2 5" xfId="5746" xr:uid="{00000000-0005-0000-0000-0000337E0000}"/>
    <cellStyle name="Normal 4 5 2 5 2" xfId="13892" xr:uid="{00000000-0005-0000-0000-0000347E0000}"/>
    <cellStyle name="Normal 4 5 2 5 2 2" xfId="30188" xr:uid="{00000000-0005-0000-0000-0000357E0000}"/>
    <cellStyle name="Normal 4 5 2 5 3" xfId="22042" xr:uid="{00000000-0005-0000-0000-0000367E0000}"/>
    <cellStyle name="Normal 4 5 2 6" xfId="8593" xr:uid="{00000000-0005-0000-0000-0000377E0000}"/>
    <cellStyle name="Normal 4 5 2 6 2" xfId="24889" xr:uid="{00000000-0005-0000-0000-0000387E0000}"/>
    <cellStyle name="Normal 4 5 2 7" xfId="16743" xr:uid="{00000000-0005-0000-0000-0000397E0000}"/>
    <cellStyle name="Normal 4 5 3" xfId="808" xr:uid="{00000000-0005-0000-0000-00003A7E0000}"/>
    <cellStyle name="Normal 4 5 3 2" xfId="2218" xr:uid="{00000000-0005-0000-0000-00003B7E0000}"/>
    <cellStyle name="Normal 4 5 3 2 2" xfId="4755" xr:uid="{00000000-0005-0000-0000-00003C7E0000}"/>
    <cellStyle name="Normal 4 5 3 2 2 2" xfId="12901" xr:uid="{00000000-0005-0000-0000-00003D7E0000}"/>
    <cellStyle name="Normal 4 5 3 2 2 2 2" xfId="29197" xr:uid="{00000000-0005-0000-0000-00003E7E0000}"/>
    <cellStyle name="Normal 4 5 3 2 2 3" xfId="21051" xr:uid="{00000000-0005-0000-0000-00003F7E0000}"/>
    <cellStyle name="Normal 4 5 3 2 3" xfId="7517" xr:uid="{00000000-0005-0000-0000-0000407E0000}"/>
    <cellStyle name="Normal 4 5 3 2 3 2" xfId="15663" xr:uid="{00000000-0005-0000-0000-0000417E0000}"/>
    <cellStyle name="Normal 4 5 3 2 3 2 2" xfId="31959" xr:uid="{00000000-0005-0000-0000-0000427E0000}"/>
    <cellStyle name="Normal 4 5 3 2 3 3" xfId="23813" xr:uid="{00000000-0005-0000-0000-0000437E0000}"/>
    <cellStyle name="Normal 4 5 3 2 4" xfId="10364" xr:uid="{00000000-0005-0000-0000-0000447E0000}"/>
    <cellStyle name="Normal 4 5 3 2 4 2" xfId="26660" xr:uid="{00000000-0005-0000-0000-0000457E0000}"/>
    <cellStyle name="Normal 4 5 3 2 5" xfId="18514" xr:uid="{00000000-0005-0000-0000-0000467E0000}"/>
    <cellStyle name="Normal 4 5 3 3" xfId="3537" xr:uid="{00000000-0005-0000-0000-0000477E0000}"/>
    <cellStyle name="Normal 4 5 3 3 2" xfId="11683" xr:uid="{00000000-0005-0000-0000-0000487E0000}"/>
    <cellStyle name="Normal 4 5 3 3 2 2" xfId="27979" xr:uid="{00000000-0005-0000-0000-0000497E0000}"/>
    <cellStyle name="Normal 4 5 3 3 3" xfId="19833" xr:uid="{00000000-0005-0000-0000-00004A7E0000}"/>
    <cellStyle name="Normal 4 5 3 4" xfId="6107" xr:uid="{00000000-0005-0000-0000-00004B7E0000}"/>
    <cellStyle name="Normal 4 5 3 4 2" xfId="14253" xr:uid="{00000000-0005-0000-0000-00004C7E0000}"/>
    <cellStyle name="Normal 4 5 3 4 2 2" xfId="30549" xr:uid="{00000000-0005-0000-0000-00004D7E0000}"/>
    <cellStyle name="Normal 4 5 3 4 3" xfId="22403" xr:uid="{00000000-0005-0000-0000-00004E7E0000}"/>
    <cellStyle name="Normal 4 5 3 5" xfId="8954" xr:uid="{00000000-0005-0000-0000-00004F7E0000}"/>
    <cellStyle name="Normal 4 5 3 5 2" xfId="25250" xr:uid="{00000000-0005-0000-0000-0000507E0000}"/>
    <cellStyle name="Normal 4 5 3 6" xfId="17104" xr:uid="{00000000-0005-0000-0000-0000517E0000}"/>
    <cellStyle name="Normal 4 5 4" xfId="1513" xr:uid="{00000000-0005-0000-0000-0000527E0000}"/>
    <cellStyle name="Normal 4 5 4 2" xfId="4146" xr:uid="{00000000-0005-0000-0000-0000537E0000}"/>
    <cellStyle name="Normal 4 5 4 2 2" xfId="12292" xr:uid="{00000000-0005-0000-0000-0000547E0000}"/>
    <cellStyle name="Normal 4 5 4 2 2 2" xfId="28588" xr:uid="{00000000-0005-0000-0000-0000557E0000}"/>
    <cellStyle name="Normal 4 5 4 2 3" xfId="20442" xr:uid="{00000000-0005-0000-0000-0000567E0000}"/>
    <cellStyle name="Normal 4 5 4 3" xfId="6812" xr:uid="{00000000-0005-0000-0000-0000577E0000}"/>
    <cellStyle name="Normal 4 5 4 3 2" xfId="14958" xr:uid="{00000000-0005-0000-0000-0000587E0000}"/>
    <cellStyle name="Normal 4 5 4 3 2 2" xfId="31254" xr:uid="{00000000-0005-0000-0000-0000597E0000}"/>
    <cellStyle name="Normal 4 5 4 3 3" xfId="23108" xr:uid="{00000000-0005-0000-0000-00005A7E0000}"/>
    <cellStyle name="Normal 4 5 4 4" xfId="9659" xr:uid="{00000000-0005-0000-0000-00005B7E0000}"/>
    <cellStyle name="Normal 4 5 4 4 2" xfId="25955" xr:uid="{00000000-0005-0000-0000-00005C7E0000}"/>
    <cellStyle name="Normal 4 5 4 5" xfId="17809" xr:uid="{00000000-0005-0000-0000-00005D7E0000}"/>
    <cellStyle name="Normal 4 5 5" xfId="2928" xr:uid="{00000000-0005-0000-0000-00005E7E0000}"/>
    <cellStyle name="Normal 4 5 5 2" xfId="11074" xr:uid="{00000000-0005-0000-0000-00005F7E0000}"/>
    <cellStyle name="Normal 4 5 5 2 2" xfId="27370" xr:uid="{00000000-0005-0000-0000-0000607E0000}"/>
    <cellStyle name="Normal 4 5 5 3" xfId="19224" xr:uid="{00000000-0005-0000-0000-0000617E0000}"/>
    <cellStyle name="Normal 4 5 6" xfId="5402" xr:uid="{00000000-0005-0000-0000-0000627E0000}"/>
    <cellStyle name="Normal 4 5 6 2" xfId="13548" xr:uid="{00000000-0005-0000-0000-0000637E0000}"/>
    <cellStyle name="Normal 4 5 6 2 2" xfId="29844" xr:uid="{00000000-0005-0000-0000-0000647E0000}"/>
    <cellStyle name="Normal 4 5 6 3" xfId="21698" xr:uid="{00000000-0005-0000-0000-0000657E0000}"/>
    <cellStyle name="Normal 4 5 7" xfId="8249" xr:uid="{00000000-0005-0000-0000-0000667E0000}"/>
    <cellStyle name="Normal 4 5 7 2" xfId="24545" xr:uid="{00000000-0005-0000-0000-0000677E0000}"/>
    <cellStyle name="Normal 4 5 8" xfId="16399" xr:uid="{00000000-0005-0000-0000-0000687E0000}"/>
    <cellStyle name="Normal 4 6" xfId="191" xr:uid="{00000000-0005-0000-0000-0000697E0000}"/>
    <cellStyle name="Normal 4 6 2" xfId="535" xr:uid="{00000000-0005-0000-0000-00006A7E0000}"/>
    <cellStyle name="Normal 4 6 2 2" xfId="1241" xr:uid="{00000000-0005-0000-0000-00006B7E0000}"/>
    <cellStyle name="Normal 4 6 2 2 2" xfId="2651" xr:uid="{00000000-0005-0000-0000-00006C7E0000}"/>
    <cellStyle name="Normal 4 6 2 2 2 2" xfId="5125" xr:uid="{00000000-0005-0000-0000-00006D7E0000}"/>
    <cellStyle name="Normal 4 6 2 2 2 2 2" xfId="13271" xr:uid="{00000000-0005-0000-0000-00006E7E0000}"/>
    <cellStyle name="Normal 4 6 2 2 2 2 2 2" xfId="29567" xr:uid="{00000000-0005-0000-0000-00006F7E0000}"/>
    <cellStyle name="Normal 4 6 2 2 2 2 3" xfId="21421" xr:uid="{00000000-0005-0000-0000-0000707E0000}"/>
    <cellStyle name="Normal 4 6 2 2 2 3" xfId="7950" xr:uid="{00000000-0005-0000-0000-0000717E0000}"/>
    <cellStyle name="Normal 4 6 2 2 2 3 2" xfId="16096" xr:uid="{00000000-0005-0000-0000-0000727E0000}"/>
    <cellStyle name="Normal 4 6 2 2 2 3 2 2" xfId="32392" xr:uid="{00000000-0005-0000-0000-0000737E0000}"/>
    <cellStyle name="Normal 4 6 2 2 2 3 3" xfId="24246" xr:uid="{00000000-0005-0000-0000-0000747E0000}"/>
    <cellStyle name="Normal 4 6 2 2 2 4" xfId="10797" xr:uid="{00000000-0005-0000-0000-0000757E0000}"/>
    <cellStyle name="Normal 4 6 2 2 2 4 2" xfId="27093" xr:uid="{00000000-0005-0000-0000-0000767E0000}"/>
    <cellStyle name="Normal 4 6 2 2 2 5" xfId="18947" xr:uid="{00000000-0005-0000-0000-0000777E0000}"/>
    <cellStyle name="Normal 4 6 2 2 3" xfId="3907" xr:uid="{00000000-0005-0000-0000-0000787E0000}"/>
    <cellStyle name="Normal 4 6 2 2 3 2" xfId="12053" xr:uid="{00000000-0005-0000-0000-0000797E0000}"/>
    <cellStyle name="Normal 4 6 2 2 3 2 2" xfId="28349" xr:uid="{00000000-0005-0000-0000-00007A7E0000}"/>
    <cellStyle name="Normal 4 6 2 2 3 3" xfId="20203" xr:uid="{00000000-0005-0000-0000-00007B7E0000}"/>
    <cellStyle name="Normal 4 6 2 2 4" xfId="6540" xr:uid="{00000000-0005-0000-0000-00007C7E0000}"/>
    <cellStyle name="Normal 4 6 2 2 4 2" xfId="14686" xr:uid="{00000000-0005-0000-0000-00007D7E0000}"/>
    <cellStyle name="Normal 4 6 2 2 4 2 2" xfId="30982" xr:uid="{00000000-0005-0000-0000-00007E7E0000}"/>
    <cellStyle name="Normal 4 6 2 2 4 3" xfId="22836" xr:uid="{00000000-0005-0000-0000-00007F7E0000}"/>
    <cellStyle name="Normal 4 6 2 2 5" xfId="9387" xr:uid="{00000000-0005-0000-0000-0000807E0000}"/>
    <cellStyle name="Normal 4 6 2 2 5 2" xfId="25683" xr:uid="{00000000-0005-0000-0000-0000817E0000}"/>
    <cellStyle name="Normal 4 6 2 2 6" xfId="17537" xr:uid="{00000000-0005-0000-0000-0000827E0000}"/>
    <cellStyle name="Normal 4 6 2 3" xfId="1946" xr:uid="{00000000-0005-0000-0000-0000837E0000}"/>
    <cellStyle name="Normal 4 6 2 3 2" xfId="4516" xr:uid="{00000000-0005-0000-0000-0000847E0000}"/>
    <cellStyle name="Normal 4 6 2 3 2 2" xfId="12662" xr:uid="{00000000-0005-0000-0000-0000857E0000}"/>
    <cellStyle name="Normal 4 6 2 3 2 2 2" xfId="28958" xr:uid="{00000000-0005-0000-0000-0000867E0000}"/>
    <cellStyle name="Normal 4 6 2 3 2 3" xfId="20812" xr:uid="{00000000-0005-0000-0000-0000877E0000}"/>
    <cellStyle name="Normal 4 6 2 3 3" xfId="7245" xr:uid="{00000000-0005-0000-0000-0000887E0000}"/>
    <cellStyle name="Normal 4 6 2 3 3 2" xfId="15391" xr:uid="{00000000-0005-0000-0000-0000897E0000}"/>
    <cellStyle name="Normal 4 6 2 3 3 2 2" xfId="31687" xr:uid="{00000000-0005-0000-0000-00008A7E0000}"/>
    <cellStyle name="Normal 4 6 2 3 3 3" xfId="23541" xr:uid="{00000000-0005-0000-0000-00008B7E0000}"/>
    <cellStyle name="Normal 4 6 2 3 4" xfId="10092" xr:uid="{00000000-0005-0000-0000-00008C7E0000}"/>
    <cellStyle name="Normal 4 6 2 3 4 2" xfId="26388" xr:uid="{00000000-0005-0000-0000-00008D7E0000}"/>
    <cellStyle name="Normal 4 6 2 3 5" xfId="18242" xr:uid="{00000000-0005-0000-0000-00008E7E0000}"/>
    <cellStyle name="Normal 4 6 2 4" xfId="3298" xr:uid="{00000000-0005-0000-0000-00008F7E0000}"/>
    <cellStyle name="Normal 4 6 2 4 2" xfId="11444" xr:uid="{00000000-0005-0000-0000-0000907E0000}"/>
    <cellStyle name="Normal 4 6 2 4 2 2" xfId="27740" xr:uid="{00000000-0005-0000-0000-0000917E0000}"/>
    <cellStyle name="Normal 4 6 2 4 3" xfId="19594" xr:uid="{00000000-0005-0000-0000-0000927E0000}"/>
    <cellStyle name="Normal 4 6 2 5" xfId="5835" xr:uid="{00000000-0005-0000-0000-0000937E0000}"/>
    <cellStyle name="Normal 4 6 2 5 2" xfId="13981" xr:uid="{00000000-0005-0000-0000-0000947E0000}"/>
    <cellStyle name="Normal 4 6 2 5 2 2" xfId="30277" xr:uid="{00000000-0005-0000-0000-0000957E0000}"/>
    <cellStyle name="Normal 4 6 2 5 3" xfId="22131" xr:uid="{00000000-0005-0000-0000-0000967E0000}"/>
    <cellStyle name="Normal 4 6 2 6" xfId="8682" xr:uid="{00000000-0005-0000-0000-0000977E0000}"/>
    <cellStyle name="Normal 4 6 2 6 2" xfId="24978" xr:uid="{00000000-0005-0000-0000-0000987E0000}"/>
    <cellStyle name="Normal 4 6 2 7" xfId="16832" xr:uid="{00000000-0005-0000-0000-0000997E0000}"/>
    <cellStyle name="Normal 4 6 3" xfId="897" xr:uid="{00000000-0005-0000-0000-00009A7E0000}"/>
    <cellStyle name="Normal 4 6 3 2" xfId="2307" xr:uid="{00000000-0005-0000-0000-00009B7E0000}"/>
    <cellStyle name="Normal 4 6 3 2 2" xfId="4829" xr:uid="{00000000-0005-0000-0000-00009C7E0000}"/>
    <cellStyle name="Normal 4 6 3 2 2 2" xfId="12975" xr:uid="{00000000-0005-0000-0000-00009D7E0000}"/>
    <cellStyle name="Normal 4 6 3 2 2 2 2" xfId="29271" xr:uid="{00000000-0005-0000-0000-00009E7E0000}"/>
    <cellStyle name="Normal 4 6 3 2 2 3" xfId="21125" xr:uid="{00000000-0005-0000-0000-00009F7E0000}"/>
    <cellStyle name="Normal 4 6 3 2 3" xfId="7606" xr:uid="{00000000-0005-0000-0000-0000A07E0000}"/>
    <cellStyle name="Normal 4 6 3 2 3 2" xfId="15752" xr:uid="{00000000-0005-0000-0000-0000A17E0000}"/>
    <cellStyle name="Normal 4 6 3 2 3 2 2" xfId="32048" xr:uid="{00000000-0005-0000-0000-0000A27E0000}"/>
    <cellStyle name="Normal 4 6 3 2 3 3" xfId="23902" xr:uid="{00000000-0005-0000-0000-0000A37E0000}"/>
    <cellStyle name="Normal 4 6 3 2 4" xfId="10453" xr:uid="{00000000-0005-0000-0000-0000A47E0000}"/>
    <cellStyle name="Normal 4 6 3 2 4 2" xfId="26749" xr:uid="{00000000-0005-0000-0000-0000A57E0000}"/>
    <cellStyle name="Normal 4 6 3 2 5" xfId="18603" xr:uid="{00000000-0005-0000-0000-0000A67E0000}"/>
    <cellStyle name="Normal 4 6 3 3" xfId="3611" xr:uid="{00000000-0005-0000-0000-0000A77E0000}"/>
    <cellStyle name="Normal 4 6 3 3 2" xfId="11757" xr:uid="{00000000-0005-0000-0000-0000A87E0000}"/>
    <cellStyle name="Normal 4 6 3 3 2 2" xfId="28053" xr:uid="{00000000-0005-0000-0000-0000A97E0000}"/>
    <cellStyle name="Normal 4 6 3 3 3" xfId="19907" xr:uid="{00000000-0005-0000-0000-0000AA7E0000}"/>
    <cellStyle name="Normal 4 6 3 4" xfId="6196" xr:uid="{00000000-0005-0000-0000-0000AB7E0000}"/>
    <cellStyle name="Normal 4 6 3 4 2" xfId="14342" xr:uid="{00000000-0005-0000-0000-0000AC7E0000}"/>
    <cellStyle name="Normal 4 6 3 4 2 2" xfId="30638" xr:uid="{00000000-0005-0000-0000-0000AD7E0000}"/>
    <cellStyle name="Normal 4 6 3 4 3" xfId="22492" xr:uid="{00000000-0005-0000-0000-0000AE7E0000}"/>
    <cellStyle name="Normal 4 6 3 5" xfId="9043" xr:uid="{00000000-0005-0000-0000-0000AF7E0000}"/>
    <cellStyle name="Normal 4 6 3 5 2" xfId="25339" xr:uid="{00000000-0005-0000-0000-0000B07E0000}"/>
    <cellStyle name="Normal 4 6 3 6" xfId="17193" xr:uid="{00000000-0005-0000-0000-0000B17E0000}"/>
    <cellStyle name="Normal 4 6 4" xfId="1602" xr:uid="{00000000-0005-0000-0000-0000B27E0000}"/>
    <cellStyle name="Normal 4 6 4 2" xfId="4220" xr:uid="{00000000-0005-0000-0000-0000B37E0000}"/>
    <cellStyle name="Normal 4 6 4 2 2" xfId="12366" xr:uid="{00000000-0005-0000-0000-0000B47E0000}"/>
    <cellStyle name="Normal 4 6 4 2 2 2" xfId="28662" xr:uid="{00000000-0005-0000-0000-0000B57E0000}"/>
    <cellStyle name="Normal 4 6 4 2 3" xfId="20516" xr:uid="{00000000-0005-0000-0000-0000B67E0000}"/>
    <cellStyle name="Normal 4 6 4 3" xfId="6901" xr:uid="{00000000-0005-0000-0000-0000B77E0000}"/>
    <cellStyle name="Normal 4 6 4 3 2" xfId="15047" xr:uid="{00000000-0005-0000-0000-0000B87E0000}"/>
    <cellStyle name="Normal 4 6 4 3 2 2" xfId="31343" xr:uid="{00000000-0005-0000-0000-0000B97E0000}"/>
    <cellStyle name="Normal 4 6 4 3 3" xfId="23197" xr:uid="{00000000-0005-0000-0000-0000BA7E0000}"/>
    <cellStyle name="Normal 4 6 4 4" xfId="9748" xr:uid="{00000000-0005-0000-0000-0000BB7E0000}"/>
    <cellStyle name="Normal 4 6 4 4 2" xfId="26044" xr:uid="{00000000-0005-0000-0000-0000BC7E0000}"/>
    <cellStyle name="Normal 4 6 4 5" xfId="17898" xr:uid="{00000000-0005-0000-0000-0000BD7E0000}"/>
    <cellStyle name="Normal 4 6 5" xfId="3002" xr:uid="{00000000-0005-0000-0000-0000BE7E0000}"/>
    <cellStyle name="Normal 4 6 5 2" xfId="11148" xr:uid="{00000000-0005-0000-0000-0000BF7E0000}"/>
    <cellStyle name="Normal 4 6 5 2 2" xfId="27444" xr:uid="{00000000-0005-0000-0000-0000C07E0000}"/>
    <cellStyle name="Normal 4 6 5 3" xfId="19298" xr:uid="{00000000-0005-0000-0000-0000C17E0000}"/>
    <cellStyle name="Normal 4 6 6" xfId="5491" xr:uid="{00000000-0005-0000-0000-0000C27E0000}"/>
    <cellStyle name="Normal 4 6 6 2" xfId="13637" xr:uid="{00000000-0005-0000-0000-0000C37E0000}"/>
    <cellStyle name="Normal 4 6 6 2 2" xfId="29933" xr:uid="{00000000-0005-0000-0000-0000C47E0000}"/>
    <cellStyle name="Normal 4 6 6 3" xfId="21787" xr:uid="{00000000-0005-0000-0000-0000C57E0000}"/>
    <cellStyle name="Normal 4 6 7" xfId="8338" xr:uid="{00000000-0005-0000-0000-0000C67E0000}"/>
    <cellStyle name="Normal 4 6 7 2" xfId="24634" xr:uid="{00000000-0005-0000-0000-0000C77E0000}"/>
    <cellStyle name="Normal 4 6 8" xfId="16488" xr:uid="{00000000-0005-0000-0000-0000C87E0000}"/>
    <cellStyle name="Normal 4 7" xfId="266" xr:uid="{00000000-0005-0000-0000-0000C97E0000}"/>
    <cellStyle name="Normal 4 7 2" xfId="610" xr:uid="{00000000-0005-0000-0000-0000CA7E0000}"/>
    <cellStyle name="Normal 4 7 2 2" xfId="1316" xr:uid="{00000000-0005-0000-0000-0000CB7E0000}"/>
    <cellStyle name="Normal 4 7 2 2 2" xfId="2726" xr:uid="{00000000-0005-0000-0000-0000CC7E0000}"/>
    <cellStyle name="Normal 4 7 2 2 2 2" xfId="5199" xr:uid="{00000000-0005-0000-0000-0000CD7E0000}"/>
    <cellStyle name="Normal 4 7 2 2 2 2 2" xfId="13345" xr:uid="{00000000-0005-0000-0000-0000CE7E0000}"/>
    <cellStyle name="Normal 4 7 2 2 2 2 2 2" xfId="29641" xr:uid="{00000000-0005-0000-0000-0000CF7E0000}"/>
    <cellStyle name="Normal 4 7 2 2 2 2 3" xfId="21495" xr:uid="{00000000-0005-0000-0000-0000D07E0000}"/>
    <cellStyle name="Normal 4 7 2 2 2 3" xfId="8025" xr:uid="{00000000-0005-0000-0000-0000D17E0000}"/>
    <cellStyle name="Normal 4 7 2 2 2 3 2" xfId="16171" xr:uid="{00000000-0005-0000-0000-0000D27E0000}"/>
    <cellStyle name="Normal 4 7 2 2 2 3 2 2" xfId="32467" xr:uid="{00000000-0005-0000-0000-0000D37E0000}"/>
    <cellStyle name="Normal 4 7 2 2 2 3 3" xfId="24321" xr:uid="{00000000-0005-0000-0000-0000D47E0000}"/>
    <cellStyle name="Normal 4 7 2 2 2 4" xfId="10872" xr:uid="{00000000-0005-0000-0000-0000D57E0000}"/>
    <cellStyle name="Normal 4 7 2 2 2 4 2" xfId="27168" xr:uid="{00000000-0005-0000-0000-0000D67E0000}"/>
    <cellStyle name="Normal 4 7 2 2 2 5" xfId="19022" xr:uid="{00000000-0005-0000-0000-0000D77E0000}"/>
    <cellStyle name="Normal 4 7 2 2 3" xfId="3981" xr:uid="{00000000-0005-0000-0000-0000D87E0000}"/>
    <cellStyle name="Normal 4 7 2 2 3 2" xfId="12127" xr:uid="{00000000-0005-0000-0000-0000D97E0000}"/>
    <cellStyle name="Normal 4 7 2 2 3 2 2" xfId="28423" xr:uid="{00000000-0005-0000-0000-0000DA7E0000}"/>
    <cellStyle name="Normal 4 7 2 2 3 3" xfId="20277" xr:uid="{00000000-0005-0000-0000-0000DB7E0000}"/>
    <cellStyle name="Normal 4 7 2 2 4" xfId="6615" xr:uid="{00000000-0005-0000-0000-0000DC7E0000}"/>
    <cellStyle name="Normal 4 7 2 2 4 2" xfId="14761" xr:uid="{00000000-0005-0000-0000-0000DD7E0000}"/>
    <cellStyle name="Normal 4 7 2 2 4 2 2" xfId="31057" xr:uid="{00000000-0005-0000-0000-0000DE7E0000}"/>
    <cellStyle name="Normal 4 7 2 2 4 3" xfId="22911" xr:uid="{00000000-0005-0000-0000-0000DF7E0000}"/>
    <cellStyle name="Normal 4 7 2 2 5" xfId="9462" xr:uid="{00000000-0005-0000-0000-0000E07E0000}"/>
    <cellStyle name="Normal 4 7 2 2 5 2" xfId="25758" xr:uid="{00000000-0005-0000-0000-0000E17E0000}"/>
    <cellStyle name="Normal 4 7 2 2 6" xfId="17612" xr:uid="{00000000-0005-0000-0000-0000E27E0000}"/>
    <cellStyle name="Normal 4 7 2 3" xfId="2021" xr:uid="{00000000-0005-0000-0000-0000E37E0000}"/>
    <cellStyle name="Normal 4 7 2 3 2" xfId="4590" xr:uid="{00000000-0005-0000-0000-0000E47E0000}"/>
    <cellStyle name="Normal 4 7 2 3 2 2" xfId="12736" xr:uid="{00000000-0005-0000-0000-0000E57E0000}"/>
    <cellStyle name="Normal 4 7 2 3 2 2 2" xfId="29032" xr:uid="{00000000-0005-0000-0000-0000E67E0000}"/>
    <cellStyle name="Normal 4 7 2 3 2 3" xfId="20886" xr:uid="{00000000-0005-0000-0000-0000E77E0000}"/>
    <cellStyle name="Normal 4 7 2 3 3" xfId="7320" xr:uid="{00000000-0005-0000-0000-0000E87E0000}"/>
    <cellStyle name="Normal 4 7 2 3 3 2" xfId="15466" xr:uid="{00000000-0005-0000-0000-0000E97E0000}"/>
    <cellStyle name="Normal 4 7 2 3 3 2 2" xfId="31762" xr:uid="{00000000-0005-0000-0000-0000EA7E0000}"/>
    <cellStyle name="Normal 4 7 2 3 3 3" xfId="23616" xr:uid="{00000000-0005-0000-0000-0000EB7E0000}"/>
    <cellStyle name="Normal 4 7 2 3 4" xfId="10167" xr:uid="{00000000-0005-0000-0000-0000EC7E0000}"/>
    <cellStyle name="Normal 4 7 2 3 4 2" xfId="26463" xr:uid="{00000000-0005-0000-0000-0000ED7E0000}"/>
    <cellStyle name="Normal 4 7 2 3 5" xfId="18317" xr:uid="{00000000-0005-0000-0000-0000EE7E0000}"/>
    <cellStyle name="Normal 4 7 2 4" xfId="3372" xr:uid="{00000000-0005-0000-0000-0000EF7E0000}"/>
    <cellStyle name="Normal 4 7 2 4 2" xfId="11518" xr:uid="{00000000-0005-0000-0000-0000F07E0000}"/>
    <cellStyle name="Normal 4 7 2 4 2 2" xfId="27814" xr:uid="{00000000-0005-0000-0000-0000F17E0000}"/>
    <cellStyle name="Normal 4 7 2 4 3" xfId="19668" xr:uid="{00000000-0005-0000-0000-0000F27E0000}"/>
    <cellStyle name="Normal 4 7 2 5" xfId="5910" xr:uid="{00000000-0005-0000-0000-0000F37E0000}"/>
    <cellStyle name="Normal 4 7 2 5 2" xfId="14056" xr:uid="{00000000-0005-0000-0000-0000F47E0000}"/>
    <cellStyle name="Normal 4 7 2 5 2 2" xfId="30352" xr:uid="{00000000-0005-0000-0000-0000F57E0000}"/>
    <cellStyle name="Normal 4 7 2 5 3" xfId="22206" xr:uid="{00000000-0005-0000-0000-0000F67E0000}"/>
    <cellStyle name="Normal 4 7 2 6" xfId="8757" xr:uid="{00000000-0005-0000-0000-0000F77E0000}"/>
    <cellStyle name="Normal 4 7 2 6 2" xfId="25053" xr:uid="{00000000-0005-0000-0000-0000F87E0000}"/>
    <cellStyle name="Normal 4 7 2 7" xfId="16907" xr:uid="{00000000-0005-0000-0000-0000F97E0000}"/>
    <cellStyle name="Normal 4 7 3" xfId="972" xr:uid="{00000000-0005-0000-0000-0000FA7E0000}"/>
    <cellStyle name="Normal 4 7 3 2" xfId="2382" xr:uid="{00000000-0005-0000-0000-0000FB7E0000}"/>
    <cellStyle name="Normal 4 7 3 2 2" xfId="4903" xr:uid="{00000000-0005-0000-0000-0000FC7E0000}"/>
    <cellStyle name="Normal 4 7 3 2 2 2" xfId="13049" xr:uid="{00000000-0005-0000-0000-0000FD7E0000}"/>
    <cellStyle name="Normal 4 7 3 2 2 2 2" xfId="29345" xr:uid="{00000000-0005-0000-0000-0000FE7E0000}"/>
    <cellStyle name="Normal 4 7 3 2 2 3" xfId="21199" xr:uid="{00000000-0005-0000-0000-0000FF7E0000}"/>
    <cellStyle name="Normal 4 7 3 2 3" xfId="7681" xr:uid="{00000000-0005-0000-0000-0000007F0000}"/>
    <cellStyle name="Normal 4 7 3 2 3 2" xfId="15827" xr:uid="{00000000-0005-0000-0000-0000017F0000}"/>
    <cellStyle name="Normal 4 7 3 2 3 2 2" xfId="32123" xr:uid="{00000000-0005-0000-0000-0000027F0000}"/>
    <cellStyle name="Normal 4 7 3 2 3 3" xfId="23977" xr:uid="{00000000-0005-0000-0000-0000037F0000}"/>
    <cellStyle name="Normal 4 7 3 2 4" xfId="10528" xr:uid="{00000000-0005-0000-0000-0000047F0000}"/>
    <cellStyle name="Normal 4 7 3 2 4 2" xfId="26824" xr:uid="{00000000-0005-0000-0000-0000057F0000}"/>
    <cellStyle name="Normal 4 7 3 2 5" xfId="18678" xr:uid="{00000000-0005-0000-0000-0000067F0000}"/>
    <cellStyle name="Normal 4 7 3 3" xfId="3685" xr:uid="{00000000-0005-0000-0000-0000077F0000}"/>
    <cellStyle name="Normal 4 7 3 3 2" xfId="11831" xr:uid="{00000000-0005-0000-0000-0000087F0000}"/>
    <cellStyle name="Normal 4 7 3 3 2 2" xfId="28127" xr:uid="{00000000-0005-0000-0000-0000097F0000}"/>
    <cellStyle name="Normal 4 7 3 3 3" xfId="19981" xr:uid="{00000000-0005-0000-0000-00000A7F0000}"/>
    <cellStyle name="Normal 4 7 3 4" xfId="6271" xr:uid="{00000000-0005-0000-0000-00000B7F0000}"/>
    <cellStyle name="Normal 4 7 3 4 2" xfId="14417" xr:uid="{00000000-0005-0000-0000-00000C7F0000}"/>
    <cellStyle name="Normal 4 7 3 4 2 2" xfId="30713" xr:uid="{00000000-0005-0000-0000-00000D7F0000}"/>
    <cellStyle name="Normal 4 7 3 4 3" xfId="22567" xr:uid="{00000000-0005-0000-0000-00000E7F0000}"/>
    <cellStyle name="Normal 4 7 3 5" xfId="9118" xr:uid="{00000000-0005-0000-0000-00000F7F0000}"/>
    <cellStyle name="Normal 4 7 3 5 2" xfId="25414" xr:uid="{00000000-0005-0000-0000-0000107F0000}"/>
    <cellStyle name="Normal 4 7 3 6" xfId="17268" xr:uid="{00000000-0005-0000-0000-0000117F0000}"/>
    <cellStyle name="Normal 4 7 4" xfId="1677" xr:uid="{00000000-0005-0000-0000-0000127F0000}"/>
    <cellStyle name="Normal 4 7 4 2" xfId="4294" xr:uid="{00000000-0005-0000-0000-0000137F0000}"/>
    <cellStyle name="Normal 4 7 4 2 2" xfId="12440" xr:uid="{00000000-0005-0000-0000-0000147F0000}"/>
    <cellStyle name="Normal 4 7 4 2 2 2" xfId="28736" xr:uid="{00000000-0005-0000-0000-0000157F0000}"/>
    <cellStyle name="Normal 4 7 4 2 3" xfId="20590" xr:uid="{00000000-0005-0000-0000-0000167F0000}"/>
    <cellStyle name="Normal 4 7 4 3" xfId="6976" xr:uid="{00000000-0005-0000-0000-0000177F0000}"/>
    <cellStyle name="Normal 4 7 4 3 2" xfId="15122" xr:uid="{00000000-0005-0000-0000-0000187F0000}"/>
    <cellStyle name="Normal 4 7 4 3 2 2" xfId="31418" xr:uid="{00000000-0005-0000-0000-0000197F0000}"/>
    <cellStyle name="Normal 4 7 4 3 3" xfId="23272" xr:uid="{00000000-0005-0000-0000-00001A7F0000}"/>
    <cellStyle name="Normal 4 7 4 4" xfId="9823" xr:uid="{00000000-0005-0000-0000-00001B7F0000}"/>
    <cellStyle name="Normal 4 7 4 4 2" xfId="26119" xr:uid="{00000000-0005-0000-0000-00001C7F0000}"/>
    <cellStyle name="Normal 4 7 4 5" xfId="17973" xr:uid="{00000000-0005-0000-0000-00001D7F0000}"/>
    <cellStyle name="Normal 4 7 5" xfId="3076" xr:uid="{00000000-0005-0000-0000-00001E7F0000}"/>
    <cellStyle name="Normal 4 7 5 2" xfId="11222" xr:uid="{00000000-0005-0000-0000-00001F7F0000}"/>
    <cellStyle name="Normal 4 7 5 2 2" xfId="27518" xr:uid="{00000000-0005-0000-0000-0000207F0000}"/>
    <cellStyle name="Normal 4 7 5 3" xfId="19372" xr:uid="{00000000-0005-0000-0000-0000217F0000}"/>
    <cellStyle name="Normal 4 7 6" xfId="5566" xr:uid="{00000000-0005-0000-0000-0000227F0000}"/>
    <cellStyle name="Normal 4 7 6 2" xfId="13712" xr:uid="{00000000-0005-0000-0000-0000237F0000}"/>
    <cellStyle name="Normal 4 7 6 2 2" xfId="30008" xr:uid="{00000000-0005-0000-0000-0000247F0000}"/>
    <cellStyle name="Normal 4 7 6 3" xfId="21862" xr:uid="{00000000-0005-0000-0000-0000257F0000}"/>
    <cellStyle name="Normal 4 7 7" xfId="8413" xr:uid="{00000000-0005-0000-0000-0000267F0000}"/>
    <cellStyle name="Normal 4 7 7 2" xfId="24709" xr:uid="{00000000-0005-0000-0000-0000277F0000}"/>
    <cellStyle name="Normal 4 7 8" xfId="16563" xr:uid="{00000000-0005-0000-0000-0000287F0000}"/>
    <cellStyle name="Normal 4 8" xfId="356" xr:uid="{00000000-0005-0000-0000-0000297F0000}"/>
    <cellStyle name="Normal 4 8 2" xfId="1062" xr:uid="{00000000-0005-0000-0000-00002A7F0000}"/>
    <cellStyle name="Normal 4 8 2 2" xfId="2472" xr:uid="{00000000-0005-0000-0000-00002B7F0000}"/>
    <cellStyle name="Normal 4 8 2 2 2" xfId="4977" xr:uid="{00000000-0005-0000-0000-00002C7F0000}"/>
    <cellStyle name="Normal 4 8 2 2 2 2" xfId="13123" xr:uid="{00000000-0005-0000-0000-00002D7F0000}"/>
    <cellStyle name="Normal 4 8 2 2 2 2 2" xfId="29419" xr:uid="{00000000-0005-0000-0000-00002E7F0000}"/>
    <cellStyle name="Normal 4 8 2 2 2 3" xfId="21273" xr:uid="{00000000-0005-0000-0000-00002F7F0000}"/>
    <cellStyle name="Normal 4 8 2 2 3" xfId="7771" xr:uid="{00000000-0005-0000-0000-0000307F0000}"/>
    <cellStyle name="Normal 4 8 2 2 3 2" xfId="15917" xr:uid="{00000000-0005-0000-0000-0000317F0000}"/>
    <cellStyle name="Normal 4 8 2 2 3 2 2" xfId="32213" xr:uid="{00000000-0005-0000-0000-0000327F0000}"/>
    <cellStyle name="Normal 4 8 2 2 3 3" xfId="24067" xr:uid="{00000000-0005-0000-0000-0000337F0000}"/>
    <cellStyle name="Normal 4 8 2 2 4" xfId="10618" xr:uid="{00000000-0005-0000-0000-0000347F0000}"/>
    <cellStyle name="Normal 4 8 2 2 4 2" xfId="26914" xr:uid="{00000000-0005-0000-0000-0000357F0000}"/>
    <cellStyle name="Normal 4 8 2 2 5" xfId="18768" xr:uid="{00000000-0005-0000-0000-0000367F0000}"/>
    <cellStyle name="Normal 4 8 2 3" xfId="3759" xr:uid="{00000000-0005-0000-0000-0000377F0000}"/>
    <cellStyle name="Normal 4 8 2 3 2" xfId="11905" xr:uid="{00000000-0005-0000-0000-0000387F0000}"/>
    <cellStyle name="Normal 4 8 2 3 2 2" xfId="28201" xr:uid="{00000000-0005-0000-0000-0000397F0000}"/>
    <cellStyle name="Normal 4 8 2 3 3" xfId="20055" xr:uid="{00000000-0005-0000-0000-00003A7F0000}"/>
    <cellStyle name="Normal 4 8 2 4" xfId="6361" xr:uid="{00000000-0005-0000-0000-00003B7F0000}"/>
    <cellStyle name="Normal 4 8 2 4 2" xfId="14507" xr:uid="{00000000-0005-0000-0000-00003C7F0000}"/>
    <cellStyle name="Normal 4 8 2 4 2 2" xfId="30803" xr:uid="{00000000-0005-0000-0000-00003D7F0000}"/>
    <cellStyle name="Normal 4 8 2 4 3" xfId="22657" xr:uid="{00000000-0005-0000-0000-00003E7F0000}"/>
    <cellStyle name="Normal 4 8 2 5" xfId="9208" xr:uid="{00000000-0005-0000-0000-00003F7F0000}"/>
    <cellStyle name="Normal 4 8 2 5 2" xfId="25504" xr:uid="{00000000-0005-0000-0000-0000407F0000}"/>
    <cellStyle name="Normal 4 8 2 6" xfId="17358" xr:uid="{00000000-0005-0000-0000-0000417F0000}"/>
    <cellStyle name="Normal 4 8 3" xfId="1767" xr:uid="{00000000-0005-0000-0000-0000427F0000}"/>
    <cellStyle name="Normal 4 8 3 2" xfId="4368" xr:uid="{00000000-0005-0000-0000-0000437F0000}"/>
    <cellStyle name="Normal 4 8 3 2 2" xfId="12514" xr:uid="{00000000-0005-0000-0000-0000447F0000}"/>
    <cellStyle name="Normal 4 8 3 2 2 2" xfId="28810" xr:uid="{00000000-0005-0000-0000-0000457F0000}"/>
    <cellStyle name="Normal 4 8 3 2 3" xfId="20664" xr:uid="{00000000-0005-0000-0000-0000467F0000}"/>
    <cellStyle name="Normal 4 8 3 3" xfId="7066" xr:uid="{00000000-0005-0000-0000-0000477F0000}"/>
    <cellStyle name="Normal 4 8 3 3 2" xfId="15212" xr:uid="{00000000-0005-0000-0000-0000487F0000}"/>
    <cellStyle name="Normal 4 8 3 3 2 2" xfId="31508" xr:uid="{00000000-0005-0000-0000-0000497F0000}"/>
    <cellStyle name="Normal 4 8 3 3 3" xfId="23362" xr:uid="{00000000-0005-0000-0000-00004A7F0000}"/>
    <cellStyle name="Normal 4 8 3 4" xfId="9913" xr:uid="{00000000-0005-0000-0000-00004B7F0000}"/>
    <cellStyle name="Normal 4 8 3 4 2" xfId="26209" xr:uid="{00000000-0005-0000-0000-00004C7F0000}"/>
    <cellStyle name="Normal 4 8 3 5" xfId="18063" xr:uid="{00000000-0005-0000-0000-00004D7F0000}"/>
    <cellStyle name="Normal 4 8 4" xfId="3150" xr:uid="{00000000-0005-0000-0000-00004E7F0000}"/>
    <cellStyle name="Normal 4 8 4 2" xfId="11296" xr:uid="{00000000-0005-0000-0000-00004F7F0000}"/>
    <cellStyle name="Normal 4 8 4 2 2" xfId="27592" xr:uid="{00000000-0005-0000-0000-0000507F0000}"/>
    <cellStyle name="Normal 4 8 4 3" xfId="19446" xr:uid="{00000000-0005-0000-0000-0000517F0000}"/>
    <cellStyle name="Normal 4 8 5" xfId="5656" xr:uid="{00000000-0005-0000-0000-0000527F0000}"/>
    <cellStyle name="Normal 4 8 5 2" xfId="13802" xr:uid="{00000000-0005-0000-0000-0000537F0000}"/>
    <cellStyle name="Normal 4 8 5 2 2" xfId="30098" xr:uid="{00000000-0005-0000-0000-0000547F0000}"/>
    <cellStyle name="Normal 4 8 5 3" xfId="21952" xr:uid="{00000000-0005-0000-0000-0000557F0000}"/>
    <cellStyle name="Normal 4 8 6" xfId="8503" xr:uid="{00000000-0005-0000-0000-0000567F0000}"/>
    <cellStyle name="Normal 4 8 6 2" xfId="24799" xr:uid="{00000000-0005-0000-0000-0000577F0000}"/>
    <cellStyle name="Normal 4 8 7" xfId="16653" xr:uid="{00000000-0005-0000-0000-0000587F0000}"/>
    <cellStyle name="Normal 4 9" xfId="718" xr:uid="{00000000-0005-0000-0000-0000597F0000}"/>
    <cellStyle name="Normal 4 9 2" xfId="2128" xr:uid="{00000000-0005-0000-0000-00005A7F0000}"/>
    <cellStyle name="Normal 4 9 2 2" xfId="4681" xr:uid="{00000000-0005-0000-0000-00005B7F0000}"/>
    <cellStyle name="Normal 4 9 2 2 2" xfId="12827" xr:uid="{00000000-0005-0000-0000-00005C7F0000}"/>
    <cellStyle name="Normal 4 9 2 2 2 2" xfId="29123" xr:uid="{00000000-0005-0000-0000-00005D7F0000}"/>
    <cellStyle name="Normal 4 9 2 2 3" xfId="20977" xr:uid="{00000000-0005-0000-0000-00005E7F0000}"/>
    <cellStyle name="Normal 4 9 2 3" xfId="7427" xr:uid="{00000000-0005-0000-0000-00005F7F0000}"/>
    <cellStyle name="Normal 4 9 2 3 2" xfId="15573" xr:uid="{00000000-0005-0000-0000-0000607F0000}"/>
    <cellStyle name="Normal 4 9 2 3 2 2" xfId="31869" xr:uid="{00000000-0005-0000-0000-0000617F0000}"/>
    <cellStyle name="Normal 4 9 2 3 3" xfId="23723" xr:uid="{00000000-0005-0000-0000-0000627F0000}"/>
    <cellStyle name="Normal 4 9 2 4" xfId="10274" xr:uid="{00000000-0005-0000-0000-0000637F0000}"/>
    <cellStyle name="Normal 4 9 2 4 2" xfId="26570" xr:uid="{00000000-0005-0000-0000-0000647F0000}"/>
    <cellStyle name="Normal 4 9 2 5" xfId="18424" xr:uid="{00000000-0005-0000-0000-0000657F0000}"/>
    <cellStyle name="Normal 4 9 3" xfId="3463" xr:uid="{00000000-0005-0000-0000-0000667F0000}"/>
    <cellStyle name="Normal 4 9 3 2" xfId="11609" xr:uid="{00000000-0005-0000-0000-0000677F0000}"/>
    <cellStyle name="Normal 4 9 3 2 2" xfId="27905" xr:uid="{00000000-0005-0000-0000-0000687F0000}"/>
    <cellStyle name="Normal 4 9 3 3" xfId="19759" xr:uid="{00000000-0005-0000-0000-0000697F0000}"/>
    <cellStyle name="Normal 4 9 4" xfId="6017" xr:uid="{00000000-0005-0000-0000-00006A7F0000}"/>
    <cellStyle name="Normal 4 9 4 2" xfId="14163" xr:uid="{00000000-0005-0000-0000-00006B7F0000}"/>
    <cellStyle name="Normal 4 9 4 2 2" xfId="30459" xr:uid="{00000000-0005-0000-0000-00006C7F0000}"/>
    <cellStyle name="Normal 4 9 4 3" xfId="22313" xr:uid="{00000000-0005-0000-0000-00006D7F0000}"/>
    <cellStyle name="Normal 4 9 5" xfId="8864" xr:uid="{00000000-0005-0000-0000-00006E7F0000}"/>
    <cellStyle name="Normal 4 9 5 2" xfId="25160" xr:uid="{00000000-0005-0000-0000-00006F7F0000}"/>
    <cellStyle name="Normal 4 9 6" xfId="17014" xr:uid="{00000000-0005-0000-0000-0000707F0000}"/>
    <cellStyle name="Normal 5" xfId="8153" xr:uid="{00000000-0005-0000-0000-0000717F0000}"/>
    <cellStyle name="Normal 5 2" xfId="16299" xr:uid="{00000000-0005-0000-0000-0000727F0000}"/>
    <cellStyle name="Normal 5 2 2" xfId="32595" xr:uid="{00000000-0005-0000-0000-0000737F0000}"/>
    <cellStyle name="Normal 5 3" xfId="24449" xr:uid="{00000000-0005-0000-0000-0000747F0000}"/>
    <cellStyle name="Normal 5 4" xfId="32628" xr:uid="{00000000-0005-0000-0000-0000757F0000}"/>
    <cellStyle name="Normal 6" xfId="32605" xr:uid="{00000000-0005-0000-0000-0000767F0000}"/>
    <cellStyle name="Normal 7" xfId="32607" xr:uid="{00000000-0005-0000-0000-0000777F0000}"/>
    <cellStyle name="Normal 7 2" xfId="32635" xr:uid="{00000000-0005-0000-0000-0000787F0000}"/>
    <cellStyle name="Normal 8" xfId="32623" xr:uid="{00000000-0005-0000-0000-0000797F0000}"/>
    <cellStyle name="Normal 9" xfId="32634" xr:uid="{00000000-0005-0000-0000-00007A7F0000}"/>
    <cellStyle name="Título 3 2" xfId="3" xr:uid="{00000000-0005-0000-0000-00007B7F0000}"/>
    <cellStyle name="Título 3 2 2" xfId="32636" xr:uid="{00000000-0005-0000-0000-00007C7F0000}"/>
    <cellStyle name="Título 3 3" xfId="6" xr:uid="{00000000-0005-0000-0000-00007D7F0000}"/>
    <cellStyle name="Título 3 3 2" xfId="32637" xr:uid="{00000000-0005-0000-0000-00007E7F0000}"/>
  </cellStyles>
  <dxfs count="67">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xr9:uid="{00000000-0011-0000-FFFF-FFFF00000000}"/>
  </tableStyles>
  <colors>
    <mruColors>
      <color rgb="FFF20000"/>
      <color rgb="FFFFFF66"/>
      <color rgb="FFFF66CC"/>
      <color rgb="FFFFFF00"/>
      <color rgb="FF0078D2"/>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880</c:v>
                </c:pt>
                <c:pt idx="1">
                  <c:v>1567</c:v>
                </c:pt>
                <c:pt idx="2">
                  <c:v>640</c:v>
                </c:pt>
                <c:pt idx="3">
                  <c:v>0</c:v>
                </c:pt>
                <c:pt idx="4">
                  <c:v>190</c:v>
                </c:pt>
                <c:pt idx="5">
                  <c:v>490</c:v>
                </c:pt>
                <c:pt idx="6">
                  <c:v>1200</c:v>
                </c:pt>
                <c:pt idx="7">
                  <c:v>0</c:v>
                </c:pt>
                <c:pt idx="8">
                  <c:v>1265</c:v>
                </c:pt>
                <c:pt idx="9">
                  <c:v>10</c:v>
                </c:pt>
                <c:pt idx="10">
                  <c:v>491</c:v>
                </c:pt>
                <c:pt idx="11">
                  <c:v>380</c:v>
                </c:pt>
                <c:pt idx="12">
                  <c:v>20</c:v>
                </c:pt>
                <c:pt idx="13">
                  <c:v>200</c:v>
                </c:pt>
                <c:pt idx="14">
                  <c:v>0</c:v>
                </c:pt>
                <c:pt idx="15">
                  <c:v>30</c:v>
                </c:pt>
                <c:pt idx="16">
                  <c:v>263</c:v>
                </c:pt>
                <c:pt idx="17">
                  <c:v>1140</c:v>
                </c:pt>
                <c:pt idx="18">
                  <c:v>1340</c:v>
                </c:pt>
                <c:pt idx="19">
                  <c:v>830</c:v>
                </c:pt>
                <c:pt idx="20">
                  <c:v>290</c:v>
                </c:pt>
                <c:pt idx="21">
                  <c:v>200</c:v>
                </c:pt>
                <c:pt idx="22">
                  <c:v>0</c:v>
                </c:pt>
                <c:pt idx="23">
                  <c:v>805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423732616"/>
        <c:axId val="427569176"/>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Resumen!$P$16:$P$39</c15:sqref>
                        </c15:formulaRef>
                      </c:ext>
                    </c:extLst>
                    <c:numCache>
                      <c:formatCode>0</c:formatCode>
                      <c:ptCount val="24"/>
                      <c:pt idx="0">
                        <c:v>880</c:v>
                      </c:pt>
                      <c:pt idx="1">
                        <c:v>1567</c:v>
                      </c:pt>
                      <c:pt idx="2">
                        <c:v>640</c:v>
                      </c:pt>
                      <c:pt idx="3">
                        <c:v>0</c:v>
                      </c:pt>
                      <c:pt idx="4">
                        <c:v>190</c:v>
                      </c:pt>
                      <c:pt idx="5">
                        <c:v>490</c:v>
                      </c:pt>
                      <c:pt idx="6">
                        <c:v>1200</c:v>
                      </c:pt>
                      <c:pt idx="7">
                        <c:v>0</c:v>
                      </c:pt>
                      <c:pt idx="8">
                        <c:v>1265</c:v>
                      </c:pt>
                      <c:pt idx="9">
                        <c:v>10</c:v>
                      </c:pt>
                      <c:pt idx="10">
                        <c:v>491</c:v>
                      </c:pt>
                      <c:pt idx="11">
                        <c:v>380</c:v>
                      </c:pt>
                      <c:pt idx="12">
                        <c:v>20</c:v>
                      </c:pt>
                      <c:pt idx="13">
                        <c:v>200</c:v>
                      </c:pt>
                      <c:pt idx="14">
                        <c:v>0</c:v>
                      </c:pt>
                      <c:pt idx="15">
                        <c:v>30</c:v>
                      </c:pt>
                      <c:pt idx="16">
                        <c:v>263</c:v>
                      </c:pt>
                      <c:pt idx="17">
                        <c:v>1140</c:v>
                      </c:pt>
                      <c:pt idx="18">
                        <c:v>1340</c:v>
                      </c:pt>
                      <c:pt idx="19">
                        <c:v>830</c:v>
                      </c:pt>
                      <c:pt idx="20">
                        <c:v>290</c:v>
                      </c:pt>
                      <c:pt idx="21">
                        <c:v>200</c:v>
                      </c:pt>
                      <c:pt idx="22">
                        <c:v>0</c:v>
                      </c:pt>
                      <c:pt idx="23">
                        <c:v>805</c:v>
                      </c:pt>
                    </c:numCache>
                  </c:numRef>
                </c:val>
                <c:extLst>
                  <c:ext xmlns:c16="http://schemas.microsoft.com/office/drawing/2014/chart" uri="{C3380CC4-5D6E-409C-BE32-E72D297353CC}">
                    <c16:uniqueId val="{00000002-3BA8-4E2D-93C4-F54FC9B26BCC}"/>
                  </c:ext>
                </c:extLst>
              </c15:ser>
            </c15:filteredBarSeries>
          </c:ext>
        </c:extLst>
      </c:barChart>
      <c:catAx>
        <c:axId val="42373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7569176"/>
        <c:crosses val="autoZero"/>
        <c:auto val="1"/>
        <c:lblAlgn val="ctr"/>
        <c:lblOffset val="100"/>
        <c:noMultiLvlLbl val="0"/>
      </c:catAx>
      <c:valAx>
        <c:axId val="4275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3732616"/>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 Id="rId6" Type="http://schemas.openxmlformats.org/officeDocument/2006/relationships/image" Target="../media/image11.png"/><Relationship Id="rId5" Type="http://schemas.openxmlformats.org/officeDocument/2006/relationships/image" Target="../media/image4.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56029</xdr:colOff>
      <xdr:row>2</xdr:row>
      <xdr:rowOff>280147</xdr:rowOff>
    </xdr:from>
    <xdr:to>
      <xdr:col>4</xdr:col>
      <xdr:colOff>2423272</xdr:colOff>
      <xdr:row>68</xdr:row>
      <xdr:rowOff>14007</xdr:rowOff>
    </xdr:to>
    <xdr:pic>
      <xdr:nvPicPr>
        <xdr:cNvPr id="2" name="Imagen 1">
          <a:extLst>
            <a:ext uri="{FF2B5EF4-FFF2-40B4-BE49-F238E27FC236}">
              <a16:creationId xmlns:a16="http://schemas.microsoft.com/office/drawing/2014/main" id="{0205F3AF-1C5B-2968-3A5C-5E4BD5408ABF}"/>
            </a:ext>
          </a:extLst>
        </xdr:cNvPr>
        <xdr:cNvPicPr>
          <a:picLocks noChangeAspect="1"/>
        </xdr:cNvPicPr>
      </xdr:nvPicPr>
      <xdr:blipFill>
        <a:blip xmlns:r="http://schemas.openxmlformats.org/officeDocument/2006/relationships" r:embed="rId1"/>
        <a:stretch>
          <a:fillRect/>
        </a:stretch>
      </xdr:blipFill>
      <xdr:spPr>
        <a:xfrm>
          <a:off x="56029" y="1596838"/>
          <a:ext cx="8880662" cy="13082868"/>
        </a:xfrm>
        <a:prstGeom prst="rect">
          <a:avLst/>
        </a:prstGeom>
        <a:ln>
          <a:solidFill>
            <a:schemeClr val="tx1"/>
          </a:solidFill>
        </a:ln>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67</xdr:row>
      <xdr:rowOff>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299667</xdr:colOff>
      <xdr:row>55</xdr:row>
      <xdr:rowOff>155464</xdr:rowOff>
    </xdr:from>
    <xdr:to>
      <xdr:col>1</xdr:col>
      <xdr:colOff>1016551</xdr:colOff>
      <xdr:row>67</xdr:row>
      <xdr:rowOff>5155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299667" y="12271824"/>
          <a:ext cx="1977546" cy="2202927"/>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5</xdr:col>
      <xdr:colOff>1241058</xdr:colOff>
      <xdr:row>0</xdr:row>
      <xdr:rowOff>20479</xdr:rowOff>
    </xdr:from>
    <xdr:ext cx="851199" cy="930589"/>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8798256" y="20479"/>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63499</xdr:colOff>
      <xdr:row>4</xdr:row>
      <xdr:rowOff>0</xdr:rowOff>
    </xdr:from>
    <xdr:to>
      <xdr:col>6</xdr:col>
      <xdr:colOff>209863</xdr:colOff>
      <xdr:row>60</xdr:row>
      <xdr:rowOff>148166</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63499" y="1238250"/>
          <a:ext cx="8274364" cy="10234083"/>
        </a:xfrm>
        <a:prstGeom prst="rect">
          <a:avLst/>
        </a:prstGeom>
        <a:ln w="9525">
          <a:solidFill>
            <a:schemeClr val="tx1"/>
          </a:solidFill>
        </a:ln>
      </xdr:spPr>
    </xdr:pic>
    <xdr:clientData/>
  </xdr:twoCellAnchor>
  <xdr:twoCellAnchor editAs="oneCell">
    <xdr:from>
      <xdr:col>1</xdr:col>
      <xdr:colOff>318101</xdr:colOff>
      <xdr:row>49</xdr:row>
      <xdr:rowOff>53071</xdr:rowOff>
    </xdr:from>
    <xdr:to>
      <xdr:col>2</xdr:col>
      <xdr:colOff>1075305</xdr:colOff>
      <xdr:row>59</xdr:row>
      <xdr:rowOff>18025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56768" y="93981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58316</xdr:colOff>
      <xdr:row>3</xdr:row>
      <xdr:rowOff>223545</xdr:rowOff>
    </xdr:from>
    <xdr:to>
      <xdr:col>6</xdr:col>
      <xdr:colOff>467196</xdr:colOff>
      <xdr:row>53</xdr:row>
      <xdr:rowOff>136072</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58316" y="1380152"/>
          <a:ext cx="6852834" cy="9690231"/>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3:U421" totalsRowShown="0" headerRowDxfId="66">
  <tableColumns count="4">
    <tableColumn id="1" xr3:uid="{00000000-0010-0000-0000-000001000000}" name="DPTO" dataDxfId="65">
      <calculatedColumnFormula>TRIM(MID(TRIM(Transportes!D5),1,FIND(CHAR(10),TRIM(Transportes!D5),1)-1))</calculatedColumnFormula>
    </tableColumn>
    <tableColumn id="2" xr3:uid="{00000000-0010-0000-0000-000002000000}" name="ESTADO" dataDxfId="64">
      <calculatedColumnFormula>TRIM(IF(Transportes!F5="TRÁNSITO INTERRUMPIDO","Interrumpido",IF(Transportes!F5="TRÁNSITO RESTRINGIDO","Restringido","Normal")))</calculatedColumnFormula>
    </tableColumn>
    <tableColumn id="3" xr3:uid="{00000000-0010-0000-0000-000003000000}" name="FENOMENO" dataDxfId="63">
      <calculatedColumnFormula>TRIM(IF(MID(TRIM(Transportes!H5),1,FIND("-",TRIM(Transportes!H5),1)-2)="Acción humana","H","F"))</calculatedColumnFormula>
    </tableColumn>
    <tableColumn id="4" xr3:uid="{00000000-0010-0000-0000-000004000000}" name="METRAJE" dataDxfId="62">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68" totalsRowShown="0" headerRowDxfId="61" dataDxfId="59" headerRowBorderDxfId="60" tableBorderDxfId="58" totalsRowBorderDxfId="57" headerRowCellStyle="Millares 11 2">
  <sortState xmlns:xlrd2="http://schemas.microsoft.com/office/spreadsheetml/2017/richdata2" ref="A5:M151">
    <sortCondition sortBy="cellColor" ref="D4:D151" dxfId="56"/>
  </sortState>
  <tableColumns count="13">
    <tableColumn id="1" xr3:uid="{00000000-0010-0000-0100-000001000000}" name="N" dataDxfId="55" dataCellStyle="Millares"/>
    <tableColumn id="2" xr3:uid="{00000000-0010-0000-0100-000002000000}" name="VER MAPA" dataDxfId="54" dataCellStyle="Hipervínculo"/>
    <tableColumn id="3" xr3:uid="{00000000-0010-0000-0100-000003000000}" name="FECHA DEL EVENTO" dataDxfId="53" dataCellStyle="Título 3 2"/>
    <tableColumn id="4" xr3:uid="{00000000-0010-0000-0100-000004000000}" name="DEPARTAMENTO_x000a_PROVINCIA  /  DISTRITO" dataDxfId="52" dataCellStyle="Título 3 2"/>
    <tableColumn id="5" xr3:uid="{00000000-0010-0000-0100-000005000000}" name="AFECTACIÓN" dataDxfId="51" dataCellStyle="Título 3 3"/>
    <tableColumn id="15" xr3:uid="{00000000-0010-0000-0100-00000F000000}" name="ESTADO" dataDxfId="50" dataCellStyle="Título 3 2"/>
    <tableColumn id="6" xr3:uid="{00000000-0010-0000-0100-000006000000}" name="METRAJE" dataDxfId="49" dataCellStyle="Millares"/>
    <tableColumn id="7" xr3:uid="{00000000-0010-0000-0100-000007000000}" name="EVENTO - OCURRENCIA / ACCIONES" dataDxfId="48" dataCellStyle="Título 3 3"/>
    <tableColumn id="8" xr3:uid="{00000000-0010-0000-0100-000008000000}" name="MAQUINARIA_x000a_(Cantidad/tipo)" dataDxfId="47" dataCellStyle="Título 3 3"/>
    <tableColumn id="9" xr3:uid="{00000000-0010-0000-0100-000009000000}" name="ADMINISTRACIÓN / RESPONSABLE" dataDxfId="46" dataCellStyle="Título 3 2"/>
    <tableColumn id="10" xr3:uid="{00000000-0010-0000-0100-00000A000000}" name="VER FOTO / VIDEO" dataDxfId="45" dataCellStyle="Hipervínculo"/>
    <tableColumn id="11" xr3:uid="{00000000-0010-0000-0100-00000B000000}" name="LATITUD" dataDxfId="44" dataCellStyle="Input Custom"/>
    <tableColumn id="12" xr3:uid="{00000000-0010-0000-0100-00000C000000}" name="LONGITUD" dataDxfId="43"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42" headerRowBorderDxfId="41" tableBorderDxfId="40" totalsRowBorderDxfId="39" headerRowCellStyle="Título 3 2">
  <tableColumns count="6">
    <tableColumn id="1" xr3:uid="{00000000-0010-0000-0200-000001000000}" name="N°" dataDxfId="38" dataCellStyle="Normal 2 3 2 12 4 8"/>
    <tableColumn id="2" xr3:uid="{00000000-0010-0000-0200-000002000000}" name="DEPARTAMENTO_x000a_PROVINCIA  /  DISTRITO" dataDxfId="37"/>
    <tableColumn id="3" xr3:uid="{00000000-0010-0000-0200-000003000000}" name="AFECTACIÓN" dataDxfId="36"/>
    <tableColumn id="4" xr3:uid="{00000000-0010-0000-0200-000004000000}" name="EVENTO - OCURRENCIA" dataDxfId="35"/>
    <tableColumn id="5" xr3:uid="{00000000-0010-0000-0200-000005000000}" name="ESTADO" dataDxfId="34"/>
    <tableColumn id="6" xr3:uid="{00000000-0010-0000-0200-000006000000}" name="FUENTE" dataDxfId="33"/>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1" totalsRowShown="0" headerRowDxfId="32" dataDxfId="30" headerRowBorderDxfId="31" tableBorderDxfId="29" totalsRowBorderDxfId="28" headerRowCellStyle="Título 3 2">
  <tableColumns count="8">
    <tableColumn id="1" xr3:uid="{00000000-0010-0000-0300-000001000000}" name="N°" dataDxfId="27" dataCellStyle="Normal 2 2 2 2 5"/>
    <tableColumn id="9" xr3:uid="{00000000-0010-0000-0300-000009000000}" name="CÓDIGO" dataDxfId="26"/>
    <tableColumn id="2" xr3:uid="{00000000-0010-0000-0300-000002000000}" name="UBICACIÓN" dataDxfId="25" dataCellStyle="Título 3 2"/>
    <tableColumn id="7" xr3:uid="{00000000-0010-0000-0300-000007000000}" name="Fecha" dataDxfId="24" dataCellStyle="Título 3 2"/>
    <tableColumn id="3" xr3:uid="{00000000-0010-0000-0300-000003000000}" name="AFECTACIÓN" dataDxfId="23" dataCellStyle="Título 3 3"/>
    <tableColumn id="4" xr3:uid="{00000000-0010-0000-0300-000004000000}" name="EVENTO - OCURRENCIA" dataDxfId="22" dataCellStyle="Normal 2 2 2 2 5"/>
    <tableColumn id="5" xr3:uid="{00000000-0010-0000-0300-000005000000}" name="ESTADO" dataDxfId="21" dataCellStyle="Título 3 2"/>
    <tableColumn id="6" xr3:uid="{00000000-0010-0000-0300-000006000000}" name="FUENTE" dataDxfId="20"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7" totalsRowShown="0" headerRowDxfId="19" headerRowBorderDxfId="18" tableBorderDxfId="17" totalsRowBorderDxfId="16">
  <tableColumns count="11">
    <tableColumn id="1" xr3:uid="{00000000-0010-0000-0400-000001000000}" name="Nro." dataDxfId="15" dataCellStyle="Título 3 3"/>
    <tableColumn id="2" xr3:uid="{00000000-0010-0000-0400-000002000000}" name="VER MAPA" dataDxfId="14" dataCellStyle="Hipervínculo"/>
    <tableColumn id="3" xr3:uid="{00000000-0010-0000-0400-000003000000}" name="FECHA DEL EVENTO" dataDxfId="13" dataCellStyle="Título 3 3"/>
    <tableColumn id="4" xr3:uid="{00000000-0010-0000-0400-000004000000}" name="DEPARTAMENTO_x000a_PROVINCIA  /  DISTRITO" dataDxfId="12" dataCellStyle="Título 3 3"/>
    <tableColumn id="5" xr3:uid="{00000000-0010-0000-0400-000005000000}" name="AFECTACIÓN" dataDxfId="11" dataCellStyle="Título 3 3"/>
    <tableColumn id="6" xr3:uid="{00000000-0010-0000-0400-000006000000}" name="ESTADO" dataDxfId="10" dataCellStyle="Título 3 3"/>
    <tableColumn id="7" xr3:uid="{00000000-0010-0000-0400-000007000000}" name="EVENTO - OCURRENCIA" dataDxfId="9" dataCellStyle="Título 3 3"/>
    <tableColumn id="8" xr3:uid="{00000000-0010-0000-0400-000008000000}" name="FUENTE" dataDxfId="8" dataCellStyle="Título 3 3"/>
    <tableColumn id="11" xr3:uid="{00000000-0010-0000-0400-00000B000000}" name="VER FOTO / VIDEO" dataDxfId="7" dataCellStyle="Título 3 3"/>
    <tableColumn id="9" xr3:uid="{00000000-0010-0000-0400-000009000000}" name="LATITUD" dataDxfId="6" dataCellStyle="Millares"/>
    <tableColumn id="10" xr3:uid="{00000000-0010-0000-0400-00000A000000}" name="LONGITUD" dataDxfId="5"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7_20260119080118.pdf" TargetMode="External"/><Relationship Id="rId299" Type="http://schemas.openxmlformats.org/officeDocument/2006/relationships/hyperlink" Target="https://arsaecoe.mtc.gob.pe/vial/VIAL_I_VIALES005449_20260215103354.pdf" TargetMode="External"/><Relationship Id="rId303" Type="http://schemas.openxmlformats.org/officeDocument/2006/relationships/hyperlink" Target="https://arsaecoe.mtc.gob.pe/vial/VIAL_I_VIALES005452_20260215031758.pdf" TargetMode="External"/><Relationship Id="rId21" Type="http://schemas.openxmlformats.org/officeDocument/2006/relationships/hyperlink" Target="https://arsaecoe.mtc.gob.pe/vial/VIAL_R_VIALES004520_20250823011736.pdf" TargetMode="External"/><Relationship Id="rId42" Type="http://schemas.openxmlformats.org/officeDocument/2006/relationships/hyperlink" Target="https://arsaecoe.mtc.gob.pe/vial/VIAL_I_VIALES004837_20251106101525.pdf" TargetMode="External"/><Relationship Id="rId63" Type="http://schemas.openxmlformats.org/officeDocument/2006/relationships/hyperlink" Target="https://arsaecoe.mtc.gob.pe/vial/VIAL_I_VIALES005022_20251212034423.pdf" TargetMode="External"/><Relationship Id="rId84" Type="http://schemas.openxmlformats.org/officeDocument/2006/relationships/hyperlink" Target="https://arsaecoe.mtc.gob.pe/vial/VIAL_R_VIALES005157_20260113045458.pdf" TargetMode="External"/><Relationship Id="rId138" Type="http://schemas.openxmlformats.org/officeDocument/2006/relationships/hyperlink" Target="https://arsaecoe.mtc.gob.pe/vial/VIAL_R_VIALES005265_20260126113140.pdf" TargetMode="External"/><Relationship Id="rId159" Type="http://schemas.openxmlformats.org/officeDocument/2006/relationships/hyperlink" Target="https://arsaecoe.mtc.gob.pe/vial/VIAL_R_VIALES005292_20260128042209.pdf" TargetMode="External"/><Relationship Id="rId170" Type="http://schemas.openxmlformats.org/officeDocument/2006/relationships/hyperlink" Target="https://arsaecoe.mtc.gob.pe/vial/VIAL_I_VIALES005288_20260128103612.pdf" TargetMode="External"/><Relationship Id="rId191" Type="http://schemas.openxmlformats.org/officeDocument/2006/relationships/hyperlink" Target="https://arsaecoe.mtc.gob.pe/vial/VIAL_R_VIALES005329_20260130065117.pdf" TargetMode="External"/><Relationship Id="rId205" Type="http://schemas.openxmlformats.org/officeDocument/2006/relationships/hyperlink" Target="https://arsaecoe.mtc.gob.pe/vial/VIAL_R_VIALES005357_20260202102855.pdf" TargetMode="External"/><Relationship Id="rId226" Type="http://schemas.openxmlformats.org/officeDocument/2006/relationships/hyperlink" Target="https://arsaecoe.mtc.gob.pe/vial/VIAL_R_VIALES005383_20260205122041.pdf" TargetMode="External"/><Relationship Id="rId247" Type="http://schemas.openxmlformats.org/officeDocument/2006/relationships/hyperlink" Target="https://arsaecoe.mtc.gob.pe/vial/VIAL_I_VIALES005404_20260208080621.pdf" TargetMode="External"/><Relationship Id="rId107" Type="http://schemas.openxmlformats.org/officeDocument/2006/relationships/hyperlink" Target="https://arsaecoe.mtc.gob.pe/vial/VIAL_I_VIALES005209_20260117064610.pdf" TargetMode="External"/><Relationship Id="rId268" Type="http://schemas.openxmlformats.org/officeDocument/2006/relationships/hyperlink" Target="https://arsaecoe.mtc.gob.pe/vial/VIAL_R_VIALES005423_20260210034312.pdf" TargetMode="External"/><Relationship Id="rId289" Type="http://schemas.openxmlformats.org/officeDocument/2006/relationships/hyperlink" Target="https://arsaecoe.mtc.gob.pe/vial/VIAL_I_VIALES005436_20260212061554.pdf" TargetMode="External"/><Relationship Id="rId11" Type="http://schemas.openxmlformats.org/officeDocument/2006/relationships/hyperlink" Target="https://arsaecoe.mtc.gob.pe/vial/VIAL_R_M2303398_20230904111932.pdf" TargetMode="External"/><Relationship Id="rId32" Type="http://schemas.openxmlformats.org/officeDocument/2006/relationships/hyperlink" Target="https://arsaecoe.mtc.gob.pe/vial/VIAL_R_VIALES004786_20251022045002.pdf" TargetMode="External"/><Relationship Id="rId53" Type="http://schemas.openxmlformats.org/officeDocument/2006/relationships/hyperlink" Target="https://arsaecoe.mtc.gob.pe/vial/VIAL_I_VIALES005001_20251207093426.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R_VIALES005249_20260122040937.pdf" TargetMode="External"/><Relationship Id="rId149" Type="http://schemas.openxmlformats.org/officeDocument/2006/relationships/hyperlink" Target="https://arsaecoe.mtc.gob.pe/vial/VIAL_I_VIALES005280_20260206112809.pdf" TargetMode="External"/><Relationship Id="rId314" Type="http://schemas.openxmlformats.org/officeDocument/2006/relationships/hyperlink" Target="https://arsaecoe.mtc.gob.pe/vial/VIAL_R_VIALES005466_20260216063212.pdf" TargetMode="External"/><Relationship Id="rId5" Type="http://schemas.openxmlformats.org/officeDocument/2006/relationships/hyperlink" Target="https://arsaecoe.mtc.gob.pe/vial/VIAL_I_VIALES002932_20250117041637.pdf" TargetMode="External"/><Relationship Id="rId95" Type="http://schemas.openxmlformats.org/officeDocument/2006/relationships/hyperlink" Target="https://arsaecoe.mtc.gob.pe/vial/VIAL_R_VIALES005193_20260116025044.pdf" TargetMode="External"/><Relationship Id="rId160" Type="http://schemas.openxmlformats.org/officeDocument/2006/relationships/hyperlink" Target="https://arsaecoe.mtc.gob.pe/vial/VIAL_I_VIALES005292_20260128042209.pdf" TargetMode="External"/><Relationship Id="rId181" Type="http://schemas.openxmlformats.org/officeDocument/2006/relationships/hyperlink" Target="https://arsaecoe.mtc.gob.pe/vial/VIAL_R_VIALES005320_20260130121122.pdf" TargetMode="External"/><Relationship Id="rId216" Type="http://schemas.openxmlformats.org/officeDocument/2006/relationships/hyperlink" Target="https://arsaecoe.mtc.gob.pe/vial/VIAL_I_VIALES005365_20260206052558.pdf" TargetMode="External"/><Relationship Id="rId237" Type="http://schemas.openxmlformats.org/officeDocument/2006/relationships/hyperlink" Target="https://arsaecoe.mtc.gob.pe/vial/VIAL_I_VIALES005390_20260206114603.pdf" TargetMode="External"/><Relationship Id="rId258" Type="http://schemas.openxmlformats.org/officeDocument/2006/relationships/hyperlink" Target="https://arsaecoe.mtc.gob.pe/vial/VIAL_R_VIALES005414_20260209025404.pdf" TargetMode="External"/><Relationship Id="rId279" Type="http://schemas.openxmlformats.org/officeDocument/2006/relationships/hyperlink" Target="https://arsaecoe.mtc.gob.pe/vial/VIAL_I_VIALES005428_20260211070720.pdf" TargetMode="External"/><Relationship Id="rId22" Type="http://schemas.openxmlformats.org/officeDocument/2006/relationships/hyperlink" Target="https://arsaecoe.mtc.gob.pe/vial/VIAL_R_VIALES004521_20250823012849.pdf" TargetMode="External"/><Relationship Id="rId43" Type="http://schemas.openxmlformats.org/officeDocument/2006/relationships/hyperlink" Target="https://arsaecoe.mtc.gob.pe/vial/VIAL_I_VIALES004838_20251107084951.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30_20260120100714.pdf" TargetMode="External"/><Relationship Id="rId139" Type="http://schemas.openxmlformats.org/officeDocument/2006/relationships/hyperlink" Target="https://arsaecoe.mtc.gob.pe/vial/VIAL_I_VIALES005265_20260126113140.pdf" TargetMode="External"/><Relationship Id="rId290" Type="http://schemas.openxmlformats.org/officeDocument/2006/relationships/hyperlink" Target="https://arsaecoe.mtc.gob.pe/vial/VIAL_R_VIALES005442_20260213123518.pdf" TargetMode="External"/><Relationship Id="rId304" Type="http://schemas.openxmlformats.org/officeDocument/2006/relationships/hyperlink" Target="https://arsaecoe.mtc.gob.pe/vial/VIAL_R_VIALES005453_20260215033255.pdf" TargetMode="External"/><Relationship Id="rId85" Type="http://schemas.openxmlformats.org/officeDocument/2006/relationships/hyperlink" Target="https://arsaecoe.mtc.gob.pe/vial/VIAL_I_VIALES005153_20260114011907.pdf" TargetMode="External"/><Relationship Id="rId150" Type="http://schemas.openxmlformats.org/officeDocument/2006/relationships/hyperlink" Target="https://arsaecoe.mtc.gob.pe/vial/VIAL_R_VIALES005281_20260127105451.pdf" TargetMode="External"/><Relationship Id="rId171" Type="http://schemas.openxmlformats.org/officeDocument/2006/relationships/hyperlink" Target="https://arsaecoe.mtc.gob.pe/vial/VIAL_I_VIALES005295_20260128104634.pdf" TargetMode="External"/><Relationship Id="rId192" Type="http://schemas.openxmlformats.org/officeDocument/2006/relationships/hyperlink" Target="https://arsaecoe.mtc.gob.pe/vial/VIAL_R_VIALES005330_20260130065416.pdf" TargetMode="External"/><Relationship Id="rId206" Type="http://schemas.openxmlformats.org/officeDocument/2006/relationships/hyperlink" Target="https://arsaecoe.mtc.gob.pe/vial/VIAL_I_VIALES005357_20260202102855.pdf" TargetMode="External"/><Relationship Id="rId227" Type="http://schemas.openxmlformats.org/officeDocument/2006/relationships/hyperlink" Target="https://arsaecoe.mtc.gob.pe/vial/VIAL_R_VIALES005384_20260205010834.pdf" TargetMode="External"/><Relationship Id="rId248" Type="http://schemas.openxmlformats.org/officeDocument/2006/relationships/hyperlink" Target="https://arsaecoe.mtc.gob.pe/vial/VIAL_R_VIALES005408_20260209073403.pdf" TargetMode="External"/><Relationship Id="rId269" Type="http://schemas.openxmlformats.org/officeDocument/2006/relationships/hyperlink" Target="https://arsaecoe.mtc.gob.pe/vial/VIAL_I_VIALES005423_20260215105901.pdf" TargetMode="External"/><Relationship Id="rId12" Type="http://schemas.openxmlformats.org/officeDocument/2006/relationships/hyperlink" Target="https://arsaecoe.mtc.gob.pe/vial/VIAL_R_M230465_20230411052549.pdf" TargetMode="External"/><Relationship Id="rId33" Type="http://schemas.openxmlformats.org/officeDocument/2006/relationships/hyperlink" Target="https://arsaecoe.mtc.gob.pe/vial/VIAL_I_VIALES004786_20251022094157.pdf" TargetMode="External"/><Relationship Id="rId108" Type="http://schemas.openxmlformats.org/officeDocument/2006/relationships/hyperlink" Target="https://arsaecoe.mtc.gob.pe/vial/VIAL_I_VIALES005215_20260118112312.pdf" TargetMode="External"/><Relationship Id="rId129" Type="http://schemas.openxmlformats.org/officeDocument/2006/relationships/hyperlink" Target="https://arsaecoe.mtc.gob.pe/vial/VIAL_I_VIALES005249_20260122035930.pdf" TargetMode="External"/><Relationship Id="rId280" Type="http://schemas.openxmlformats.org/officeDocument/2006/relationships/hyperlink" Target="https://arsaecoe.mtc.gob.pe/vial/VIAL_R_VIALES005248_20260122035943.pdf" TargetMode="External"/><Relationship Id="rId315" Type="http://schemas.openxmlformats.org/officeDocument/2006/relationships/hyperlink" Target="https://arsaecoe.mtc.gob.pe/vial/VIAL_I_VIALES005466_20260216063212.pdf" TargetMode="External"/><Relationship Id="rId54" Type="http://schemas.openxmlformats.org/officeDocument/2006/relationships/hyperlink" Target="https://arsaecoe.mtc.gob.pe/vial/VIAL_R_VIALES005007_20251207072536.pdf" TargetMode="External"/><Relationship Id="rId75" Type="http://schemas.openxmlformats.org/officeDocument/2006/relationships/hyperlink" Target="https://arsaecoe.mtc.gob.pe/vial/VIAL_I_VIALES005093_20251231124415.pdf" TargetMode="External"/><Relationship Id="rId96" Type="http://schemas.openxmlformats.org/officeDocument/2006/relationships/hyperlink" Target="https://arsaecoe.mtc.gob.pe/vial/VIAL_I_VIALES005193_20260117114345.pdf" TargetMode="External"/><Relationship Id="rId140" Type="http://schemas.openxmlformats.org/officeDocument/2006/relationships/hyperlink" Target="https://arsaecoe.mtc.gob.pe/vial/VIAL_I_VIALES005273_20260127102005.pdf" TargetMode="External"/><Relationship Id="rId161" Type="http://schemas.openxmlformats.org/officeDocument/2006/relationships/hyperlink" Target="https://arsaecoe.mtc.gob.pe/vial/VIAL_R_VIALES005293_20260128043539.pdf" TargetMode="External"/><Relationship Id="rId182" Type="http://schemas.openxmlformats.org/officeDocument/2006/relationships/hyperlink" Target="https://arsaecoe.mtc.gob.pe/vial/VIAL_I_VIALES005320_20260130121122.pdf" TargetMode="External"/><Relationship Id="rId217" Type="http://schemas.openxmlformats.org/officeDocument/2006/relationships/hyperlink" Target="https://arsaecoe.mtc.gob.pe/vial/VIAL_R_VIALES005366_20260203043352.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R_VIALES005393_20260206011450.pdf" TargetMode="External"/><Relationship Id="rId259" Type="http://schemas.openxmlformats.org/officeDocument/2006/relationships/hyperlink" Target="https://arsaecoe.mtc.gob.pe/vial/VIAL_I_VIALES005414_20260209025404.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30_20260120100714.pdf" TargetMode="External"/><Relationship Id="rId270" Type="http://schemas.openxmlformats.org/officeDocument/2006/relationships/hyperlink" Target="https://arsaecoe.mtc.gob.pe/vial/VIAL_R_VIALES005424_20260210044617.pdf" TargetMode="External"/><Relationship Id="rId291" Type="http://schemas.openxmlformats.org/officeDocument/2006/relationships/hyperlink" Target="https://arsaecoe.mtc.gob.pe/vial/VIAL_I_VIALES005442_20260213013312.pdf" TargetMode="External"/><Relationship Id="rId305" Type="http://schemas.openxmlformats.org/officeDocument/2006/relationships/hyperlink" Target="https://arsaecoe.mtc.gob.pe/vial/VIAL_R_VIALES005433_20260212110435.pdf" TargetMode="External"/><Relationship Id="rId44" Type="http://schemas.openxmlformats.org/officeDocument/2006/relationships/hyperlink" Target="https://arsaecoe.mtc.gob.pe/vial/VIAL_R_VIALES004844_20251107055041.pdf" TargetMode="External"/><Relationship Id="rId65" Type="http://schemas.openxmlformats.org/officeDocument/2006/relationships/hyperlink" Target="https://arsaecoe.mtc.gob.pe/vial/VIAL_I_VIALES005023_20251212040059.pdf" TargetMode="External"/><Relationship Id="rId86" Type="http://schemas.openxmlformats.org/officeDocument/2006/relationships/hyperlink" Target="https://arsaecoe.mtc.gob.pe/vial/VIAL_R_VIALES005165_20260114052922.pdf" TargetMode="External"/><Relationship Id="rId130" Type="http://schemas.openxmlformats.org/officeDocument/2006/relationships/hyperlink" Target="https://arsaecoe.mtc.gob.pe/vial/VIAL_R_VIALES005251_20260122091220.pdf" TargetMode="External"/><Relationship Id="rId151" Type="http://schemas.openxmlformats.org/officeDocument/2006/relationships/hyperlink" Target="https://arsaecoe.mtc.gob.pe/vial/VIAL_I_VIALES005281_20260131083146.pdf" TargetMode="External"/><Relationship Id="rId172" Type="http://schemas.openxmlformats.org/officeDocument/2006/relationships/hyperlink" Target="https://arsaecoe.mtc.gob.pe/vial/VIAL_R_VIALES005300_20260129062956.pdf" TargetMode="External"/><Relationship Id="rId193" Type="http://schemas.openxmlformats.org/officeDocument/2006/relationships/hyperlink" Target="https://arsaecoe.mtc.gob.pe/vial/VIAL_I_VIALES005319_20260130075144.pdf" TargetMode="External"/><Relationship Id="rId207" Type="http://schemas.openxmlformats.org/officeDocument/2006/relationships/hyperlink" Target="https://arsaecoe.mtc.gob.pe/vial/VIAL_I_VIALES005354_20260202104604.pdf" TargetMode="External"/><Relationship Id="rId228" Type="http://schemas.openxmlformats.org/officeDocument/2006/relationships/hyperlink" Target="https://arsaecoe.mtc.gob.pe/vial/VIAL_I_VIALES005384_20260205011045.pdf" TargetMode="External"/><Relationship Id="rId249" Type="http://schemas.openxmlformats.org/officeDocument/2006/relationships/hyperlink" Target="https://arsaecoe.mtc.gob.pe/vial/VIAL_R_VIALES005409_20260210085740.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215_20260121035838.pdf" TargetMode="External"/><Relationship Id="rId260" Type="http://schemas.openxmlformats.org/officeDocument/2006/relationships/hyperlink" Target="https://arsaecoe.mtc.gob.pe/vial/VIAL_R_VIALES005415_20260209024640.pdf" TargetMode="External"/><Relationship Id="rId281" Type="http://schemas.openxmlformats.org/officeDocument/2006/relationships/hyperlink" Target="https://arsaecoe.mtc.gob.pe/vial/VIAL_I_VIALES005248_20260131100659.pdf" TargetMode="External"/><Relationship Id="rId316" Type="http://schemas.openxmlformats.org/officeDocument/2006/relationships/hyperlink" Target="https://arsaecoe.mtc.gob.pe/vial/VIAL_I_VIALES005465_20260216083330.pdf" TargetMode="External"/><Relationship Id="rId34" Type="http://schemas.openxmlformats.org/officeDocument/2006/relationships/hyperlink" Target="https://arsaecoe.mtc.gob.pe/vial/VIAL_I_VIALES004785_20251022094446.pdf" TargetMode="External"/><Relationship Id="rId55" Type="http://schemas.openxmlformats.org/officeDocument/2006/relationships/hyperlink" Target="https://arsaecoe.mtc.gob.pe/vial/VIAL_I_VIALES005007_20251211125922.pdf" TargetMode="External"/><Relationship Id="rId76" Type="http://schemas.openxmlformats.org/officeDocument/2006/relationships/hyperlink" Target="https://arsaecoe.mtc.gob.pe/vial/VIAL_I_VIALES005091_20251231043252.pdf" TargetMode="External"/><Relationship Id="rId97" Type="http://schemas.openxmlformats.org/officeDocument/2006/relationships/hyperlink" Target="https://arsaecoe.mtc.gob.pe/vial/VIAL_R_VIALES005197_20260116095219.pdf" TargetMode="External"/><Relationship Id="rId120" Type="http://schemas.openxmlformats.org/officeDocument/2006/relationships/hyperlink" Target="https://arsaecoe.mtc.gob.pe/vial/VIAL_R_VIALES005234_20260120022156.pdf" TargetMode="External"/><Relationship Id="rId141" Type="http://schemas.openxmlformats.org/officeDocument/2006/relationships/hyperlink" Target="https://arsaecoe.mtc.gob.pe/vial/VIAL_R_VIALES005275_20260127010415.pdf" TargetMode="External"/><Relationship Id="rId7" Type="http://schemas.openxmlformats.org/officeDocument/2006/relationships/hyperlink" Target="https://arsaecoe.mtc.gob.pe/vial/VIAL_R_VIALES003538_20250320040427.pdf" TargetMode="External"/><Relationship Id="rId162" Type="http://schemas.openxmlformats.org/officeDocument/2006/relationships/hyperlink" Target="https://arsaecoe.mtc.gob.pe/vial/VIAL_I_VIALES005293_20260128043539.pdf" TargetMode="External"/><Relationship Id="rId183" Type="http://schemas.openxmlformats.org/officeDocument/2006/relationships/hyperlink" Target="https://arsaecoe.mtc.gob.pe/vial/VIAL_R_VIALES005319_20260130120009.pdf" TargetMode="External"/><Relationship Id="rId218" Type="http://schemas.openxmlformats.org/officeDocument/2006/relationships/hyperlink" Target="https://arsaecoe.mtc.gob.pe/vial/VIAL_I_VIALES005366_20260203043352.pdf" TargetMode="External"/><Relationship Id="rId239" Type="http://schemas.openxmlformats.org/officeDocument/2006/relationships/hyperlink" Target="https://arsaecoe.mtc.gob.pe/vial/VIAL_I_VIALES005393_20260206011450.pdf" TargetMode="External"/><Relationship Id="rId250" Type="http://schemas.openxmlformats.org/officeDocument/2006/relationships/hyperlink" Target="https://arsaecoe.mtc.gob.pe/vial/VIAL_I_VIALES005409_20260210085740.pdf" TargetMode="External"/><Relationship Id="rId271" Type="http://schemas.openxmlformats.org/officeDocument/2006/relationships/hyperlink" Target="https://arsaecoe.mtc.gob.pe/vial/VIAL_I_VIALES005424_20260210044617.pdf" TargetMode="External"/><Relationship Id="rId292" Type="http://schemas.openxmlformats.org/officeDocument/2006/relationships/hyperlink" Target="https://arsaecoe.mtc.gob.pe/vial/VIAL_R_VIALES005443_20260213013500.pdf" TargetMode="External"/><Relationship Id="rId306" Type="http://schemas.openxmlformats.org/officeDocument/2006/relationships/hyperlink" Target="https://arsaecoe.mtc.gob.pe/vial/VIAL_I_VIALES005433_20260212111211.pdf" TargetMode="External"/><Relationship Id="rId24" Type="http://schemas.openxmlformats.org/officeDocument/2006/relationships/hyperlink" Target="https://arsaecoe.mtc.gob.pe/vial/VIAL_R_VIALES004523_20250823013903.pdf" TargetMode="External"/><Relationship Id="rId45" Type="http://schemas.openxmlformats.org/officeDocument/2006/relationships/hyperlink" Target="https://arsaecoe.mtc.gob.pe/vial/VIAL_I_VIALES004844_20251107055041.pdf" TargetMode="External"/><Relationship Id="rId66" Type="http://schemas.openxmlformats.org/officeDocument/2006/relationships/hyperlink" Target="https://arsaecoe.mtc.gob.pe/vial/VIAL_R_VIALES005031_20251215012133.pdf" TargetMode="External"/><Relationship Id="rId87" Type="http://schemas.openxmlformats.org/officeDocument/2006/relationships/hyperlink" Target="https://arsaecoe.mtc.gob.pe/vial/VIAL_R_VIALES005170_20260114101016.pdf" TargetMode="External"/><Relationship Id="rId110" Type="http://schemas.openxmlformats.org/officeDocument/2006/relationships/hyperlink" Target="https://arsaecoe.mtc.gob.pe/vial/VIAL_R_VIALES005224_20260119072532.pdf" TargetMode="External"/><Relationship Id="rId131" Type="http://schemas.openxmlformats.org/officeDocument/2006/relationships/hyperlink" Target="https://arsaecoe.mtc.gob.pe/vial/VIAL_I_VIALES005251_20260122081756.pdf" TargetMode="External"/><Relationship Id="rId152" Type="http://schemas.openxmlformats.org/officeDocument/2006/relationships/hyperlink" Target="https://arsaecoe.mtc.gob.pe/vial/VIAL_R_VIALES005287_20260128115536.pdf" TargetMode="External"/><Relationship Id="rId173" Type="http://schemas.openxmlformats.org/officeDocument/2006/relationships/hyperlink" Target="https://arsaecoe.mtc.gob.pe/vial/VIAL_I_VIALES005300_20260129062757.pdf" TargetMode="External"/><Relationship Id="rId194" Type="http://schemas.openxmlformats.org/officeDocument/2006/relationships/hyperlink" Target="https://arsaecoe.mtc.gob.pe/vial/VIAL_R_VIALES005333_20260131085945.pdf" TargetMode="External"/><Relationship Id="rId208" Type="http://schemas.openxmlformats.org/officeDocument/2006/relationships/hyperlink" Target="https://arsaecoe.mtc.gob.pe/vial/VIAL_R_VIALES005358_20260203111939.pdf" TargetMode="External"/><Relationship Id="rId229" Type="http://schemas.openxmlformats.org/officeDocument/2006/relationships/hyperlink" Target="https://arsaecoe.mtc.gob.pe/vial/VIAL_I_VIALES005383_20260205025630.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I_VIALES005359_20260204113900.pdf" TargetMode="External"/><Relationship Id="rId240" Type="http://schemas.openxmlformats.org/officeDocument/2006/relationships/hyperlink" Target="https://arsaecoe.mtc.gob.pe/vial/VIAL_I_VIALES005391_20260206085409.pdf" TargetMode="External"/><Relationship Id="rId245" Type="http://schemas.openxmlformats.org/officeDocument/2006/relationships/hyperlink" Target="https://arsaecoe.mtc.gob.pe/vial/VIAL_I_VIALES005396_20260207070029.pdf" TargetMode="External"/><Relationship Id="rId261" Type="http://schemas.openxmlformats.org/officeDocument/2006/relationships/hyperlink" Target="https://arsaecoe.mtc.gob.pe/vial/VIAL_I_VIALES005415_20260209024640.pdf" TargetMode="External"/><Relationship Id="rId266" Type="http://schemas.openxmlformats.org/officeDocument/2006/relationships/hyperlink" Target="https://arsaecoe.mtc.gob.pe/vial/VIAL_R_VIALES005419_20260210122127.pdf" TargetMode="External"/><Relationship Id="rId287" Type="http://schemas.openxmlformats.org/officeDocument/2006/relationships/hyperlink" Target="https://arsaecoe.mtc.gob.pe/vial/VIAL_R_VIALES005438_20260212042750.pdf" TargetMode="External"/><Relationship Id="rId14" Type="http://schemas.openxmlformats.org/officeDocument/2006/relationships/hyperlink" Target="https://arsaecoe.mtc.gob.pe/vial/VIAL_R_M210248_20230403102345.pdf" TargetMode="External"/><Relationship Id="rId30" Type="http://schemas.openxmlformats.org/officeDocument/2006/relationships/hyperlink" Target="https://arsaecoe.mtc.gob.pe/vial/VIAL_I_VIALES004638_20250923085013.pdf" TargetMode="External"/><Relationship Id="rId35" Type="http://schemas.openxmlformats.org/officeDocument/2006/relationships/hyperlink" Target="https://arsaecoe.mtc.gob.pe/vial/VIAL_R_VIALES004790_20251023115554.pdf" TargetMode="External"/><Relationship Id="rId56" Type="http://schemas.openxmlformats.org/officeDocument/2006/relationships/hyperlink" Target="https://arsaecoe.mtc.gob.pe/vial/VIAL_R_VIALES005017_20251211042650.pdf" TargetMode="External"/><Relationship Id="rId77" Type="http://schemas.openxmlformats.org/officeDocument/2006/relationships/hyperlink" Target="https://saecoe.mtc.gob.pe/visor" TargetMode="External"/><Relationship Id="rId100" Type="http://schemas.openxmlformats.org/officeDocument/2006/relationships/hyperlink" Target="https://arsaecoe.mtc.gob.pe/vial/VIAL_I_VIALES005198_20260116100347.pdf" TargetMode="External"/><Relationship Id="rId105" Type="http://schemas.openxmlformats.org/officeDocument/2006/relationships/hyperlink" Target="https://arsaecoe.mtc.gob.pe/vial/VIAL_I_VIALES005207_20260116072123.pdf" TargetMode="External"/><Relationship Id="rId126" Type="http://schemas.openxmlformats.org/officeDocument/2006/relationships/hyperlink" Target="https://arsaecoe.mtc.gob.pe/vial/VIAL_R_VIALES005246_20260121063933.pdf" TargetMode="External"/><Relationship Id="rId147" Type="http://schemas.openxmlformats.org/officeDocument/2006/relationships/hyperlink" Target="https://arsaecoe.mtc.gob.pe/vial/VIAL_R_VIALES005278_20260127094949.pdf" TargetMode="External"/><Relationship Id="rId168" Type="http://schemas.openxmlformats.org/officeDocument/2006/relationships/hyperlink" Target="https://arsaecoe.mtc.gob.pe/vial/VIAL_I_VIALES005287_20260128102645.pdf" TargetMode="External"/><Relationship Id="rId282" Type="http://schemas.openxmlformats.org/officeDocument/2006/relationships/hyperlink" Target="https://arsaecoe.mtc.gob.pe/vial/VIAL_R_VIALES005430_20260212071412.pdf" TargetMode="External"/><Relationship Id="rId312" Type="http://schemas.openxmlformats.org/officeDocument/2006/relationships/hyperlink" Target="https://arsaecoe.mtc.gob.pe/vial/VIAL_I_VIALES005455_20260216115858.pdf" TargetMode="External"/><Relationship Id="rId317" Type="http://schemas.openxmlformats.org/officeDocument/2006/relationships/hyperlink" Target="https://arsaecoe.mtc.gob.pe/vial/VIAL_R_VIALES005467_20260217062647.pdf" TargetMode="External"/><Relationship Id="rId8" Type="http://schemas.openxmlformats.org/officeDocument/2006/relationships/hyperlink" Target="https://arsaecoe.mtc.gob.pe/vial/VIAL_I_VIALES003538_20250323042351.pdf" TargetMode="Externa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54_20260115094704.pdf" TargetMode="External"/><Relationship Id="rId98" Type="http://schemas.openxmlformats.org/officeDocument/2006/relationships/hyperlink" Target="https://arsaecoe.mtc.gob.pe/vial/VIAL_I_VIALES005197_20260116094835.pdf" TargetMode="External"/><Relationship Id="rId121" Type="http://schemas.openxmlformats.org/officeDocument/2006/relationships/hyperlink" Target="https://arsaecoe.mtc.gob.pe/vial/VIAL_I_VIALES005234_20260120022157.pdf" TargetMode="External"/><Relationship Id="rId142" Type="http://schemas.openxmlformats.org/officeDocument/2006/relationships/hyperlink" Target="https://arsaecoe.mtc.gob.pe/vial/VIAL_I_VIALES005275_20260127010415.pdf" TargetMode="External"/><Relationship Id="rId163" Type="http://schemas.openxmlformats.org/officeDocument/2006/relationships/hyperlink" Target="https://arsaecoe.mtc.gob.pe/vial/VIAL_R_VIALES005297_20260128064228.pdf" TargetMode="External"/><Relationship Id="rId184" Type="http://schemas.openxmlformats.org/officeDocument/2006/relationships/hyperlink" Target="https://arsaecoe.mtc.gob.pe/vial/VIAL_I_VIALES005316_20260131124007.pdf" TargetMode="External"/><Relationship Id="rId189" Type="http://schemas.openxmlformats.org/officeDocument/2006/relationships/hyperlink" Target="https://arsaecoe.mtc.gob.pe/vial/VIAL_R_VIALES005325_20260130040631.pdf" TargetMode="External"/><Relationship Id="rId219" Type="http://schemas.openxmlformats.org/officeDocument/2006/relationships/hyperlink" Target="https://arsaecoe.mtc.gob.pe/vial/VIAL_R_VIALES005367_20260203045818.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I_VIALES005266_20260210082121.pdf" TargetMode="External"/><Relationship Id="rId230" Type="http://schemas.openxmlformats.org/officeDocument/2006/relationships/hyperlink" Target="https://arsaecoe.mtc.gob.pe/vial/VIAL_I_VIALES005382_20260205031220.pdf" TargetMode="External"/><Relationship Id="rId235" Type="http://schemas.openxmlformats.org/officeDocument/2006/relationships/hyperlink" Target="https://arsaecoe.mtc.gob.pe/vial/VIAL_R_VIALES005391_20260206121606.pdf" TargetMode="External"/><Relationship Id="rId251" Type="http://schemas.openxmlformats.org/officeDocument/2006/relationships/hyperlink" Target="https://arsaecoe.mtc.gob.pe/vial/VIAL_R_VIALES005410_20260210090352.pdf" TargetMode="External"/><Relationship Id="rId256" Type="http://schemas.openxmlformats.org/officeDocument/2006/relationships/hyperlink" Target="https://arsaecoe.mtc.gob.pe/vial/VIAL_R_VIALES005413_20260209023225.pdf" TargetMode="External"/><Relationship Id="rId277" Type="http://schemas.openxmlformats.org/officeDocument/2006/relationships/hyperlink" Target="https://arsaecoe.mtc.gob.pe/vial/VIAL_I_VIALES005427_20260211045959.pdf" TargetMode="External"/><Relationship Id="rId298" Type="http://schemas.openxmlformats.org/officeDocument/2006/relationships/hyperlink" Target="https://arsaecoe.mtc.gob.pe/vial/VIAL_R_VIALES005449_20260215084237.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116" Type="http://schemas.openxmlformats.org/officeDocument/2006/relationships/hyperlink" Target="https://arsaecoe.mtc.gob.pe/vial/VIAL_R_VIALES005227_20260119080118.pdf" TargetMode="External"/><Relationship Id="rId137" Type="http://schemas.openxmlformats.org/officeDocument/2006/relationships/hyperlink" Target="https://arsaecoe.mtc.gob.pe/vial/VIAL_I_VIALES005264_20260126111735.pdf" TargetMode="External"/><Relationship Id="rId158" Type="http://schemas.openxmlformats.org/officeDocument/2006/relationships/hyperlink" Target="https://arsaecoe.mtc.gob.pe/vial/VIAL_R_VIALES005295_20260128045244.pdf" TargetMode="External"/><Relationship Id="rId272" Type="http://schemas.openxmlformats.org/officeDocument/2006/relationships/hyperlink" Target="https://arsaecoe.mtc.gob.pe/vial/VIAL_R_VIALES005425_20260211103645.pdf" TargetMode="External"/><Relationship Id="rId293" Type="http://schemas.openxmlformats.org/officeDocument/2006/relationships/hyperlink" Target="https://arsaecoe.mtc.gob.pe/vial/VIAL_I_VIALES005443_20260213013500.pdf" TargetMode="External"/><Relationship Id="rId302" Type="http://schemas.openxmlformats.org/officeDocument/2006/relationships/hyperlink" Target="https://arsaecoe.mtc.gob.pe/vial/VIAL_R_VIALES005452_20260215031709.pdf" TargetMode="External"/><Relationship Id="rId307" Type="http://schemas.openxmlformats.org/officeDocument/2006/relationships/hyperlink" Target="https://arsaecoe.mtc.gob.pe/vial/VIAL_R_VIALES005456_20260216121931.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R_VIALES005156_20260113042909.pdf" TargetMode="External"/><Relationship Id="rId88" Type="http://schemas.openxmlformats.org/officeDocument/2006/relationships/hyperlink" Target="https://arsaecoe.mtc.gob.pe/vial/VIAL_I_VIALES005170_20260115065129.pdf" TargetMode="External"/><Relationship Id="rId111" Type="http://schemas.openxmlformats.org/officeDocument/2006/relationships/hyperlink" Target="https://arsaecoe.mtc.gob.pe/vial/VIAL_I_VIALES005224_20260119072532.pdf" TargetMode="External"/><Relationship Id="rId132" Type="http://schemas.openxmlformats.org/officeDocument/2006/relationships/hyperlink" Target="https://arsaecoe.mtc.gob.pe/vial/VIAL_R_VIALES005252_20260122090220.pdf" TargetMode="External"/><Relationship Id="rId153" Type="http://schemas.openxmlformats.org/officeDocument/2006/relationships/hyperlink" Target="https://arsaecoe.mtc.gob.pe/vial/VIAL_R_VIALES005288_20260128010320.pdf" TargetMode="External"/><Relationship Id="rId174" Type="http://schemas.openxmlformats.org/officeDocument/2006/relationships/hyperlink" Target="https://arsaecoe.mtc.gob.pe/vial/VIAL_R_VIALES005304_20260129110945.pdf" TargetMode="External"/><Relationship Id="rId179" Type="http://schemas.openxmlformats.org/officeDocument/2006/relationships/hyperlink" Target="https://arsaecoe.mtc.gob.pe/vial/VIAL_R_VIALES005313_20260129125041.pdf" TargetMode="External"/><Relationship Id="rId195" Type="http://schemas.openxmlformats.org/officeDocument/2006/relationships/hyperlink" Target="https://arsaecoe.mtc.gob.pe/vial/VIAL_I_VIALES005329_20260131101447.pdf" TargetMode="External"/><Relationship Id="rId209" Type="http://schemas.openxmlformats.org/officeDocument/2006/relationships/hyperlink" Target="https://arsaecoe.mtc.gob.pe/vial/VIAL_I_VIALES005358_20260203111939.pdf" TargetMode="External"/><Relationship Id="rId190" Type="http://schemas.openxmlformats.org/officeDocument/2006/relationships/hyperlink" Target="https://arsaecoe.mtc.gob.pe/vial/VIAL_I_VIALES005325_20260130040631.pdf" TargetMode="External"/><Relationship Id="rId204" Type="http://schemas.openxmlformats.org/officeDocument/2006/relationships/hyperlink" Target="https://arsaecoe.mtc.gob.pe/vial/VIAL_I_VIALES005352_20260202065523.pdf" TargetMode="External"/><Relationship Id="rId220" Type="http://schemas.openxmlformats.org/officeDocument/2006/relationships/hyperlink" Target="https://arsaecoe.mtc.gob.pe/vial/VIAL_I_VIALES005367_20260203045818.pdf" TargetMode="External"/><Relationship Id="rId225" Type="http://schemas.openxmlformats.org/officeDocument/2006/relationships/hyperlink" Target="https://arsaecoe.mtc.gob.pe/vial/VIAL_I_VIALES005360_20260204113606.pdf" TargetMode="External"/><Relationship Id="rId241" Type="http://schemas.openxmlformats.org/officeDocument/2006/relationships/hyperlink" Target="https://arsaecoe.mtc.gob.pe/vial/VIAL_R_VIALES005382_20260205122152.pdf" TargetMode="External"/><Relationship Id="rId246" Type="http://schemas.openxmlformats.org/officeDocument/2006/relationships/hyperlink" Target="https://arsaecoe.mtc.gob.pe/vial/VIAL_R_VIALES005404_20260208073746.pdf" TargetMode="External"/><Relationship Id="rId267" Type="http://schemas.openxmlformats.org/officeDocument/2006/relationships/hyperlink" Target="https://arsaecoe.mtc.gob.pe/vial/VIAL_I_VIALES005419_20260210122127.pdf" TargetMode="External"/><Relationship Id="rId288" Type="http://schemas.openxmlformats.org/officeDocument/2006/relationships/hyperlink" Target="https://arsaecoe.mtc.gob.pe/vial/VIAL_I_VIALES005438_20260212061635.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106" Type="http://schemas.openxmlformats.org/officeDocument/2006/relationships/hyperlink" Target="https://arsaecoe.mtc.gob.pe/vial/VIAL_R_VIALES005209_20260117123425.pdf" TargetMode="External"/><Relationship Id="rId127" Type="http://schemas.openxmlformats.org/officeDocument/2006/relationships/hyperlink" Target="https://arsaecoe.mtc.gob.pe/vial/VIAL_I_VIALES005246_20260121063933.pdf" TargetMode="External"/><Relationship Id="rId262" Type="http://schemas.openxmlformats.org/officeDocument/2006/relationships/hyperlink" Target="https://arsaecoe.mtc.gob.pe/vial/VIAL_R_VIALES005416_20260209064530.pdf" TargetMode="External"/><Relationship Id="rId283" Type="http://schemas.openxmlformats.org/officeDocument/2006/relationships/hyperlink" Target="https://arsaecoe.mtc.gob.pe/vial/VIAL_I_VIALES005430_20260212071412.pdf" TargetMode="External"/><Relationship Id="rId313" Type="http://schemas.openxmlformats.org/officeDocument/2006/relationships/hyperlink" Target="https://arsaecoe.mtc.gob.pe/vial/VIAL_R_VIALES005465_20260216055239.pdf" TargetMode="External"/><Relationship Id="rId318" Type="http://schemas.openxmlformats.org/officeDocument/2006/relationships/hyperlink" Target="https://arsaecoe.mtc.gob.pe/vial/VIAL_I_VIALES005467_20260216104617.pdf" TargetMode="Externa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78" Type="http://schemas.openxmlformats.org/officeDocument/2006/relationships/hyperlink" Target="https://arsaecoe.mtc.gob.pe/vial/VIAL_R_VIALES005148_20260112110417.pdf" TargetMode="External"/><Relationship Id="rId94" Type="http://schemas.openxmlformats.org/officeDocument/2006/relationships/hyperlink" Target="https://arsaecoe.mtc.gob.pe/vial/VIAL_R_VIALES005187_20260115075015.pdf" TargetMode="External"/><Relationship Id="rId99" Type="http://schemas.openxmlformats.org/officeDocument/2006/relationships/hyperlink" Target="https://arsaecoe.mtc.gob.pe/vial/VIAL_R_VIALES005198_20260116100347.pdf" TargetMode="External"/><Relationship Id="rId101" Type="http://schemas.openxmlformats.org/officeDocument/2006/relationships/hyperlink" Target="https://arsaecoe.mtc.gob.pe/vial/VIAL_R_VIALES005199_20260116101811.pdf" TargetMode="External"/><Relationship Id="rId122" Type="http://schemas.openxmlformats.org/officeDocument/2006/relationships/hyperlink" Target="https://arsaecoe.mtc.gob.pe/vial/VIAL_R_VIALES005236_20260120033141.pdf" TargetMode="External"/><Relationship Id="rId143" Type="http://schemas.openxmlformats.org/officeDocument/2006/relationships/hyperlink" Target="https://arsaecoe.mtc.gob.pe/vial/VIAL_R_VIALES005276_20260127011901.pdf" TargetMode="External"/><Relationship Id="rId148" Type="http://schemas.openxmlformats.org/officeDocument/2006/relationships/hyperlink" Target="https://arsaecoe.mtc.gob.pe/vial/VIAL_R_VIALES005280_20260127064919.pdf" TargetMode="External"/><Relationship Id="rId164" Type="http://schemas.openxmlformats.org/officeDocument/2006/relationships/hyperlink" Target="https://arsaecoe.mtc.gob.pe/vial/VIAL_I_VIALES005290_20260128073319.pdf" TargetMode="External"/><Relationship Id="rId169" Type="http://schemas.openxmlformats.org/officeDocument/2006/relationships/hyperlink" Target="https://arsaecoe.mtc.gob.pe/vial/VIAL_I_VIALES005291_20260131121624.pdf" TargetMode="External"/><Relationship Id="rId185" Type="http://schemas.openxmlformats.org/officeDocument/2006/relationships/hyperlink" Target="https://arsaecoe.mtc.gob.pe/vial/VIAL_R_VIALES005324_20260130035719.pdf" TargetMode="External"/><Relationship Id="rId4" Type="http://schemas.openxmlformats.org/officeDocument/2006/relationships/hyperlink" Target="https://arsaecoe.mtc.gob.pe/vial/VIAL_R_VIALES002932_20250114094639.pdf" TargetMode="External"/><Relationship Id="rId9" Type="http://schemas.openxmlformats.org/officeDocument/2006/relationships/hyperlink" Target="https://arsaecoe.mtc.gob.pe/vial/VIAL_R_M230433_20230930012822.pdf" TargetMode="External"/><Relationship Id="rId180" Type="http://schemas.openxmlformats.org/officeDocument/2006/relationships/hyperlink" Target="https://arsaecoe.mtc.gob.pe/vial/VIAL_I_VIALES005313_20260130102506.pdf" TargetMode="External"/><Relationship Id="rId210" Type="http://schemas.openxmlformats.org/officeDocument/2006/relationships/hyperlink" Target="https://arsaecoe.mtc.gob.pe/vial/VIAL_R_VIALES005359_20260203114148.pdf" TargetMode="External"/><Relationship Id="rId215" Type="http://schemas.openxmlformats.org/officeDocument/2006/relationships/hyperlink" Target="https://arsaecoe.mtc.gob.pe/vial/VIAL_R_VIALES005365_20260203052638.pdf" TargetMode="External"/><Relationship Id="rId236" Type="http://schemas.openxmlformats.org/officeDocument/2006/relationships/hyperlink" Target="https://arsaecoe.mtc.gob.pe/vial/VIAL_R_VIALES005390_20260206114224.pdf" TargetMode="External"/><Relationship Id="rId257" Type="http://schemas.openxmlformats.org/officeDocument/2006/relationships/hyperlink" Target="https://arsaecoe.mtc.gob.pe/vial/VIAL_I_VIALES005325_20260130040631.pdf" TargetMode="External"/><Relationship Id="rId278" Type="http://schemas.openxmlformats.org/officeDocument/2006/relationships/hyperlink" Target="https://arsaecoe.mtc.gob.pe/vial/VIAL_R_VIALES005428_20260211070720.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I_VIALES005346_20260202103452.pdf" TargetMode="External"/><Relationship Id="rId252" Type="http://schemas.openxmlformats.org/officeDocument/2006/relationships/hyperlink" Target="https://arsaecoe.mtc.gob.pe/vial/VIAL_I_VIALES005410_20260210090352.pdf" TargetMode="External"/><Relationship Id="rId273" Type="http://schemas.openxmlformats.org/officeDocument/2006/relationships/hyperlink" Target="https://arsaecoe.mtc.gob.pe/vial/VIAL_I_VIALES005425_20260211103958.pdf" TargetMode="External"/><Relationship Id="rId294" Type="http://schemas.openxmlformats.org/officeDocument/2006/relationships/hyperlink" Target="https://arsaecoe.mtc.gob.pe/vial/VIAL_R_VIALES005444_20260213050328.pdf" TargetMode="External"/><Relationship Id="rId308" Type="http://schemas.openxmlformats.org/officeDocument/2006/relationships/hyperlink" Target="https://arsaecoe.mtc.gob.pe/vial/VIAL_I_VIALES005454_20260216121420.pdf" TargetMode="External"/><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65_20260115084618.pdf" TargetMode="External"/><Relationship Id="rId112" Type="http://schemas.openxmlformats.org/officeDocument/2006/relationships/hyperlink" Target="https://arsaecoe.mtc.gob.pe/vial/VIAL_R_VIALES005225_20260119073606.pdf" TargetMode="External"/><Relationship Id="rId133" Type="http://schemas.openxmlformats.org/officeDocument/2006/relationships/hyperlink" Target="https://arsaecoe.mtc.gob.pe/vial/VIAL_I_VIALES005252_20260122090220.pdf" TargetMode="External"/><Relationship Id="rId154" Type="http://schemas.openxmlformats.org/officeDocument/2006/relationships/hyperlink" Target="https://arsaecoe.mtc.gob.pe/vial/VIAL_R_VIALES005290_20260128035730.pdf" TargetMode="External"/><Relationship Id="rId175" Type="http://schemas.openxmlformats.org/officeDocument/2006/relationships/hyperlink" Target="https://arsaecoe.mtc.gob.pe/vial/VIAL_R_VIALES005310_20260129121237.pdf" TargetMode="External"/><Relationship Id="rId196" Type="http://schemas.openxmlformats.org/officeDocument/2006/relationships/hyperlink" Target="https://arsaecoe.mtc.gob.pe/vial/VIAL_I_VIALES005330_20260208063310.pdf" TargetMode="External"/><Relationship Id="rId200" Type="http://schemas.openxmlformats.org/officeDocument/2006/relationships/hyperlink" Target="https://arsaecoe.mtc.gob.pe/vial/VIAL_R_VIALES005348_20260202120103.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R_VIALES005370_20260204061525.pdf" TargetMode="External"/><Relationship Id="rId242" Type="http://schemas.openxmlformats.org/officeDocument/2006/relationships/hyperlink" Target="https://arsaecoe.mtc.gob.pe/vial/VIAL_R_VIALES005396_20260207101116.pdf" TargetMode="External"/><Relationship Id="rId263" Type="http://schemas.openxmlformats.org/officeDocument/2006/relationships/hyperlink" Target="https://arsaecoe.mtc.gob.pe/vial/VIAL_R_VIALES005417_20260209064600.pdf" TargetMode="External"/><Relationship Id="rId284" Type="http://schemas.openxmlformats.org/officeDocument/2006/relationships/hyperlink" Target="https://arsaecoe.mtc.gob.pe/vial/VIAL_R_VIALES005431_20260212074431.pdf" TargetMode="External"/><Relationship Id="rId319" Type="http://schemas.openxmlformats.org/officeDocument/2006/relationships/printerSettings" Target="../printerSettings/printerSettings2.bin"/><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arsaecoe.mtc.gob.pe/vial/VIAL_I_VIALES005148_20260112054329.pdf" TargetMode="External"/><Relationship Id="rId102" Type="http://schemas.openxmlformats.org/officeDocument/2006/relationships/hyperlink" Target="https://arsaecoe.mtc.gob.pe/vial/VIAL_I_VIALES005199_20260116101811.pdf" TargetMode="External"/><Relationship Id="rId123" Type="http://schemas.openxmlformats.org/officeDocument/2006/relationships/hyperlink" Target="https://arsaecoe.mtc.gob.pe/vial/VIAL_I_VIALES005236_20260120033141.pdf" TargetMode="External"/><Relationship Id="rId144" Type="http://schemas.openxmlformats.org/officeDocument/2006/relationships/hyperlink" Target="https://arsaecoe.mtc.gob.pe/vial/VIAL_I_VIALES005276_20260127011901.pdf" TargetMode="External"/><Relationship Id="rId90" Type="http://schemas.openxmlformats.org/officeDocument/2006/relationships/hyperlink" Target="https://arsaecoe.mtc.gob.pe/vial/VIAL_I_VIALES005157_20260115093555.pdf" TargetMode="External"/><Relationship Id="rId165" Type="http://schemas.openxmlformats.org/officeDocument/2006/relationships/hyperlink" Target="https://arsaecoe.mtc.gob.pe/vial/VIAL_R_VIALES005298_20260128095338.pdf" TargetMode="External"/><Relationship Id="rId186" Type="http://schemas.openxmlformats.org/officeDocument/2006/relationships/hyperlink" Target="https://arsaecoe.mtc.gob.pe/vial/VIAL_I_VIALES005324_20260131082300.pdf" TargetMode="External"/><Relationship Id="rId211" Type="http://schemas.openxmlformats.org/officeDocument/2006/relationships/hyperlink" Target="https://arsaecoe.mtc.gob.pe/vial/VIAL_R_VIALES005360_20260203115332.pdf" TargetMode="External"/><Relationship Id="rId232" Type="http://schemas.openxmlformats.org/officeDocument/2006/relationships/hyperlink" Target="https://arsaecoe.mtc.gob.pe/vial/VIAL_R_VIALES005346_20260202101608.pdf" TargetMode="External"/><Relationship Id="rId253" Type="http://schemas.openxmlformats.org/officeDocument/2006/relationships/hyperlink" Target="https://arsaecoe.mtc.gob.pe/vial/VIAL_R_VIALES005411_20260209105201.pdf" TargetMode="External"/><Relationship Id="rId274" Type="http://schemas.openxmlformats.org/officeDocument/2006/relationships/hyperlink" Target="https://arsaecoe.mtc.gob.pe/vial/VIAL_R_VIALES005426_20260211110101.pdf" TargetMode="External"/><Relationship Id="rId295" Type="http://schemas.openxmlformats.org/officeDocument/2006/relationships/hyperlink" Target="https://arsaecoe.mtc.gob.pe/vial/VIAL_I_VIALES005444_20260213050328.pdf" TargetMode="External"/><Relationship Id="rId309" Type="http://schemas.openxmlformats.org/officeDocument/2006/relationships/hyperlink" Target="https://arsaecoe.mtc.gob.pe/vial/VIAL_R_VIALES005457_20260216034400.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25_20260119073606.pdf" TargetMode="External"/><Relationship Id="rId134" Type="http://schemas.openxmlformats.org/officeDocument/2006/relationships/hyperlink" Target="https://arsaecoe.mtc.gob.pe/vial/VIAL_R_VIALES005256_20260123054002.pdf" TargetMode="External"/><Relationship Id="rId320" Type="http://schemas.openxmlformats.org/officeDocument/2006/relationships/drawing" Target="../drawings/drawing2.xml"/><Relationship Id="rId80" Type="http://schemas.openxmlformats.org/officeDocument/2006/relationships/hyperlink" Target="https://arsaecoe.mtc.gob.pe/vial/VIAL_R_VIALES005153_20260113024636.pdf" TargetMode="External"/><Relationship Id="rId155" Type="http://schemas.openxmlformats.org/officeDocument/2006/relationships/hyperlink" Target="https://arsaecoe.mtc.gob.pe/vial/VIAL_R_VIALES005291_20260131121639.pdf" TargetMode="External"/><Relationship Id="rId176" Type="http://schemas.openxmlformats.org/officeDocument/2006/relationships/hyperlink" Target="https://arsaecoe.mtc.gob.pe/vial/VIAL_R_VIALES005316_20260130104916.pdf" TargetMode="External"/><Relationship Id="rId197" Type="http://schemas.openxmlformats.org/officeDocument/2006/relationships/hyperlink" Target="https://arsaecoe.mtc.gob.pe/vial/VIAL_I_VIALES005333_20260131051919.pdf" TargetMode="External"/><Relationship Id="rId201" Type="http://schemas.openxmlformats.org/officeDocument/2006/relationships/hyperlink" Target="https://arsaecoe.mtc.gob.pe/vial/VIAL_R_VIALES005352_20260202043232.pdf" TargetMode="External"/><Relationship Id="rId222" Type="http://schemas.openxmlformats.org/officeDocument/2006/relationships/hyperlink" Target="https://arsaecoe.mtc.gob.pe/vial/VIAL_I_VIALES005370_20260204061926.pdf" TargetMode="External"/><Relationship Id="rId243" Type="http://schemas.openxmlformats.org/officeDocument/2006/relationships/hyperlink" Target="https://arsaecoe.mtc.gob.pe/vial/VIAL_R_VIALES005398_20260207055619.pdf" TargetMode="External"/><Relationship Id="rId264" Type="http://schemas.openxmlformats.org/officeDocument/2006/relationships/hyperlink" Target="https://arsaecoe.mtc.gob.pe/vial/VIAL_I_VIALES005416_20260209064702.pdf" TargetMode="External"/><Relationship Id="rId285" Type="http://schemas.openxmlformats.org/officeDocument/2006/relationships/hyperlink" Target="https://arsaecoe.mtc.gob.pe/vial/VIAL_I_VIALES005431_20260212074431.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I_VIALES005187_20260116045446.pdf" TargetMode="External"/><Relationship Id="rId124" Type="http://schemas.openxmlformats.org/officeDocument/2006/relationships/hyperlink" Target="https://arsaecoe.mtc.gob.pe/vial/VIAL_R_VIALES005237_20260120034013.pdf" TargetMode="External"/><Relationship Id="rId310" Type="http://schemas.openxmlformats.org/officeDocument/2006/relationships/hyperlink" Target="https://arsaecoe.mtc.gob.pe/vial/VIAL_I_VIALES005457_20260216034400.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I_VIALES005156_20260115094035.pdf" TargetMode="External"/><Relationship Id="rId145" Type="http://schemas.openxmlformats.org/officeDocument/2006/relationships/hyperlink" Target="https://arsaecoe.mtc.gob.pe/vial/VIAL_R_VIALES005273_20260127101355.pdf" TargetMode="External"/><Relationship Id="rId166" Type="http://schemas.openxmlformats.org/officeDocument/2006/relationships/hyperlink" Target="https://arsaecoe.mtc.gob.pe/vial/VIAL_I_VIALES005298_20260128095338.pdf" TargetMode="External"/><Relationship Id="rId187" Type="http://schemas.openxmlformats.org/officeDocument/2006/relationships/hyperlink" Target="https://arsaecoe.mtc.gob.pe/vial/VIAL_R_VIALES005323_20260130033537.pdf" TargetMode="External"/><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I_VIALES005353_20260203113717.pdf" TargetMode="External"/><Relationship Id="rId233" Type="http://schemas.openxmlformats.org/officeDocument/2006/relationships/hyperlink" Target="https://arsaecoe.mtc.gob.pe/vial/VIAL_R_VIALES005389_20260206111013.pdf" TargetMode="External"/><Relationship Id="rId254" Type="http://schemas.openxmlformats.org/officeDocument/2006/relationships/hyperlink" Target="https://arsaecoe.mtc.gob.pe/vial/VIAL_I_VIALES005411_20260209105201.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R_VIALES005226_20260119074808.pdf" TargetMode="External"/><Relationship Id="rId275" Type="http://schemas.openxmlformats.org/officeDocument/2006/relationships/hyperlink" Target="https://arsaecoe.mtc.gob.pe/vial/VIAL_I_VIALES005426_20260211110707.pdf" TargetMode="External"/><Relationship Id="rId296" Type="http://schemas.openxmlformats.org/officeDocument/2006/relationships/hyperlink" Target="https://arsaecoe.mtc.gob.pe/vial/VIAL_R_VIALES005447_20260214095024.pdf" TargetMode="External"/><Relationship Id="rId300" Type="http://schemas.openxmlformats.org/officeDocument/2006/relationships/hyperlink" Target="https://arsaecoe.mtc.gob.pe/vial/VIAL_R_VIALES005451_20260215025344.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R_VIALES005154_20260113033456.pdf" TargetMode="External"/><Relationship Id="rId135" Type="http://schemas.openxmlformats.org/officeDocument/2006/relationships/hyperlink" Target="https://arsaecoe.mtc.gob.pe/vial/VIAL_I_VIALES005256_20260124012718.pdf" TargetMode="External"/><Relationship Id="rId156" Type="http://schemas.openxmlformats.org/officeDocument/2006/relationships/hyperlink" Target="https://arsaecoe.mtc.gob.pe/vial/VIAL_R_VIALES005289_20260128024702.pdf" TargetMode="External"/><Relationship Id="rId177" Type="http://schemas.openxmlformats.org/officeDocument/2006/relationships/hyperlink" Target="https://arsaecoe.mtc.gob.pe/vial/VIAL_I_VIALES005304_20260130103142.pdf" TargetMode="External"/><Relationship Id="rId198" Type="http://schemas.openxmlformats.org/officeDocument/2006/relationships/hyperlink" Target="https://arsaecoe.mtc.gob.pe/vial/VIAL_I_VIALES005340_20260201083425.pdf" TargetMode="External"/><Relationship Id="rId321" Type="http://schemas.openxmlformats.org/officeDocument/2006/relationships/table" Target="../tables/table2.xml"/><Relationship Id="rId202" Type="http://schemas.openxmlformats.org/officeDocument/2006/relationships/hyperlink" Target="https://arsaecoe.mtc.gob.pe/vial/VIAL_R_VIALES005353_20260202050342.pdf" TargetMode="External"/><Relationship Id="rId223" Type="http://schemas.openxmlformats.org/officeDocument/2006/relationships/hyperlink" Target="https://arsaecoe.mtc.gob.pe/vial/VIAL_I_VIALES005348_20260202120103.pdf" TargetMode="External"/><Relationship Id="rId244" Type="http://schemas.openxmlformats.org/officeDocument/2006/relationships/hyperlink" Target="https://arsaecoe.mtc.gob.pe/vial/VIAL_R_VIALES005399_20260207065631.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I_VIALES005417_20260209064736.pdf" TargetMode="External"/><Relationship Id="rId286" Type="http://schemas.openxmlformats.org/officeDocument/2006/relationships/hyperlink" Target="https://arsaecoe.mtc.gob.pe/vial/VIAL_R_VIALES005436_20260212030445.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R_VIALES005207_20260116072123.pdf" TargetMode="External"/><Relationship Id="rId125" Type="http://schemas.openxmlformats.org/officeDocument/2006/relationships/hyperlink" Target="https://arsaecoe.mtc.gob.pe/vial/VIAL_I_VIALES005237_20260121114652.pdf" TargetMode="External"/><Relationship Id="rId146" Type="http://schemas.openxmlformats.org/officeDocument/2006/relationships/hyperlink" Target="https://arsaecoe.mtc.gob.pe/vial/VIAL_I_VIALES005278_20260127094949.pdf" TargetMode="External"/><Relationship Id="rId167" Type="http://schemas.openxmlformats.org/officeDocument/2006/relationships/hyperlink" Target="https://arsaecoe.mtc.gob.pe/vial/VIAL_I_VIALES005297_20260128102217.pdf" TargetMode="External"/><Relationship Id="rId188" Type="http://schemas.openxmlformats.org/officeDocument/2006/relationships/hyperlink" Target="https://arsaecoe.mtc.gob.pe/vial/VIAL_I_VIALES005323_20260130033537.pdf" TargetMode="External"/><Relationship Id="rId311" Type="http://schemas.openxmlformats.org/officeDocument/2006/relationships/hyperlink" Target="https://arsaecoe.mtc.gob.pe/vial/VIAL_R_VIALES005455_20260216045348.pdf" TargetMode="Externa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55_20260115094252.pdf" TargetMode="External"/><Relationship Id="rId213" Type="http://schemas.openxmlformats.org/officeDocument/2006/relationships/hyperlink" Target="https://arsaecoe.mtc.gob.pe/vial/VIAL_R_VIALES005266_20260214081800.pdf" TargetMode="External"/><Relationship Id="rId234" Type="http://schemas.openxmlformats.org/officeDocument/2006/relationships/hyperlink" Target="https://arsaecoe.mtc.gob.pe/vial/VIAL_I_VIALES005389_20260206111013.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I_VIALES005408_20260209105730.pdf" TargetMode="External"/><Relationship Id="rId276" Type="http://schemas.openxmlformats.org/officeDocument/2006/relationships/hyperlink" Target="https://arsaecoe.mtc.gob.pe/vial/VIAL_R_VIALES005427_20260211011119.pdf" TargetMode="External"/><Relationship Id="rId297" Type="http://schemas.openxmlformats.org/officeDocument/2006/relationships/hyperlink" Target="https://arsaecoe.mtc.gob.pe/vial/VIAL_I_VIALES005447_20260214095024.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26_20260119074808.pdf" TargetMode="External"/><Relationship Id="rId136" Type="http://schemas.openxmlformats.org/officeDocument/2006/relationships/hyperlink" Target="https://arsaecoe.mtc.gob.pe/vial/VIAL_R_VIALES005264_20260126111735.pdf" TargetMode="External"/><Relationship Id="rId157" Type="http://schemas.openxmlformats.org/officeDocument/2006/relationships/hyperlink" Target="https://arsaecoe.mtc.gob.pe/vial/VIAL_I_VIALES005289_20260128030955.pdf" TargetMode="External"/><Relationship Id="rId178" Type="http://schemas.openxmlformats.org/officeDocument/2006/relationships/hyperlink" Target="https://arsaecoe.mtc.gob.pe/vial/VIAL_I_VIALES005310_20260130101809.pdf" TargetMode="External"/><Relationship Id="rId301" Type="http://schemas.openxmlformats.org/officeDocument/2006/relationships/hyperlink" Target="https://arsaecoe.mtc.gob.pe/vial/VIAL_I_VIALES005451_20260215025344.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55_20260113041930.pdf" TargetMode="External"/><Relationship Id="rId199" Type="http://schemas.openxmlformats.org/officeDocument/2006/relationships/hyperlink" Target="https://arsaecoe.mtc.gob.pe/vial/VIAL_R_VIALES005340_20260201064001.pdf" TargetMode="External"/><Relationship Id="rId203" Type="http://schemas.openxmlformats.org/officeDocument/2006/relationships/hyperlink" Target="https://arsaecoe.mtc.gob.pe/vial/VIAL_R_VIALES005354_20260202062922.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5" Type="http://schemas.openxmlformats.org/officeDocument/2006/relationships/table" Target="../tables/table5.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21"/>
  <sheetViews>
    <sheetView showGridLines="0" tabSelected="1" zoomScale="68" zoomScaleNormal="68" workbookViewId="0">
      <selection activeCell="W47" sqref="W47"/>
    </sheetView>
  </sheetViews>
  <sheetFormatPr baseColWidth="10" defaultColWidth="11" defaultRowHeight="14.25"/>
  <cols>
    <col min="1" max="1" width="16.5" customWidth="1"/>
    <col min="2" max="2" width="23.125" customWidth="1"/>
    <col min="3" max="3" width="25" customWidth="1"/>
    <col min="4" max="4" width="20.75" customWidth="1"/>
    <col min="5" max="5" width="32.7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21.125" customWidth="1"/>
    <col min="14" max="14" width="14.375" customWidth="1"/>
    <col min="15" max="15" width="11.625" customWidth="1"/>
    <col min="16" max="16" width="10.875" customWidth="1"/>
    <col min="17" max="17" width="15.625" customWidth="1"/>
    <col min="18" max="18" width="13" hidden="1" customWidth="1"/>
    <col min="19" max="19" width="10.75" hidden="1" customWidth="1"/>
    <col min="20" max="20" width="13.375" hidden="1" customWidth="1"/>
    <col min="21" max="21" width="11.125" hidden="1" customWidth="1"/>
    <col min="22" max="22" width="10.875" customWidth="1"/>
    <col min="23" max="23" width="10.25" customWidth="1"/>
    <col min="24" max="24" width="13.5" customWidth="1"/>
  </cols>
  <sheetData>
    <row r="1" spans="1:29" ht="77.25" customHeight="1">
      <c r="A1" s="246" t="s">
        <v>115</v>
      </c>
      <c r="B1" s="247"/>
      <c r="C1" s="247"/>
      <c r="D1" s="247"/>
      <c r="E1" s="247"/>
      <c r="F1" s="247"/>
      <c r="H1" s="3"/>
      <c r="I1" s="3"/>
      <c r="J1" s="3"/>
      <c r="K1" s="3"/>
      <c r="L1" s="3"/>
    </row>
    <row r="2" spans="1:29" ht="27" customHeight="1">
      <c r="A2" s="248" t="s">
        <v>73</v>
      </c>
      <c r="B2" s="248"/>
      <c r="C2" s="248"/>
      <c r="D2" s="248"/>
      <c r="E2" s="248"/>
      <c r="F2" s="248"/>
      <c r="H2" s="3"/>
      <c r="I2" s="3"/>
      <c r="J2" s="3"/>
      <c r="K2" s="3"/>
      <c r="L2" s="3"/>
    </row>
    <row r="3" spans="1:29" ht="24" customHeight="1">
      <c r="B3" s="53" t="s">
        <v>14</v>
      </c>
      <c r="C3" s="52" t="s">
        <v>754</v>
      </c>
      <c r="D3" s="8" t="s">
        <v>106</v>
      </c>
      <c r="E3" s="68"/>
      <c r="F3" s="68"/>
      <c r="H3" s="3"/>
      <c r="I3" s="3"/>
      <c r="J3" s="3"/>
      <c r="K3" s="3"/>
      <c r="L3" s="3"/>
      <c r="R3" s="49" t="s">
        <v>37</v>
      </c>
      <c r="S3" s="49" t="s">
        <v>7</v>
      </c>
      <c r="T3" s="49" t="s">
        <v>38</v>
      </c>
      <c r="U3" s="58" t="s">
        <v>78</v>
      </c>
    </row>
    <row r="4" spans="1:29" ht="15.75" customHeight="1">
      <c r="A4" s="3"/>
      <c r="B4" s="3"/>
      <c r="C4" s="3"/>
      <c r="D4" s="3"/>
      <c r="E4" s="3"/>
      <c r="F4" s="249" t="s">
        <v>39</v>
      </c>
      <c r="G4" s="250"/>
      <c r="H4" s="250"/>
      <c r="I4" s="251"/>
      <c r="J4" s="3"/>
      <c r="K4" s="3"/>
      <c r="L4" s="3"/>
      <c r="R4" t="str">
        <f>TRIM(MID(TRIM(Transportes!D5),1,FIND(CHAR(10),TRIM(Transportes!D5),1)-1))</f>
        <v>Ayacucho</v>
      </c>
      <c r="S4" t="str">
        <f>TRIM(IF(Transportes!F5="TRÁNSITO INTERRUMPIDO","Interrumpido",IF(Transportes!F5="TRÁNSITO RESTRINGIDO","Restringido","Normal")))</f>
        <v>Interrumpido</v>
      </c>
      <c r="T4" t="str">
        <f>TRIM(IF(MID(TRIM(Transportes!H5),1,FIND("-",TRIM(Transportes!H5),1)-2)="Acción humana","H","F"))</f>
        <v>F</v>
      </c>
      <c r="U4" s="47" t="str">
        <f>Transportes!G5</f>
        <v>-</v>
      </c>
    </row>
    <row r="5" spans="1:29" ht="39" customHeight="1">
      <c r="D5" t="s">
        <v>0</v>
      </c>
      <c r="E5" s="3"/>
      <c r="F5" s="142" t="s">
        <v>40</v>
      </c>
      <c r="G5" s="69" t="s">
        <v>41</v>
      </c>
      <c r="H5" s="70" t="s">
        <v>42</v>
      </c>
      <c r="I5" s="71" t="s">
        <v>43</v>
      </c>
      <c r="J5" s="3"/>
      <c r="K5" s="3"/>
      <c r="L5" s="3"/>
      <c r="R5" t="str">
        <f>TRIM(MID(TRIM(Transportes!D6),1,FIND(CHAR(10),TRIM(Transportes!D6),1)-1))</f>
        <v>Amazonas</v>
      </c>
      <c r="S5" t="str">
        <f>TRIM(IF(Transportes!F6="TRÁNSITO INTERRUMPIDO","Interrumpido",IF(Transportes!F6="TRÁNSITO RESTRINGIDO","Restringido","Normal")))</f>
        <v>Restringido</v>
      </c>
      <c r="T5" t="str">
        <f>TRIM(IF(MID(TRIM(Transportes!H6),1,FIND("-",TRIM(Transportes!H6),1)-2)="Acción humana","H","F"))</f>
        <v>F</v>
      </c>
      <c r="U5" s="47">
        <f>Transportes!G6</f>
        <v>500</v>
      </c>
      <c r="AC5" s="84"/>
    </row>
    <row r="6" spans="1:29" ht="15.75" customHeight="1">
      <c r="E6" s="3"/>
      <c r="F6" s="215" t="s">
        <v>44</v>
      </c>
      <c r="G6" s="73">
        <f>G40+I40</f>
        <v>1</v>
      </c>
      <c r="H6" s="74">
        <f>+H40+J40</f>
        <v>163</v>
      </c>
      <c r="I6" s="75">
        <f>SUM(G6:H6)</f>
        <v>164</v>
      </c>
      <c r="R6" t="str">
        <f>TRIM(MID(TRIM(Transportes!D7),1,FIND(CHAR(10),TRIM(Transportes!D7),1)-1))</f>
        <v>Amazonas</v>
      </c>
      <c r="S6" t="str">
        <f>TRIM(IF(Transportes!F7="TRÁNSITO INTERRUMPIDO","Interrumpido",IF(Transportes!F7="TRÁNSITO RESTRINGIDO","Restringido","Normal")))</f>
        <v>Restringido</v>
      </c>
      <c r="T6" t="str">
        <f>TRIM(IF(MID(TRIM(Transportes!H7),1,FIND("-",TRIM(Transportes!H7),1)-2)="Acción humana","H","F"))</f>
        <v>F</v>
      </c>
      <c r="U6" s="47">
        <f>Transportes!G7</f>
        <v>25</v>
      </c>
      <c r="AC6" s="84"/>
    </row>
    <row r="7" spans="1:29" ht="15.75" customHeight="1">
      <c r="C7" s="30"/>
      <c r="E7" s="3"/>
      <c r="F7" s="72" t="s">
        <v>45</v>
      </c>
      <c r="G7" s="73">
        <v>1</v>
      </c>
      <c r="H7" s="74">
        <v>1</v>
      </c>
      <c r="I7" s="74">
        <f>SUM(G7:H7)</f>
        <v>2</v>
      </c>
      <c r="R7" t="str">
        <f>TRIM(MID(TRIM(Transportes!D8),1,FIND(CHAR(10),TRIM(Transportes!D8),1)-1))</f>
        <v>Junín</v>
      </c>
      <c r="S7" t="str">
        <f>TRIM(IF(Transportes!F8="TRÁNSITO INTERRUMPIDO","Interrumpido",IF(Transportes!F8="TRÁNSITO RESTRINGIDO","Restringido","Normal")))</f>
        <v>Restringido</v>
      </c>
      <c r="T7" t="str">
        <f>TRIM(IF(MID(TRIM(Transportes!H8),1,FIND("-",TRIM(Transportes!H8),1)-2)="Acción humana","H","F"))</f>
        <v>H</v>
      </c>
      <c r="U7" s="47" t="str">
        <f>Transportes!G8</f>
        <v>-</v>
      </c>
      <c r="AC7" s="84"/>
    </row>
    <row r="8" spans="1:29" ht="15.75" customHeight="1">
      <c r="E8" s="3"/>
      <c r="F8" s="72" t="s">
        <v>46</v>
      </c>
      <c r="G8" s="73">
        <v>0</v>
      </c>
      <c r="H8" s="74">
        <v>0</v>
      </c>
      <c r="I8" s="74">
        <f>SUM(G8:H8)</f>
        <v>0</v>
      </c>
      <c r="R8" t="str">
        <f>TRIM(MID(TRIM(Transportes!D9),1,FIND(CHAR(10),TRIM(Transportes!D9),1)-1))</f>
        <v>Piura</v>
      </c>
      <c r="S8" t="str">
        <f>TRIM(IF(Transportes!F9="TRÁNSITO INTERRUMPIDO","Interrumpido",IF(Transportes!F9="TRÁNSITO RESTRINGIDO","Restringido","Normal")))</f>
        <v>Restringido</v>
      </c>
      <c r="T8" t="str">
        <f>TRIM(IF(MID(TRIM(Transportes!H9),1,FIND("-",TRIM(Transportes!H9),1)-2)="Acción humana","H","F"))</f>
        <v>F</v>
      </c>
      <c r="U8" s="47">
        <f>Transportes!G9</f>
        <v>20</v>
      </c>
      <c r="AC8" s="84"/>
    </row>
    <row r="9" spans="1:29" ht="15.75" customHeight="1">
      <c r="E9" s="3"/>
      <c r="F9" s="72" t="s">
        <v>47</v>
      </c>
      <c r="G9" s="73">
        <v>1</v>
      </c>
      <c r="H9" s="74">
        <v>0</v>
      </c>
      <c r="I9" s="74">
        <f>SUM(G9:H9)</f>
        <v>1</v>
      </c>
      <c r="Q9" s="3"/>
      <c r="R9" t="str">
        <f>TRIM(MID(TRIM(Transportes!D10),1,FIND(CHAR(10),TRIM(Transportes!D10),1)-1))</f>
        <v>Cajamarca</v>
      </c>
      <c r="S9" t="str">
        <f>TRIM(IF(Transportes!F10="TRÁNSITO INTERRUMPIDO","Interrumpido",IF(Transportes!F10="TRÁNSITO RESTRINGIDO","Restringido","Normal")))</f>
        <v>Restringido</v>
      </c>
      <c r="T9" t="str">
        <f>TRIM(IF(MID(TRIM(Transportes!H10),1,FIND("-",TRIM(Transportes!H10),1)-2)="Acción humana","H","F"))</f>
        <v>F</v>
      </c>
      <c r="U9" s="47">
        <f>Transportes!G10</f>
        <v>50</v>
      </c>
      <c r="V9" s="3"/>
      <c r="W9" s="3"/>
      <c r="AC9" s="84"/>
    </row>
    <row r="10" spans="1:29" ht="15.75" customHeight="1">
      <c r="E10" s="3"/>
      <c r="F10" s="72" t="s">
        <v>48</v>
      </c>
      <c r="G10" s="73">
        <v>4</v>
      </c>
      <c r="H10" s="74">
        <v>0</v>
      </c>
      <c r="I10" s="74">
        <f>SUM(G10:H10)</f>
        <v>4</v>
      </c>
      <c r="Q10" s="3"/>
      <c r="R10" t="str">
        <f>TRIM(MID(TRIM(Transportes!D11),1,FIND(CHAR(10),TRIM(Transportes!D11),1)-1))</f>
        <v>Ayacucho</v>
      </c>
      <c r="S10" t="str">
        <f>TRIM(IF(Transportes!F11="TRÁNSITO INTERRUMPIDO","Interrumpido",IF(Transportes!F11="TRÁNSITO RESTRINGIDO","Restringido","Normal")))</f>
        <v>Restringido</v>
      </c>
      <c r="T10" t="str">
        <f>TRIM(IF(MID(TRIM(Transportes!H11),1,FIND("-",TRIM(Transportes!H11),1)-2)="Acción humana","H","F"))</f>
        <v>F</v>
      </c>
      <c r="U10" s="47" t="str">
        <f>Transportes!G11</f>
        <v>-</v>
      </c>
      <c r="V10" s="3"/>
      <c r="W10" s="3"/>
      <c r="AC10" s="84"/>
    </row>
    <row r="11" spans="1:29" ht="15.75" customHeight="1">
      <c r="E11" s="3"/>
      <c r="F11" s="76" t="s">
        <v>43</v>
      </c>
      <c r="G11" s="77">
        <f>SUM(G6:G10)</f>
        <v>7</v>
      </c>
      <c r="H11" s="77">
        <f>SUM(H6:H10)</f>
        <v>164</v>
      </c>
      <c r="I11" s="78">
        <f>SUM(I6:I10)</f>
        <v>171</v>
      </c>
      <c r="Q11" s="3"/>
      <c r="R11" t="str">
        <f>TRIM(MID(TRIM(Transportes!D12),1,FIND(CHAR(10),TRIM(Transportes!D12),1)-1))</f>
        <v>Cajamarca</v>
      </c>
      <c r="S11" t="str">
        <f>TRIM(IF(Transportes!F12="TRÁNSITO INTERRUMPIDO","Interrumpido",IF(Transportes!F12="TRÁNSITO RESTRINGIDO","Restringido","Normal")))</f>
        <v>Restringido</v>
      </c>
      <c r="T11" t="str">
        <f>TRIM(IF(MID(TRIM(Transportes!H12),1,FIND("-",TRIM(Transportes!H12),1)-2)="Acción humana","H","F"))</f>
        <v>F</v>
      </c>
      <c r="U11" s="47">
        <f>Transportes!G12</f>
        <v>15</v>
      </c>
      <c r="V11" s="3"/>
      <c r="W11" s="3"/>
      <c r="AC11" s="84"/>
    </row>
    <row r="12" spans="1:29" ht="15.75" customHeight="1">
      <c r="E12" s="3"/>
      <c r="Q12" s="3"/>
      <c r="R12" t="str">
        <f>TRIM(MID(TRIM(Transportes!D13),1,FIND(CHAR(10),TRIM(Transportes!D13),1)-1))</f>
        <v>Piura</v>
      </c>
      <c r="S12" t="str">
        <f>TRIM(IF(Transportes!F13="TRÁNSITO INTERRUMPIDO","Interrumpido",IF(Transportes!F13="TRÁNSITO RESTRINGIDO","Restringido","Normal")))</f>
        <v>Restringido</v>
      </c>
      <c r="T12" t="str">
        <f>TRIM(IF(MID(TRIM(Transportes!H13),1,FIND("-",TRIM(Transportes!H13),1)-2)="Acción humana","H","F"))</f>
        <v>F</v>
      </c>
      <c r="U12" s="47" t="str">
        <f>Transportes!G13</f>
        <v>-</v>
      </c>
      <c r="V12" s="3"/>
      <c r="W12" s="3"/>
      <c r="AC12" s="84"/>
    </row>
    <row r="13" spans="1:29" ht="15.75" customHeight="1">
      <c r="E13" s="3"/>
      <c r="F13" s="249" t="s">
        <v>72</v>
      </c>
      <c r="G13" s="250"/>
      <c r="H13" s="250"/>
      <c r="I13" s="250"/>
      <c r="J13" s="250"/>
      <c r="K13" s="251"/>
      <c r="M13" s="249" t="s">
        <v>79</v>
      </c>
      <c r="N13" s="250"/>
      <c r="O13" s="250"/>
      <c r="P13" s="251"/>
      <c r="Q13" s="3"/>
      <c r="R13" t="str">
        <f>TRIM(MID(TRIM(Transportes!D14),1,FIND(CHAR(10),TRIM(Transportes!D14),1)-1))</f>
        <v>Ica</v>
      </c>
      <c r="S13" t="str">
        <f>TRIM(IF(Transportes!F14="TRÁNSITO INTERRUMPIDO","Interrumpido",IF(Transportes!F14="TRÁNSITO RESTRINGIDO","Restringido","Normal")))</f>
        <v>Restringido</v>
      </c>
      <c r="T13" t="str">
        <f>TRIM(IF(MID(TRIM(Transportes!H14),1,FIND("-",TRIM(Transportes!H14),1)-2)="Acción humana","H","F"))</f>
        <v>F</v>
      </c>
      <c r="U13" s="47">
        <f>Transportes!G14</f>
        <v>10</v>
      </c>
      <c r="V13" s="3"/>
      <c r="W13" s="3"/>
      <c r="AC13" s="84"/>
    </row>
    <row r="14" spans="1:29" ht="15.75" customHeight="1">
      <c r="E14" s="3"/>
      <c r="F14" s="252" t="s">
        <v>108</v>
      </c>
      <c r="G14" s="254" t="s">
        <v>49</v>
      </c>
      <c r="H14" s="255"/>
      <c r="I14" s="256" t="s">
        <v>50</v>
      </c>
      <c r="J14" s="257"/>
      <c r="K14" s="258" t="s">
        <v>43</v>
      </c>
      <c r="M14" s="259" t="s">
        <v>49</v>
      </c>
      <c r="N14" s="260"/>
      <c r="O14" s="261"/>
      <c r="P14" s="243" t="s">
        <v>43</v>
      </c>
      <c r="Q14" s="3"/>
      <c r="R14" t="str">
        <f>TRIM(MID(TRIM(Transportes!D15),1,FIND(CHAR(10),TRIM(Transportes!D15),1)-1))</f>
        <v>Puno</v>
      </c>
      <c r="S14" t="str">
        <f>TRIM(IF(Transportes!F15="TRÁNSITO INTERRUMPIDO","Interrumpido",IF(Transportes!F15="TRÁNSITO RESTRINGIDO","Restringido","Normal")))</f>
        <v>Restringido</v>
      </c>
      <c r="T14" t="str">
        <f>TRIM(IF(MID(TRIM(Transportes!H15),1,FIND("-",TRIM(Transportes!H15),1)-2)="Acción humana","H","F"))</f>
        <v>F</v>
      </c>
      <c r="U14" s="47" t="str">
        <f>Transportes!G15</f>
        <v>-</v>
      </c>
      <c r="V14" s="3"/>
      <c r="W14" s="3"/>
      <c r="AC14" s="84"/>
    </row>
    <row r="15" spans="1:29" ht="15.75" customHeight="1">
      <c r="E15" s="3"/>
      <c r="F15" s="253"/>
      <c r="G15" s="79" t="s">
        <v>51</v>
      </c>
      <c r="H15" s="80" t="s">
        <v>52</v>
      </c>
      <c r="I15" s="79" t="s">
        <v>51</v>
      </c>
      <c r="J15" s="80" t="s">
        <v>52</v>
      </c>
      <c r="K15" s="244"/>
      <c r="M15" s="29" t="s">
        <v>108</v>
      </c>
      <c r="N15" s="79" t="s">
        <v>51</v>
      </c>
      <c r="O15" s="80" t="s">
        <v>52</v>
      </c>
      <c r="P15" s="244"/>
      <c r="Q15" s="3"/>
      <c r="R15" t="str">
        <f>TRIM(MID(TRIM(Transportes!D16),1,FIND(CHAR(10),TRIM(Transportes!D16),1)-1))</f>
        <v>Apurímac</v>
      </c>
      <c r="S15" t="str">
        <f>TRIM(IF(Transportes!F16="TRÁNSITO INTERRUMPIDO","Interrumpido",IF(Transportes!F16="TRÁNSITO RESTRINGIDO","Restringido","Normal")))</f>
        <v>Restringido</v>
      </c>
      <c r="T15" t="str">
        <f>TRIM(IF(MID(TRIM(Transportes!H16),1,FIND("-",TRIM(Transportes!H16),1)-2)="Acción humana","H","F"))</f>
        <v>F</v>
      </c>
      <c r="U15" s="47">
        <f>Transportes!G16</f>
        <v>25</v>
      </c>
      <c r="V15" s="3"/>
      <c r="W15" s="3"/>
      <c r="X15" t="s">
        <v>0</v>
      </c>
      <c r="AC15" s="84"/>
    </row>
    <row r="16" spans="1:29" ht="15.75" customHeight="1">
      <c r="E16" s="3"/>
      <c r="F16" s="72" t="s">
        <v>53</v>
      </c>
      <c r="G16" s="74">
        <f>COUNTIFS(Eventos7[DPTO],"Amazonas",Eventos7[ESTADO],"Interrumpido",Eventos7[FENOMENO],"F")</f>
        <v>0</v>
      </c>
      <c r="H16" s="74">
        <f>COUNTIFS(Eventos7[DPTO],"Amazonas",Eventos7[ESTADO],"Restringido",Eventos7[FENOMENO],"F")</f>
        <v>11</v>
      </c>
      <c r="I16" s="74">
        <f>COUNTIFS(Eventos7[DPTO],"Amazonas",Eventos7[ESTADO],"Interrumpido",Eventos7[FENOMENO],"H")</f>
        <v>0</v>
      </c>
      <c r="J16" s="74">
        <f>COUNTIFS(Eventos7[DPTO],"Amazonas",Eventos7[ESTADO],"Restringido",Eventos7[FENOMENO],"H")</f>
        <v>1</v>
      </c>
      <c r="K16" s="74">
        <f>SUM(G16:J16)</f>
        <v>12</v>
      </c>
      <c r="M16" s="72" t="s">
        <v>53</v>
      </c>
      <c r="N16" s="81">
        <f>SUMIFS(Eventos7[METRAJE],Eventos7[DPTO],"Amazonas",Eventos7[ESTADO],"Interrumpido",Eventos7[FENOMENO],"F")</f>
        <v>0</v>
      </c>
      <c r="O16" s="81">
        <f>SUMIFS(Eventos7[METRAJE],Eventos7[DPTO],"Amazonas",Eventos7[ESTADO],"Restringido",Eventos7[FENOMENO],"F")</f>
        <v>880</v>
      </c>
      <c r="P16" s="81">
        <f t="shared" ref="P16:P39" si="0">SUM(N16:O16)</f>
        <v>880</v>
      </c>
      <c r="Q16" s="3"/>
      <c r="R16" t="str">
        <f>TRIM(MID(TRIM(Transportes!D17),1,FIND(CHAR(10),TRIM(Transportes!D17),1)-1))</f>
        <v>Áncash</v>
      </c>
      <c r="S16" t="str">
        <f>TRIM(IF(Transportes!F17="TRÁNSITO INTERRUMPIDO","Interrumpido",IF(Transportes!F17="TRÁNSITO RESTRINGIDO","Restringido","Normal")))</f>
        <v>Restringido</v>
      </c>
      <c r="T16" t="str">
        <f>TRIM(IF(MID(TRIM(Transportes!H17),1,FIND("-",TRIM(Transportes!H17),1)-2)="Acción humana","H","F"))</f>
        <v>F</v>
      </c>
      <c r="U16" s="47">
        <f>Transportes!G17</f>
        <v>10</v>
      </c>
      <c r="V16" s="3"/>
      <c r="W16" s="3"/>
      <c r="AC16" s="84"/>
    </row>
    <row r="17" spans="5:29" ht="15.75" customHeight="1">
      <c r="E17" s="3"/>
      <c r="F17" s="72" t="s">
        <v>54</v>
      </c>
      <c r="G17" s="74">
        <f>COUNTIFS(Eventos7[DPTO],"Áncash",Eventos7[ESTADO],"Interrumpido",Eventos7[FENOMENO],"F")</f>
        <v>0</v>
      </c>
      <c r="H17" s="74">
        <f>COUNTIFS(Eventos7[DPTO],"Áncash",Eventos7[ESTADO],"Restringido",Eventos7[FENOMENO],"F")</f>
        <v>7</v>
      </c>
      <c r="I17" s="74">
        <f>COUNTIFS(Eventos7[DPTO],"Áncash",Eventos7[ESTADO],"Interrumpido",Eventos7[FENOMENO],"H")</f>
        <v>0</v>
      </c>
      <c r="J17" s="74">
        <f>COUNTIFS(Eventos7[DPTO],"Áncash",Eventos7[ESTADO],"Restringido",Eventos7[FENOMENO],"H")</f>
        <v>0</v>
      </c>
      <c r="K17" s="74">
        <f t="shared" ref="K17:K39" si="1">SUM(G17:J17)</f>
        <v>7</v>
      </c>
      <c r="M17" s="131" t="s">
        <v>54</v>
      </c>
      <c r="N17" s="81">
        <f>SUMIFS(Eventos7[METRAJE],Eventos7[DPTO],"Áncash",Eventos7[ESTADO],"Interrumpido",Eventos7[FENOMENO],"F")</f>
        <v>0</v>
      </c>
      <c r="O17" s="81">
        <f>SUMIFS(Eventos7[METRAJE],Eventos7[DPTO],"Áncash",Eventos7[ESTADO],"Restringido",Eventos7[FENOMENO],"F")</f>
        <v>1567</v>
      </c>
      <c r="P17" s="81">
        <f>SUM(N17:O17)</f>
        <v>1567</v>
      </c>
      <c r="Q17" s="3"/>
      <c r="R17" t="str">
        <f>TRIM(MID(TRIM(Transportes!D18),1,FIND(CHAR(10),TRIM(Transportes!D18),1)-1))</f>
        <v>Cajamarca</v>
      </c>
      <c r="S17" t="str">
        <f>TRIM(IF(Transportes!F18="TRÁNSITO INTERRUMPIDO","Interrumpido",IF(Transportes!F18="TRÁNSITO RESTRINGIDO","Restringido","Normal")))</f>
        <v>Restringido</v>
      </c>
      <c r="T17" t="str">
        <f>TRIM(IF(MID(TRIM(Transportes!H18),1,FIND("-",TRIM(Transportes!H18),1)-2)="Acción humana","H","F"))</f>
        <v>F</v>
      </c>
      <c r="U17" s="47">
        <f>Transportes!G18</f>
        <v>25</v>
      </c>
      <c r="V17" s="3"/>
      <c r="W17" s="3"/>
      <c r="AC17" s="84"/>
    </row>
    <row r="18" spans="5:29" ht="15.75" customHeight="1">
      <c r="E18" s="3"/>
      <c r="F18" s="85" t="s">
        <v>55</v>
      </c>
      <c r="G18" s="74">
        <f>COUNTIFS(Eventos7[DPTO],"Apurímac",Eventos7[ESTADO],"Interrumpido",Eventos7[FENOMENO],"F")</f>
        <v>0</v>
      </c>
      <c r="H18" s="74">
        <f>COUNTIFS(Eventos7[DPTO],"Apurímac",Eventos7[ESTADO],"Restringido",Eventos7[FENOMENO],"F")</f>
        <v>7</v>
      </c>
      <c r="I18" s="74">
        <f>COUNTIFS(Eventos7[DPTO],"Apurímac",Eventos7[ESTADO],"Interrumpido",Eventos7[FENOMENO],"H")</f>
        <v>0</v>
      </c>
      <c r="J18" s="74">
        <f>COUNTIFS(Eventos7[DPTO],"Apurímac",Eventos7[ESTADO],"Restringido",Eventos7[FENOMENO],"H")</f>
        <v>0</v>
      </c>
      <c r="K18" s="74">
        <f t="shared" si="1"/>
        <v>7</v>
      </c>
      <c r="M18" s="132" t="s">
        <v>55</v>
      </c>
      <c r="N18" s="81">
        <f>SUMIFS(Eventos7[METRAJE],Eventos7[DPTO],"Apurímac",Eventos7[ESTADO],"Interrumpido",Eventos7[FENOMENO],"F")</f>
        <v>0</v>
      </c>
      <c r="O18" s="81">
        <f>SUMIFS(Eventos7[METRAJE],Eventos7[DPTO],"Apurímac",Eventos7[ESTADO],"Restringido",Eventos7[FENOMENO],"F")</f>
        <v>640</v>
      </c>
      <c r="P18" s="81">
        <f t="shared" si="0"/>
        <v>640</v>
      </c>
      <c r="Q18" s="3"/>
      <c r="R18" t="str">
        <f>TRIM(MID(TRIM(Transportes!D19),1,FIND(CHAR(10),TRIM(Transportes!D19),1)-1))</f>
        <v>Cajamarca</v>
      </c>
      <c r="S18" t="str">
        <f>TRIM(IF(Transportes!F19="TRÁNSITO INTERRUMPIDO","Interrumpido",IF(Transportes!F19="TRÁNSITO RESTRINGIDO","Restringido","Normal")))</f>
        <v>Restringido</v>
      </c>
      <c r="T18" t="str">
        <f>TRIM(IF(MID(TRIM(Transportes!H19),1,FIND("-",TRIM(Transportes!H19),1)-2)="Acción humana","H","F"))</f>
        <v>F</v>
      </c>
      <c r="U18" s="47">
        <f>Transportes!G19</f>
        <v>40</v>
      </c>
      <c r="V18" s="3"/>
      <c r="W18" s="3"/>
      <c r="AC18" s="84"/>
    </row>
    <row r="19" spans="5:29" ht="15.75" customHeight="1">
      <c r="E19" s="3"/>
      <c r="F19" s="85" t="s">
        <v>34</v>
      </c>
      <c r="G19" s="74">
        <f>COUNTIFS(Eventos7[DPTO],"Arequipa",Eventos7[ESTADO],"Interrumpido",Eventos7[FENOMENO],"F")</f>
        <v>0</v>
      </c>
      <c r="H19" s="74">
        <f>COUNTIFS(Eventos7[DPTO],"Arequipa",Eventos7[ESTADO],"Restringido",Eventos7[FENOMENO],"F")</f>
        <v>1</v>
      </c>
      <c r="I19" s="74">
        <f>COUNTIFS(Eventos7[DPTO],"Arequipa",Eventos7[ESTADO],"Interrumpido",Eventos7[FENOMENO],"H")</f>
        <v>0</v>
      </c>
      <c r="J19" s="74">
        <f>COUNTIFS(Eventos7[DPTO],"Arequipa",Eventos7[ESTADO],"Restringido",Eventos7[FENOMENO],"H")</f>
        <v>2</v>
      </c>
      <c r="K19" s="74">
        <f t="shared" si="1"/>
        <v>3</v>
      </c>
      <c r="M19" s="132" t="s">
        <v>34</v>
      </c>
      <c r="N19" s="81">
        <f>SUMIFS(Eventos7[METRAJE],Eventos7[DPTO],"Arequipa",Eventos7[ESTADO],"Interrumpido",Eventos7[FENOMENO],"F")</f>
        <v>0</v>
      </c>
      <c r="O19" s="81">
        <f>SUMIFS(Eventos7[METRAJE],Eventos7[DPTO],"Arequipa",Eventos7[ESTADO],"Restringido",Eventos7[FENOMENO],"F")</f>
        <v>0</v>
      </c>
      <c r="P19" s="81">
        <f t="shared" si="0"/>
        <v>0</v>
      </c>
      <c r="Q19" s="3"/>
      <c r="R19" t="str">
        <f>TRIM(MID(TRIM(Transportes!D20),1,FIND(CHAR(10),TRIM(Transportes!D20),1)-1))</f>
        <v>Cajamarca</v>
      </c>
      <c r="S19" t="str">
        <f>TRIM(IF(Transportes!F20="TRÁNSITO INTERRUMPIDO","Interrumpido",IF(Transportes!F20="TRÁNSITO RESTRINGIDO","Restringido","Normal")))</f>
        <v>Restringido</v>
      </c>
      <c r="T19" t="str">
        <f>TRIM(IF(MID(TRIM(Transportes!H20),1,FIND("-",TRIM(Transportes!H20),1)-2)="Acción humana","H","F"))</f>
        <v>F</v>
      </c>
      <c r="U19" s="47">
        <f>Transportes!G20</f>
        <v>20</v>
      </c>
      <c r="V19" s="3"/>
      <c r="W19" s="3"/>
      <c r="AC19" s="84"/>
    </row>
    <row r="20" spans="5:29" ht="15.75" customHeight="1">
      <c r="E20" s="3"/>
      <c r="F20" s="72" t="s">
        <v>56</v>
      </c>
      <c r="G20" s="74">
        <f>COUNTIFS(Eventos7[DPTO],"Ayacucho",Eventos7[ESTADO],"Interrumpido",Eventos7[FENOMENO],"F")</f>
        <v>1</v>
      </c>
      <c r="H20" s="74">
        <f>COUNTIFS(Eventos7[DPTO],"Ayacucho",Eventos7[ESTADO],"Restringido",Eventos7[FENOMENO],"F")</f>
        <v>5</v>
      </c>
      <c r="I20" s="74">
        <f>COUNTIFS(Eventos7[DPTO],"Ayacucho",Eventos7[ESTADO],"Interrumpido",Eventos7[FENOMENO],"H")</f>
        <v>0</v>
      </c>
      <c r="J20" s="74">
        <f>COUNTIFS(Eventos7[DPTO],"Ayacucho",Eventos7[ESTADO],"Restringido",Eventos7[FENOMENO],"H")</f>
        <v>0</v>
      </c>
      <c r="K20" s="74">
        <f t="shared" si="1"/>
        <v>6</v>
      </c>
      <c r="M20" s="72" t="s">
        <v>56</v>
      </c>
      <c r="N20" s="81">
        <f>SUMIFS(Eventos7[METRAJE],Eventos7[DPTO],"Ayacucho",Eventos7[ESTADO],"Interrumpido",Eventos7[FENOMENO],"F")</f>
        <v>0</v>
      </c>
      <c r="O20" s="81">
        <f>SUMIFS(Eventos7[METRAJE],Eventos7[DPTO],"Ayacucho",Eventos7[ESTADO],"Restringido",Eventos7[FENOMENO],"F")</f>
        <v>190</v>
      </c>
      <c r="P20" s="81">
        <f t="shared" si="0"/>
        <v>190</v>
      </c>
      <c r="Q20" s="3"/>
      <c r="R20" t="str">
        <f>TRIM(MID(TRIM(Transportes!D21),1,FIND(CHAR(10),TRIM(Transportes!D21),1)-1))</f>
        <v>Cajamarca</v>
      </c>
      <c r="S20" t="str">
        <f>TRIM(IF(Transportes!F21="TRÁNSITO INTERRUMPIDO","Interrumpido",IF(Transportes!F21="TRÁNSITO RESTRINGIDO","Restringido","Normal")))</f>
        <v>Restringido</v>
      </c>
      <c r="T20" t="str">
        <f>TRIM(IF(MID(TRIM(Transportes!H21),1,FIND("-",TRIM(Transportes!H21),1)-2)="Acción humana","H","F"))</f>
        <v>F</v>
      </c>
      <c r="U20" s="47" t="str">
        <f>Transportes!G21</f>
        <v>-</v>
      </c>
      <c r="V20" s="3"/>
      <c r="W20" s="3"/>
      <c r="AC20" s="84"/>
    </row>
    <row r="21" spans="5:29" ht="15.75" customHeight="1">
      <c r="E21" s="3"/>
      <c r="F21" s="72" t="s">
        <v>57</v>
      </c>
      <c r="G21" s="74">
        <f>COUNTIFS(Eventos7[DPTO],"Cajamarca",Eventos7[ESTADO],"Interrumpido",Eventos7[FENOMENO],"F")</f>
        <v>0</v>
      </c>
      <c r="H21" s="74">
        <f>COUNTIFS(Eventos7[DPTO],"Cajamarca",Eventos7[ESTADO],"Restringido",Eventos7[FENOMENO],"F")</f>
        <v>17</v>
      </c>
      <c r="I21" s="74">
        <f>COUNTIFS(Eventos7[DPTO],"Cajamarca",Eventos7[ESTADO],"Interrumpido",Eventos7[FENOMENO],"H")</f>
        <v>0</v>
      </c>
      <c r="J21" s="74">
        <f>COUNTIFS(Eventos7[DPTO],"Cajamarca",Eventos7[ESTADO],"Restringido",Eventos7[FENOMENO],"H")</f>
        <v>0</v>
      </c>
      <c r="K21" s="74">
        <f t="shared" si="1"/>
        <v>17</v>
      </c>
      <c r="M21" s="72" t="s">
        <v>57</v>
      </c>
      <c r="N21" s="81">
        <f>SUMIFS(Eventos7[METRAJE],Eventos7[DPTO],"Cajamarca",Eventos7[ESTADO],"Interrumpido",Eventos7[FENOMENO],"F")</f>
        <v>0</v>
      </c>
      <c r="O21" s="81">
        <f>SUMIFS(Eventos7[METRAJE],Eventos7[DPTO],"Cajamarca",Eventos7[ESTADO],"Restringido",Eventos7[FENOMENO],"F")</f>
        <v>490</v>
      </c>
      <c r="P21" s="81">
        <f t="shared" si="0"/>
        <v>490</v>
      </c>
      <c r="Q21" s="3"/>
      <c r="R21" t="str">
        <f>TRIM(MID(TRIM(Transportes!D22),1,FIND(CHAR(10),TRIM(Transportes!D22),1)-1))</f>
        <v>Cajamarca</v>
      </c>
      <c r="S21" t="str">
        <f>TRIM(IF(Transportes!F22="TRÁNSITO INTERRUMPIDO","Interrumpido",IF(Transportes!F22="TRÁNSITO RESTRINGIDO","Restringido","Normal")))</f>
        <v>Restringido</v>
      </c>
      <c r="T21" t="str">
        <f>TRIM(IF(MID(TRIM(Transportes!H22),1,FIND("-",TRIM(Transportes!H22),1)-2)="Acción humana","H","F"))</f>
        <v>F</v>
      </c>
      <c r="U21" s="47">
        <f>Transportes!G22</f>
        <v>60</v>
      </c>
      <c r="V21" s="3"/>
      <c r="W21" s="3"/>
      <c r="AC21" s="84"/>
    </row>
    <row r="22" spans="5:29" ht="15.75" customHeight="1">
      <c r="F22" s="72" t="s">
        <v>58</v>
      </c>
      <c r="G22" s="74">
        <f>COUNTIFS(Eventos7[DPTO],"Cusco",Eventos7[ESTADO],"Interrumpido",Eventos7[FENOMENO],"F")</f>
        <v>0</v>
      </c>
      <c r="H22" s="74">
        <f>COUNTIFS(Eventos7[DPTO],"Cusco",Eventos7[ESTADO],"Restringido",Eventos7[FENOMENO],"F")</f>
        <v>9</v>
      </c>
      <c r="I22" s="74">
        <f>COUNTIFS(Eventos7[DPTO],"Cusco",Eventos7[ESTADO],"Interrumpido",Eventos7[FENOMENO],"H")</f>
        <v>0</v>
      </c>
      <c r="J22" s="74">
        <f>COUNTIFS(Eventos7[DPTO],"Cusco",Eventos7[ESTADO],"Restringido",Eventos7[FENOMENO],"H")</f>
        <v>0</v>
      </c>
      <c r="K22" s="74">
        <f t="shared" si="1"/>
        <v>9</v>
      </c>
      <c r="M22" s="72" t="s">
        <v>58</v>
      </c>
      <c r="N22" s="81">
        <f>SUMIFS(Eventos7[METRAJE],Eventos7[DPTO],"Cusco",Eventos7[ESTADO],"Interrumpido",Eventos7[FENOMENO],"F")</f>
        <v>0</v>
      </c>
      <c r="O22" s="81">
        <f>SUMIFS(Eventos7[METRAJE],Eventos7[DPTO],"Cusco",Eventos7[ESTADO],"Restringido",Eventos7[FENOMENO],"F")</f>
        <v>1200</v>
      </c>
      <c r="P22" s="81">
        <f t="shared" si="0"/>
        <v>1200</v>
      </c>
      <c r="Q22" s="3"/>
      <c r="R22" t="str">
        <f>TRIM(MID(TRIM(Transportes!D23),1,FIND(CHAR(10),TRIM(Transportes!D23),1)-1))</f>
        <v>Moquegua</v>
      </c>
      <c r="S22" t="str">
        <f>TRIM(IF(Transportes!F23="TRÁNSITO INTERRUMPIDO","Interrumpido",IF(Transportes!F23="TRÁNSITO RESTRINGIDO","Restringido","Normal")))</f>
        <v>Restringido</v>
      </c>
      <c r="T22" t="str">
        <f>TRIM(IF(MID(TRIM(Transportes!H23),1,FIND("-",TRIM(Transportes!H23),1)-2)="Acción humana","H","F"))</f>
        <v>F</v>
      </c>
      <c r="U22" s="47" t="str">
        <f>Transportes!G23</f>
        <v>-</v>
      </c>
      <c r="V22" s="3"/>
      <c r="AC22" s="84"/>
    </row>
    <row r="23" spans="5:29" ht="15.75" customHeight="1">
      <c r="F23" s="72" t="s">
        <v>59</v>
      </c>
      <c r="G23" s="74">
        <f>COUNTIFS(Eventos7[DPTO],"Huancavelica",Eventos7[ESTADO],"Interrumpido",Eventos7[FENOMENO],"F")</f>
        <v>0</v>
      </c>
      <c r="H23" s="74">
        <f>COUNTIFS(Eventos7[DPTO],"Huancavelica",Eventos7[ESTADO],"Restringido",Eventos7[FENOMENO],"F")</f>
        <v>3</v>
      </c>
      <c r="I23" s="74">
        <f>COUNTIFS(Eventos7[DPTO],"Huancavelica",Eventos7[ESTADO],"Interrumpido",Eventos7[FENOMENO],"H")</f>
        <v>0</v>
      </c>
      <c r="J23" s="74">
        <f>COUNTIFS(Eventos7[DPTO],"Huancavelica",Eventos7[ESTADO],"Restringido",Eventos7[FENOMENO],"H")</f>
        <v>0</v>
      </c>
      <c r="K23" s="74">
        <f t="shared" si="1"/>
        <v>3</v>
      </c>
      <c r="M23" s="107" t="s">
        <v>59</v>
      </c>
      <c r="N23" s="81">
        <f>SUMIFS(Eventos7[METRAJE],Eventos7[DPTO],"Huancavelica",Eventos7[ESTADO],"Interrumpido",Eventos7[FENOMENO],"F")</f>
        <v>0</v>
      </c>
      <c r="O23" s="81">
        <f>SUMIFS(Eventos7[METRAJE],Eventos7[DPTO],"Huancavelica",Eventos7[ESTADO],"Restringido",Eventos7[FENOMENO],"F")</f>
        <v>0</v>
      </c>
      <c r="P23" s="81">
        <f t="shared" si="0"/>
        <v>0</v>
      </c>
      <c r="Q23" s="3"/>
      <c r="R23" t="str">
        <f>TRIM(MID(TRIM(Transportes!D24),1,FIND(CHAR(10),TRIM(Transportes!D24),1)-1))</f>
        <v>Junín</v>
      </c>
      <c r="S23" t="str">
        <f>TRIM(IF(Transportes!F24="TRÁNSITO INTERRUMPIDO","Interrumpido",IF(Transportes!F24="TRÁNSITO RESTRINGIDO","Restringido","Normal")))</f>
        <v>Restringido</v>
      </c>
      <c r="T23" t="str">
        <f>TRIM(IF(MID(TRIM(Transportes!H24),1,FIND("-",TRIM(Transportes!H24),1)-2)="Acción humana","H","F"))</f>
        <v>F</v>
      </c>
      <c r="U23" s="47" t="str">
        <f>Transportes!G24</f>
        <v>-</v>
      </c>
      <c r="V23" s="3"/>
      <c r="AC23" s="84"/>
    </row>
    <row r="24" spans="5:29" ht="15.75" customHeight="1">
      <c r="F24" s="72" t="s">
        <v>60</v>
      </c>
      <c r="G24" s="74">
        <f>COUNTIFS(Eventos7[DPTO],"Huánuco",Eventos7[ESTADO],"Interrumpido",Eventos7[FENOMENO],"F")</f>
        <v>0</v>
      </c>
      <c r="H24" s="74">
        <f>COUNTIFS(Eventos7[DPTO],"Huánuco",Eventos7[ESTADO],"Restringido",Eventos7[FENOMENO],"F")</f>
        <v>14</v>
      </c>
      <c r="I24" s="74">
        <f>COUNTIFS(Eventos7[DPTO],"Huánuco",Eventos7[ESTADO],"Interrumpido",Eventos7[FENOMENO],"H")</f>
        <v>0</v>
      </c>
      <c r="J24" s="74">
        <f>COUNTIFS(Eventos7[DPTO],"Huánuco",Eventos7[ESTADO],"Restringido",Eventos7[FENOMENO],"H")</f>
        <v>0</v>
      </c>
      <c r="K24" s="74">
        <f t="shared" si="1"/>
        <v>14</v>
      </c>
      <c r="M24" s="72" t="s">
        <v>60</v>
      </c>
      <c r="N24" s="81">
        <f>SUMIFS(Eventos7[METRAJE],Eventos7[DPTO],"Huánuco",Eventos7[ESTADO],"Interrumpido",Eventos7[FENOMENO],"F")</f>
        <v>0</v>
      </c>
      <c r="O24" s="81">
        <f>SUMIFS(Eventos7[METRAJE],Eventos7[DPTO],"Huánuco",Eventos7[ESTADO],"Restringido",Eventos7[FENOMENO],"F")</f>
        <v>1265</v>
      </c>
      <c r="P24" s="81">
        <f t="shared" si="0"/>
        <v>1265</v>
      </c>
      <c r="Q24" s="3"/>
      <c r="R24" t="str">
        <f>TRIM(MID(TRIM(Transportes!D25),1,FIND(CHAR(10),TRIM(Transportes!D25),1)-1))</f>
        <v>Áncash</v>
      </c>
      <c r="S24" t="str">
        <f>TRIM(IF(Transportes!F25="TRÁNSITO INTERRUMPIDO","Interrumpido",IF(Transportes!F25="TRÁNSITO RESTRINGIDO","Restringido","Normal")))</f>
        <v>Restringido</v>
      </c>
      <c r="T24" t="str">
        <f>TRIM(IF(MID(TRIM(Transportes!H25),1,FIND("-",TRIM(Transportes!H25),1)-2)="Acción humana","H","F"))</f>
        <v>F</v>
      </c>
      <c r="U24" s="47">
        <f>Transportes!G25</f>
        <v>52</v>
      </c>
      <c r="V24" s="3"/>
      <c r="AC24" s="84"/>
    </row>
    <row r="25" spans="5:29" ht="15.75" customHeight="1">
      <c r="F25" s="72" t="s">
        <v>33</v>
      </c>
      <c r="G25" s="74">
        <f>COUNTIFS(Eventos7[DPTO],"Ica",Eventos7[ESTADO],"Interrumpido",Eventos7[FENOMENO],"F")</f>
        <v>0</v>
      </c>
      <c r="H25" s="74">
        <f>COUNTIFS(Eventos7[DPTO],"Ica",Eventos7[ESTADO],"Restringido",Eventos7[FENOMENO],"F")</f>
        <v>2</v>
      </c>
      <c r="I25" s="74">
        <f>COUNTIFS(Eventos7[DPTO],"Ica",Eventos7[ESTADO],"Interrumpido",Eventos7[FENOMENO],"H")</f>
        <v>0</v>
      </c>
      <c r="J25" s="74">
        <f>COUNTIFS(Eventos7[DPTO],"Ica",Eventos7[ESTADO],"Restringido",Eventos7[FENOMENO],"H")</f>
        <v>0</v>
      </c>
      <c r="K25" s="74">
        <f t="shared" si="1"/>
        <v>2</v>
      </c>
      <c r="M25" s="72" t="s">
        <v>33</v>
      </c>
      <c r="N25" s="81">
        <f>SUMIFS(Eventos7[METRAJE],Eventos7[DPTO],"Ica",Eventos7[ESTADO],"Interrumpido",Eventos7[FENOMENO],"F")</f>
        <v>0</v>
      </c>
      <c r="O25" s="81">
        <f>SUMIFS(Eventos7[METRAJE],Eventos7[DPTO],"Ica",Eventos7[ESTADO],"Restringido",Eventos7[FENOMENO],"F")</f>
        <v>10</v>
      </c>
      <c r="P25" s="81">
        <f t="shared" si="0"/>
        <v>10</v>
      </c>
      <c r="Q25" s="3"/>
      <c r="R25" t="str">
        <f>TRIM(MID(TRIM(Transportes!D26),1,FIND(CHAR(10),TRIM(Transportes!D26),1)-1))</f>
        <v>Apurímac</v>
      </c>
      <c r="S25" t="str">
        <f>TRIM(IF(Transportes!F26="TRÁNSITO INTERRUMPIDO","Interrumpido",IF(Transportes!F26="TRÁNSITO RESTRINGIDO","Restringido","Normal")))</f>
        <v>Restringido</v>
      </c>
      <c r="T25" t="str">
        <f>TRIM(IF(MID(TRIM(Transportes!H26),1,FIND("-",TRIM(Transportes!H26),1)-2)="Acción humana","H","F"))</f>
        <v>F</v>
      </c>
      <c r="U25" s="47" t="str">
        <f>Transportes!G26</f>
        <v>-</v>
      </c>
      <c r="V25" s="3"/>
      <c r="AC25" s="84"/>
    </row>
    <row r="26" spans="5:29" ht="15.75" customHeight="1">
      <c r="F26" s="72" t="s">
        <v>61</v>
      </c>
      <c r="G26" s="74">
        <f>COUNTIFS(Eventos7[DPTO],"Junín",Eventos7[ESTADO],"Interrumpido",Eventos7[FENOMENO],"F")</f>
        <v>0</v>
      </c>
      <c r="H26" s="74">
        <f>COUNTIFS(Eventos7[DPTO],"Junín",Eventos7[ESTADO],"Restringido",Eventos7[FENOMENO],"F")</f>
        <v>18</v>
      </c>
      <c r="I26" s="74">
        <f>COUNTIFS(Eventos7[DPTO],"Junín",Eventos7[ESTADO],"Interrumpido",Eventos7[FENOMENO],"H")</f>
        <v>0</v>
      </c>
      <c r="J26" s="74">
        <f>COUNTIFS(Eventos7[DPTO],"Junín",Eventos7[ESTADO],"Restringido",Eventos7[FENOMENO],"H")</f>
        <v>1</v>
      </c>
      <c r="K26" s="74">
        <f>SUM(G26:J26)</f>
        <v>19</v>
      </c>
      <c r="M26" s="72" t="s">
        <v>61</v>
      </c>
      <c r="N26" s="81">
        <f>SUMIFS(Eventos7[METRAJE],Eventos7[DPTO],"Junín",Eventos7[ESTADO],"Interrumpido",Eventos7[FENOMENO],"F")</f>
        <v>0</v>
      </c>
      <c r="O26" s="81">
        <f>SUMIFS(Eventos7[METRAJE],Eventos7[DPTO],"Junín",Eventos7[ESTADO],"Restringido",Eventos7[FENOMENO],"F")</f>
        <v>491</v>
      </c>
      <c r="P26" s="81">
        <f t="shared" si="0"/>
        <v>491</v>
      </c>
      <c r="Q26" s="3"/>
      <c r="R26" t="str">
        <f>TRIM(MID(TRIM(Transportes!D27),1,FIND(CHAR(10),TRIM(Transportes!D27),1)-1))</f>
        <v>Ayacucho</v>
      </c>
      <c r="S26" t="str">
        <f>TRIM(IF(Transportes!F27="TRÁNSITO INTERRUMPIDO","Interrumpido",IF(Transportes!F27="TRÁNSITO RESTRINGIDO","Restringido","Normal")))</f>
        <v>Restringido</v>
      </c>
      <c r="T26" t="str">
        <f>TRIM(IF(MID(TRIM(Transportes!H27),1,FIND("-",TRIM(Transportes!H27),1)-2)="Acción humana","H","F"))</f>
        <v>F</v>
      </c>
      <c r="U26" s="47">
        <f>Transportes!G27</f>
        <v>20</v>
      </c>
      <c r="V26" s="3"/>
      <c r="AC26" s="84"/>
    </row>
    <row r="27" spans="5:29" ht="15.75" customHeight="1">
      <c r="F27" s="72" t="s">
        <v>35</v>
      </c>
      <c r="G27" s="74">
        <f>COUNTIFS(Eventos7[DPTO],"La Libertad",Eventos7[ESTADO],"Interrumpido",Eventos7[FENOMENO],"F")</f>
        <v>0</v>
      </c>
      <c r="H27" s="74">
        <f>COUNTIFS(Eventos7[DPTO],"La Libertad",Eventos7[ESTADO],"Restringido",Eventos7[FENOMENO],"F")</f>
        <v>8</v>
      </c>
      <c r="I27" s="74">
        <f>COUNTIFS(Eventos7[DPTO],"La Libertad",Eventos7[ESTADO],"Interrumpido",Eventos7[FENOMENO],"H")</f>
        <v>0</v>
      </c>
      <c r="J27" s="74">
        <f>COUNTIFS(Eventos7[DPTO],"La Libertad",Eventos7[ESTADO],"Restringido",Eventos7[FENOMENO],"H")</f>
        <v>1</v>
      </c>
      <c r="K27" s="74">
        <f t="shared" si="1"/>
        <v>9</v>
      </c>
      <c r="M27" s="72" t="s">
        <v>35</v>
      </c>
      <c r="N27" s="81">
        <f>SUMIFS(Eventos7[METRAJE],Eventos7[DPTO],"La Libertad",Eventos7[ESTADO],"Interrumpido",Eventos7[FENOMENO],"F")</f>
        <v>0</v>
      </c>
      <c r="O27" s="81">
        <f>SUMIFS(Eventos7[METRAJE],Eventos7[DPTO],"La Libertad",Eventos7[ESTADO],"Restringido",Eventos7[FENOMENO],"F")</f>
        <v>380</v>
      </c>
      <c r="P27" s="81">
        <f t="shared" si="0"/>
        <v>380</v>
      </c>
      <c r="Q27" s="3"/>
      <c r="R27" t="str">
        <f>TRIM(MID(TRIM(Transportes!D28),1,FIND(CHAR(10),TRIM(Transportes!D28),1)-1))</f>
        <v>La Libertad</v>
      </c>
      <c r="S27" t="str">
        <f>TRIM(IF(Transportes!F28="TRÁNSITO INTERRUMPIDO","Interrumpido",IF(Transportes!F28="TRÁNSITO RESTRINGIDO","Restringido","Normal")))</f>
        <v>Restringido</v>
      </c>
      <c r="T27" t="str">
        <f>TRIM(IF(MID(TRIM(Transportes!H28),1,FIND("-",TRIM(Transportes!H28),1)-2)="Acción humana","H","F"))</f>
        <v>F</v>
      </c>
      <c r="U27" s="47">
        <f>Transportes!G28</f>
        <v>100</v>
      </c>
      <c r="V27" s="3"/>
      <c r="AC27" s="84"/>
    </row>
    <row r="28" spans="5:29" ht="15.75" customHeight="1">
      <c r="F28" s="72" t="s">
        <v>62</v>
      </c>
      <c r="G28" s="74">
        <f>COUNTIFS(Eventos7[DPTO],"Lambayeque",Eventos7[ESTADO],"Interrumpido",Eventos7[FENOMENO],"F")</f>
        <v>0</v>
      </c>
      <c r="H28" s="74">
        <f>COUNTIFS(Eventos7[DPTO],"Lambayeque",Eventos7[ESTADO],"Restringido",Eventos7[FENOMENO],"F")</f>
        <v>1</v>
      </c>
      <c r="I28" s="74">
        <f>COUNTIFS(Eventos7[DPTO],"Lambayeque",Eventos7[ESTADO],"Interrumpido",Eventos7[FENOMENO],"H")</f>
        <v>0</v>
      </c>
      <c r="J28" s="74">
        <f>COUNTIFS(Eventos7[DPTO],"Lambayeque",Eventos7[ESTADO],"Restringido",Eventos7[FENOMENO],"H")</f>
        <v>0</v>
      </c>
      <c r="K28" s="74">
        <f t="shared" si="1"/>
        <v>1</v>
      </c>
      <c r="M28" s="72" t="s">
        <v>62</v>
      </c>
      <c r="N28" s="81">
        <f>SUMIFS(Eventos7[METRAJE],Eventos7[DPTO],"Lambayeque",Eventos7[ESTADO],"Interrumpido",Eventos7[FENOMENO],"F")</f>
        <v>0</v>
      </c>
      <c r="O28" s="81">
        <f>SUMIFS(Eventos7[METRAJE],Eventos7[DPTO],"Lambayeque",Eventos7[ESTADO],"Restringido",Eventos7[FENOMENO],"F")</f>
        <v>20</v>
      </c>
      <c r="P28" s="81">
        <f t="shared" si="0"/>
        <v>20</v>
      </c>
      <c r="Q28" s="3"/>
      <c r="R28" t="str">
        <f>TRIM(MID(TRIM(Transportes!D29),1,FIND(CHAR(10),TRIM(Transportes!D29),1)-1))</f>
        <v>Amazonas</v>
      </c>
      <c r="S28" t="str">
        <f>TRIM(IF(Transportes!F29="TRÁNSITO INTERRUMPIDO","Interrumpido",IF(Transportes!F29="TRÁNSITO RESTRINGIDO","Restringido","Normal")))</f>
        <v>Restringido</v>
      </c>
      <c r="T28" t="str">
        <f>TRIM(IF(MID(TRIM(Transportes!H29),1,FIND("-",TRIM(Transportes!H29),1)-2)="Acción humana","H","F"))</f>
        <v>F</v>
      </c>
      <c r="U28" s="47" t="str">
        <f>Transportes!G29</f>
        <v>-</v>
      </c>
      <c r="V28" s="3"/>
      <c r="AC28" s="84"/>
    </row>
    <row r="29" spans="5:29" ht="15.75" customHeight="1">
      <c r="F29" s="72" t="s">
        <v>63</v>
      </c>
      <c r="G29" s="74">
        <f>COUNTIFS(Eventos7[DPTO],"Lima",Eventos7[ESTADO],"Interrumpido",Eventos7[FENOMENO],"F")</f>
        <v>0</v>
      </c>
      <c r="H29" s="74">
        <f>COUNTIFS(Eventos7[DPTO],"Lima",Eventos7[ESTADO],"Restringido",Eventos7[FENOMENO],"F")</f>
        <v>4</v>
      </c>
      <c r="I29" s="74">
        <f>COUNTIFS(Eventos7[DPTO],"Lima",Eventos7[ESTADO],"Interrumpido",Eventos7[FENOMENO],"H")</f>
        <v>0</v>
      </c>
      <c r="J29" s="74">
        <f>COUNTIFS(Eventos7[DPTO],"Lima",Eventos7[ESTADO],"Restringido",Eventos7[FENOMENO],"H")</f>
        <v>0</v>
      </c>
      <c r="K29" s="74">
        <f t="shared" si="1"/>
        <v>4</v>
      </c>
      <c r="M29" s="72" t="s">
        <v>63</v>
      </c>
      <c r="N29" s="81">
        <f>SUMIFS(Eventos7[METRAJE],Eventos7[DPTO],"Lima",Eventos7[ESTADO],"Interrumpido",Eventos7[FENOMENO],"F")</f>
        <v>0</v>
      </c>
      <c r="O29" s="81">
        <f>SUMIFS(Eventos7[METRAJE],Eventos7[DPTO],"Lima",Eventos7[ESTADO],"Restringido",Eventos7[FENOMENO],"F")</f>
        <v>200</v>
      </c>
      <c r="P29" s="81">
        <f t="shared" si="0"/>
        <v>200</v>
      </c>
      <c r="Q29" s="3"/>
      <c r="R29" t="str">
        <f>TRIM(MID(TRIM(Transportes!D30),1,FIND(CHAR(10),TRIM(Transportes!D30),1)-1))</f>
        <v>Áncash</v>
      </c>
      <c r="S29" t="str">
        <f>TRIM(IF(Transportes!F30="TRÁNSITO INTERRUMPIDO","Interrumpido",IF(Transportes!F30="TRÁNSITO RESTRINGIDO","Restringido","Normal")))</f>
        <v>Restringido</v>
      </c>
      <c r="T29" t="str">
        <f>TRIM(IF(MID(TRIM(Transportes!H30),1,FIND("-",TRIM(Transportes!H30),1)-2)="Acción humana","H","F"))</f>
        <v>F</v>
      </c>
      <c r="U29" s="47">
        <f>Transportes!G30</f>
        <v>165</v>
      </c>
      <c r="V29" s="3"/>
      <c r="AC29" s="84"/>
    </row>
    <row r="30" spans="5:29" ht="15.75" customHeight="1">
      <c r="F30" s="72" t="s">
        <v>64</v>
      </c>
      <c r="G30" s="74">
        <f>COUNTIFS(Eventos7[DPTO],"Loreto",Eventos7[ESTADO],"Interrumpido",Eventos7[FENOMENO],"F")</f>
        <v>0</v>
      </c>
      <c r="H30" s="74">
        <f>COUNTIFS(Eventos7[DPTO],"Loreto",Eventos7[ESTADO],"Restringido",Eventos7[FENOMENO],"F")</f>
        <v>0</v>
      </c>
      <c r="I30" s="74">
        <f>COUNTIFS(Eventos7[DPTO],"Loreto",Eventos7[ESTADO],"Interrumpido",Eventos7[FENOMENO],"H")</f>
        <v>0</v>
      </c>
      <c r="J30" s="74">
        <f>COUNTIFS(Eventos7[DPTO],"Loreto",Eventos7[ESTADO],"Restringido",Eventos7[FENOMENO],"H")</f>
        <v>1</v>
      </c>
      <c r="K30" s="74">
        <f t="shared" si="1"/>
        <v>1</v>
      </c>
      <c r="M30" s="72" t="s">
        <v>64</v>
      </c>
      <c r="N30" s="81">
        <f>SUMIFS(Eventos7[METRAJE],Eventos7[DPTO],"Loreto",Eventos7[ESTADO],"Interrumpido",Eventos7[FENOMENO],"F")</f>
        <v>0</v>
      </c>
      <c r="O30" s="81">
        <f>SUMIFS(Eventos7[METRAJE],Eventos7[DPTO],"Loreto",Eventos7[ESTADO],"Restringido",Eventos7[FENOMENO],"F")</f>
        <v>0</v>
      </c>
      <c r="P30" s="81">
        <f t="shared" si="0"/>
        <v>0</v>
      </c>
      <c r="Q30" s="3"/>
      <c r="R30" t="str">
        <f>TRIM(MID(TRIM(Transportes!D31),1,FIND(CHAR(10),TRIM(Transportes!D31),1)-1))</f>
        <v>La Libertad</v>
      </c>
      <c r="S30" t="str">
        <f>TRIM(IF(Transportes!F31="TRÁNSITO INTERRUMPIDO","Interrumpido",IF(Transportes!F31="TRÁNSITO RESTRINGIDO","Restringido","Normal")))</f>
        <v>Restringido</v>
      </c>
      <c r="T30" t="str">
        <f>TRIM(IF(MID(TRIM(Transportes!H31),1,FIND("-",TRIM(Transportes!H31),1)-2)="Acción humana","H","F"))</f>
        <v>F</v>
      </c>
      <c r="U30" s="47">
        <f>Transportes!G31</f>
        <v>20</v>
      </c>
      <c r="V30" s="3"/>
      <c r="AC30" s="84"/>
    </row>
    <row r="31" spans="5:29" ht="15.75" customHeight="1">
      <c r="F31" s="72" t="s">
        <v>65</v>
      </c>
      <c r="G31" s="74">
        <f>COUNTIFS(Eventos7[DPTO],"Madre de Dios",Eventos7[ESTADO],"Interrumpido",Eventos7[FENOMENO],"F")</f>
        <v>0</v>
      </c>
      <c r="H31" s="74">
        <f>COUNTIFS(Eventos7[DPTO],"Madre de Dios",Eventos7[ESTADO],"Restringido",Eventos7[FENOMENO],"F")</f>
        <v>1</v>
      </c>
      <c r="I31" s="74">
        <f>COUNTIFS(Eventos7[DPTO],"Madre de Dios",Eventos7[ESTADO],"Interrumpido",Eventos7[FENOMENO],"H")</f>
        <v>0</v>
      </c>
      <c r="J31" s="74">
        <f>COUNTIFS(Eventos7[DPTO],"Madre de Dios",Eventos7[ESTADO],"Restringido",Eventos7[FENOMENO],"H")</f>
        <v>0</v>
      </c>
      <c r="K31" s="74">
        <f t="shared" si="1"/>
        <v>1</v>
      </c>
      <c r="M31" s="72" t="s">
        <v>65</v>
      </c>
      <c r="N31" s="81">
        <f>SUMIFS(Eventos7[METRAJE],Eventos7[DPTO],"Madre de Dios",Eventos7[ESTADO],"Interrumpido",Eventos7[FENOMENO],"F")</f>
        <v>0</v>
      </c>
      <c r="O31" s="81">
        <f>SUMIFS(Eventos7[METRAJE],Eventos7[DPTO],"Madre de Dios",Eventos7[ESTADO],"Restringido",Eventos7[FENOMENO],"F")</f>
        <v>30</v>
      </c>
      <c r="P31" s="81">
        <f t="shared" si="0"/>
        <v>30</v>
      </c>
      <c r="Q31" s="3"/>
      <c r="R31" t="str">
        <f>TRIM(MID(TRIM(Transportes!D32),1,FIND(CHAR(10),TRIM(Transportes!D32),1)-1))</f>
        <v>Ayacucho</v>
      </c>
      <c r="S31" t="str">
        <f>TRIM(IF(Transportes!F32="TRÁNSITO INTERRUMPIDO","Interrumpido",IF(Transportes!F32="TRÁNSITO RESTRINGIDO","Restringido","Normal")))</f>
        <v>Restringido</v>
      </c>
      <c r="T31" t="str">
        <f>TRIM(IF(MID(TRIM(Transportes!H32),1,FIND("-",TRIM(Transportes!H32),1)-2)="Acción humana","H","F"))</f>
        <v>F</v>
      </c>
      <c r="U31" s="47" t="str">
        <f>Transportes!G32</f>
        <v>-</v>
      </c>
      <c r="V31" s="3"/>
      <c r="AC31" s="84"/>
    </row>
    <row r="32" spans="5:29" ht="15.75" customHeight="1">
      <c r="F32" s="72" t="s">
        <v>36</v>
      </c>
      <c r="G32" s="74">
        <f>COUNTIFS(Eventos7[DPTO],"Moquegua",Eventos7[ESTADO],"Interrumpido",Eventos7[FENOMENO],"F")</f>
        <v>0</v>
      </c>
      <c r="H32" s="74">
        <f>COUNTIFS(Eventos7[DPTO],"Moquegua",Eventos7[ESTADO],"Restringido",Eventos7[FENOMENO],"F")</f>
        <v>8</v>
      </c>
      <c r="I32" s="74">
        <f>COUNTIFS(Eventos7[DPTO],"Moquegua",Eventos7[ESTADO],"Interrumpido",Eventos7[FENOMENO],"H")</f>
        <v>0</v>
      </c>
      <c r="J32" s="74">
        <f>COUNTIFS(Eventos7[DPTO],"Moquegua",Eventos7[ESTADO],"Restringido",Eventos7[FENOMENO],"H")</f>
        <v>0</v>
      </c>
      <c r="K32" s="74">
        <f t="shared" si="1"/>
        <v>8</v>
      </c>
      <c r="M32" s="72" t="s">
        <v>36</v>
      </c>
      <c r="N32" s="81">
        <f>SUMIFS(Eventos7[METRAJE],Eventos7[DPTO],"Moquegua",Eventos7[ESTADO],"Interrumpido",Eventos7[FENOMENO],"F")</f>
        <v>0</v>
      </c>
      <c r="O32" s="81">
        <f>SUMIFS(Eventos7[METRAJE],Eventos7[DPTO],"Moquegua",Eventos7[ESTADO],"Restringido",Eventos7[FENOMENO],"F")</f>
        <v>263</v>
      </c>
      <c r="P32" s="81">
        <f t="shared" si="0"/>
        <v>263</v>
      </c>
      <c r="Q32" s="3"/>
      <c r="R32" t="str">
        <f>TRIM(MID(TRIM(Transportes!D33),1,FIND(CHAR(10),TRIM(Transportes!D33),1)-1))</f>
        <v>Huancavelica</v>
      </c>
      <c r="S32" t="str">
        <f>TRIM(IF(Transportes!F33="TRÁNSITO INTERRUMPIDO","Interrumpido",IF(Transportes!F33="TRÁNSITO RESTRINGIDO","Restringido","Normal")))</f>
        <v>Restringido</v>
      </c>
      <c r="T32" t="str">
        <f>TRIM(IF(MID(TRIM(Transportes!H33),1,FIND("-",TRIM(Transportes!H33),1)-2)="Acción humana","H","F"))</f>
        <v>F</v>
      </c>
      <c r="U32" s="47" t="str">
        <f>Transportes!G33</f>
        <v>-</v>
      </c>
      <c r="V32" s="3"/>
      <c r="AC32" s="84"/>
    </row>
    <row r="33" spans="4:30" ht="15.75" customHeight="1">
      <c r="F33" s="72" t="s">
        <v>66</v>
      </c>
      <c r="G33" s="74">
        <f>COUNTIFS(Eventos7[DPTO],"Pasco",Eventos7[ESTADO],"Interrumpido",Eventos7[FENOMENO],"F")</f>
        <v>0</v>
      </c>
      <c r="H33" s="74">
        <f>COUNTIFS(Eventos7[DPTO],"Pasco",Eventos7[ESTADO],"Restringido",Eventos7[FENOMENO],"F")</f>
        <v>6</v>
      </c>
      <c r="I33" s="74">
        <f>COUNTIFS(Eventos7[DPTO],"Pasco",Eventos7[ESTADO],"Interrumpido",Eventos7[FENOMENO],"H")</f>
        <v>0</v>
      </c>
      <c r="J33" s="74">
        <f>COUNTIFS(Eventos7[DPTO],"Pasco",Eventos7[ESTADO],"Restringido",Eventos7[FENOMENO],"H")</f>
        <v>0</v>
      </c>
      <c r="K33" s="74">
        <f t="shared" si="1"/>
        <v>6</v>
      </c>
      <c r="M33" s="72" t="s">
        <v>66</v>
      </c>
      <c r="N33" s="81">
        <f>SUMIFS(Eventos7[METRAJE],Eventos7[DPTO],"Pasco",Eventos7[ESTADO],"Interrumpido",Eventos7[FENOMENO],"F")</f>
        <v>0</v>
      </c>
      <c r="O33" s="81">
        <f>SUMIFS(Eventos7[METRAJE],Eventos7[DPTO],"Pasco",Eventos7[ESTADO],"Restringido",Eventos7[FENOMENO],"F")</f>
        <v>1140</v>
      </c>
      <c r="P33" s="81">
        <f t="shared" si="0"/>
        <v>1140</v>
      </c>
      <c r="Q33" s="3"/>
      <c r="R33" t="str">
        <f>TRIM(MID(TRIM(Transportes!D34),1,FIND(CHAR(10),TRIM(Transportes!D34),1)-1))</f>
        <v>Madre de Dios</v>
      </c>
      <c r="S33" t="str">
        <f>TRIM(IF(Transportes!F34="TRÁNSITO INTERRUMPIDO","Interrumpido",IF(Transportes!F34="TRÁNSITO RESTRINGIDO","Restringido","Normal")))</f>
        <v>Restringido</v>
      </c>
      <c r="T33" t="str">
        <f>TRIM(IF(MID(TRIM(Transportes!H34),1,FIND("-",TRIM(Transportes!H34),1)-2)="Acción humana","H","F"))</f>
        <v>F</v>
      </c>
      <c r="U33" s="47">
        <f>Transportes!G34</f>
        <v>30</v>
      </c>
      <c r="V33" s="3"/>
      <c r="AC33" s="84"/>
    </row>
    <row r="34" spans="4:30" ht="15.75" customHeight="1">
      <c r="F34" s="72" t="s">
        <v>32</v>
      </c>
      <c r="G34" s="74">
        <f>COUNTIFS(Eventos7[DPTO],"Piura",Eventos7[ESTADO],"Interrumpido",Eventos7[FENOMENO],"F")</f>
        <v>0</v>
      </c>
      <c r="H34" s="74">
        <f>COUNTIFS(Eventos7[DPTO],"Piura",Eventos7[ESTADO],"Restringido",Eventos7[FENOMENO],"F")</f>
        <v>16</v>
      </c>
      <c r="I34" s="74">
        <f>COUNTIFS(Eventos7[DPTO],"Piura",Eventos7[ESTADO],"Interrumpido",Eventos7[FENOMENO],"H")</f>
        <v>0</v>
      </c>
      <c r="J34" s="74">
        <f>COUNTIFS(Eventos7[DPTO],"Piura",Eventos7[ESTADO],"Restringido",Eventos7[FENOMENO],"H")</f>
        <v>2</v>
      </c>
      <c r="K34" s="74">
        <f t="shared" si="1"/>
        <v>18</v>
      </c>
      <c r="M34" s="72" t="s">
        <v>32</v>
      </c>
      <c r="N34" s="81">
        <f>SUMIFS(Eventos7[METRAJE],Eventos7[DPTO],"Piura",Eventos7[ESTADO],"Interrumpido",Eventos7[FENOMENO],"F")</f>
        <v>0</v>
      </c>
      <c r="O34" s="81">
        <f>SUMIFS(Eventos7[METRAJE],Eventos7[DPTO],"Piura",Eventos7[ESTADO],"Restringido",Eventos7[FENOMENO],"F")</f>
        <v>1340</v>
      </c>
      <c r="P34" s="81">
        <f t="shared" si="0"/>
        <v>1340</v>
      </c>
      <c r="Q34" s="3"/>
      <c r="R34" t="str">
        <f>TRIM(MID(TRIM(Transportes!D35),1,FIND(CHAR(10),TRIM(Transportes!D35),1)-1))</f>
        <v>Huánuco</v>
      </c>
      <c r="S34" t="str">
        <f>TRIM(IF(Transportes!F35="TRÁNSITO INTERRUMPIDO","Interrumpido",IF(Transportes!F35="TRÁNSITO RESTRINGIDO","Restringido","Normal")))</f>
        <v>Restringido</v>
      </c>
      <c r="T34" t="str">
        <f>TRIM(IF(MID(TRIM(Transportes!H35),1,FIND("-",TRIM(Transportes!H35),1)-2)="Acción humana","H","F"))</f>
        <v>F</v>
      </c>
      <c r="U34" s="47" t="str">
        <f>Transportes!G35</f>
        <v>-</v>
      </c>
      <c r="V34" s="3"/>
      <c r="AC34" s="84"/>
    </row>
    <row r="35" spans="4:30" ht="15.75" customHeight="1">
      <c r="F35" s="97" t="s">
        <v>67</v>
      </c>
      <c r="G35" s="74">
        <f>COUNTIFS(Eventos7[DPTO],"Puno",Eventos7[ESTADO],"Interrumpido",Eventos7[FENOMENO],"F")</f>
        <v>0</v>
      </c>
      <c r="H35" s="74">
        <f>COUNTIFS(Eventos7[DPTO],"Puno",Eventos7[ESTADO],"Restringido",Eventos7[FENOMENO],"F")</f>
        <v>6</v>
      </c>
      <c r="I35" s="74">
        <f>COUNTIFS(Eventos7[DPTO],"Puno",Eventos7[ESTADO],"Interrumpido",Eventos7[FENOMENO],"H")</f>
        <v>0</v>
      </c>
      <c r="J35" s="74">
        <f>COUNTIFS(Eventos7[DPTO],"Puno",Eventos7[ESTADO],"Restringido",Eventos7[FENOMENO],"H")</f>
        <v>0</v>
      </c>
      <c r="K35" s="74">
        <f t="shared" si="1"/>
        <v>6</v>
      </c>
      <c r="M35" s="72" t="s">
        <v>67</v>
      </c>
      <c r="N35" s="81">
        <f>SUMIFS(Eventos7[METRAJE],Eventos7[DPTO],"Puno",Eventos7[ESTADO],"Interrumpido",Eventos7[FENOMENO],"F")</f>
        <v>0</v>
      </c>
      <c r="O35" s="81">
        <f>SUMIFS(Eventos7[METRAJE],Eventos7[DPTO],"Puno",Eventos7[ESTADO],"Restringido",Eventos7[FENOMENO],"F")</f>
        <v>830</v>
      </c>
      <c r="P35" s="81">
        <f t="shared" si="0"/>
        <v>830</v>
      </c>
      <c r="Q35" s="3"/>
      <c r="R35" t="str">
        <f>TRIM(MID(TRIM(Transportes!D36),1,FIND(CHAR(10),TRIM(Transportes!D36),1)-1))</f>
        <v>Junín</v>
      </c>
      <c r="S35" t="str">
        <f>TRIM(IF(Transportes!F36="TRÁNSITO INTERRUMPIDO","Interrumpido",IF(Transportes!F36="TRÁNSITO RESTRINGIDO","Restringido","Normal")))</f>
        <v>Restringido</v>
      </c>
      <c r="T35" t="str">
        <f>TRIM(IF(MID(TRIM(Transportes!H36),1,FIND("-",TRIM(Transportes!H36),1)-2)="Acción humana","H","F"))</f>
        <v>F</v>
      </c>
      <c r="U35" s="47">
        <f>Transportes!G36</f>
        <v>20</v>
      </c>
      <c r="V35" s="3"/>
    </row>
    <row r="36" spans="4:30" ht="15.75" customHeight="1">
      <c r="F36" s="72" t="s">
        <v>68</v>
      </c>
      <c r="G36" s="74">
        <f>COUNTIFS(Eventos7[DPTO],"San Martín",Eventos7[ESTADO],"Interrumpido",Eventos7[FENOMENO],"F")</f>
        <v>0</v>
      </c>
      <c r="H36" s="74">
        <f>COUNTIFS(Eventos7[DPTO],"San Martín",Eventos7[ESTADO],"Restringido",Eventos7[FENOMENO],"F")</f>
        <v>2</v>
      </c>
      <c r="I36" s="74">
        <f>COUNTIFS(Eventos7[DPTO],"San Martín",Eventos7[ESTADO],"Interrumpido",Eventos7[FENOMENO],"H")</f>
        <v>0</v>
      </c>
      <c r="J36" s="74">
        <f>COUNTIFS(Eventos7[DPTO],"San Martín",Eventos7[ESTADO],"Restringido",Eventos7[FENOMENO],"H")</f>
        <v>0</v>
      </c>
      <c r="K36" s="74">
        <f t="shared" si="1"/>
        <v>2</v>
      </c>
      <c r="M36" s="72" t="s">
        <v>68</v>
      </c>
      <c r="N36" s="81">
        <f>SUMIFS(Eventos7[METRAJE],Eventos7[DPTO],"San Martín",Eventos7[ESTADO],"Interrumpido",Eventos7[FENOMENO],"F")</f>
        <v>0</v>
      </c>
      <c r="O36" s="81">
        <f>SUMIFS(Eventos7[METRAJE],Eventos7[DPTO],"San Martín",Eventos7[ESTADO],"Restringido",Eventos7[FENOMENO],"F")</f>
        <v>290</v>
      </c>
      <c r="P36" s="81">
        <f t="shared" si="0"/>
        <v>290</v>
      </c>
      <c r="Q36" s="3"/>
      <c r="R36" t="str">
        <f>TRIM(MID(TRIM(Transportes!D37),1,FIND(CHAR(10),TRIM(Transportes!D37),1)-1))</f>
        <v>Piura</v>
      </c>
      <c r="S36" t="str">
        <f>TRIM(IF(Transportes!F37="TRÁNSITO INTERRUMPIDO","Interrumpido",IF(Transportes!F37="TRÁNSITO RESTRINGIDO","Restringido","Normal")))</f>
        <v>Restringido</v>
      </c>
      <c r="T36" t="str">
        <f>TRIM(IF(MID(TRIM(Transportes!H37),1,FIND("-",TRIM(Transportes!H37),1)-2)="Acción humana","H","F"))</f>
        <v>F</v>
      </c>
      <c r="U36" s="47">
        <f>Transportes!G37</f>
        <v>10</v>
      </c>
      <c r="V36" s="3"/>
    </row>
    <row r="37" spans="4:30" ht="15.75" customHeight="1">
      <c r="F37" s="72" t="s">
        <v>69</v>
      </c>
      <c r="G37" s="74">
        <f>COUNTIFS(Eventos7[DPTO],"Tacna",Eventos7[ESTADO],"Interrumpido",Eventos7[FENOMENO],"F")</f>
        <v>0</v>
      </c>
      <c r="H37" s="74">
        <f>COUNTIFS(Eventos7[DPTO],"Tacna",Eventos7[ESTADO],"Restringido",Eventos7[FENOMENO],"F")</f>
        <v>3</v>
      </c>
      <c r="I37" s="74">
        <f>COUNTIFS(Eventos7[DPTO],"Tacna",Eventos7[ESTADO],"Interrumpido",Eventos7[FENOMENO],"H")</f>
        <v>0</v>
      </c>
      <c r="J37" s="74">
        <f>COUNTIFS(Eventos7[DPTO],"Tacna",Eventos7[ESTADO],"Restringido",Eventos7[FENOMENO],"H")</f>
        <v>0</v>
      </c>
      <c r="K37" s="74">
        <f t="shared" si="1"/>
        <v>3</v>
      </c>
      <c r="M37" s="72" t="s">
        <v>69</v>
      </c>
      <c r="N37" s="81">
        <f>SUMIFS(Eventos7[METRAJE],Eventos7[DPTO],"Tacna",Eventos7[ESTADO],"Interrumpido",Eventos7[FENOMENO],"F")</f>
        <v>0</v>
      </c>
      <c r="O37" s="81">
        <f>SUMIFS(Eventos7[METRAJE],Eventos7[DPTO],"Tacna",Eventos7[ESTADO],"Restringido",Eventos7[FENOMENO],"F")</f>
        <v>200</v>
      </c>
      <c r="P37" s="81">
        <f t="shared" si="0"/>
        <v>200</v>
      </c>
      <c r="Q37" s="3"/>
      <c r="R37" t="str">
        <f>TRIM(MID(TRIM(Transportes!D38),1,FIND(CHAR(10),TRIM(Transportes!D38),1)-1))</f>
        <v>Áncash</v>
      </c>
      <c r="S37" t="str">
        <f>TRIM(IF(Transportes!F38="TRÁNSITO INTERRUMPIDO","Interrumpido",IF(Transportes!F38="TRÁNSITO RESTRINGIDO","Restringido","Normal")))</f>
        <v>Restringido</v>
      </c>
      <c r="T37" t="str">
        <f>TRIM(IF(MID(TRIM(Transportes!H38),1,FIND("-",TRIM(Transportes!H38),1)-2)="Acción humana","H","F"))</f>
        <v>F</v>
      </c>
      <c r="U37" s="47">
        <f>Transportes!G38</f>
        <v>50</v>
      </c>
      <c r="V37" s="3"/>
    </row>
    <row r="38" spans="4:30" ht="15.75" customHeight="1">
      <c r="F38" s="72" t="s">
        <v>70</v>
      </c>
      <c r="G38" s="74">
        <f>COUNTIFS(Eventos7[DPTO],"Tumbes",Eventos7[ESTADO],"Interrumpido",Eventos7[FENOMENO],"F")</f>
        <v>0</v>
      </c>
      <c r="H38" s="74">
        <f>COUNTIFS(Eventos7[DPTO],"Tumbes",Eventos7[ESTADO],"Restringido",Eventos7[FENOMENO],"F")</f>
        <v>1</v>
      </c>
      <c r="I38" s="74">
        <f>COUNTIFS(Eventos7[DPTO],"Tumbes",Eventos7[ESTADO],"Interrumpido",Eventos7[FENOMENO],"H")</f>
        <v>0</v>
      </c>
      <c r="J38" s="74">
        <f>COUNTIFS(Eventos7[DPTO],"Tumbes",Eventos7[ESTADO],"Restringido",Eventos7[FENOMENO],"H")</f>
        <v>0</v>
      </c>
      <c r="K38" s="74">
        <f t="shared" si="1"/>
        <v>1</v>
      </c>
      <c r="M38" s="72" t="s">
        <v>70</v>
      </c>
      <c r="N38" s="81">
        <f>SUMIFS(Eventos7[METRAJE],Eventos7[DPTO],"Tumbes",Eventos7[ESTADO],"Interrumpido",Eventos7[FENOMENO],"F")</f>
        <v>0</v>
      </c>
      <c r="O38" s="81">
        <f>SUMIFS(Eventos7[METRAJE],Eventos7[DPTO],"Tumbes",Eventos7[ESTADO],"Restringido",Eventos7[FENOMENO],"F")</f>
        <v>0</v>
      </c>
      <c r="P38" s="81">
        <f t="shared" si="0"/>
        <v>0</v>
      </c>
      <c r="Q38" s="3"/>
      <c r="R38" t="str">
        <f>TRIM(MID(TRIM(Transportes!D39),1,FIND(CHAR(10),TRIM(Transportes!D39),1)-1))</f>
        <v>Áncash</v>
      </c>
      <c r="S38" t="str">
        <f>TRIM(IF(Transportes!F39="TRÁNSITO INTERRUMPIDO","Interrumpido",IF(Transportes!F39="TRÁNSITO RESTRINGIDO","Restringido","Normal")))</f>
        <v>Restringido</v>
      </c>
      <c r="T38" t="str">
        <f>TRIM(IF(MID(TRIM(Transportes!H39),1,FIND("-",TRIM(Transportes!H39),1)-2)="Acción humana","H","F"))</f>
        <v>F</v>
      </c>
      <c r="U38" s="47">
        <f>Transportes!G39</f>
        <v>300</v>
      </c>
      <c r="V38" s="3"/>
    </row>
    <row r="39" spans="4:30" ht="15.75" customHeight="1">
      <c r="F39" s="72" t="s">
        <v>71</v>
      </c>
      <c r="G39" s="74">
        <f>COUNTIFS(Eventos7[DPTO],"Ucayali",Eventos7[ESTADO],"Interrumpido",Eventos7[FENOMENO],"F")</f>
        <v>0</v>
      </c>
      <c r="H39" s="74">
        <f>COUNTIFS(Eventos7[DPTO],"Ucayali",Eventos7[ESTADO],"Restringido",Eventos7[FENOMENO],"F")</f>
        <v>5</v>
      </c>
      <c r="I39" s="74">
        <f>COUNTIFS(Eventos7[DPTO],"Ucayali",Eventos7[ESTADO],"Interrumpido",Eventos7[FENOMENO],"H")</f>
        <v>0</v>
      </c>
      <c r="J39" s="74">
        <f>COUNTIFS(Eventos7[DPTO],"Ucayali",Eventos7[ESTADO],"Restringido",Eventos7[FENOMENO],"H")</f>
        <v>0</v>
      </c>
      <c r="K39" s="74">
        <f t="shared" si="1"/>
        <v>5</v>
      </c>
      <c r="M39" s="72" t="s">
        <v>71</v>
      </c>
      <c r="N39" s="81">
        <f>SUMIFS(Eventos7[METRAJE],Eventos7[DPTO],"Ucayali",Eventos7[ESTADO],"Interrumpido",Eventos7[FENOMENO],"F")</f>
        <v>0</v>
      </c>
      <c r="O39" s="81">
        <f>SUMIFS(Eventos7[METRAJE],Eventos7[DPTO],"Ucayali",Eventos7[ESTADO],"Restringido",Eventos7[FENOMENO],"F")</f>
        <v>805</v>
      </c>
      <c r="P39" s="81">
        <f t="shared" si="0"/>
        <v>805</v>
      </c>
      <c r="Q39" s="3"/>
      <c r="R39" t="str">
        <f>TRIM(MID(TRIM(Transportes!D40),1,FIND(CHAR(10),TRIM(Transportes!D40),1)-1))</f>
        <v>Cajamarca</v>
      </c>
      <c r="S39" t="str">
        <f>TRIM(IF(Transportes!F40="TRÁNSITO INTERRUMPIDO","Interrumpido",IF(Transportes!F40="TRÁNSITO RESTRINGIDO","Restringido","Normal")))</f>
        <v>Restringido</v>
      </c>
      <c r="T39" t="str">
        <f>TRIM(IF(MID(TRIM(Transportes!H40),1,FIND("-",TRIM(Transportes!H40),1)-2)="Acción humana","H","F"))</f>
        <v>F</v>
      </c>
      <c r="U39" s="47">
        <f>Transportes!G40</f>
        <v>35</v>
      </c>
      <c r="V39" s="3"/>
    </row>
    <row r="40" spans="4:30" ht="15.75" customHeight="1">
      <c r="F40" s="76" t="s">
        <v>43</v>
      </c>
      <c r="G40" s="77">
        <f>SUM(G16:G39)</f>
        <v>1</v>
      </c>
      <c r="H40" s="77">
        <f>SUM(H16:H39)</f>
        <v>155</v>
      </c>
      <c r="I40" s="77">
        <f>SUM(I16:I39)</f>
        <v>0</v>
      </c>
      <c r="J40" s="77">
        <f>SUM(J16:J39)</f>
        <v>8</v>
      </c>
      <c r="K40" s="75">
        <f>SUM(K16:K39)</f>
        <v>164</v>
      </c>
      <c r="M40" s="76" t="s">
        <v>43</v>
      </c>
      <c r="N40" s="82">
        <f>SUM(N16:N39)</f>
        <v>0</v>
      </c>
      <c r="O40" s="82">
        <f>SUM(O16:O39)</f>
        <v>12231</v>
      </c>
      <c r="P40" s="83">
        <f>SUM(P16:P39)</f>
        <v>12231</v>
      </c>
      <c r="Q40" s="3"/>
      <c r="R40" t="str">
        <f>TRIM(MID(TRIM(Transportes!D41),1,FIND(CHAR(10),TRIM(Transportes!D41),1)-1))</f>
        <v>Piura</v>
      </c>
      <c r="S40" t="str">
        <f>TRIM(IF(Transportes!F41="TRÁNSITO INTERRUMPIDO","Interrumpido",IF(Transportes!F41="TRÁNSITO RESTRINGIDO","Restringido","Normal")))</f>
        <v>Restringido</v>
      </c>
      <c r="T40" t="str">
        <f>TRIM(IF(MID(TRIM(Transportes!H41),1,FIND("-",TRIM(Transportes!H41),1)-2)="Acción humana","H","F"))</f>
        <v>F</v>
      </c>
      <c r="U40" s="47" t="str">
        <f>Transportes!G41</f>
        <v>-</v>
      </c>
      <c r="V40" s="3"/>
    </row>
    <row r="41" spans="4:30" ht="15.75" customHeight="1">
      <c r="Q41" s="3"/>
      <c r="R41" t="str">
        <f>TRIM(MID(TRIM(Transportes!D42),1,FIND(CHAR(10),TRIM(Transportes!D42),1)-1))</f>
        <v>Piura</v>
      </c>
      <c r="S41" t="str">
        <f>TRIM(IF(Transportes!F42="TRÁNSITO INTERRUMPIDO","Interrumpido",IF(Transportes!F42="TRÁNSITO RESTRINGIDO","Restringido","Normal")))</f>
        <v>Restringido</v>
      </c>
      <c r="T41" t="str">
        <f>TRIM(IF(MID(TRIM(Transportes!H42),1,FIND("-",TRIM(Transportes!H42),1)-2)="Acción humana","H","F"))</f>
        <v>F</v>
      </c>
      <c r="U41" s="47" t="str">
        <f>Transportes!G42</f>
        <v>-</v>
      </c>
      <c r="V41" s="3"/>
    </row>
    <row r="42" spans="4:30" ht="15.75" customHeight="1">
      <c r="D42" t="s">
        <v>0</v>
      </c>
      <c r="M42" s="245" t="s">
        <v>83</v>
      </c>
      <c r="N42" s="245"/>
      <c r="O42" s="245"/>
      <c r="P42" s="245"/>
      <c r="Q42" s="3"/>
      <c r="R42" t="str">
        <f>TRIM(MID(TRIM(Transportes!D43),1,FIND(CHAR(10),TRIM(Transportes!D43),1)-1))</f>
        <v>Lima</v>
      </c>
      <c r="S42" t="str">
        <f>TRIM(IF(Transportes!F43="TRÁNSITO INTERRUMPIDO","Interrumpido",IF(Transportes!F43="TRÁNSITO RESTRINGIDO","Restringido","Normal")))</f>
        <v>Restringido</v>
      </c>
      <c r="T42" t="str">
        <f>TRIM(IF(MID(TRIM(Transportes!H43),1,FIND("-",TRIM(Transportes!H43),1)-2)="Acción humana","H","F"))</f>
        <v>F</v>
      </c>
      <c r="U42" s="47" t="str">
        <f>Transportes!G43</f>
        <v>-</v>
      </c>
      <c r="V42" s="3"/>
      <c r="AD42" t="s">
        <v>0</v>
      </c>
    </row>
    <row r="43" spans="4:30" ht="15.75" customHeight="1">
      <c r="M43" s="143" t="s">
        <v>80</v>
      </c>
      <c r="N43" s="143" t="s">
        <v>81</v>
      </c>
      <c r="O43" s="143" t="s">
        <v>82</v>
      </c>
      <c r="P43" s="143" t="s">
        <v>14</v>
      </c>
      <c r="Q43" s="3"/>
      <c r="R43" t="str">
        <f>TRIM(MID(TRIM(Transportes!D44),1,FIND(CHAR(10),TRIM(Transportes!D44),1)-1))</f>
        <v>Ucayali</v>
      </c>
      <c r="S43" t="str">
        <f>TRIM(IF(Transportes!F44="TRÁNSITO INTERRUMPIDO","Interrumpido",IF(Transportes!F44="TRÁNSITO RESTRINGIDO","Restringido","Normal")))</f>
        <v>Restringido</v>
      </c>
      <c r="T43" t="str">
        <f>TRIM(IF(MID(TRIM(Transportes!H44),1,FIND("-",TRIM(Transportes!H44),1)-2)="Acción humana","H","F"))</f>
        <v>F</v>
      </c>
      <c r="U43" s="47">
        <f>Transportes!G44</f>
        <v>81</v>
      </c>
      <c r="V43" s="3"/>
    </row>
    <row r="44" spans="4:30" ht="15.75" customHeight="1">
      <c r="M44" s="219" t="s">
        <v>661</v>
      </c>
      <c r="N44" s="219" t="s">
        <v>920</v>
      </c>
      <c r="O44" s="220" t="s">
        <v>116</v>
      </c>
      <c r="P44" s="147" t="s">
        <v>662</v>
      </c>
      <c r="Q44" s="3"/>
      <c r="R44" t="str">
        <f>TRIM(MID(TRIM(Transportes!D45),1,FIND(CHAR(10),TRIM(Transportes!D45),1)-1))</f>
        <v>Ucayali</v>
      </c>
      <c r="S44" t="str">
        <f>TRIM(IF(Transportes!F45="TRÁNSITO INTERRUMPIDO","Interrumpido",IF(Transportes!F45="TRÁNSITO RESTRINGIDO","Restringido","Normal")))</f>
        <v>Restringido</v>
      </c>
      <c r="T44" t="str">
        <f>TRIM(IF(MID(TRIM(Transportes!H45),1,FIND("-",TRIM(Transportes!H45),1)-2)="Acción humana","H","F"))</f>
        <v>F</v>
      </c>
      <c r="U44" s="47">
        <f>Transportes!G45</f>
        <v>283</v>
      </c>
      <c r="V44" s="3"/>
    </row>
    <row r="45" spans="4:30" ht="15.75" customHeight="1">
      <c r="M45" s="148" t="s">
        <v>71</v>
      </c>
      <c r="N45" s="148" t="s">
        <v>85</v>
      </c>
      <c r="O45" s="147" t="s">
        <v>84</v>
      </c>
      <c r="P45" s="147" t="s">
        <v>573</v>
      </c>
      <c r="Q45" s="3"/>
      <c r="R45" t="str">
        <f>TRIM(MID(TRIM(Transportes!D46),1,FIND(CHAR(10),TRIM(Transportes!D46),1)-1))</f>
        <v>Junín</v>
      </c>
      <c r="S45" t="str">
        <f>TRIM(IF(Transportes!F46="TRÁNSITO INTERRUMPIDO","Interrumpido",IF(Transportes!F46="TRÁNSITO RESTRINGIDO","Restringido","Normal")))</f>
        <v>Restringido</v>
      </c>
      <c r="T45" t="str">
        <f>TRIM(IF(MID(TRIM(Transportes!H46),1,FIND("-",TRIM(Transportes!H46),1)-2)="Acción humana","H","F"))</f>
        <v>F</v>
      </c>
      <c r="U45" s="47" t="str">
        <f>Transportes!G46</f>
        <v>-</v>
      </c>
      <c r="V45" s="3"/>
    </row>
    <row r="46" spans="4:30" ht="15.75" customHeight="1">
      <c r="M46" s="148" t="s">
        <v>71</v>
      </c>
      <c r="N46" s="148" t="s">
        <v>110</v>
      </c>
      <c r="O46" s="147" t="s">
        <v>84</v>
      </c>
      <c r="P46" s="147" t="s">
        <v>573</v>
      </c>
      <c r="Q46" s="3"/>
      <c r="R46" t="str">
        <f>TRIM(MID(TRIM(Transportes!D47),1,FIND(CHAR(10),TRIM(Transportes!D47),1)-1))</f>
        <v>Junín</v>
      </c>
      <c r="S46" t="str">
        <f>TRIM(IF(Transportes!F47="TRÁNSITO INTERRUMPIDO","Interrumpido",IF(Transportes!F47="TRÁNSITO RESTRINGIDO","Restringido","Normal")))</f>
        <v>Restringido</v>
      </c>
      <c r="T46" t="str">
        <f>TRIM(IF(MID(TRIM(Transportes!H47),1,FIND("-",TRIM(Transportes!H47),1)-2)="Acción humana","H","F"))</f>
        <v>F</v>
      </c>
      <c r="U46" s="47" t="str">
        <f>Transportes!G47</f>
        <v>-</v>
      </c>
      <c r="V46" s="3"/>
    </row>
    <row r="47" spans="4:30" ht="15.75" customHeight="1">
      <c r="M47" s="148" t="s">
        <v>71</v>
      </c>
      <c r="N47" s="148" t="s">
        <v>86</v>
      </c>
      <c r="O47" s="147" t="s">
        <v>84</v>
      </c>
      <c r="P47" s="147" t="s">
        <v>575</v>
      </c>
      <c r="Q47" s="3"/>
      <c r="R47" t="str">
        <f>TRIM(MID(TRIM(Transportes!D48),1,FIND(CHAR(10),TRIM(Transportes!D48),1)-1))</f>
        <v>Ucayali</v>
      </c>
      <c r="S47" t="str">
        <f>TRIM(IF(Transportes!F48="TRÁNSITO INTERRUMPIDO","Interrumpido",IF(Transportes!F48="TRÁNSITO RESTRINGIDO","Restringido","Normal")))</f>
        <v>Restringido</v>
      </c>
      <c r="T47" t="str">
        <f>TRIM(IF(MID(TRIM(Transportes!H48),1,FIND("-",TRIM(Transportes!H48),1)-2)="Acción humana","H","F"))</f>
        <v>F</v>
      </c>
      <c r="U47" s="47">
        <f>Transportes!G48</f>
        <v>141</v>
      </c>
      <c r="V47" s="3"/>
    </row>
    <row r="48" spans="4:30" ht="15.75" customHeight="1">
      <c r="M48" s="153" t="s">
        <v>242</v>
      </c>
      <c r="N48" s="153" t="s">
        <v>532</v>
      </c>
      <c r="O48" s="147" t="s">
        <v>84</v>
      </c>
      <c r="P48" s="147" t="s">
        <v>531</v>
      </c>
      <c r="Q48" s="3"/>
      <c r="R48" t="str">
        <f>TRIM(MID(TRIM(Transportes!D49),1,FIND(CHAR(10),TRIM(Transportes!D49),1)-1))</f>
        <v>Cajamarca</v>
      </c>
      <c r="S48" t="str">
        <f>TRIM(IF(Transportes!F49="TRÁNSITO INTERRUMPIDO","Interrumpido",IF(Transportes!F49="TRÁNSITO RESTRINGIDO","Restringido","Normal")))</f>
        <v>Restringido</v>
      </c>
      <c r="T48" t="str">
        <f>TRIM(IF(MID(TRIM(Transportes!H49),1,FIND("-",TRIM(Transportes!H49),1)-2)="Acción humana","H","F"))</f>
        <v>F</v>
      </c>
      <c r="U48" s="47">
        <f>Transportes!G49</f>
        <v>50</v>
      </c>
      <c r="V48" s="3"/>
    </row>
    <row r="49" spans="7:22" ht="15.75" customHeight="1">
      <c r="M49" s="153" t="s">
        <v>57</v>
      </c>
      <c r="N49" s="153" t="s">
        <v>483</v>
      </c>
      <c r="O49" s="147" t="s">
        <v>84</v>
      </c>
      <c r="P49" s="147" t="s">
        <v>521</v>
      </c>
      <c r="Q49" s="3"/>
      <c r="R49" t="str">
        <f>TRIM(MID(TRIM(Transportes!D50),1,FIND(CHAR(10),TRIM(Transportes!D50),1)-1))</f>
        <v>Lima</v>
      </c>
      <c r="S49" t="str">
        <f>TRIM(IF(Transportes!F50="TRÁNSITO INTERRUMPIDO","Interrumpido",IF(Transportes!F50="TRÁNSITO RESTRINGIDO","Restringido","Normal")))</f>
        <v>Restringido</v>
      </c>
      <c r="T49" t="str">
        <f>TRIM(IF(MID(TRIM(Transportes!H50),1,FIND("-",TRIM(Transportes!H50),1)-2)="Acción humana","H","F"))</f>
        <v>F</v>
      </c>
      <c r="U49" s="47" t="str">
        <f>Transportes!G50</f>
        <v>-</v>
      </c>
      <c r="V49" s="3"/>
    </row>
    <row r="50" spans="7:22" ht="15.75" customHeight="1">
      <c r="M50" s="153" t="s">
        <v>138</v>
      </c>
      <c r="N50" s="153" t="s">
        <v>374</v>
      </c>
      <c r="O50" s="147" t="s">
        <v>376</v>
      </c>
      <c r="P50" s="147" t="s">
        <v>375</v>
      </c>
      <c r="Q50" s="3"/>
      <c r="R50" t="str">
        <f>TRIM(MID(TRIM(Transportes!D51),1,FIND(CHAR(10),TRIM(Transportes!D51),1)-1))</f>
        <v>Puno</v>
      </c>
      <c r="S50" t="str">
        <f>TRIM(IF(Transportes!F51="TRÁNSITO INTERRUMPIDO","Interrumpido",IF(Transportes!F51="TRÁNSITO RESTRINGIDO","Restringido","Normal")))</f>
        <v>Restringido</v>
      </c>
      <c r="T50" t="str">
        <f>TRIM(IF(MID(TRIM(Transportes!H51),1,FIND("-",TRIM(Transportes!H51),1)-2)="Acción humana","H","F"))</f>
        <v>F</v>
      </c>
      <c r="U50" s="47" t="str">
        <f>Transportes!G51</f>
        <v>-</v>
      </c>
      <c r="V50" s="3"/>
    </row>
    <row r="51" spans="7:22" ht="15.75" customHeight="1">
      <c r="M51" s="148" t="s">
        <v>138</v>
      </c>
      <c r="N51" s="153" t="s">
        <v>329</v>
      </c>
      <c r="O51" s="147" t="s">
        <v>331</v>
      </c>
      <c r="P51" s="147" t="s">
        <v>330</v>
      </c>
      <c r="Q51" s="3"/>
      <c r="R51" t="str">
        <f>TRIM(MID(TRIM(Transportes!D52),1,FIND(CHAR(10),TRIM(Transportes!D52),1)-1))</f>
        <v>Pasco</v>
      </c>
      <c r="S51" t="str">
        <f>TRIM(IF(Transportes!F52="TRÁNSITO INTERRUMPIDO","Interrumpido",IF(Transportes!F52="TRÁNSITO RESTRINGIDO","Restringido","Normal")))</f>
        <v>Restringido</v>
      </c>
      <c r="T51" t="str">
        <f>TRIM(IF(MID(TRIM(Transportes!H52),1,FIND("-",TRIM(Transportes!H52),1)-2)="Acción humana","H","F"))</f>
        <v>F</v>
      </c>
      <c r="U51" s="47">
        <f>Transportes!G52</f>
        <v>20</v>
      </c>
      <c r="V51" s="3"/>
    </row>
    <row r="52" spans="7:22" ht="15.75" customHeight="1">
      <c r="M52" s="148" t="s">
        <v>58</v>
      </c>
      <c r="N52" s="153" t="s">
        <v>310</v>
      </c>
      <c r="O52" s="147" t="s">
        <v>308</v>
      </c>
      <c r="P52" s="147" t="s">
        <v>309</v>
      </c>
      <c r="Q52" s="3"/>
      <c r="R52" t="str">
        <f>TRIM(MID(TRIM(Transportes!D53),1,FIND(CHAR(10),TRIM(Transportes!D53),1)-1))</f>
        <v>Cajamarca</v>
      </c>
      <c r="S52" t="str">
        <f>TRIM(IF(Transportes!F53="TRÁNSITO INTERRUMPIDO","Interrumpido",IF(Transportes!F53="TRÁNSITO RESTRINGIDO","Restringido","Normal")))</f>
        <v>Restringido</v>
      </c>
      <c r="T52" t="str">
        <f>TRIM(IF(MID(TRIM(Transportes!H53),1,FIND("-",TRIM(Transportes!H53),1)-2)="Acción humana","H","F"))</f>
        <v>F</v>
      </c>
      <c r="U52" s="47" t="str">
        <f>Transportes!G53</f>
        <v>-</v>
      </c>
      <c r="V52" s="3"/>
    </row>
    <row r="53" spans="7:22" ht="15.75" customHeight="1">
      <c r="M53" s="148" t="s">
        <v>58</v>
      </c>
      <c r="N53" s="153" t="s">
        <v>311</v>
      </c>
      <c r="O53" s="147" t="s">
        <v>308</v>
      </c>
      <c r="P53" s="147" t="s">
        <v>309</v>
      </c>
      <c r="Q53" s="3"/>
      <c r="R53" t="str">
        <f>TRIM(MID(TRIM(Transportes!D54),1,FIND(CHAR(10),TRIM(Transportes!D54),1)-1))</f>
        <v>Puno</v>
      </c>
      <c r="S53" t="str">
        <f>TRIM(IF(Transportes!F54="TRÁNSITO INTERRUMPIDO","Interrumpido",IF(Transportes!F54="TRÁNSITO RESTRINGIDO","Restringido","Normal")))</f>
        <v>Restringido</v>
      </c>
      <c r="T53" t="str">
        <f>TRIM(IF(MID(TRIM(Transportes!H54),1,FIND("-",TRIM(Transportes!H54),1)-2)="Acción humana","H","F"))</f>
        <v>F</v>
      </c>
      <c r="U53" s="47">
        <f>Transportes!G54</f>
        <v>580</v>
      </c>
      <c r="V53" s="3"/>
    </row>
    <row r="54" spans="7:22" ht="15.75" customHeight="1">
      <c r="G54"/>
      <c r="M54" s="148" t="s">
        <v>58</v>
      </c>
      <c r="N54" s="153" t="s">
        <v>312</v>
      </c>
      <c r="O54" s="147" t="s">
        <v>308</v>
      </c>
      <c r="P54" s="147" t="s">
        <v>309</v>
      </c>
      <c r="R54" t="str">
        <f>TRIM(MID(TRIM(Transportes!D55),1,FIND(CHAR(10),TRIM(Transportes!D55),1)-1))</f>
        <v>Huánuco</v>
      </c>
      <c r="S54" t="str">
        <f>TRIM(IF(Transportes!F55="TRÁNSITO INTERRUMPIDO","Interrumpido",IF(Transportes!F55="TRÁNSITO RESTRINGIDO","Restringido","Normal")))</f>
        <v>Restringido</v>
      </c>
      <c r="T54" t="str">
        <f>TRIM(IF(MID(TRIM(Transportes!H55),1,FIND("-",TRIM(Transportes!H55),1)-2)="Acción humana","H","F"))</f>
        <v>F</v>
      </c>
      <c r="U54" s="47">
        <f>Transportes!G55</f>
        <v>100</v>
      </c>
    </row>
    <row r="55" spans="7:22" ht="15.75" customHeight="1">
      <c r="G55"/>
      <c r="M55" s="148" t="s">
        <v>58</v>
      </c>
      <c r="N55" s="153" t="s">
        <v>313</v>
      </c>
      <c r="O55" s="147" t="s">
        <v>308</v>
      </c>
      <c r="P55" s="147" t="s">
        <v>309</v>
      </c>
      <c r="R55" t="str">
        <f>TRIM(MID(TRIM(Transportes!D56),1,FIND(CHAR(10),TRIM(Transportes!D56),1)-1))</f>
        <v>Ayacucho</v>
      </c>
      <c r="S55" t="str">
        <f>TRIM(IF(Transportes!F56="TRÁNSITO INTERRUMPIDO","Interrumpido",IF(Transportes!F56="TRÁNSITO RESTRINGIDO","Restringido","Normal")))</f>
        <v>Restringido</v>
      </c>
      <c r="T55" t="str">
        <f>TRIM(IF(MID(TRIM(Transportes!H56),1,FIND("-",TRIM(Transportes!H56),1)-2)="Acción humana","H","F"))</f>
        <v>F</v>
      </c>
      <c r="U55" s="47">
        <f>Transportes!G56</f>
        <v>50</v>
      </c>
    </row>
    <row r="56" spans="7:22" ht="15.75" customHeight="1">
      <c r="G56"/>
      <c r="M56" s="149" t="s">
        <v>242</v>
      </c>
      <c r="N56" s="149" t="s">
        <v>272</v>
      </c>
      <c r="O56" s="147" t="s">
        <v>273</v>
      </c>
      <c r="P56" s="147" t="s">
        <v>274</v>
      </c>
      <c r="R56" t="str">
        <f>TRIM(MID(TRIM(Transportes!D57),1,FIND(CHAR(10),TRIM(Transportes!D57),1)-1))</f>
        <v>Amazonas</v>
      </c>
      <c r="S56" t="str">
        <f>TRIM(IF(Transportes!F57="TRÁNSITO INTERRUMPIDO","Interrumpido",IF(Transportes!F57="TRÁNSITO RESTRINGIDO","Restringido","Normal")))</f>
        <v>Restringido</v>
      </c>
      <c r="T56" t="str">
        <f>TRIM(IF(MID(TRIM(Transportes!H57),1,FIND("-",TRIM(Transportes!H57),1)-2)="Acción humana","H","F"))</f>
        <v>F</v>
      </c>
      <c r="U56" s="47">
        <f>Transportes!G57</f>
        <v>25</v>
      </c>
    </row>
    <row r="57" spans="7:22" ht="15.75" customHeight="1">
      <c r="G57"/>
      <c r="M57" s="149" t="s">
        <v>242</v>
      </c>
      <c r="N57" s="149" t="s">
        <v>261</v>
      </c>
      <c r="O57" s="147" t="s">
        <v>243</v>
      </c>
      <c r="P57" s="147" t="s">
        <v>249</v>
      </c>
      <c r="R57" t="str">
        <f>TRIM(MID(TRIM(Transportes!D58),1,FIND(CHAR(10),TRIM(Transportes!D58),1)-1))</f>
        <v>Apurímac</v>
      </c>
      <c r="S57" t="str">
        <f>TRIM(IF(Transportes!F58="TRÁNSITO INTERRUMPIDO","Interrumpido",IF(Transportes!F58="TRÁNSITO RESTRINGIDO","Restringido","Normal")))</f>
        <v>Restringido</v>
      </c>
      <c r="T57" t="str">
        <f>TRIM(IF(MID(TRIM(Transportes!H58),1,FIND("-",TRIM(Transportes!H58),1)-2)="Acción humana","H","F"))</f>
        <v>F</v>
      </c>
      <c r="U57" s="47">
        <f>Transportes!G58</f>
        <v>25</v>
      </c>
    </row>
    <row r="58" spans="7:22" ht="15.75" customHeight="1">
      <c r="G58"/>
      <c r="M58" s="149" t="s">
        <v>242</v>
      </c>
      <c r="N58" s="149" t="s">
        <v>262</v>
      </c>
      <c r="O58" s="147" t="s">
        <v>243</v>
      </c>
      <c r="P58" s="147" t="s">
        <v>249</v>
      </c>
      <c r="R58" t="str">
        <f>TRIM(MID(TRIM(Transportes!D59),1,FIND(CHAR(10),TRIM(Transportes!D59),1)-1))</f>
        <v>Huánuco</v>
      </c>
      <c r="S58" t="str">
        <f>TRIM(IF(Transportes!F59="TRÁNSITO INTERRUMPIDO","Interrumpido",IF(Transportes!F59="TRÁNSITO RESTRINGIDO","Restringido","Normal")))</f>
        <v>Restringido</v>
      </c>
      <c r="T58" t="str">
        <f>TRIM(IF(MID(TRIM(Transportes!H59),1,FIND("-",TRIM(Transportes!H59),1)-2)="Acción humana","H","F"))</f>
        <v>F</v>
      </c>
      <c r="U58" s="47">
        <f>Transportes!G59</f>
        <v>50</v>
      </c>
    </row>
    <row r="59" spans="7:22" ht="15.75" customHeight="1">
      <c r="G59"/>
      <c r="M59" s="149" t="s">
        <v>242</v>
      </c>
      <c r="N59" s="149" t="s">
        <v>263</v>
      </c>
      <c r="O59" s="147" t="s">
        <v>243</v>
      </c>
      <c r="P59" s="147" t="s">
        <v>249</v>
      </c>
      <c r="R59" t="str">
        <f>TRIM(MID(TRIM(Transportes!D60),1,FIND(CHAR(10),TRIM(Transportes!D60),1)-1))</f>
        <v>Cajamarca</v>
      </c>
      <c r="S59" t="str">
        <f>TRIM(IF(Transportes!F60="TRÁNSITO INTERRUMPIDO","Interrumpido",IF(Transportes!F60="TRÁNSITO RESTRINGIDO","Restringido","Normal")))</f>
        <v>Restringido</v>
      </c>
      <c r="T59" t="str">
        <f>TRIM(IF(MID(TRIM(Transportes!H60),1,FIND("-",TRIM(Transportes!H60),1)-2)="Acción humana","H","F"))</f>
        <v>F</v>
      </c>
      <c r="U59" s="47">
        <f>Transportes!G60</f>
        <v>20</v>
      </c>
    </row>
    <row r="60" spans="7:22" ht="15.75" customHeight="1">
      <c r="G60"/>
      <c r="M60" s="149" t="s">
        <v>242</v>
      </c>
      <c r="N60" s="149" t="s">
        <v>264</v>
      </c>
      <c r="O60" s="147" t="s">
        <v>243</v>
      </c>
      <c r="P60" s="147" t="s">
        <v>249</v>
      </c>
      <c r="R60" t="str">
        <f>TRIM(MID(TRIM(Transportes!D61),1,FIND(CHAR(10),TRIM(Transportes!D61),1)-1))</f>
        <v>Junín</v>
      </c>
      <c r="S60" t="str">
        <f>TRIM(IF(Transportes!F61="TRÁNSITO INTERRUMPIDO","Interrumpido",IF(Transportes!F61="TRÁNSITO RESTRINGIDO","Restringido","Normal")))</f>
        <v>Restringido</v>
      </c>
      <c r="T60" t="str">
        <f>TRIM(IF(MID(TRIM(Transportes!H61),1,FIND("-",TRIM(Transportes!H61),1)-2)="Acción humana","H","F"))</f>
        <v>F</v>
      </c>
      <c r="U60" s="47" t="str">
        <f>Transportes!G61</f>
        <v>-</v>
      </c>
    </row>
    <row r="61" spans="7:22" ht="15.75" customHeight="1">
      <c r="G61"/>
      <c r="M61" s="149" t="s">
        <v>242</v>
      </c>
      <c r="N61" s="149" t="s">
        <v>265</v>
      </c>
      <c r="O61" s="147" t="s">
        <v>243</v>
      </c>
      <c r="P61" s="147" t="s">
        <v>249</v>
      </c>
      <c r="R61" t="str">
        <f>TRIM(MID(TRIM(Transportes!D62),1,FIND(CHAR(10),TRIM(Transportes!D62),1)-1))</f>
        <v>Cajamarca</v>
      </c>
      <c r="S61" t="str">
        <f>TRIM(IF(Transportes!F62="TRÁNSITO INTERRUMPIDO","Interrumpido",IF(Transportes!F62="TRÁNSITO RESTRINGIDO","Restringido","Normal")))</f>
        <v>Restringido</v>
      </c>
      <c r="T61" t="str">
        <f>TRIM(IF(MID(TRIM(Transportes!H62),1,FIND("-",TRIM(Transportes!H62),1)-2)="Acción humana","H","F"))</f>
        <v>F</v>
      </c>
      <c r="U61" s="47">
        <f>Transportes!G62</f>
        <v>50</v>
      </c>
    </row>
    <row r="62" spans="7:22" ht="15.75" customHeight="1">
      <c r="G62"/>
      <c r="M62" s="149" t="s">
        <v>67</v>
      </c>
      <c r="N62" s="149" t="s">
        <v>228</v>
      </c>
      <c r="O62" s="147" t="s">
        <v>227</v>
      </c>
      <c r="P62" s="147" t="s">
        <v>253</v>
      </c>
      <c r="R62" t="str">
        <f>TRIM(MID(TRIM(Transportes!D63),1,FIND(CHAR(10),TRIM(Transportes!D63),1)-1))</f>
        <v>Puno</v>
      </c>
      <c r="S62" t="str">
        <f>TRIM(IF(Transportes!F63="TRÁNSITO INTERRUMPIDO","Interrumpido",IF(Transportes!F63="TRÁNSITO RESTRINGIDO","Restringido","Normal")))</f>
        <v>Restringido</v>
      </c>
      <c r="T62" t="str">
        <f>TRIM(IF(MID(TRIM(Transportes!H63),1,FIND("-",TRIM(Transportes!H63),1)-2)="Acción humana","H","F"))</f>
        <v>F</v>
      </c>
      <c r="U62" s="47">
        <f>Transportes!G63</f>
        <v>160</v>
      </c>
    </row>
    <row r="63" spans="7:22" ht="15.75" customHeight="1">
      <c r="G63"/>
      <c r="M63" s="148" t="s">
        <v>32</v>
      </c>
      <c r="N63" s="148" t="s">
        <v>216</v>
      </c>
      <c r="O63" s="147" t="s">
        <v>116</v>
      </c>
      <c r="P63" s="147" t="s">
        <v>217</v>
      </c>
      <c r="R63" t="str">
        <f>TRIM(MID(TRIM(Transportes!D64),1,FIND(CHAR(10),TRIM(Transportes!D64),1)-1))</f>
        <v>Pasco</v>
      </c>
      <c r="S63" t="str">
        <f>TRIM(IF(Transportes!F64="TRÁNSITO INTERRUMPIDO","Interrumpido",IF(Transportes!F64="TRÁNSITO RESTRINGIDO","Restringido","Normal")))</f>
        <v>Restringido</v>
      </c>
      <c r="T63" t="str">
        <f>TRIM(IF(MID(TRIM(Transportes!H64),1,FIND("-",TRIM(Transportes!H64),1)-2)="Acción humana","H","F"))</f>
        <v>F</v>
      </c>
      <c r="U63" s="47">
        <f>Transportes!G64</f>
        <v>800</v>
      </c>
    </row>
    <row r="64" spans="7:22" ht="15.75" customHeight="1">
      <c r="M64" s="148" t="s">
        <v>64</v>
      </c>
      <c r="N64" s="148" t="s">
        <v>209</v>
      </c>
      <c r="O64" s="147" t="s">
        <v>210</v>
      </c>
      <c r="P64" s="147" t="s">
        <v>201</v>
      </c>
      <c r="Q64" s="3"/>
      <c r="R64" t="str">
        <f>TRIM(MID(TRIM(Transportes!D65),1,FIND(CHAR(10),TRIM(Transportes!D65),1)-1))</f>
        <v>Cusco</v>
      </c>
      <c r="S64" t="str">
        <f>TRIM(IF(Transportes!F65="TRÁNSITO INTERRUMPIDO","Interrumpido",IF(Transportes!F65="TRÁNSITO RESTRINGIDO","Restringido","Normal")))</f>
        <v>Restringido</v>
      </c>
      <c r="T64" t="str">
        <f>TRIM(IF(MID(TRIM(Transportes!H65),1,FIND("-",TRIM(Transportes!H65),1)-2)="Acción humana","H","F"))</f>
        <v>F</v>
      </c>
      <c r="U64" s="47">
        <f>Transportes!G65</f>
        <v>30</v>
      </c>
      <c r="V64" s="3"/>
    </row>
    <row r="65" spans="2:30" ht="15.75" customHeight="1">
      <c r="M65" s="148" t="s">
        <v>68</v>
      </c>
      <c r="N65" s="148" t="s">
        <v>200</v>
      </c>
      <c r="O65" s="147" t="s">
        <v>84</v>
      </c>
      <c r="P65" s="147" t="s">
        <v>201</v>
      </c>
      <c r="Q65" s="3"/>
      <c r="R65" t="str">
        <f>TRIM(MID(TRIM(Transportes!D66),1,FIND(CHAR(10),TRIM(Transportes!D66),1)-1))</f>
        <v>Tacna</v>
      </c>
      <c r="S65" t="str">
        <f>TRIM(IF(Transportes!F66="TRÁNSITO INTERRUMPIDO","Interrumpido",IF(Transportes!F66="TRÁNSITO RESTRINGIDO","Restringido","Normal")))</f>
        <v>Restringido</v>
      </c>
      <c r="T65" t="str">
        <f>TRIM(IF(MID(TRIM(Transportes!H66),1,FIND("-",TRIM(Transportes!H66),1)-2)="Acción humana","H","F"))</f>
        <v>F</v>
      </c>
      <c r="U65" s="47" t="str">
        <f>Transportes!G66</f>
        <v>-</v>
      </c>
      <c r="V65" s="3"/>
    </row>
    <row r="66" spans="2:30" ht="15.75" customHeight="1">
      <c r="M66" s="148" t="s">
        <v>35</v>
      </c>
      <c r="N66" s="148" t="s">
        <v>180</v>
      </c>
      <c r="O66" s="147" t="s">
        <v>178</v>
      </c>
      <c r="P66" s="147" t="s">
        <v>179</v>
      </c>
      <c r="Q66" s="3"/>
      <c r="R66" t="str">
        <f>TRIM(MID(TRIM(Transportes!D67),1,FIND(CHAR(10),TRIM(Transportes!D67),1)-1))</f>
        <v>Junín</v>
      </c>
      <c r="S66" t="str">
        <f>TRIM(IF(Transportes!F67="TRÁNSITO INTERRUMPIDO","Interrumpido",IF(Transportes!F67="TRÁNSITO RESTRINGIDO","Restringido","Normal")))</f>
        <v>Restringido</v>
      </c>
      <c r="T66" t="str">
        <f>TRIM(IF(MID(TRIM(Transportes!H67),1,FIND("-",TRIM(Transportes!H67),1)-2)="Acción humana","H","F"))</f>
        <v>F</v>
      </c>
      <c r="U66" s="47">
        <f>Transportes!G67</f>
        <v>20</v>
      </c>
      <c r="V66" s="3"/>
    </row>
    <row r="67" spans="2:30" ht="15.75" customHeight="1">
      <c r="M67" s="148" t="s">
        <v>35</v>
      </c>
      <c r="N67" s="148" t="s">
        <v>181</v>
      </c>
      <c r="O67" s="147" t="s">
        <v>178</v>
      </c>
      <c r="P67" s="147" t="s">
        <v>179</v>
      </c>
      <c r="Q67" s="3"/>
      <c r="R67" t="str">
        <f>TRIM(MID(TRIM(Transportes!D68),1,FIND(CHAR(10),TRIM(Transportes!D68),1)-1))</f>
        <v>Ayacucho</v>
      </c>
      <c r="S67" t="str">
        <f>TRIM(IF(Transportes!F68="TRÁNSITO INTERRUMPIDO","Interrumpido",IF(Transportes!F68="TRÁNSITO RESTRINGIDO","Restringido","Normal")))</f>
        <v>Restringido</v>
      </c>
      <c r="T67" t="str">
        <f>TRIM(IF(MID(TRIM(Transportes!H68),1,FIND("-",TRIM(Transportes!H68),1)-2)="Acción humana","H","F"))</f>
        <v>F</v>
      </c>
      <c r="U67" s="47">
        <f>Transportes!G68</f>
        <v>120</v>
      </c>
      <c r="V67" s="3"/>
      <c r="AD67" t="s">
        <v>145</v>
      </c>
    </row>
    <row r="68" spans="2:30" ht="15.75" customHeight="1">
      <c r="M68" s="148" t="s">
        <v>138</v>
      </c>
      <c r="N68" s="148" t="s">
        <v>148</v>
      </c>
      <c r="O68" s="147" t="s">
        <v>149</v>
      </c>
      <c r="P68" s="147" t="s">
        <v>151</v>
      </c>
      <c r="Q68" s="3"/>
      <c r="R68" t="str">
        <f>TRIM(MID(TRIM(Transportes!D69),1,FIND(CHAR(10),TRIM(Transportes!D69),1)-1))</f>
        <v>Tacna</v>
      </c>
      <c r="S68" t="str">
        <f>TRIM(IF(Transportes!F69="TRÁNSITO INTERRUMPIDO","Interrumpido",IF(Transportes!F69="TRÁNSITO RESTRINGIDO","Restringido","Normal")))</f>
        <v>Restringido</v>
      </c>
      <c r="T68" t="str">
        <f>TRIM(IF(MID(TRIM(Transportes!H69),1,FIND("-",TRIM(Transportes!H69),1)-2)="Acción humana","H","F"))</f>
        <v>F</v>
      </c>
      <c r="U68" s="47">
        <f>Transportes!G69</f>
        <v>200</v>
      </c>
      <c r="V68" s="3"/>
    </row>
    <row r="69" spans="2:30" ht="15.75" customHeight="1">
      <c r="B69" s="102" t="s">
        <v>102</v>
      </c>
      <c r="G69"/>
      <c r="M69" s="148" t="s">
        <v>35</v>
      </c>
      <c r="N69" s="148" t="s">
        <v>136</v>
      </c>
      <c r="O69" s="147" t="s">
        <v>135</v>
      </c>
      <c r="P69" s="147" t="s">
        <v>137</v>
      </c>
      <c r="R69" t="str">
        <f>TRIM(MID(TRIM(Transportes!D70),1,FIND(CHAR(10),TRIM(Transportes!D70),1)-1))</f>
        <v>Cusco</v>
      </c>
      <c r="S69" t="str">
        <f>TRIM(IF(Transportes!F70="TRÁNSITO INTERRUMPIDO","Interrumpido",IF(Transportes!F70="TRÁNSITO RESTRINGIDO","Restringido","Normal")))</f>
        <v>Restringido</v>
      </c>
      <c r="T69" t="str">
        <f>TRIM(IF(MID(TRIM(Transportes!H70),1,FIND("-",TRIM(Transportes!H70),1)-2)="Acción humana","H","F"))</f>
        <v>F</v>
      </c>
      <c r="U69" s="47">
        <f>Transportes!G70</f>
        <v>20</v>
      </c>
    </row>
    <row r="70" spans="2:30" ht="15.75" customHeight="1">
      <c r="G70"/>
      <c r="R70" t="str">
        <f>TRIM(MID(TRIM(Transportes!D71),1,FIND(CHAR(10),TRIM(Transportes!D71),1)-1))</f>
        <v>Piura</v>
      </c>
      <c r="S70" t="str">
        <f>TRIM(IF(Transportes!F71="TRÁNSITO INTERRUMPIDO","Interrumpido",IF(Transportes!F71="TRÁNSITO RESTRINGIDO","Restringido","Normal")))</f>
        <v>Restringido</v>
      </c>
      <c r="T70" t="str">
        <f>TRIM(IF(MID(TRIM(Transportes!H71),1,FIND("-",TRIM(Transportes!H71),1)-2)="Acción humana","H","F"))</f>
        <v>F</v>
      </c>
      <c r="U70" s="47">
        <f>Transportes!G71</f>
        <v>20</v>
      </c>
    </row>
    <row r="71" spans="2:30" ht="15.75" customHeight="1">
      <c r="G71"/>
      <c r="R71" t="str">
        <f>TRIM(MID(TRIM(Transportes!D72),1,FIND(CHAR(10),TRIM(Transportes!D72),1)-1))</f>
        <v>Cajamarca</v>
      </c>
      <c r="S71" t="str">
        <f>TRIM(IF(Transportes!F72="TRÁNSITO INTERRUMPIDO","Interrumpido",IF(Transportes!F72="TRÁNSITO RESTRINGIDO","Restringido","Normal")))</f>
        <v>Restringido</v>
      </c>
      <c r="T71" t="str">
        <f>TRIM(IF(MID(TRIM(Transportes!H72),1,FIND("-",TRIM(Transportes!H72),1)-2)="Acción humana","H","F"))</f>
        <v>F</v>
      </c>
      <c r="U71" s="47">
        <f>Transportes!G72</f>
        <v>30</v>
      </c>
    </row>
    <row r="72" spans="2:30" ht="15.75" customHeight="1">
      <c r="G72"/>
      <c r="R72" t="str">
        <f>TRIM(MID(TRIM(Transportes!D73),1,FIND(CHAR(10),TRIM(Transportes!D73),1)-1))</f>
        <v>Junín</v>
      </c>
      <c r="S72" t="str">
        <f>TRIM(IF(Transportes!F73="TRÁNSITO INTERRUMPIDO","Interrumpido",IF(Transportes!F73="TRÁNSITO RESTRINGIDO","Restringido","Normal")))</f>
        <v>Restringido</v>
      </c>
      <c r="T72" t="str">
        <f>TRIM(IF(MID(TRIM(Transportes!H73),1,FIND("-",TRIM(Transportes!H73),1)-2)="Acción humana","H","F"))</f>
        <v>F</v>
      </c>
      <c r="U72" s="47">
        <f>Transportes!G73</f>
        <v>60</v>
      </c>
    </row>
    <row r="73" spans="2:30" ht="15.75" customHeight="1">
      <c r="G73"/>
      <c r="R73" t="str">
        <f>TRIM(MID(TRIM(Transportes!D74),1,FIND(CHAR(10),TRIM(Transportes!D74),1)-1))</f>
        <v>Apurímac</v>
      </c>
      <c r="S73" t="str">
        <f>TRIM(IF(Transportes!F74="TRÁNSITO INTERRUMPIDO","Interrumpido",IF(Transportes!F74="TRÁNSITO RESTRINGIDO","Restringido","Normal")))</f>
        <v>Restringido</v>
      </c>
      <c r="T73" t="str">
        <f>TRIM(IF(MID(TRIM(Transportes!H74),1,FIND("-",TRIM(Transportes!H74),1)-2)="Acción humana","H","F"))</f>
        <v>F</v>
      </c>
      <c r="U73" s="47">
        <f>Transportes!G74</f>
        <v>70</v>
      </c>
    </row>
    <row r="74" spans="2:30" ht="15.75" customHeight="1">
      <c r="G74"/>
      <c r="R74" t="str">
        <f>TRIM(MID(TRIM(Transportes!D75),1,FIND(CHAR(10),TRIM(Transportes!D75),1)-1))</f>
        <v>Amazonas</v>
      </c>
      <c r="S74" t="str">
        <f>TRIM(IF(Transportes!F75="TRÁNSITO INTERRUMPIDO","Interrumpido",IF(Transportes!F75="TRÁNSITO RESTRINGIDO","Restringido","Normal")))</f>
        <v>Restringido</v>
      </c>
      <c r="T74" t="str">
        <f>TRIM(IF(MID(TRIM(Transportes!H75),1,FIND("-",TRIM(Transportes!H75),1)-2)="Acción humana","H","F"))</f>
        <v>F</v>
      </c>
      <c r="U74" s="47">
        <f>Transportes!G75</f>
        <v>50</v>
      </c>
    </row>
    <row r="75" spans="2:30" ht="15.75" customHeight="1">
      <c r="G75"/>
      <c r="R75" t="str">
        <f>TRIM(MID(TRIM(Transportes!D76),1,FIND(CHAR(10),TRIM(Transportes!D76),1)-1))</f>
        <v>Apurímac</v>
      </c>
      <c r="S75" t="str">
        <f>TRIM(IF(Transportes!F76="TRÁNSITO INTERRUMPIDO","Interrumpido",IF(Transportes!F76="TRÁNSITO RESTRINGIDO","Restringido","Normal")))</f>
        <v>Restringido</v>
      </c>
      <c r="T75" t="str">
        <f>TRIM(IF(MID(TRIM(Transportes!H76),1,FIND("-",TRIM(Transportes!H76),1)-2)="Acción humana","H","F"))</f>
        <v>F</v>
      </c>
      <c r="U75" s="47">
        <f>Transportes!G76</f>
        <v>35</v>
      </c>
    </row>
    <row r="76" spans="2:30" ht="15.75" customHeight="1">
      <c r="G76"/>
      <c r="R76" t="str">
        <f>TRIM(MID(TRIM(Transportes!D77),1,FIND(CHAR(10),TRIM(Transportes!D77),1)-1))</f>
        <v>Arequipa</v>
      </c>
      <c r="S76" t="str">
        <f>TRIM(IF(Transportes!F77="TRÁNSITO INTERRUMPIDO","Interrumpido",IF(Transportes!F77="TRÁNSITO RESTRINGIDO","Restringido","Normal")))</f>
        <v>Restringido</v>
      </c>
      <c r="T76" t="str">
        <f>TRIM(IF(MID(TRIM(Transportes!H77),1,FIND("-",TRIM(Transportes!H77),1)-2)="Acción humana","H","F"))</f>
        <v>F</v>
      </c>
      <c r="U76" s="47" t="str">
        <f>Transportes!G77</f>
        <v>-</v>
      </c>
    </row>
    <row r="77" spans="2:30" ht="15.75" customHeight="1">
      <c r="G77"/>
      <c r="R77" t="str">
        <f>TRIM(MID(TRIM(Transportes!D78),1,FIND(CHAR(10),TRIM(Transportes!D78),1)-1))</f>
        <v>Moquegua</v>
      </c>
      <c r="S77" t="str">
        <f>TRIM(IF(Transportes!F78="TRÁNSITO INTERRUMPIDO","Interrumpido",IF(Transportes!F78="TRÁNSITO RESTRINGIDO","Restringido","Normal")))</f>
        <v>Restringido</v>
      </c>
      <c r="T77" t="str">
        <f>TRIM(IF(MID(TRIM(Transportes!H78),1,FIND("-",TRIM(Transportes!H78),1)-2)="Acción humana","H","F"))</f>
        <v>F</v>
      </c>
      <c r="U77" s="47">
        <f>Transportes!G78</f>
        <v>10</v>
      </c>
    </row>
    <row r="78" spans="2:30" ht="15.75" customHeight="1">
      <c r="G78"/>
      <c r="R78" t="str">
        <f>TRIM(MID(TRIM(Transportes!D79),1,FIND(CHAR(10),TRIM(Transportes!D79),1)-1))</f>
        <v>Huánuco</v>
      </c>
      <c r="S78" t="str">
        <f>TRIM(IF(Transportes!F79="TRÁNSITO INTERRUMPIDO","Interrumpido",IF(Transportes!F79="TRÁNSITO RESTRINGIDO","Restringido","Normal")))</f>
        <v>Restringido</v>
      </c>
      <c r="T78" t="str">
        <f>TRIM(IF(MID(TRIM(Transportes!H79),1,FIND("-",TRIM(Transportes!H79),1)-2)="Acción humana","H","F"))</f>
        <v>F</v>
      </c>
      <c r="U78" s="47">
        <f>Transportes!G79</f>
        <v>140</v>
      </c>
    </row>
    <row r="79" spans="2:30" ht="13.5" customHeight="1">
      <c r="B79" s="55"/>
      <c r="G79"/>
      <c r="R79" t="str">
        <f>TRIM(MID(TRIM(Transportes!D80),1,FIND(CHAR(10),TRIM(Transportes!D80),1)-1))</f>
        <v>Áncash</v>
      </c>
      <c r="S79" t="str">
        <f>TRIM(IF(Transportes!F80="TRÁNSITO INTERRUMPIDO","Interrumpido",IF(Transportes!F80="TRÁNSITO RESTRINGIDO","Restringido","Normal")))</f>
        <v>Restringido</v>
      </c>
      <c r="T79" t="str">
        <f>TRIM(IF(MID(TRIM(Transportes!H80),1,FIND("-",TRIM(Transportes!H80),1)-2)="Acción humana","H","F"))</f>
        <v>F</v>
      </c>
      <c r="U79" s="47">
        <f>Transportes!G80</f>
        <v>970</v>
      </c>
    </row>
    <row r="80" spans="2:30" ht="13.5" customHeight="1">
      <c r="G80"/>
      <c r="R80" t="str">
        <f>TRIM(MID(TRIM(Transportes!D81),1,FIND(CHAR(10),TRIM(Transportes!D81),1)-1))</f>
        <v>La Libertad</v>
      </c>
      <c r="S80" t="str">
        <f>TRIM(IF(Transportes!F81="TRÁNSITO INTERRUMPIDO","Interrumpido",IF(Transportes!F81="TRÁNSITO RESTRINGIDO","Restringido","Normal")))</f>
        <v>Restringido</v>
      </c>
      <c r="T80" t="str">
        <f>TRIM(IF(MID(TRIM(Transportes!H81),1,FIND("-",TRIM(Transportes!H81),1)-2)="Acción humana","H","F"))</f>
        <v>F</v>
      </c>
      <c r="U80" s="47" t="str">
        <f>Transportes!G81</f>
        <v>-</v>
      </c>
    </row>
    <row r="81" spans="17:22" ht="14.25" customHeight="1">
      <c r="Q81" s="3"/>
      <c r="R81" t="str">
        <f>TRIM(MID(TRIM(Transportes!D82),1,FIND(CHAR(10),TRIM(Transportes!D82),1)-1))</f>
        <v>La Libertad</v>
      </c>
      <c r="S81" t="str">
        <f>TRIM(IF(Transportes!F82="TRÁNSITO INTERRUMPIDO","Interrumpido",IF(Transportes!F82="TRÁNSITO RESTRINGIDO","Restringido","Normal")))</f>
        <v>Restringido</v>
      </c>
      <c r="T81" t="str">
        <f>TRIM(IF(MID(TRIM(Transportes!H82),1,FIND("-",TRIM(Transportes!H82),1)-2)="Acción humana","H","F"))</f>
        <v>F</v>
      </c>
      <c r="U81" s="47" t="str">
        <f>Transportes!G82</f>
        <v>-</v>
      </c>
      <c r="V81" s="3"/>
    </row>
    <row r="82" spans="17:22" ht="14.25" customHeight="1">
      <c r="Q82" s="3"/>
      <c r="R82" t="str">
        <f>TRIM(MID(TRIM(Transportes!D83),1,FIND(CHAR(10),TRIM(Transportes!D83),1)-1))</f>
        <v>La Libertad</v>
      </c>
      <c r="S82" t="str">
        <f>TRIM(IF(Transportes!F83="TRÁNSITO INTERRUMPIDO","Interrumpido",IF(Transportes!F83="TRÁNSITO RESTRINGIDO","Restringido","Normal")))</f>
        <v>Restringido</v>
      </c>
      <c r="T82" t="str">
        <f>TRIM(IF(MID(TRIM(Transportes!H83),1,FIND("-",TRIM(Transportes!H83),1)-2)="Acción humana","H","F"))</f>
        <v>F</v>
      </c>
      <c r="U82" s="47">
        <f>Transportes!G83</f>
        <v>150</v>
      </c>
      <c r="V82" s="3"/>
    </row>
    <row r="83" spans="17:22" ht="14.25" customHeight="1">
      <c r="R83" t="str">
        <f>TRIM(MID(TRIM(Transportes!D84),1,FIND(CHAR(10),TRIM(Transportes!D84),1)-1))</f>
        <v>Junín</v>
      </c>
      <c r="S83" t="str">
        <f>TRIM(IF(Transportes!F84="TRÁNSITO INTERRUMPIDO","Interrumpido",IF(Transportes!F84="TRÁNSITO RESTRINGIDO","Restringido","Normal")))</f>
        <v>Restringido</v>
      </c>
      <c r="T83" t="str">
        <f>TRIM(IF(MID(TRIM(Transportes!H84),1,FIND("-",TRIM(Transportes!H84),1)-2)="Acción humana","H","F"))</f>
        <v>F</v>
      </c>
      <c r="U83" s="47">
        <f>Transportes!G84</f>
        <v>10</v>
      </c>
    </row>
    <row r="84" spans="17:22" ht="14.25" customHeight="1">
      <c r="R84" t="str">
        <f>TRIM(MID(TRIM(Transportes!D85),1,FIND(CHAR(10),TRIM(Transportes!D85),1)-1))</f>
        <v>Tacna</v>
      </c>
      <c r="S84" t="str">
        <f>TRIM(IF(Transportes!F85="TRÁNSITO INTERRUMPIDO","Interrumpido",IF(Transportes!F85="TRÁNSITO RESTRINGIDO","Restringido","Normal")))</f>
        <v>Restringido</v>
      </c>
      <c r="T84" t="str">
        <f>TRIM(IF(MID(TRIM(Transportes!H85),1,FIND("-",TRIM(Transportes!H85),1)-2)="Acción humana","H","F"))</f>
        <v>F</v>
      </c>
      <c r="U84" s="47" t="str">
        <f>Transportes!G85</f>
        <v>-</v>
      </c>
    </row>
    <row r="85" spans="17:22" ht="14.25" customHeight="1">
      <c r="R85" t="str">
        <f>TRIM(MID(TRIM(Transportes!D86),1,FIND(CHAR(10),TRIM(Transportes!D86),1)-1))</f>
        <v>Cajamarca</v>
      </c>
      <c r="S85" t="str">
        <f>TRIM(IF(Transportes!F86="TRÁNSITO INTERRUMPIDO","Interrumpido",IF(Transportes!F86="TRÁNSITO RESTRINGIDO","Restringido","Normal")))</f>
        <v>Restringido</v>
      </c>
      <c r="T85" t="str">
        <f>TRIM(IF(MID(TRIM(Transportes!H86),1,FIND("-",TRIM(Transportes!H86),1)-2)="Acción humana","H","F"))</f>
        <v>F</v>
      </c>
      <c r="U85" s="47">
        <f>Transportes!G86</f>
        <v>65</v>
      </c>
    </row>
    <row r="86" spans="17:22" ht="14.25" customHeight="1">
      <c r="R86" t="str">
        <f>TRIM(MID(TRIM(Transportes!D87),1,FIND(CHAR(10),TRIM(Transportes!D87),1)-1))</f>
        <v>Cusco</v>
      </c>
      <c r="S86" t="str">
        <f>TRIM(IF(Transportes!F87="TRÁNSITO INTERRUMPIDO","Interrumpido",IF(Transportes!F87="TRÁNSITO RESTRINGIDO","Restringido","Normal")))</f>
        <v>Restringido</v>
      </c>
      <c r="T86" t="str">
        <f>TRIM(IF(MID(TRIM(Transportes!H87),1,FIND("-",TRIM(Transportes!H87),1)-2)="Acción humana","H","F"))</f>
        <v>F</v>
      </c>
      <c r="U86" s="47">
        <f>Transportes!G87</f>
        <v>120</v>
      </c>
    </row>
    <row r="87" spans="17:22" ht="14.25" customHeight="1">
      <c r="R87" t="str">
        <f>TRIM(MID(TRIM(Transportes!D88),1,FIND(CHAR(10),TRIM(Transportes!D88),1)-1))</f>
        <v>Piura</v>
      </c>
      <c r="S87" t="str">
        <f>TRIM(IF(Transportes!F88="TRÁNSITO INTERRUMPIDO","Interrumpido",IF(Transportes!F88="TRÁNSITO RESTRINGIDO","Restringido","Normal")))</f>
        <v>Restringido</v>
      </c>
      <c r="T87" t="str">
        <f>TRIM(IF(MID(TRIM(Transportes!H88),1,FIND("-",TRIM(Transportes!H88),1)-2)="Acción humana","H","F"))</f>
        <v>F</v>
      </c>
      <c r="U87" s="47">
        <f>Transportes!G88</f>
        <v>120</v>
      </c>
    </row>
    <row r="88" spans="17:22" ht="14.25" customHeight="1">
      <c r="R88" t="str">
        <f>TRIM(MID(TRIM(Transportes!D89),1,FIND(CHAR(10),TRIM(Transportes!D89),1)-1))</f>
        <v>Piura</v>
      </c>
      <c r="S88" t="str">
        <f>TRIM(IF(Transportes!F89="TRÁNSITO INTERRUMPIDO","Interrumpido",IF(Transportes!F89="TRÁNSITO RESTRINGIDO","Restringido","Normal")))</f>
        <v>Restringido</v>
      </c>
      <c r="T88" t="str">
        <f>TRIM(IF(MID(TRIM(Transportes!H89),1,FIND("-",TRIM(Transportes!H89),1)-2)="Acción humana","H","F"))</f>
        <v>F</v>
      </c>
      <c r="U88" s="47">
        <f>Transportes!G89</f>
        <v>120</v>
      </c>
    </row>
    <row r="89" spans="17:22" ht="14.25" customHeight="1">
      <c r="R89" t="str">
        <f>TRIM(MID(TRIM(Transportes!D90),1,FIND(CHAR(10),TRIM(Transportes!D90),1)-1))</f>
        <v>Ica</v>
      </c>
      <c r="S89" t="str">
        <f>TRIM(IF(Transportes!F90="TRÁNSITO INTERRUMPIDO","Interrumpido",IF(Transportes!F90="TRÁNSITO RESTRINGIDO","Restringido","Normal")))</f>
        <v>Restringido</v>
      </c>
      <c r="T89" t="str">
        <f>TRIM(IF(MID(TRIM(Transportes!H90),1,FIND("-",TRIM(Transportes!H90),1)-2)="Acción humana","H","F"))</f>
        <v>F</v>
      </c>
      <c r="U89" s="47" t="str">
        <f>Transportes!G90</f>
        <v>-</v>
      </c>
    </row>
    <row r="90" spans="17:22" ht="14.25" customHeight="1">
      <c r="R90" t="str">
        <f>TRIM(MID(TRIM(Transportes!D91),1,FIND(CHAR(10),TRIM(Transportes!D91),1)-1))</f>
        <v>Junín</v>
      </c>
      <c r="S90" t="str">
        <f>TRIM(IF(Transportes!F91="TRÁNSITO INTERRUMPIDO","Interrumpido",IF(Transportes!F91="TRÁNSITO RESTRINGIDO","Restringido","Normal")))</f>
        <v>Restringido</v>
      </c>
      <c r="T90" t="str">
        <f>TRIM(IF(MID(TRIM(Transportes!H91),1,FIND("-",TRIM(Transportes!H91),1)-2)="Acción humana","H","F"))</f>
        <v>F</v>
      </c>
      <c r="U90" s="47" t="str">
        <f>Transportes!G91</f>
        <v>-</v>
      </c>
    </row>
    <row r="91" spans="17:22" ht="14.25" customHeight="1">
      <c r="R91" t="str">
        <f>TRIM(MID(TRIM(Transportes!D92),1,FIND(CHAR(10),TRIM(Transportes!D92),1)-1))</f>
        <v>Huánuco</v>
      </c>
      <c r="S91" t="str">
        <f>TRIM(IF(Transportes!F92="TRÁNSITO INTERRUMPIDO","Interrumpido",IF(Transportes!F92="TRÁNSITO RESTRINGIDO","Restringido","Normal")))</f>
        <v>Restringido</v>
      </c>
      <c r="T91" t="str">
        <f>TRIM(IF(MID(TRIM(Transportes!H92),1,FIND("-",TRIM(Transportes!H92),1)-2)="Acción humana","H","F"))</f>
        <v>F</v>
      </c>
      <c r="U91" s="47">
        <f>Transportes!G92</f>
        <v>500</v>
      </c>
    </row>
    <row r="92" spans="17:22" ht="14.25" customHeight="1">
      <c r="R92" t="str">
        <f>TRIM(MID(TRIM(Transportes!D93),1,FIND(CHAR(10),TRIM(Transportes!D93),1)-1))</f>
        <v>Amazonas</v>
      </c>
      <c r="S92" t="str">
        <f>TRIM(IF(Transportes!F93="TRÁNSITO INTERRUMPIDO","Interrumpido",IF(Transportes!F93="TRÁNSITO RESTRINGIDO","Restringido","Normal")))</f>
        <v>Restringido</v>
      </c>
      <c r="T92" t="str">
        <f>TRIM(IF(MID(TRIM(Transportes!H93),1,FIND("-",TRIM(Transportes!H93),1)-2)="Acción humana","H","F"))</f>
        <v>F</v>
      </c>
      <c r="U92" s="47">
        <f>Transportes!G93</f>
        <v>20</v>
      </c>
    </row>
    <row r="93" spans="17:22" ht="14.25" customHeight="1">
      <c r="R93" t="str">
        <f>TRIM(MID(TRIM(Transportes!D94),1,FIND(CHAR(10),TRIM(Transportes!D94),1)-1))</f>
        <v>Moquegua</v>
      </c>
      <c r="S93" t="str">
        <f>TRIM(IF(Transportes!F94="TRÁNSITO INTERRUMPIDO","Interrumpido",IF(Transportes!F94="TRÁNSITO RESTRINGIDO","Restringido","Normal")))</f>
        <v>Restringido</v>
      </c>
      <c r="T93" t="str">
        <f>TRIM(IF(MID(TRIM(Transportes!H94),1,FIND("-",TRIM(Transportes!H94),1)-2)="Acción humana","H","F"))</f>
        <v>F</v>
      </c>
      <c r="U93" s="47">
        <f>Transportes!G94</f>
        <v>50</v>
      </c>
    </row>
    <row r="94" spans="17:22" ht="14.25" customHeight="1">
      <c r="R94" t="str">
        <f>TRIM(MID(TRIM(Transportes!D95),1,FIND(CHAR(10),TRIM(Transportes!D95),1)-1))</f>
        <v>Lima</v>
      </c>
      <c r="S94" t="str">
        <f>TRIM(IF(Transportes!F95="TRÁNSITO INTERRUMPIDO","Interrumpido",IF(Transportes!F95="TRÁNSITO RESTRINGIDO","Restringido","Normal")))</f>
        <v>Restringido</v>
      </c>
      <c r="T94" t="str">
        <f>TRIM(IF(MID(TRIM(Transportes!H95),1,FIND("-",TRIM(Transportes!H95),1)-2)="Acción humana","H","F"))</f>
        <v>F</v>
      </c>
      <c r="U94" s="47">
        <f>Transportes!G95</f>
        <v>0</v>
      </c>
    </row>
    <row r="95" spans="17:22" ht="14.25" customHeight="1">
      <c r="R95" t="str">
        <f>TRIM(MID(TRIM(Transportes!D96),1,FIND(CHAR(10),TRIM(Transportes!D96),1)-1))</f>
        <v>Apurímac</v>
      </c>
      <c r="S95" t="str">
        <f>TRIM(IF(Transportes!F96="TRÁNSITO INTERRUMPIDO","Interrumpido",IF(Transportes!F96="TRÁNSITO RESTRINGIDO","Restringido","Normal")))</f>
        <v>Restringido</v>
      </c>
      <c r="T95" t="str">
        <f>TRIM(IF(MID(TRIM(Transportes!H96),1,FIND("-",TRIM(Transportes!H96),1)-2)="Acción humana","H","F"))</f>
        <v>F</v>
      </c>
      <c r="U95" s="47">
        <f>Transportes!G96</f>
        <v>150</v>
      </c>
    </row>
    <row r="96" spans="17:22" ht="14.25" customHeight="1">
      <c r="R96" t="str">
        <f>TRIM(MID(TRIM(Transportes!D97),1,FIND(CHAR(10),TRIM(Transportes!D97),1)-1))</f>
        <v>Cusco</v>
      </c>
      <c r="S96" t="str">
        <f>TRIM(IF(Transportes!F97="TRÁNSITO INTERRUMPIDO","Interrumpido",IF(Transportes!F97="TRÁNSITO RESTRINGIDO","Restringido","Normal")))</f>
        <v>Restringido</v>
      </c>
      <c r="T96" t="str">
        <f>TRIM(IF(MID(TRIM(Transportes!H97),1,FIND("-",TRIM(Transportes!H97),1)-2)="Acción humana","H","F"))</f>
        <v>F</v>
      </c>
      <c r="U96" s="47">
        <f>Transportes!G97</f>
        <v>860</v>
      </c>
    </row>
    <row r="97" spans="18:21" ht="14.25" customHeight="1">
      <c r="R97" t="str">
        <f>TRIM(MID(TRIM(Transportes!D98),1,FIND(CHAR(10),TRIM(Transportes!D98),1)-1))</f>
        <v>Piura</v>
      </c>
      <c r="S97" t="str">
        <f>TRIM(IF(Transportes!F98="TRÁNSITO INTERRUMPIDO","Interrumpido",IF(Transportes!F98="TRÁNSITO RESTRINGIDO","Restringido","Normal")))</f>
        <v>Restringido</v>
      </c>
      <c r="T97" t="str">
        <f>TRIM(IF(MID(TRIM(Transportes!H98),1,FIND("-",TRIM(Transportes!H98),1)-2)="Acción humana","H","F"))</f>
        <v>F</v>
      </c>
      <c r="U97" s="47">
        <f>Transportes!G98</f>
        <v>120</v>
      </c>
    </row>
    <row r="98" spans="18:21" ht="14.25" customHeight="1">
      <c r="R98" t="str">
        <f>TRIM(MID(TRIM(Transportes!D99),1,FIND(CHAR(10),TRIM(Transportes!D99),1)-1))</f>
        <v>Huancavelica</v>
      </c>
      <c r="S98" t="str">
        <f>TRIM(IF(Transportes!F99="TRÁNSITO INTERRUMPIDO","Interrumpido",IF(Transportes!F99="TRÁNSITO RESTRINGIDO","Restringido","Normal")))</f>
        <v>Restringido</v>
      </c>
      <c r="T98" t="str">
        <f>TRIM(IF(MID(TRIM(Transportes!H99),1,FIND("-",TRIM(Transportes!H99),1)-2)="Acción humana","H","F"))</f>
        <v>F</v>
      </c>
      <c r="U98" s="47" t="str">
        <f>Transportes!G99</f>
        <v>-</v>
      </c>
    </row>
    <row r="99" spans="18:21" ht="14.25" customHeight="1">
      <c r="R99" t="str">
        <f>TRIM(MID(TRIM(Transportes!D100),1,FIND(CHAR(10),TRIM(Transportes!D100),1)-1))</f>
        <v>Junín</v>
      </c>
      <c r="S99" t="str">
        <f>TRIM(IF(Transportes!F100="TRÁNSITO INTERRUMPIDO","Interrumpido",IF(Transportes!F100="TRÁNSITO RESTRINGIDO","Restringido","Normal")))</f>
        <v>Restringido</v>
      </c>
      <c r="T99" t="str">
        <f>TRIM(IF(MID(TRIM(Transportes!H100),1,FIND("-",TRIM(Transportes!H100),1)-2)="Acción humana","H","F"))</f>
        <v>F</v>
      </c>
      <c r="U99" s="47" t="str">
        <f>Transportes!G100</f>
        <v>-</v>
      </c>
    </row>
    <row r="100" spans="18:21" ht="14.25" customHeight="1">
      <c r="R100" t="str">
        <f>TRIM(MID(TRIM(Transportes!D101),1,FIND(CHAR(10),TRIM(Transportes!D101),1)-1))</f>
        <v>Huánuco</v>
      </c>
      <c r="S100" t="str">
        <f>TRIM(IF(Transportes!F101="TRÁNSITO INTERRUMPIDO","Interrumpido",IF(Transportes!F101="TRÁNSITO RESTRINGIDO","Restringido","Normal")))</f>
        <v>Restringido</v>
      </c>
      <c r="T100" t="str">
        <f>TRIM(IF(MID(TRIM(Transportes!H101),1,FIND("-",TRIM(Transportes!H101),1)-2)="Acción humana","H","F"))</f>
        <v>F</v>
      </c>
      <c r="U100" s="47">
        <f>Transportes!G101</f>
        <v>100</v>
      </c>
    </row>
    <row r="101" spans="18:21" ht="14.25" customHeight="1">
      <c r="R101" t="str">
        <f>TRIM(MID(TRIM(Transportes!D102),1,FIND(CHAR(10),TRIM(Transportes!D102),1)-1))</f>
        <v>Huancavelica</v>
      </c>
      <c r="S101" t="str">
        <f>TRIM(IF(Transportes!F102="TRÁNSITO INTERRUMPIDO","Interrumpido",IF(Transportes!F102="TRÁNSITO RESTRINGIDO","Restringido","Normal")))</f>
        <v>Restringido</v>
      </c>
      <c r="T101" t="str">
        <f>TRIM(IF(MID(TRIM(Transportes!H102),1,FIND("-",TRIM(Transportes!H102),1)-2)="Acción humana","H","F"))</f>
        <v>F</v>
      </c>
      <c r="U101" s="47" t="str">
        <f>Transportes!G102</f>
        <v>-</v>
      </c>
    </row>
    <row r="102" spans="18:21" ht="14.25" customHeight="1">
      <c r="R102" t="str">
        <f>TRIM(MID(TRIM(Transportes!D103),1,FIND(CHAR(10),TRIM(Transportes!D103),1)-1))</f>
        <v>Junín</v>
      </c>
      <c r="S102" t="str">
        <f>TRIM(IF(Transportes!F103="TRÁNSITO INTERRUMPIDO","Interrumpido",IF(Transportes!F103="TRÁNSITO RESTRINGIDO","Restringido","Normal")))</f>
        <v>Restringido</v>
      </c>
      <c r="T102" t="str">
        <f>TRIM(IF(MID(TRIM(Transportes!H103),1,FIND("-",TRIM(Transportes!H103),1)-2)="Acción humana","H","F"))</f>
        <v>F</v>
      </c>
      <c r="U102" s="47" t="str">
        <f>Transportes!G103</f>
        <v>-</v>
      </c>
    </row>
    <row r="103" spans="18:21" ht="14.25" customHeight="1">
      <c r="R103" t="str">
        <f>TRIM(MID(TRIM(Transportes!D104),1,FIND(CHAR(10),TRIM(Transportes!D104),1)-1))</f>
        <v>Moquegua</v>
      </c>
      <c r="S103" t="str">
        <f>TRIM(IF(Transportes!F104="TRÁNSITO INTERRUMPIDO","Interrumpido",IF(Transportes!F104="TRÁNSITO RESTRINGIDO","Restringido","Normal")))</f>
        <v>Restringido</v>
      </c>
      <c r="T103" t="str">
        <f>TRIM(IF(MID(TRIM(Transportes!H104),1,FIND("-",TRIM(Transportes!H104),1)-2)="Acción humana","H","F"))</f>
        <v>F</v>
      </c>
      <c r="U103" s="47">
        <f>Transportes!G104</f>
        <v>50</v>
      </c>
    </row>
    <row r="104" spans="18:21" ht="14.25" customHeight="1">
      <c r="R104" t="str">
        <f>TRIM(MID(TRIM(Transportes!D105),1,FIND(CHAR(10),TRIM(Transportes!D105),1)-1))</f>
        <v>Cajamarca</v>
      </c>
      <c r="S104" t="str">
        <f>TRIM(IF(Transportes!F105="TRÁNSITO INTERRUMPIDO","Interrumpido",IF(Transportes!F105="TRÁNSITO RESTRINGIDO","Restringido","Normal")))</f>
        <v>Restringido</v>
      </c>
      <c r="T104" t="str">
        <f>TRIM(IF(MID(TRIM(Transportes!H105),1,FIND("-",TRIM(Transportes!H105),1)-2)="Acción humana","H","F"))</f>
        <v>F</v>
      </c>
      <c r="U104" s="47">
        <f>Transportes!G105</f>
        <v>30</v>
      </c>
    </row>
    <row r="105" spans="18:21" ht="14.25" customHeight="1">
      <c r="R105" t="str">
        <f>TRIM(MID(TRIM(Transportes!D106),1,FIND(CHAR(10),TRIM(Transportes!D106),1)-1))</f>
        <v>Arequipa</v>
      </c>
      <c r="S105" t="str">
        <f>TRIM(IF(Transportes!F106="TRÁNSITO INTERRUMPIDO","Interrumpido",IF(Transportes!F106="TRÁNSITO RESTRINGIDO","Restringido","Normal")))</f>
        <v>Restringido</v>
      </c>
      <c r="T105" t="str">
        <f>TRIM(IF(MID(TRIM(Transportes!H106),1,FIND("-",TRIM(Transportes!H106),1)-2)="Acción humana","H","F"))</f>
        <v>H</v>
      </c>
      <c r="U105" s="47">
        <f>Transportes!G106</f>
        <v>50</v>
      </c>
    </row>
    <row r="106" spans="18:21" ht="14.25" customHeight="1">
      <c r="R106" t="str">
        <f>TRIM(MID(TRIM(Transportes!D107),1,FIND(CHAR(10),TRIM(Transportes!D107),1)-1))</f>
        <v>Huánuco</v>
      </c>
      <c r="S106" t="str">
        <f>TRIM(IF(Transportes!F107="TRÁNSITO INTERRUMPIDO","Interrumpido",IF(Transportes!F107="TRÁNSITO RESTRINGIDO","Restringido","Normal")))</f>
        <v>Restringido</v>
      </c>
      <c r="T106" t="str">
        <f>TRIM(IF(MID(TRIM(Transportes!H107),1,FIND("-",TRIM(Transportes!H107),1)-2)="Acción humana","H","F"))</f>
        <v>F</v>
      </c>
      <c r="U106" s="47">
        <f>Transportes!G107</f>
        <v>100</v>
      </c>
    </row>
    <row r="107" spans="18:21" ht="14.25" customHeight="1">
      <c r="R107" t="str">
        <f>TRIM(MID(TRIM(Transportes!D108),1,FIND(CHAR(10),TRIM(Transportes!D108),1)-1))</f>
        <v>Junín</v>
      </c>
      <c r="S107" t="str">
        <f>TRIM(IF(Transportes!F108="TRÁNSITO INTERRUMPIDO","Interrumpido",IF(Transportes!F108="TRÁNSITO RESTRINGIDO","Restringido","Normal")))</f>
        <v>Restringido</v>
      </c>
      <c r="T107" t="str">
        <f>TRIM(IF(MID(TRIM(Transportes!H108),1,FIND("-",TRIM(Transportes!H108),1)-2)="Acción humana","H","F"))</f>
        <v>F</v>
      </c>
      <c r="U107" s="47">
        <f>Transportes!G108</f>
        <v>1</v>
      </c>
    </row>
    <row r="108" spans="18:21" ht="14.25" customHeight="1">
      <c r="R108" t="str">
        <f>TRIM(MID(TRIM(Transportes!D109),1,FIND(CHAR(10),TRIM(Transportes!D109),1)-1))</f>
        <v>Moquegua</v>
      </c>
      <c r="S108" t="str">
        <f>TRIM(IF(Transportes!F109="TRÁNSITO INTERRUMPIDO","Interrumpido",IF(Transportes!F109="TRÁNSITO RESTRINGIDO","Restringido","Normal")))</f>
        <v>Restringido</v>
      </c>
      <c r="T108" t="str">
        <f>TRIM(IF(MID(TRIM(Transportes!H109),1,FIND("-",TRIM(Transportes!H109),1)-2)="Acción humana","H","F"))</f>
        <v>F</v>
      </c>
      <c r="U108" s="47" t="str">
        <f>Transportes!G109</f>
        <v>-</v>
      </c>
    </row>
    <row r="109" spans="18:21" ht="14.25" customHeight="1">
      <c r="R109" t="str">
        <f>TRIM(MID(TRIM(Transportes!D110),1,FIND(CHAR(10),TRIM(Transportes!D110),1)-1))</f>
        <v>Ucayali</v>
      </c>
      <c r="S109" t="str">
        <f>TRIM(IF(Transportes!F110="TRÁNSITO INTERRUMPIDO","Interrumpido",IF(Transportes!F110="TRÁNSITO RESTRINGIDO","Restringido","Normal")))</f>
        <v>Restringido</v>
      </c>
      <c r="T109" t="str">
        <f>TRIM(IF(MID(TRIM(Transportes!H110),1,FIND("-",TRIM(Transportes!H110),1)-2)="Acción humana","H","F"))</f>
        <v>F</v>
      </c>
      <c r="U109" s="47">
        <f>Transportes!G110</f>
        <v>300</v>
      </c>
    </row>
    <row r="110" spans="18:21" ht="14.25" customHeight="1">
      <c r="R110" t="str">
        <f>TRIM(MID(TRIM(Transportes!D111),1,FIND(CHAR(10),TRIM(Transportes!D111),1)-1))</f>
        <v>Amazonas</v>
      </c>
      <c r="S110" t="str">
        <f>TRIM(IF(Transportes!F111="TRÁNSITO INTERRUMPIDO","Interrumpido",IF(Transportes!F111="TRÁNSITO RESTRINGIDO","Restringido","Normal")))</f>
        <v>Restringido</v>
      </c>
      <c r="T110" t="str">
        <f>TRIM(IF(MID(TRIM(Transportes!H111),1,FIND("-",TRIM(Transportes!H111),1)-2)="Acción humana","H","F"))</f>
        <v>F</v>
      </c>
      <c r="U110" s="47">
        <f>Transportes!G111</f>
        <v>100</v>
      </c>
    </row>
    <row r="111" spans="18:21" ht="14.25" customHeight="1">
      <c r="R111" t="str">
        <f>TRIM(MID(TRIM(Transportes!D112),1,FIND(CHAR(10),TRIM(Transportes!D112),1)-1))</f>
        <v>Piura</v>
      </c>
      <c r="S111" t="str">
        <f>TRIM(IF(Transportes!F112="TRÁNSITO INTERRUMPIDO","Interrumpido",IF(Transportes!F112="TRÁNSITO RESTRINGIDO","Restringido","Normal")))</f>
        <v>Restringido</v>
      </c>
      <c r="T111" t="str">
        <f>TRIM(IF(MID(TRIM(Transportes!H112),1,FIND("-",TRIM(Transportes!H112),1)-2)="Acción humana","H","F"))</f>
        <v>F</v>
      </c>
      <c r="U111" s="47" t="str">
        <f>Transportes!G112</f>
        <v>-</v>
      </c>
    </row>
    <row r="112" spans="18:21" ht="14.25" customHeight="1">
      <c r="R112" t="str">
        <f>TRIM(MID(TRIM(Transportes!D113),1,FIND(CHAR(10),TRIM(Transportes!D113),1)-1))</f>
        <v>Lima</v>
      </c>
      <c r="S112" t="str">
        <f>TRIM(IF(Transportes!F113="TRÁNSITO INTERRUMPIDO","Interrumpido",IF(Transportes!F113="TRÁNSITO RESTRINGIDO","Restringido","Normal")))</f>
        <v>Restringido</v>
      </c>
      <c r="T112" t="str">
        <f>TRIM(IF(MID(TRIM(Transportes!H113),1,FIND("-",TRIM(Transportes!H113),1)-2)="Acción humana","H","F"))</f>
        <v>F</v>
      </c>
      <c r="U112" s="47">
        <f>Transportes!G113</f>
        <v>200</v>
      </c>
    </row>
    <row r="113" spans="18:21" ht="14.25" customHeight="1">
      <c r="R113" t="str">
        <f>TRIM(MID(TRIM(Transportes!D114),1,FIND(CHAR(10),TRIM(Transportes!D114),1)-1))</f>
        <v>Junín</v>
      </c>
      <c r="S113" t="str">
        <f>TRIM(IF(Transportes!F114="TRÁNSITO INTERRUMPIDO","Interrumpido",IF(Transportes!F114="TRÁNSITO RESTRINGIDO","Restringido","Normal")))</f>
        <v>Restringido</v>
      </c>
      <c r="T113" t="str">
        <f>TRIM(IF(MID(TRIM(Transportes!H114),1,FIND("-",TRIM(Transportes!H114),1)-2)="Acción humana","H","F"))</f>
        <v>F</v>
      </c>
      <c r="U113" s="47">
        <f>Transportes!G114</f>
        <v>300</v>
      </c>
    </row>
    <row r="114" spans="18:21" ht="14.25" customHeight="1">
      <c r="R114" t="str">
        <f>TRIM(MID(TRIM(Transportes!D115),1,FIND(CHAR(10),TRIM(Transportes!D115),1)-1))</f>
        <v>Junín</v>
      </c>
      <c r="S114" t="str">
        <f>TRIM(IF(Transportes!F115="TRÁNSITO INTERRUMPIDO","Interrumpido",IF(Transportes!F115="TRÁNSITO RESTRINGIDO","Restringido","Normal")))</f>
        <v>Restringido</v>
      </c>
      <c r="T114" t="str">
        <f>TRIM(IF(MID(TRIM(Transportes!H115),1,FIND("-",TRIM(Transportes!H115),1)-2)="Acción humana","H","F"))</f>
        <v>F</v>
      </c>
      <c r="U114" s="47">
        <f>Transportes!G115</f>
        <v>20</v>
      </c>
    </row>
    <row r="115" spans="18:21" ht="14.25" customHeight="1">
      <c r="R115" t="str">
        <f>TRIM(MID(TRIM(Transportes!D116),1,FIND(CHAR(10),TRIM(Transportes!D116),1)-1))</f>
        <v>Tumbes</v>
      </c>
      <c r="S115" t="str">
        <f>TRIM(IF(Transportes!F116="TRÁNSITO INTERRUMPIDO","Interrumpido",IF(Transportes!F116="TRÁNSITO RESTRINGIDO","Restringido","Normal")))</f>
        <v>Restringido</v>
      </c>
      <c r="T115" t="str">
        <f>TRIM(IF(MID(TRIM(Transportes!H116),1,FIND("-",TRIM(Transportes!H116),1)-2)="Acción humana","H","F"))</f>
        <v>F</v>
      </c>
      <c r="U115" s="47">
        <f>Transportes!G116</f>
        <v>0</v>
      </c>
    </row>
    <row r="116" spans="18:21" ht="14.25" customHeight="1">
      <c r="R116" t="str">
        <f>TRIM(MID(TRIM(Transportes!D117),1,FIND(CHAR(10),TRIM(Transportes!D117),1)-1))</f>
        <v>Cusco</v>
      </c>
      <c r="S116" t="str">
        <f>TRIM(IF(Transportes!F117="TRÁNSITO INTERRUMPIDO","Interrumpido",IF(Transportes!F117="TRÁNSITO RESTRINGIDO","Restringido","Normal")))</f>
        <v>Restringido</v>
      </c>
      <c r="T116" t="str">
        <f>TRIM(IF(MID(TRIM(Transportes!H117),1,FIND("-",TRIM(Transportes!H117),1)-2)="Acción humana","H","F"))</f>
        <v>F</v>
      </c>
      <c r="U116" s="47">
        <f>Transportes!G117</f>
        <v>30</v>
      </c>
    </row>
    <row r="117" spans="18:21" ht="14.25" customHeight="1">
      <c r="R117" t="str">
        <f>TRIM(MID(TRIM(Transportes!D118),1,FIND(CHAR(10),TRIM(Transportes!D118),1)-1))</f>
        <v>Amazonas</v>
      </c>
      <c r="S117" t="str">
        <f>TRIM(IF(Transportes!F118="TRÁNSITO INTERRUMPIDO","Interrumpido",IF(Transportes!F118="TRÁNSITO RESTRINGIDO","Restringido","Normal")))</f>
        <v>Restringido</v>
      </c>
      <c r="T117" t="str">
        <f>TRIM(IF(MID(TRIM(Transportes!H118),1,FIND("-",TRIM(Transportes!H118),1)-2)="Acción humana","H","F"))</f>
        <v>H</v>
      </c>
      <c r="U117" s="47">
        <f>Transportes!G118</f>
        <v>40</v>
      </c>
    </row>
    <row r="118" spans="18:21" ht="14.25" customHeight="1">
      <c r="R118" t="str">
        <f>TRIM(MID(TRIM(Transportes!D119),1,FIND(CHAR(10),TRIM(Transportes!D119),1)-1))</f>
        <v>Cajamarca</v>
      </c>
      <c r="S118" t="str">
        <f>TRIM(IF(Transportes!F119="TRÁNSITO INTERRUMPIDO","Interrumpido",IF(Transportes!F119="TRÁNSITO RESTRINGIDO","Restringido","Normal")))</f>
        <v>Restringido</v>
      </c>
      <c r="T118" t="str">
        <f>TRIM(IF(MID(TRIM(Transportes!H119),1,FIND("-",TRIM(Transportes!H119),1)-2)="Acción humana","H","F"))</f>
        <v>F</v>
      </c>
      <c r="U118" s="47">
        <f>Transportes!G119</f>
        <v>0</v>
      </c>
    </row>
    <row r="119" spans="18:21" ht="14.25" customHeight="1">
      <c r="R119" t="str">
        <f>TRIM(MID(TRIM(Transportes!D120),1,FIND(CHAR(10),TRIM(Transportes!D120),1)-1))</f>
        <v>Pasco</v>
      </c>
      <c r="S119" t="str">
        <f>TRIM(IF(Transportes!F120="TRÁNSITO INTERRUMPIDO","Interrumpido",IF(Transportes!F120="TRÁNSITO RESTRINGIDO","Restringido","Normal")))</f>
        <v>Restringido</v>
      </c>
      <c r="T119" t="str">
        <f>TRIM(IF(MID(TRIM(Transportes!H120),1,FIND("-",TRIM(Transportes!H120),1)-2)="Acción humana","H","F"))</f>
        <v>F</v>
      </c>
      <c r="U119" s="47">
        <f>Transportes!G120</f>
        <v>200</v>
      </c>
    </row>
    <row r="120" spans="18:21">
      <c r="R120" t="str">
        <f>TRIM(MID(TRIM(Transportes!D121),1,FIND(CHAR(10),TRIM(Transportes!D121),1)-1))</f>
        <v>Áncash</v>
      </c>
      <c r="S120" t="str">
        <f>TRIM(IF(Transportes!F121="TRÁNSITO INTERRUMPIDO","Interrumpido",IF(Transportes!F121="TRÁNSITO RESTRINGIDO","Restringido","Normal")))</f>
        <v>Restringido</v>
      </c>
      <c r="T120" t="str">
        <f>TRIM(IF(MID(TRIM(Transportes!H121),1,FIND("-",TRIM(Transportes!H121),1)-2)="Acción humana","H","F"))</f>
        <v>F</v>
      </c>
      <c r="U120" s="47">
        <f>Transportes!G121</f>
        <v>20</v>
      </c>
    </row>
    <row r="121" spans="18:21">
      <c r="R121" t="str">
        <f>TRIM(MID(TRIM(Transportes!D122),1,FIND(CHAR(10),TRIM(Transportes!D122),1)-1))</f>
        <v>Pasco</v>
      </c>
      <c r="S121" t="str">
        <f>TRIM(IF(Transportes!F122="TRÁNSITO INTERRUMPIDO","Interrumpido",IF(Transportes!F122="TRÁNSITO RESTRINGIDO","Restringido","Normal")))</f>
        <v>Restringido</v>
      </c>
      <c r="T121" t="str">
        <f>TRIM(IF(MID(TRIM(Transportes!H122),1,FIND("-",TRIM(Transportes!H122),1)-2)="Acción humana","H","F"))</f>
        <v>F</v>
      </c>
      <c r="U121" s="47">
        <f>Transportes!G122</f>
        <v>50</v>
      </c>
    </row>
    <row r="122" spans="18:21">
      <c r="R122" t="str">
        <f>TRIM(MID(TRIM(Transportes!D123),1,FIND(CHAR(10),TRIM(Transportes!D123),1)-1))</f>
        <v>Cusco</v>
      </c>
      <c r="S122" t="str">
        <f>TRIM(IF(Transportes!F123="TRÁNSITO INTERRUMPIDO","Interrumpido",IF(Transportes!F123="TRÁNSITO RESTRINGIDO","Restringido","Normal")))</f>
        <v>Restringido</v>
      </c>
      <c r="T122" t="str">
        <f>TRIM(IF(MID(TRIM(Transportes!H123),1,FIND("-",TRIM(Transportes!H123),1)-2)="Acción humana","H","F"))</f>
        <v>F</v>
      </c>
      <c r="U122" s="47">
        <f>Transportes!G123</f>
        <v>30</v>
      </c>
    </row>
    <row r="123" spans="18:21">
      <c r="R123" t="str">
        <f>TRIM(MID(TRIM(Transportes!D124),1,FIND(CHAR(10),TRIM(Transportes!D124),1)-1))</f>
        <v>Cusco</v>
      </c>
      <c r="S123" t="str">
        <f>TRIM(IF(Transportes!F124="TRÁNSITO INTERRUMPIDO","Interrumpido",IF(Transportes!F124="TRÁNSITO RESTRINGIDO","Restringido","Normal")))</f>
        <v>Restringido</v>
      </c>
      <c r="T123" t="str">
        <f>TRIM(IF(MID(TRIM(Transportes!H124),1,FIND("-",TRIM(Transportes!H124),1)-2)="Acción humana","H","F"))</f>
        <v>F</v>
      </c>
      <c r="U123" s="47">
        <f>Transportes!G124</f>
        <v>30</v>
      </c>
    </row>
    <row r="124" spans="18:21">
      <c r="R124" t="str">
        <f>TRIM(MID(TRIM(Transportes!D125),1,FIND(CHAR(10),TRIM(Transportes!D125),1)-1))</f>
        <v>Cusco</v>
      </c>
      <c r="S124" t="str">
        <f>TRIM(IF(Transportes!F125="TRÁNSITO INTERRUMPIDO","Interrumpido",IF(Transportes!F125="TRÁNSITO RESTRINGIDO","Restringido","Normal")))</f>
        <v>Restringido</v>
      </c>
      <c r="T124" t="str">
        <f>TRIM(IF(MID(TRIM(Transportes!H125),1,FIND("-",TRIM(Transportes!H125),1)-2)="Acción humana","H","F"))</f>
        <v>F</v>
      </c>
      <c r="U124" s="47">
        <f>Transportes!G125</f>
        <v>50</v>
      </c>
    </row>
    <row r="125" spans="18:21">
      <c r="R125" t="str">
        <f>TRIM(MID(TRIM(Transportes!D126),1,FIND(CHAR(10),TRIM(Transportes!D126),1)-1))</f>
        <v>Cusco</v>
      </c>
      <c r="S125" t="str">
        <f>TRIM(IF(Transportes!F126="TRÁNSITO INTERRUMPIDO","Interrumpido",IF(Transportes!F126="TRÁNSITO RESTRINGIDO","Restringido","Normal")))</f>
        <v>Restringido</v>
      </c>
      <c r="T125" t="str">
        <f>TRIM(IF(MID(TRIM(Transportes!H126),1,FIND("-",TRIM(Transportes!H126),1)-2)="Acción humana","H","F"))</f>
        <v>F</v>
      </c>
      <c r="U125" s="47">
        <f>Transportes!G126</f>
        <v>30</v>
      </c>
    </row>
    <row r="126" spans="18:21">
      <c r="R126" t="str">
        <f>TRIM(MID(TRIM(Transportes!D127),1,FIND(CHAR(10),TRIM(Transportes!D127),1)-1))</f>
        <v>Ucayali</v>
      </c>
      <c r="S126" t="str">
        <f>TRIM(IF(Transportes!F127="TRÁNSITO INTERRUMPIDO","Interrumpido",IF(Transportes!F127="TRÁNSITO RESTRINGIDO","Restringido","Normal")))</f>
        <v>Restringido</v>
      </c>
      <c r="T126" t="str">
        <f>TRIM(IF(MID(TRIM(Transportes!H127),1,FIND("-",TRIM(Transportes!H127),1)-2)="Acción humana","H","F"))</f>
        <v>F</v>
      </c>
      <c r="U126" s="47" t="str">
        <f>Transportes!G127</f>
        <v>-</v>
      </c>
    </row>
    <row r="127" spans="18:21">
      <c r="R127" t="str">
        <f>TRIM(MID(TRIM(Transportes!D128),1,FIND(CHAR(10),TRIM(Transportes!D128),1)-1))</f>
        <v>Huánuco</v>
      </c>
      <c r="S127" t="str">
        <f>TRIM(IF(Transportes!F128="TRÁNSITO INTERRUMPIDO","Interrumpido",IF(Transportes!F128="TRÁNSITO RESTRINGIDO","Restringido","Normal")))</f>
        <v>Restringido</v>
      </c>
      <c r="T127" t="str">
        <f>TRIM(IF(MID(TRIM(Transportes!H128),1,FIND("-",TRIM(Transportes!H128),1)-2)="Acción humana","H","F"))</f>
        <v>F</v>
      </c>
      <c r="U127" s="47">
        <f>Transportes!G128</f>
        <v>100</v>
      </c>
    </row>
    <row r="128" spans="18:21">
      <c r="R128" t="str">
        <f>TRIM(MID(TRIM(Transportes!D129),1,FIND(CHAR(10),TRIM(Transportes!D129),1)-1))</f>
        <v>Junín</v>
      </c>
      <c r="S128" t="str">
        <f>TRIM(IF(Transportes!F129="TRÁNSITO INTERRUMPIDO","Interrumpido",IF(Transportes!F129="TRÁNSITO RESTRINGIDO","Restringido","Normal")))</f>
        <v>Restringido</v>
      </c>
      <c r="T128" t="str">
        <f>TRIM(IF(MID(TRIM(Transportes!H129),1,FIND("-",TRIM(Transportes!H129),1)-2)="Acción humana","H","F"))</f>
        <v>F</v>
      </c>
      <c r="U128" s="47" t="str">
        <f>Transportes!G129</f>
        <v>-</v>
      </c>
    </row>
    <row r="129" spans="18:21">
      <c r="R129" t="str">
        <f>TRIM(MID(TRIM(Transportes!D130),1,FIND(CHAR(10),TRIM(Transportes!D130),1)-1))</f>
        <v>Junín</v>
      </c>
      <c r="S129" t="str">
        <f>TRIM(IF(Transportes!F130="TRÁNSITO INTERRUMPIDO","Interrumpido",IF(Transportes!F130="TRÁNSITO RESTRINGIDO","Restringido","Normal")))</f>
        <v>Restringido</v>
      </c>
      <c r="T129" t="str">
        <f>TRIM(IF(MID(TRIM(Transportes!H130),1,FIND("-",TRIM(Transportes!H130),1)-2)="Acción humana","H","F"))</f>
        <v>F</v>
      </c>
      <c r="U129" s="47" t="str">
        <f>Transportes!G130</f>
        <v>-</v>
      </c>
    </row>
    <row r="130" spans="18:21">
      <c r="R130" t="str">
        <f>TRIM(MID(TRIM(Transportes!D131),1,FIND(CHAR(10),TRIM(Transportes!D131),1)-1))</f>
        <v>Piura</v>
      </c>
      <c r="S130" t="str">
        <f>TRIM(IF(Transportes!F131="TRÁNSITO INTERRUMPIDO","Interrumpido",IF(Transportes!F131="TRÁNSITO RESTRINGIDO","Restringido","Normal")))</f>
        <v>Restringido</v>
      </c>
      <c r="T130" t="str">
        <f>TRIM(IF(MID(TRIM(Transportes!H131),1,FIND("-",TRIM(Transportes!H131),1)-2)="Acción humana","H","F"))</f>
        <v>F</v>
      </c>
      <c r="U130" s="47">
        <f>Transportes!G131</f>
        <v>700</v>
      </c>
    </row>
    <row r="131" spans="18:21">
      <c r="R131" t="str">
        <f>TRIM(MID(TRIM(Transportes!D132),1,FIND(CHAR(10),TRIM(Transportes!D132),1)-1))</f>
        <v>Huánuco</v>
      </c>
      <c r="S131" t="str">
        <f>TRIM(IF(Transportes!F132="TRÁNSITO INTERRUMPIDO","Interrumpido",IF(Transportes!F132="TRÁNSITO RESTRINGIDO","Restringido","Normal")))</f>
        <v>Restringido</v>
      </c>
      <c r="T131" t="str">
        <f>TRIM(IF(MID(TRIM(Transportes!H132),1,FIND("-",TRIM(Transportes!H132),1)-2)="Acción humana","H","F"))</f>
        <v>F</v>
      </c>
      <c r="U131" s="47">
        <f>Transportes!G132</f>
        <v>15</v>
      </c>
    </row>
    <row r="132" spans="18:21">
      <c r="R132" t="str">
        <f>TRIM(MID(TRIM(Transportes!D133),1,FIND(CHAR(10),TRIM(Transportes!D133),1)-1))</f>
        <v>Huánuco</v>
      </c>
      <c r="S132" t="str">
        <f>TRIM(IF(Transportes!F133="TRÁNSITO INTERRUMPIDO","Interrumpido",IF(Transportes!F133="TRÁNSITO RESTRINGIDO","Restringido","Normal")))</f>
        <v>Restringido</v>
      </c>
      <c r="T132" t="str">
        <f>TRIM(IF(MID(TRIM(Transportes!H133),1,FIND("-",TRIM(Transportes!H133),1)-2)="Acción humana","H","F"))</f>
        <v>F</v>
      </c>
      <c r="U132" s="47">
        <f>Transportes!G133</f>
        <v>15</v>
      </c>
    </row>
    <row r="133" spans="18:21">
      <c r="R133" t="str">
        <f>TRIM(MID(TRIM(Transportes!D134),1,FIND(CHAR(10),TRIM(Transportes!D134),1)-1))</f>
        <v>Huánuco</v>
      </c>
      <c r="S133" t="str">
        <f>TRIM(IF(Transportes!F134="TRÁNSITO INTERRUMPIDO","Interrumpido",IF(Transportes!F134="TRÁNSITO RESTRINGIDO","Restringido","Normal")))</f>
        <v>Restringido</v>
      </c>
      <c r="T133" t="str">
        <f>TRIM(IF(MID(TRIM(Transportes!H134),1,FIND("-",TRIM(Transportes!H134),1)-2)="Acción humana","H","F"))</f>
        <v>F</v>
      </c>
      <c r="U133" s="47">
        <f>Transportes!G134</f>
        <v>15</v>
      </c>
    </row>
    <row r="134" spans="18:21">
      <c r="R134" t="str">
        <f>TRIM(MID(TRIM(Transportes!D135),1,FIND(CHAR(10),TRIM(Transportes!D135),1)-1))</f>
        <v>Huánuco</v>
      </c>
      <c r="S134" t="str">
        <f>TRIM(IF(Transportes!F135="TRÁNSITO INTERRUMPIDO","Interrumpido",IF(Transportes!F135="TRÁNSITO RESTRINGIDO","Restringido","Normal")))</f>
        <v>Restringido</v>
      </c>
      <c r="T134" t="str">
        <f>TRIM(IF(MID(TRIM(Transportes!H135),1,FIND("-",TRIM(Transportes!H135),1)-2)="Acción humana","H","F"))</f>
        <v>F</v>
      </c>
      <c r="U134" s="47">
        <f>Transportes!G135</f>
        <v>15</v>
      </c>
    </row>
    <row r="135" spans="18:21">
      <c r="R135" t="str">
        <f>TRIM(MID(TRIM(Transportes!D136),1,FIND(CHAR(10),TRIM(Transportes!D136),1)-1))</f>
        <v>Huánuco</v>
      </c>
      <c r="S135" t="str">
        <f>TRIM(IF(Transportes!F136="TRÁNSITO INTERRUMPIDO","Interrumpido",IF(Transportes!F136="TRÁNSITO RESTRINGIDO","Restringido","Normal")))</f>
        <v>Restringido</v>
      </c>
      <c r="T135" t="str">
        <f>TRIM(IF(MID(TRIM(Transportes!H136),1,FIND("-",TRIM(Transportes!H136),1)-2)="Acción humana","H","F"))</f>
        <v>F</v>
      </c>
      <c r="U135" s="47">
        <f>Transportes!G136</f>
        <v>15</v>
      </c>
    </row>
    <row r="136" spans="18:21">
      <c r="R136" t="str">
        <f>TRIM(MID(TRIM(Transportes!D137),1,FIND(CHAR(10),TRIM(Transportes!D137),1)-1))</f>
        <v>Junín</v>
      </c>
      <c r="S136" t="str">
        <f>TRIM(IF(Transportes!F137="TRÁNSITO INTERRUMPIDO","Interrumpido",IF(Transportes!F137="TRÁNSITO RESTRINGIDO","Restringido","Normal")))</f>
        <v>Restringido</v>
      </c>
      <c r="T136" t="str">
        <f>TRIM(IF(MID(TRIM(Transportes!H137),1,FIND("-",TRIM(Transportes!H137),1)-2)="Acción humana","H","F"))</f>
        <v>F</v>
      </c>
      <c r="U136" s="47">
        <f>Transportes!G137</f>
        <v>20</v>
      </c>
    </row>
    <row r="137" spans="18:21">
      <c r="R137" t="str">
        <f>TRIM(MID(TRIM(Transportes!D138),1,FIND(CHAR(10),TRIM(Transportes!D138),1)-1))</f>
        <v>Puno</v>
      </c>
      <c r="S137" t="str">
        <f>TRIM(IF(Transportes!F138="TRÁNSITO INTERRUMPIDO","Interrumpido",IF(Transportes!F138="TRÁNSITO RESTRINGIDO","Restringido","Normal")))</f>
        <v>Restringido</v>
      </c>
      <c r="T137" t="str">
        <f>TRIM(IF(MID(TRIM(Transportes!H138),1,FIND("-",TRIM(Transportes!H138),1)-2)="Acción humana","H","F"))</f>
        <v>F</v>
      </c>
      <c r="U137" s="47">
        <f>Transportes!G138</f>
        <v>30</v>
      </c>
    </row>
    <row r="138" spans="18:21">
      <c r="R138" t="str">
        <f>TRIM(MID(TRIM(Transportes!D139),1,FIND(CHAR(10),TRIM(Transportes!D139),1)-1))</f>
        <v>Piura</v>
      </c>
      <c r="S138" t="str">
        <f>TRIM(IF(Transportes!F139="TRÁNSITO INTERRUMPIDO","Interrumpido",IF(Transportes!F139="TRÁNSITO RESTRINGIDO","Restringido","Normal")))</f>
        <v>Restringido</v>
      </c>
      <c r="T138" t="str">
        <f>TRIM(IF(MID(TRIM(Transportes!H139),1,FIND("-",TRIM(Transportes!H139),1)-2)="Acción humana","H","F"))</f>
        <v>H</v>
      </c>
      <c r="U138" s="47" t="str">
        <f>Transportes!G139</f>
        <v>-</v>
      </c>
    </row>
    <row r="139" spans="18:21">
      <c r="R139" t="str">
        <f>TRIM(MID(TRIM(Transportes!D140),1,FIND(CHAR(10),TRIM(Transportes!D140),1)-1))</f>
        <v>Piura</v>
      </c>
      <c r="S139" t="str">
        <f>TRIM(IF(Transportes!F140="TRÁNSITO INTERRUMPIDO","Interrumpido",IF(Transportes!F140="TRÁNSITO RESTRINGIDO","Restringido","Normal")))</f>
        <v>Restringido</v>
      </c>
      <c r="T139" t="str">
        <f>TRIM(IF(MID(TRIM(Transportes!H140),1,FIND("-",TRIM(Transportes!H140),1)-2)="Acción humana","H","F"))</f>
        <v>H</v>
      </c>
      <c r="U139" s="47">
        <f>Transportes!G140</f>
        <v>150</v>
      </c>
    </row>
    <row r="140" spans="18:21">
      <c r="R140" t="str">
        <f>TRIM(MID(TRIM(Transportes!D141),1,FIND(CHAR(10),TRIM(Transportes!D141),1)-1))</f>
        <v>Loreto</v>
      </c>
      <c r="S140" t="str">
        <f>TRIM(IF(Transportes!F141="TRÁNSITO INTERRUMPIDO","Interrumpido",IF(Transportes!F141="TRÁNSITO RESTRINGIDO","Restringido","Normal")))</f>
        <v>Restringido</v>
      </c>
      <c r="T140" t="str">
        <f>TRIM(IF(MID(TRIM(Transportes!H141),1,FIND("-",TRIM(Transportes!H141),1)-2)="Acción humana","H","F"))</f>
        <v>H</v>
      </c>
      <c r="U140" s="47">
        <f>Transportes!G141</f>
        <v>230</v>
      </c>
    </row>
    <row r="141" spans="18:21">
      <c r="R141" t="str">
        <f>TRIM(MID(TRIM(Transportes!D142),1,FIND(CHAR(10),TRIM(Transportes!D142),1)-1))</f>
        <v>San Martín</v>
      </c>
      <c r="S141" t="str">
        <f>TRIM(IF(Transportes!F142="TRÁNSITO INTERRUMPIDO","Interrumpido",IF(Transportes!F142="TRÁNSITO RESTRINGIDO","Restringido","Normal")))</f>
        <v>Restringido</v>
      </c>
      <c r="T141" t="str">
        <f>TRIM(IF(MID(TRIM(Transportes!H142),1,FIND("-",TRIM(Transportes!H142),1)-2)="Acción humana","H","F"))</f>
        <v>F</v>
      </c>
      <c r="U141" s="47">
        <f>Transportes!G142</f>
        <v>90</v>
      </c>
    </row>
    <row r="142" spans="18:21">
      <c r="R142" t="str">
        <f>TRIM(MID(TRIM(Transportes!D143),1,FIND(CHAR(10),TRIM(Transportes!D143),1)-1))</f>
        <v>Huánuco</v>
      </c>
      <c r="S142" t="str">
        <f>TRIM(IF(Transportes!F143="TRÁNSITO INTERRUMPIDO","Interrumpido",IF(Transportes!F143="TRÁNSITO RESTRINGIDO","Restringido","Normal")))</f>
        <v>Restringido</v>
      </c>
      <c r="T142" t="str">
        <f>TRIM(IF(MID(TRIM(Transportes!H143),1,FIND("-",TRIM(Transportes!H143),1)-2)="Acción humana","H","F"))</f>
        <v>F</v>
      </c>
      <c r="U142" s="47">
        <f>Transportes!G143</f>
        <v>100</v>
      </c>
    </row>
    <row r="143" spans="18:21">
      <c r="R143" t="str">
        <f>TRIM(MID(TRIM(Transportes!D144),1,FIND(CHAR(10),TRIM(Transportes!D144),1)-1))</f>
        <v>Apurímac</v>
      </c>
      <c r="S143" t="str">
        <f>TRIM(IF(Transportes!F144="TRÁNSITO INTERRUMPIDO","Interrumpido",IF(Transportes!F144="TRÁNSITO RESTRINGIDO","Restringido","Normal")))</f>
        <v>Restringido</v>
      </c>
      <c r="T143" t="str">
        <f>TRIM(IF(MID(TRIM(Transportes!H144),1,FIND("-",TRIM(Transportes!H144),1)-2)="Acción humana","H","F"))</f>
        <v>F</v>
      </c>
      <c r="U143" s="47">
        <f>Transportes!G144</f>
        <v>335</v>
      </c>
    </row>
    <row r="144" spans="18:21">
      <c r="R144" t="str">
        <f>TRIM(MID(TRIM(Transportes!D145),1,FIND(CHAR(10),TRIM(Transportes!D145),1)-1))</f>
        <v>La Libertad</v>
      </c>
      <c r="S144" t="str">
        <f>TRIM(IF(Transportes!F145="TRÁNSITO INTERRUMPIDO","Interrumpido",IF(Transportes!F145="TRÁNSITO RESTRINGIDO","Restringido","Normal")))</f>
        <v>Restringido</v>
      </c>
      <c r="T144" t="str">
        <f>TRIM(IF(MID(TRIM(Transportes!H145),1,FIND("-",TRIM(Transportes!H145),1)-2)="Acción humana","H","F"))</f>
        <v>F</v>
      </c>
      <c r="U144" s="47">
        <f>Transportes!G145</f>
        <v>40</v>
      </c>
    </row>
    <row r="145" spans="18:21">
      <c r="R145" t="str">
        <f>TRIM(MID(TRIM(Transportes!D146),1,FIND(CHAR(10),TRIM(Transportes!D146),1)-1))</f>
        <v>La Libertad</v>
      </c>
      <c r="S145" t="str">
        <f>TRIM(IF(Transportes!F146="TRÁNSITO INTERRUMPIDO","Interrumpido",IF(Transportes!F146="TRÁNSITO RESTRINGIDO","Restringido","Normal")))</f>
        <v>Restringido</v>
      </c>
      <c r="T145" t="str">
        <f>TRIM(IF(MID(TRIM(Transportes!H146),1,FIND("-",TRIM(Transportes!H146),1)-2)="Acción humana","H","F"))</f>
        <v>F</v>
      </c>
      <c r="U145" s="47">
        <f>Transportes!G146</f>
        <v>40</v>
      </c>
    </row>
    <row r="146" spans="18:21">
      <c r="R146" t="str">
        <f>TRIM(MID(TRIM(Transportes!D147),1,FIND(CHAR(10),TRIM(Transportes!D147),1)-1))</f>
        <v>Pasco</v>
      </c>
      <c r="S146" t="str">
        <f>TRIM(IF(Transportes!F147="TRÁNSITO INTERRUMPIDO","Interrumpido",IF(Transportes!F147="TRÁNSITO RESTRINGIDO","Restringido","Normal")))</f>
        <v>Restringido</v>
      </c>
      <c r="T146" t="str">
        <f>TRIM(IF(MID(TRIM(Transportes!H147),1,FIND("-",TRIM(Transportes!H147),1)-2)="Acción humana","H","F"))</f>
        <v>F</v>
      </c>
      <c r="U146" s="47">
        <f>Transportes!G147</f>
        <v>45</v>
      </c>
    </row>
    <row r="147" spans="18:21">
      <c r="R147" t="str">
        <f>TRIM(MID(TRIM(Transportes!D148),1,FIND(CHAR(10),TRIM(Transportes!D148),1)-1))</f>
        <v>Pasco</v>
      </c>
      <c r="S147" t="str">
        <f>TRIM(IF(Transportes!F148="TRÁNSITO INTERRUMPIDO","Interrumpido",IF(Transportes!F148="TRÁNSITO RESTRINGIDO","Restringido","Normal")))</f>
        <v>Restringido</v>
      </c>
      <c r="T147" t="str">
        <f>TRIM(IF(MID(TRIM(Transportes!H148),1,FIND("-",TRIM(Transportes!H148),1)-2)="Acción humana","H","F"))</f>
        <v>F</v>
      </c>
      <c r="U147" s="47">
        <f>Transportes!G148</f>
        <v>25</v>
      </c>
    </row>
    <row r="148" spans="18:21">
      <c r="R148" t="str">
        <f>TRIM(MID(TRIM(Transportes!D149),1,FIND(CHAR(10),TRIM(Transportes!D149),1)-1))</f>
        <v>Cajamarca</v>
      </c>
      <c r="S148" t="str">
        <f>TRIM(IF(Transportes!F149="TRÁNSITO INTERRUMPIDO","Interrumpido",IF(Transportes!F149="TRÁNSITO RESTRINGIDO","Restringido","Normal")))</f>
        <v>Restringido</v>
      </c>
      <c r="T148" t="str">
        <f>TRIM(IF(MID(TRIM(Transportes!H149),1,FIND("-",TRIM(Transportes!H149),1)-2)="Acción humana","H","F"))</f>
        <v>F</v>
      </c>
      <c r="U148" s="47" t="str">
        <f>Transportes!G149</f>
        <v>-</v>
      </c>
    </row>
    <row r="149" spans="18:21">
      <c r="R149" t="str">
        <f>TRIM(MID(TRIM(Transportes!D150),1,FIND(CHAR(10),TRIM(Transportes!D150),1)-1))</f>
        <v>Junín</v>
      </c>
      <c r="S149" t="str">
        <f>TRIM(IF(Transportes!F150="TRÁNSITO INTERRUMPIDO","Interrumpido",IF(Transportes!F150="TRÁNSITO RESTRINGIDO","Restringido","Normal")))</f>
        <v>Restringido</v>
      </c>
      <c r="T149" t="str">
        <f>TRIM(IF(MID(TRIM(Transportes!H150),1,FIND("-",TRIM(Transportes!H150),1)-2)="Acción humana","H","F"))</f>
        <v>F</v>
      </c>
      <c r="U149" s="47">
        <f>Transportes!G150</f>
        <v>40</v>
      </c>
    </row>
    <row r="150" spans="18:21">
      <c r="R150" t="str">
        <f>TRIM(MID(TRIM(Transportes!D151),1,FIND(CHAR(10),TRIM(Transportes!D151),1)-1))</f>
        <v>Piura</v>
      </c>
      <c r="S150" t="str">
        <f>TRIM(IF(Transportes!F151="TRÁNSITO INTERRUMPIDO","Interrumpido",IF(Transportes!F151="TRÁNSITO RESTRINGIDO","Restringido","Normal")))</f>
        <v>Restringido</v>
      </c>
      <c r="T150" t="str">
        <f>TRIM(IF(MID(TRIM(Transportes!H151),1,FIND("-",TRIM(Transportes!H151),1)-2)="Acción humana","H","F"))</f>
        <v>F</v>
      </c>
      <c r="U150" s="47">
        <f>Transportes!G151</f>
        <v>100</v>
      </c>
    </row>
    <row r="151" spans="18:21">
      <c r="R151" t="str">
        <f>TRIM(MID(TRIM(Transportes!D152),1,FIND(CHAR(10),TRIM(Transportes!D152),1)-1))</f>
        <v>Piura</v>
      </c>
      <c r="S151" t="str">
        <f>TRIM(IF(Transportes!F152="TRÁNSITO INTERRUMPIDO","Interrumpido",IF(Transportes!F152="TRÁNSITO RESTRINGIDO","Restringido","Normal")))</f>
        <v>Restringido</v>
      </c>
      <c r="T151" t="str">
        <f>TRIM(IF(MID(TRIM(Transportes!H152),1,FIND("-",TRIM(Transportes!H152),1)-2)="Acción humana","H","F"))</f>
        <v>F</v>
      </c>
      <c r="U151" s="47" t="str">
        <f>Transportes!G152</f>
        <v>-</v>
      </c>
    </row>
    <row r="152" spans="18:21">
      <c r="R152" t="str">
        <f>TRIM(MID(TRIM(Transportes!D153),1,FIND(CHAR(10),TRIM(Transportes!D153),1)-1))</f>
        <v>Piura</v>
      </c>
      <c r="S152" t="str">
        <f>TRIM(IF(Transportes!F153="TRÁNSITO INTERRUMPIDO","Interrumpido",IF(Transportes!F153="TRÁNSITO RESTRINGIDO","Restringido","Normal")))</f>
        <v>Restringido</v>
      </c>
      <c r="T152" t="str">
        <f>TRIM(IF(MID(TRIM(Transportes!H153),1,FIND("-",TRIM(Transportes!H153),1)-2)="Acción humana","H","F"))</f>
        <v>F</v>
      </c>
      <c r="U152" s="47">
        <f>Transportes!G153</f>
        <v>50</v>
      </c>
    </row>
    <row r="153" spans="18:21">
      <c r="R153" t="str">
        <f>TRIM(MID(TRIM(Transportes!D154),1,FIND(CHAR(10),TRIM(Transportes!D154),1)-1))</f>
        <v>Piura</v>
      </c>
      <c r="S153" t="str">
        <f>TRIM(IF(Transportes!F154="TRÁNSITO INTERRUMPIDO","Interrumpido",IF(Transportes!F154="TRÁNSITO RESTRINGIDO","Restringido","Normal")))</f>
        <v>Restringido</v>
      </c>
      <c r="T153" t="str">
        <f>TRIM(IF(MID(TRIM(Transportes!H154),1,FIND("-",TRIM(Transportes!H154),1)-2)="Acción humana","H","F"))</f>
        <v>F</v>
      </c>
      <c r="U153" s="47">
        <f>Transportes!G154</f>
        <v>50</v>
      </c>
    </row>
    <row r="154" spans="18:21">
      <c r="R154" t="str">
        <f>TRIM(MID(TRIM(Transportes!D155),1,FIND(CHAR(10),TRIM(Transportes!D155),1)-1))</f>
        <v>Amazonas</v>
      </c>
      <c r="S154" t="str">
        <f>TRIM(IF(Transportes!F155="TRÁNSITO INTERRUMPIDO","Interrumpido",IF(Transportes!F155="TRÁNSITO RESTRINGIDO","Restringido","Normal")))</f>
        <v>Restringido</v>
      </c>
      <c r="T154" t="str">
        <f>TRIM(IF(MID(TRIM(Transportes!H155),1,FIND("-",TRIM(Transportes!H155),1)-2)="Acción humana","H","F"))</f>
        <v>F</v>
      </c>
      <c r="U154" s="47">
        <f>Transportes!G155</f>
        <v>100</v>
      </c>
    </row>
    <row r="155" spans="18:21">
      <c r="R155" t="str">
        <f>TRIM(MID(TRIM(Transportes!D156),1,FIND(CHAR(10),TRIM(Transportes!D156),1)-1))</f>
        <v>Moquegua</v>
      </c>
      <c r="S155" t="str">
        <f>TRIM(IF(Transportes!F156="TRÁNSITO INTERRUMPIDO","Interrumpido",IF(Transportes!F156="TRÁNSITO RESTRINGIDO","Restringido","Normal")))</f>
        <v>Restringido</v>
      </c>
      <c r="T155" t="str">
        <f>TRIM(IF(MID(TRIM(Transportes!H156),1,FIND("-",TRIM(Transportes!H156),1)-2)="Acción humana","H","F"))</f>
        <v>F</v>
      </c>
      <c r="U155" s="47">
        <f>Transportes!G156</f>
        <v>50</v>
      </c>
    </row>
    <row r="156" spans="18:21">
      <c r="R156" t="str">
        <f>TRIM(MID(TRIM(Transportes!D157),1,FIND(CHAR(10),TRIM(Transportes!D157),1)-1))</f>
        <v>La Libertad</v>
      </c>
      <c r="S156" t="str">
        <f>TRIM(IF(Transportes!F157="TRÁNSITO INTERRUMPIDO","Interrumpido",IF(Transportes!F157="TRÁNSITO RESTRINGIDO","Restringido","Normal")))</f>
        <v>Restringido</v>
      </c>
      <c r="T156" t="str">
        <f>TRIM(IF(MID(TRIM(Transportes!H157),1,FIND("-",TRIM(Transportes!H157),1)-2)="Acción humana","H","F"))</f>
        <v>F</v>
      </c>
      <c r="U156" s="47">
        <f>Transportes!G157</f>
        <v>30</v>
      </c>
    </row>
    <row r="157" spans="18:21">
      <c r="R157" t="str">
        <f>TRIM(MID(TRIM(Transportes!D158),1,FIND(CHAR(10),TRIM(Transportes!D158),1)-1))</f>
        <v>Arequipa</v>
      </c>
      <c r="S157" t="str">
        <f>TRIM(IF(Transportes!F158="TRÁNSITO INTERRUMPIDO","Interrumpido",IF(Transportes!F158="TRÁNSITO RESTRINGIDO","Restringido","Normal")))</f>
        <v>Restringido</v>
      </c>
      <c r="T157" t="str">
        <f>TRIM(IF(MID(TRIM(Transportes!H158),1,FIND("-",TRIM(Transportes!H158),1)-2)="Acción humana","H","F"))</f>
        <v>H</v>
      </c>
      <c r="U157" s="47">
        <f>Transportes!G158</f>
        <v>200</v>
      </c>
    </row>
    <row r="158" spans="18:21">
      <c r="R158" t="str">
        <f>TRIM(MID(TRIM(Transportes!D159),1,FIND(CHAR(10),TRIM(Transportes!D159),1)-1))</f>
        <v>Piura</v>
      </c>
      <c r="S158" t="str">
        <f>TRIM(IF(Transportes!F159="TRÁNSITO INTERRUMPIDO","Interrumpido",IF(Transportes!F159="TRÁNSITO RESTRINGIDO","Restringido","Normal")))</f>
        <v>Restringido</v>
      </c>
      <c r="T158" t="str">
        <f>TRIM(IF(MID(TRIM(Transportes!H159),1,FIND("-",TRIM(Transportes!H159),1)-2)="Acción humana","H","F"))</f>
        <v>F</v>
      </c>
      <c r="U158" s="47">
        <f>Transportes!G159</f>
        <v>30</v>
      </c>
    </row>
    <row r="159" spans="18:21">
      <c r="R159" t="str">
        <f>TRIM(MID(TRIM(Transportes!D160),1,FIND(CHAR(10),TRIM(Transportes!D160),1)-1))</f>
        <v>San Martín</v>
      </c>
      <c r="S159" t="str">
        <f>TRIM(IF(Transportes!F160="TRÁNSITO INTERRUMPIDO","Interrumpido",IF(Transportes!F160="TRÁNSITO RESTRINGIDO","Restringido","Normal")))</f>
        <v>Restringido</v>
      </c>
      <c r="T159" t="str">
        <f>TRIM(IF(MID(TRIM(Transportes!H160),1,FIND("-",TRIM(Transportes!H160),1)-2)="Acción humana","H","F"))</f>
        <v>F</v>
      </c>
      <c r="U159" s="47">
        <f>Transportes!G160</f>
        <v>200</v>
      </c>
    </row>
    <row r="160" spans="18:21">
      <c r="R160" t="str">
        <f>TRIM(MID(TRIM(Transportes!D161),1,FIND(CHAR(10),TRIM(Transportes!D161),1)-1))</f>
        <v>Lambayeque</v>
      </c>
      <c r="S160" t="str">
        <f>TRIM(IF(Transportes!F161="TRÁNSITO INTERRUMPIDO","Interrumpido",IF(Transportes!F161="TRÁNSITO RESTRINGIDO","Restringido","Normal")))</f>
        <v>Restringido</v>
      </c>
      <c r="T160" t="str">
        <f>TRIM(IF(MID(TRIM(Transportes!H161),1,FIND("-",TRIM(Transportes!H161),1)-2)="Acción humana","H","F"))</f>
        <v>F</v>
      </c>
      <c r="U160" s="47">
        <f>Transportes!G161</f>
        <v>20</v>
      </c>
    </row>
    <row r="161" spans="18:21">
      <c r="R161" t="str">
        <f>TRIM(MID(TRIM(Transportes!D162),1,FIND(CHAR(10),TRIM(Transportes!D162),1)-1))</f>
        <v>Amazonas</v>
      </c>
      <c r="S161" t="str">
        <f>TRIM(IF(Transportes!F162="TRÁNSITO INTERRUMPIDO","Interrumpido",IF(Transportes!F162="TRÁNSITO RESTRINGIDO","Restringido","Normal")))</f>
        <v>Restringido</v>
      </c>
      <c r="T161" t="str">
        <f>TRIM(IF(MID(TRIM(Transportes!H162),1,FIND("-",TRIM(Transportes!H162),1)-2)="Acción humana","H","F"))</f>
        <v>F</v>
      </c>
      <c r="U161" s="47">
        <f>Transportes!G162</f>
        <v>45</v>
      </c>
    </row>
    <row r="162" spans="18:21">
      <c r="R162" t="str">
        <f>TRIM(MID(TRIM(Transportes!D163),1,FIND(CHAR(10),TRIM(Transportes!D163),1)-1))</f>
        <v>Amazonas</v>
      </c>
      <c r="S162" t="str">
        <f>TRIM(IF(Transportes!F163="TRÁNSITO INTERRUMPIDO","Interrumpido",IF(Transportes!F163="TRÁNSITO RESTRINGIDO","Restringido","Normal")))</f>
        <v>Restringido</v>
      </c>
      <c r="T162" t="str">
        <f>TRIM(IF(MID(TRIM(Transportes!H163),1,FIND("-",TRIM(Transportes!H163),1)-2)="Acción humana","H","F"))</f>
        <v>F</v>
      </c>
      <c r="U162" s="47" t="str">
        <f>Transportes!G163</f>
        <v>-</v>
      </c>
    </row>
    <row r="163" spans="18:21">
      <c r="R163" t="str">
        <f>TRIM(MID(TRIM(Transportes!D164),1,FIND(CHAR(10),TRIM(Transportes!D164),1)-1))</f>
        <v>Amazonas</v>
      </c>
      <c r="S163" t="str">
        <f>TRIM(IF(Transportes!F164="TRÁNSITO INTERRUMPIDO","Interrumpido",IF(Transportes!F164="TRÁNSITO RESTRINGIDO","Restringido","Normal")))</f>
        <v>Restringido</v>
      </c>
      <c r="T163" t="str">
        <f>TRIM(IF(MID(TRIM(Transportes!H164),1,FIND("-",TRIM(Transportes!H164),1)-2)="Acción humana","H","F"))</f>
        <v>F</v>
      </c>
      <c r="U163" s="47">
        <f>Transportes!G164</f>
        <v>15</v>
      </c>
    </row>
    <row r="164" spans="18:21">
      <c r="R164" t="str">
        <f>TRIM(MID(TRIM(Transportes!D165),1,FIND(CHAR(10),TRIM(Transportes!D165),1)-1))</f>
        <v>Moquegua</v>
      </c>
      <c r="S164" t="str">
        <f>TRIM(IF(Transportes!F165="TRÁNSITO INTERRUMPIDO","Interrumpido",IF(Transportes!F165="TRÁNSITO RESTRINGIDO","Restringido","Normal")))</f>
        <v>Restringido</v>
      </c>
      <c r="T164" t="str">
        <f>TRIM(IF(MID(TRIM(Transportes!H165),1,FIND("-",TRIM(Transportes!H165),1)-2)="Acción humana","H","F"))</f>
        <v>F</v>
      </c>
      <c r="U164" s="47">
        <f>Transportes!G165</f>
        <v>40</v>
      </c>
    </row>
    <row r="165" spans="18:21">
      <c r="R165" t="str">
        <f>TRIM(MID(TRIM(Transportes!D166),1,FIND(CHAR(10),TRIM(Transportes!D166),1)-1))</f>
        <v>Moquegua</v>
      </c>
      <c r="S165" t="str">
        <f>TRIM(IF(Transportes!F166="TRÁNSITO INTERRUMPIDO","Interrumpido",IF(Transportes!F166="TRÁNSITO RESTRINGIDO","Restringido","Normal")))</f>
        <v>Restringido</v>
      </c>
      <c r="T165" t="str">
        <f>TRIM(IF(MID(TRIM(Transportes!H166),1,FIND("-",TRIM(Transportes!H166),1)-2)="Acción humana","H","F"))</f>
        <v>F</v>
      </c>
      <c r="U165" s="47">
        <f>Transportes!G166</f>
        <v>63</v>
      </c>
    </row>
    <row r="166" spans="18:21">
      <c r="R166" t="str">
        <f>TRIM(MID(TRIM(Transportes!D167),1,FIND(CHAR(10),TRIM(Transportes!D167),1)-1))</f>
        <v>La Libertad</v>
      </c>
      <c r="S166" t="str">
        <f>TRIM(IF(Transportes!F167="TRÁNSITO INTERRUMPIDO","Interrumpido",IF(Transportes!F167="TRÁNSITO RESTRINGIDO","Restringido","Normal")))</f>
        <v>Restringido</v>
      </c>
      <c r="T166" t="str">
        <f>TRIM(IF(MID(TRIM(Transportes!H167),1,FIND("-",TRIM(Transportes!H167),1)-2)="Acción humana","H","F"))</f>
        <v>H</v>
      </c>
      <c r="U166" s="47" t="str">
        <f>Transportes!G167</f>
        <v>-</v>
      </c>
    </row>
    <row r="167" spans="18:21">
      <c r="R167" t="str">
        <f>TRIM(MID(TRIM(Transportes!D168),1,FIND(CHAR(10),TRIM(Transportes!D168),1)-1))</f>
        <v>Puno</v>
      </c>
      <c r="S167" t="str">
        <f>TRIM(IF(Transportes!F168="TRÁNSITO INTERRUMPIDO","Interrumpido",IF(Transportes!F168="TRÁNSITO RESTRINGIDO","Restringido","Normal")))</f>
        <v>Restringido</v>
      </c>
      <c r="T167" t="str">
        <f>TRIM(IF(MID(TRIM(Transportes!H168),1,FIND("-",TRIM(Transportes!H168),1)-2)="Acción humana","H","F"))</f>
        <v>F</v>
      </c>
      <c r="U167" s="47">
        <f>Transportes!G168</f>
        <v>60</v>
      </c>
    </row>
    <row r="168" spans="18:21">
      <c r="R168" t="e">
        <f>TRIM(MID(TRIM(Transportes!D169),1,FIND(CHAR(10),TRIM(Transportes!D169),1)-1))</f>
        <v>#VALUE!</v>
      </c>
      <c r="S168" t="str">
        <f>TRIM(IF(Transportes!F169="TRÁNSITO INTERRUMPIDO","Interrumpido",IF(Transportes!F169="TRÁNSITO RESTRINGIDO","Restringido","Normal")))</f>
        <v>Normal</v>
      </c>
      <c r="T168" t="e">
        <f>TRIM(IF(MID(TRIM(Transportes!H169),1,FIND("-",TRIM(Transportes!H169),1)-2)="Acción humana","H","F"))</f>
        <v>#VALUE!</v>
      </c>
      <c r="U168" s="47">
        <f>Transportes!G169</f>
        <v>0</v>
      </c>
    </row>
    <row r="169" spans="18:21">
      <c r="R169" t="e">
        <f>TRIM(MID(TRIM(Transportes!D170),1,FIND(CHAR(10),TRIM(Transportes!D170),1)-1))</f>
        <v>#VALUE!</v>
      </c>
      <c r="S169" t="str">
        <f>TRIM(IF(Transportes!F170="TRÁNSITO INTERRUMPIDO","Interrumpido",IF(Transportes!F170="TRÁNSITO RESTRINGIDO","Restringido","Normal")))</f>
        <v>Normal</v>
      </c>
      <c r="T169" t="e">
        <f>TRIM(IF(MID(TRIM(Transportes!H170),1,FIND("-",TRIM(Transportes!H170),1)-2)="Acción humana","H","F"))</f>
        <v>#VALUE!</v>
      </c>
      <c r="U169" s="47">
        <f>Transportes!G170</f>
        <v>0</v>
      </c>
    </row>
    <row r="170" spans="18:21">
      <c r="R170" t="e">
        <f>TRIM(MID(TRIM(Transportes!D171),1,FIND(CHAR(10),TRIM(Transportes!D171),1)-1))</f>
        <v>#VALUE!</v>
      </c>
      <c r="S170" t="str">
        <f>TRIM(IF(Transportes!F171="TRÁNSITO INTERRUMPIDO","Interrumpido",IF(Transportes!F171="TRÁNSITO RESTRINGIDO","Restringido","Normal")))</f>
        <v>Normal</v>
      </c>
      <c r="T170" t="e">
        <f>TRIM(IF(MID(TRIM(Transportes!H171),1,FIND("-",TRIM(Transportes!H171),1)-2)="Acción humana","H","F"))</f>
        <v>#VALUE!</v>
      </c>
      <c r="U170" s="47">
        <f>Transportes!G171</f>
        <v>0</v>
      </c>
    </row>
    <row r="171" spans="18:21">
      <c r="R171" t="e">
        <f>TRIM(MID(TRIM(Transportes!D172),1,FIND(CHAR(10),TRIM(Transportes!D172),1)-1))</f>
        <v>#VALUE!</v>
      </c>
      <c r="S171" t="str">
        <f>TRIM(IF(Transportes!F172="TRÁNSITO INTERRUMPIDO","Interrumpido",IF(Transportes!F172="TRÁNSITO RESTRINGIDO","Restringido","Normal")))</f>
        <v>Normal</v>
      </c>
      <c r="T171" t="e">
        <f>TRIM(IF(MID(TRIM(Transportes!H172),1,FIND("-",TRIM(Transportes!H172),1)-2)="Acción humana","H","F"))</f>
        <v>#VALUE!</v>
      </c>
      <c r="U171" s="47">
        <f>Transportes!G172</f>
        <v>0</v>
      </c>
    </row>
    <row r="172" spans="18:21">
      <c r="R172" t="e">
        <f>TRIM(MID(TRIM(Transportes!D173),1,FIND(CHAR(10),TRIM(Transportes!D173),1)-1))</f>
        <v>#VALUE!</v>
      </c>
      <c r="S172" t="str">
        <f>TRIM(IF(Transportes!F173="TRÁNSITO INTERRUMPIDO","Interrumpido",IF(Transportes!F173="TRÁNSITO RESTRINGIDO","Restringido","Normal")))</f>
        <v>Normal</v>
      </c>
      <c r="T172" t="e">
        <f>TRIM(IF(MID(TRIM(Transportes!H173),1,FIND("-",TRIM(Transportes!H173),1)-2)="Acción humana","H","F"))</f>
        <v>#VALUE!</v>
      </c>
      <c r="U172" s="47">
        <f>Transportes!G173</f>
        <v>0</v>
      </c>
    </row>
    <row r="173" spans="18:21">
      <c r="R173" t="e">
        <f>TRIM(MID(TRIM(Transportes!D174),1,FIND(CHAR(10),TRIM(Transportes!D174),1)-1))</f>
        <v>#VALUE!</v>
      </c>
      <c r="S173" t="str">
        <f>TRIM(IF(Transportes!F174="TRÁNSITO INTERRUMPIDO","Interrumpido",IF(Transportes!F174="TRÁNSITO RESTRINGIDO","Restringido","Normal")))</f>
        <v>Normal</v>
      </c>
      <c r="T173" t="e">
        <f>TRIM(IF(MID(TRIM(Transportes!H174),1,FIND("-",TRIM(Transportes!H174),1)-2)="Acción humana","H","F"))</f>
        <v>#VALUE!</v>
      </c>
      <c r="U173" s="47">
        <f>Transportes!G174</f>
        <v>0</v>
      </c>
    </row>
    <row r="174" spans="18:21">
      <c r="R174" t="e">
        <f>TRIM(MID(TRIM(Transportes!D175),1,FIND(CHAR(10),TRIM(Transportes!D175),1)-1))</f>
        <v>#VALUE!</v>
      </c>
      <c r="S174" t="str">
        <f>TRIM(IF(Transportes!F175="TRÁNSITO INTERRUMPIDO","Interrumpido",IF(Transportes!F175="TRÁNSITO RESTRINGIDO","Restringido","Normal")))</f>
        <v>Normal</v>
      </c>
      <c r="T174" t="e">
        <f>TRIM(IF(MID(TRIM(Transportes!H175),1,FIND("-",TRIM(Transportes!H175),1)-2)="Acción humana","H","F"))</f>
        <v>#VALUE!</v>
      </c>
      <c r="U174" s="47">
        <f>Transportes!G175</f>
        <v>0</v>
      </c>
    </row>
    <row r="175" spans="18:21">
      <c r="R175" t="e">
        <f>TRIM(MID(TRIM(Transportes!D176),1,FIND(CHAR(10),TRIM(Transportes!D176),1)-1))</f>
        <v>#VALUE!</v>
      </c>
      <c r="S175" t="str">
        <f>TRIM(IF(Transportes!F176="TRÁNSITO INTERRUMPIDO","Interrumpido",IF(Transportes!F176="TRÁNSITO RESTRINGIDO","Restringido","Normal")))</f>
        <v>Normal</v>
      </c>
      <c r="T175" t="e">
        <f>TRIM(IF(MID(TRIM(Transportes!H176),1,FIND("-",TRIM(Transportes!H176),1)-2)="Acción humana","H","F"))</f>
        <v>#VALUE!</v>
      </c>
      <c r="U175" s="47">
        <f>Transportes!G176</f>
        <v>0</v>
      </c>
    </row>
    <row r="176" spans="18:21">
      <c r="R176" t="e">
        <f>TRIM(MID(TRIM(Transportes!D177),1,FIND(CHAR(10),TRIM(Transportes!D177),1)-1))</f>
        <v>#VALUE!</v>
      </c>
      <c r="S176" t="str">
        <f>TRIM(IF(Transportes!F177="TRÁNSITO INTERRUMPIDO","Interrumpido",IF(Transportes!F177="TRÁNSITO RESTRINGIDO","Restringido","Normal")))</f>
        <v>Normal</v>
      </c>
      <c r="T176" t="e">
        <f>TRIM(IF(MID(TRIM(Transportes!H177),1,FIND("-",TRIM(Transportes!H177),1)-2)="Acción humana","H","F"))</f>
        <v>#VALUE!</v>
      </c>
      <c r="U176" s="47">
        <f>Transportes!G177</f>
        <v>0</v>
      </c>
    </row>
    <row r="177" spans="18:21">
      <c r="R177" t="e">
        <f>TRIM(MID(TRIM(Transportes!D178),1,FIND(CHAR(10),TRIM(Transportes!D178),1)-1))</f>
        <v>#VALUE!</v>
      </c>
      <c r="S177" t="str">
        <f>TRIM(IF(Transportes!F178="TRÁNSITO INTERRUMPIDO","Interrumpido",IF(Transportes!F178="TRÁNSITO RESTRINGIDO","Restringido","Normal")))</f>
        <v>Normal</v>
      </c>
      <c r="T177" t="e">
        <f>TRIM(IF(MID(TRIM(Transportes!H178),1,FIND("-",TRIM(Transportes!H178),1)-2)="Acción humana","H","F"))</f>
        <v>#VALUE!</v>
      </c>
      <c r="U177" s="47">
        <f>Transportes!G178</f>
        <v>0</v>
      </c>
    </row>
    <row r="178" spans="18:21">
      <c r="R178" t="e">
        <f>TRIM(MID(TRIM(Transportes!D179),1,FIND(CHAR(10),TRIM(Transportes!D179),1)-1))</f>
        <v>#VALUE!</v>
      </c>
      <c r="S178" t="str">
        <f>TRIM(IF(Transportes!F179="TRÁNSITO INTERRUMPIDO","Interrumpido",IF(Transportes!F179="TRÁNSITO RESTRINGIDO","Restringido","Normal")))</f>
        <v>Normal</v>
      </c>
      <c r="T178" t="e">
        <f>TRIM(IF(MID(TRIM(Transportes!H179),1,FIND("-",TRIM(Transportes!H179),1)-2)="Acción humana","H","F"))</f>
        <v>#VALUE!</v>
      </c>
      <c r="U178" s="47">
        <f>Transportes!G179</f>
        <v>0</v>
      </c>
    </row>
    <row r="179" spans="18:21">
      <c r="R179" t="e">
        <f>TRIM(MID(TRIM(Transportes!D180),1,FIND(CHAR(10),TRIM(Transportes!D180),1)-1))</f>
        <v>#VALUE!</v>
      </c>
      <c r="S179" t="str">
        <f>TRIM(IF(Transportes!F180="TRÁNSITO INTERRUMPIDO","Interrumpido",IF(Transportes!F180="TRÁNSITO RESTRINGIDO","Restringido","Normal")))</f>
        <v>Normal</v>
      </c>
      <c r="T179" t="e">
        <f>TRIM(IF(MID(TRIM(Transportes!H180),1,FIND("-",TRIM(Transportes!H180),1)-2)="Acción humana","H","F"))</f>
        <v>#VALUE!</v>
      </c>
      <c r="U179" s="47">
        <f>Transportes!G180</f>
        <v>0</v>
      </c>
    </row>
    <row r="180" spans="18:21">
      <c r="R180" t="e">
        <f>TRIM(MID(TRIM(Transportes!D181),1,FIND(CHAR(10),TRIM(Transportes!D181),1)-1))</f>
        <v>#VALUE!</v>
      </c>
      <c r="S180" t="str">
        <f>TRIM(IF(Transportes!F181="TRÁNSITO INTERRUMPIDO","Interrumpido",IF(Transportes!F181="TRÁNSITO RESTRINGIDO","Restringido","Normal")))</f>
        <v>Normal</v>
      </c>
      <c r="T180" t="e">
        <f>TRIM(IF(MID(TRIM(Transportes!H181),1,FIND("-",TRIM(Transportes!H181),1)-2)="Acción humana","H","F"))</f>
        <v>#VALUE!</v>
      </c>
      <c r="U180" s="47">
        <f>Transportes!G181</f>
        <v>0</v>
      </c>
    </row>
    <row r="181" spans="18:21">
      <c r="R181" t="e">
        <f>TRIM(MID(TRIM(Transportes!D182),1,FIND(CHAR(10),TRIM(Transportes!D182),1)-1))</f>
        <v>#VALUE!</v>
      </c>
      <c r="S181" t="str">
        <f>TRIM(IF(Transportes!F182="TRÁNSITO INTERRUMPIDO","Interrumpido",IF(Transportes!F182="TRÁNSITO RESTRINGIDO","Restringido","Normal")))</f>
        <v>Normal</v>
      </c>
      <c r="T181" t="e">
        <f>TRIM(IF(MID(TRIM(Transportes!H182),1,FIND("-",TRIM(Transportes!H182),1)-2)="Acción humana","H","F"))</f>
        <v>#VALUE!</v>
      </c>
      <c r="U181" s="47">
        <f>Transportes!G182</f>
        <v>0</v>
      </c>
    </row>
    <row r="182" spans="18:21">
      <c r="R182" t="e">
        <f>TRIM(MID(TRIM(Transportes!D183),1,FIND(CHAR(10),TRIM(Transportes!D183),1)-1))</f>
        <v>#VALUE!</v>
      </c>
      <c r="S182" t="str">
        <f>TRIM(IF(Transportes!F183="TRÁNSITO INTERRUMPIDO","Interrumpido",IF(Transportes!F183="TRÁNSITO RESTRINGIDO","Restringido","Normal")))</f>
        <v>Normal</v>
      </c>
      <c r="T182" t="e">
        <f>TRIM(IF(MID(TRIM(Transportes!H183),1,FIND("-",TRIM(Transportes!H183),1)-2)="Acción humana","H","F"))</f>
        <v>#VALUE!</v>
      </c>
      <c r="U182" s="47">
        <f>Transportes!G183</f>
        <v>0</v>
      </c>
    </row>
    <row r="183" spans="18:21">
      <c r="R183" t="e">
        <f>TRIM(MID(TRIM(Transportes!D184),1,FIND(CHAR(10),TRIM(Transportes!D184),1)-1))</f>
        <v>#VALUE!</v>
      </c>
      <c r="S183" t="str">
        <f>TRIM(IF(Transportes!F184="TRÁNSITO INTERRUMPIDO","Interrumpido",IF(Transportes!F184="TRÁNSITO RESTRINGIDO","Restringido","Normal")))</f>
        <v>Normal</v>
      </c>
      <c r="T183" t="e">
        <f>TRIM(IF(MID(TRIM(Transportes!H184),1,FIND("-",TRIM(Transportes!H184),1)-2)="Acción humana","H","F"))</f>
        <v>#VALUE!</v>
      </c>
      <c r="U183" s="47">
        <f>Transportes!G184</f>
        <v>0</v>
      </c>
    </row>
    <row r="184" spans="18:21">
      <c r="R184" t="e">
        <f>TRIM(MID(TRIM(Transportes!D185),1,FIND(CHAR(10),TRIM(Transportes!D185),1)-1))</f>
        <v>#VALUE!</v>
      </c>
      <c r="S184" t="str">
        <f>TRIM(IF(Transportes!F185="TRÁNSITO INTERRUMPIDO","Interrumpido",IF(Transportes!F185="TRÁNSITO RESTRINGIDO","Restringido","Normal")))</f>
        <v>Normal</v>
      </c>
      <c r="T184" t="e">
        <f>TRIM(IF(MID(TRIM(Transportes!H185),1,FIND("-",TRIM(Transportes!H185),1)-2)="Acción humana","H","F"))</f>
        <v>#VALUE!</v>
      </c>
      <c r="U184" s="47">
        <f>Transportes!G185</f>
        <v>0</v>
      </c>
    </row>
    <row r="185" spans="18:21">
      <c r="R185" t="e">
        <f>TRIM(MID(TRIM(Transportes!D186),1,FIND(CHAR(10),TRIM(Transportes!D186),1)-1))</f>
        <v>#VALUE!</v>
      </c>
      <c r="S185" t="str">
        <f>TRIM(IF(Transportes!F186="TRÁNSITO INTERRUMPIDO","Interrumpido",IF(Transportes!F186="TRÁNSITO RESTRINGIDO","Restringido","Normal")))</f>
        <v>Normal</v>
      </c>
      <c r="T185" t="e">
        <f>TRIM(IF(MID(TRIM(Transportes!H186),1,FIND("-",TRIM(Transportes!H186),1)-2)="Acción humana","H","F"))</f>
        <v>#VALUE!</v>
      </c>
      <c r="U185" s="47">
        <f>Transportes!G186</f>
        <v>0</v>
      </c>
    </row>
    <row r="186" spans="18:21">
      <c r="R186" t="e">
        <f>TRIM(MID(TRIM(Transportes!D187),1,FIND(CHAR(10),TRIM(Transportes!D187),1)-1))</f>
        <v>#VALUE!</v>
      </c>
      <c r="S186" t="str">
        <f>TRIM(IF(Transportes!F187="TRÁNSITO INTERRUMPIDO","Interrumpido",IF(Transportes!F187="TRÁNSITO RESTRINGIDO","Restringido","Normal")))</f>
        <v>Normal</v>
      </c>
      <c r="T186" t="e">
        <f>TRIM(IF(MID(TRIM(Transportes!H187),1,FIND("-",TRIM(Transportes!H187),1)-2)="Acción humana","H","F"))</f>
        <v>#VALUE!</v>
      </c>
      <c r="U186" s="47">
        <f>Transportes!G187</f>
        <v>0</v>
      </c>
    </row>
    <row r="187" spans="18:21">
      <c r="R187" t="e">
        <f>TRIM(MID(TRIM(Transportes!D188),1,FIND(CHAR(10),TRIM(Transportes!D188),1)-1))</f>
        <v>#VALUE!</v>
      </c>
      <c r="S187" t="str">
        <f>TRIM(IF(Transportes!F188="TRÁNSITO INTERRUMPIDO","Interrumpido",IF(Transportes!F188="TRÁNSITO RESTRINGIDO","Restringido","Normal")))</f>
        <v>Normal</v>
      </c>
      <c r="T187" t="e">
        <f>TRIM(IF(MID(TRIM(Transportes!H188),1,FIND("-",TRIM(Transportes!H188),1)-2)="Acción humana","H","F"))</f>
        <v>#VALUE!</v>
      </c>
      <c r="U187" s="47">
        <f>Transportes!G188</f>
        <v>0</v>
      </c>
    </row>
    <row r="188" spans="18:21">
      <c r="R188" t="e">
        <f>TRIM(MID(TRIM(Transportes!D189),1,FIND(CHAR(10),TRIM(Transportes!D189),1)-1))</f>
        <v>#VALUE!</v>
      </c>
      <c r="S188" t="str">
        <f>TRIM(IF(Transportes!F189="TRÁNSITO INTERRUMPIDO","Interrumpido",IF(Transportes!F189="TRÁNSITO RESTRINGIDO","Restringido","Normal")))</f>
        <v>Normal</v>
      </c>
      <c r="T188" t="e">
        <f>TRIM(IF(MID(TRIM(Transportes!H189),1,FIND("-",TRIM(Transportes!H189),1)-2)="Acción humana","H","F"))</f>
        <v>#VALUE!</v>
      </c>
      <c r="U188" s="47">
        <f>Transportes!G189</f>
        <v>0</v>
      </c>
    </row>
    <row r="189" spans="18:21">
      <c r="R189" t="e">
        <f>TRIM(MID(TRIM(Transportes!D190),1,FIND(CHAR(10),TRIM(Transportes!D190),1)-1))</f>
        <v>#VALUE!</v>
      </c>
      <c r="S189" t="str">
        <f>TRIM(IF(Transportes!F190="TRÁNSITO INTERRUMPIDO","Interrumpido",IF(Transportes!F190="TRÁNSITO RESTRINGIDO","Restringido","Normal")))</f>
        <v>Normal</v>
      </c>
      <c r="T189" t="e">
        <f>TRIM(IF(MID(TRIM(Transportes!H190),1,FIND("-",TRIM(Transportes!H190),1)-2)="Acción humana","H","F"))</f>
        <v>#VALUE!</v>
      </c>
      <c r="U189" s="47">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47">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47">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47">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47">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47">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47">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47">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47">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47">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47">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47">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47">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47">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47">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47">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47">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47">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47">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47">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47">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47">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47">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47">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47">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47">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47">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47">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47">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47">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47">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47">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47">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47">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47">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47">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47">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47">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47">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47">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47">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47">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47">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47">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47">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47">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47">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47">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47">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47">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47">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47">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47">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47">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47">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47">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47">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47">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47">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47">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47">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47">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47">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47">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47">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47">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47">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47">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47">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47">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47">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47">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47">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47">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47">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47">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47">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47">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47">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47">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47">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47">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47">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47">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47">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47">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47">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47">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47">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47">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47">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47">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47">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47">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47">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47">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47">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47">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47">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47">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47">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47">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47">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47">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47">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47">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47">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47">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47">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47">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47">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47">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47">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47">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47">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47">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47">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47">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47">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47">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47">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47">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47">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47">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47">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47">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47">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47">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47">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47">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47">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47">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47">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47">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47">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47">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47">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47">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47">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47">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47">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47">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47">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47">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47">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47">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47">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47">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47">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47">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47">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47">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47">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47">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47">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47">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47">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47">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47">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47">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47">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47">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47">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47">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47">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47">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47">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47">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47">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47">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47">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47">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47">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47">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47">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47">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47">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47">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47">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47">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47">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47">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47">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47">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47">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47">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47">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47">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47">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47">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47">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47">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47">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47">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47">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47">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47">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47">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47">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47">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47">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47">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47">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47">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47">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47">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47">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47">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47">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47">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47">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47">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47">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47">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47">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47">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47">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47">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47">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47">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47">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47">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47">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47">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47">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47">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47">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47">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47">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47">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47">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47">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47">
        <f>Transportes!G422</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7"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86"/>
  <sheetViews>
    <sheetView showGridLines="0" zoomScale="112" zoomScaleNormal="112" zoomScaleSheetLayoutView="100" workbookViewId="0">
      <selection activeCell="C3" sqref="C3"/>
    </sheetView>
  </sheetViews>
  <sheetFormatPr baseColWidth="10" defaultColWidth="11" defaultRowHeight="14.25"/>
  <cols>
    <col min="1" max="1" width="4.875" style="56" customWidth="1"/>
    <col min="2" max="2" width="12.5" style="213" bestFit="1" customWidth="1"/>
    <col min="3" max="3" width="9.875" bestFit="1" customWidth="1"/>
    <col min="4" max="4" width="20.5" bestFit="1" customWidth="1"/>
    <col min="5" max="5" width="31" style="49" customWidth="1"/>
    <col min="6" max="6" width="14" style="49" customWidth="1"/>
    <col min="7" max="7" width="8.75" style="47" hidden="1" customWidth="1"/>
    <col min="8" max="8" width="71.125" customWidth="1"/>
    <col min="9" max="9" width="20.75" bestFit="1" customWidth="1"/>
    <col min="10" max="10" width="26.625" customWidth="1"/>
    <col min="11" max="11" width="10.125" style="212" bestFit="1" customWidth="1"/>
    <col min="12" max="12" width="12" style="93" customWidth="1"/>
    <col min="13" max="13" width="12.625" style="94" customWidth="1"/>
  </cols>
  <sheetData>
    <row r="1" spans="1:13" ht="35.25" customHeight="1">
      <c r="B1" s="99"/>
      <c r="D1" s="262" t="s">
        <v>107</v>
      </c>
      <c r="E1" s="262"/>
      <c r="F1" s="262"/>
      <c r="G1" s="262"/>
      <c r="H1" s="262"/>
      <c r="I1" s="262"/>
      <c r="J1" s="262"/>
      <c r="K1" s="262"/>
    </row>
    <row r="2" spans="1:13" ht="31.5" customHeight="1">
      <c r="A2" s="59"/>
      <c r="B2" s="100"/>
      <c r="C2" s="42" t="s">
        <v>0</v>
      </c>
      <c r="D2" s="263" t="s">
        <v>1</v>
      </c>
      <c r="E2" s="263"/>
      <c r="F2" s="263"/>
      <c r="G2" s="263"/>
      <c r="H2" s="263"/>
      <c r="I2" s="263"/>
      <c r="J2" s="263"/>
      <c r="K2" s="263"/>
      <c r="L2" s="95"/>
    </row>
    <row r="3" spans="1:13" ht="26.25">
      <c r="A3" s="59"/>
      <c r="B3" s="101" t="s">
        <v>14</v>
      </c>
      <c r="C3" s="41" t="s">
        <v>756</v>
      </c>
      <c r="D3" s="43"/>
      <c r="E3" s="13"/>
      <c r="F3" s="13"/>
      <c r="G3" s="44"/>
      <c r="H3" s="45"/>
      <c r="I3" s="46"/>
      <c r="J3" s="45"/>
      <c r="K3" s="106"/>
      <c r="L3" s="96"/>
    </row>
    <row r="4" spans="1:13" ht="39.75" customHeight="1">
      <c r="A4" s="122" t="s">
        <v>373</v>
      </c>
      <c r="B4" s="122" t="s">
        <v>3</v>
      </c>
      <c r="C4" s="122" t="s">
        <v>17</v>
      </c>
      <c r="D4" s="122" t="s">
        <v>4</v>
      </c>
      <c r="E4" s="224" t="s">
        <v>5</v>
      </c>
      <c r="F4" s="122" t="s">
        <v>7</v>
      </c>
      <c r="G4" s="123" t="s">
        <v>78</v>
      </c>
      <c r="H4" s="122" t="s">
        <v>22</v>
      </c>
      <c r="I4" s="122" t="s">
        <v>132</v>
      </c>
      <c r="J4" s="122" t="s">
        <v>74</v>
      </c>
      <c r="K4" s="122" t="s">
        <v>9</v>
      </c>
      <c r="L4" s="124" t="s">
        <v>10</v>
      </c>
      <c r="M4" s="125" t="s">
        <v>11</v>
      </c>
    </row>
    <row r="5" spans="1:13" ht="135" customHeight="1">
      <c r="A5" s="225">
        <v>164</v>
      </c>
      <c r="B5" s="202" t="s">
        <v>914</v>
      </c>
      <c r="C5" s="113">
        <v>46069</v>
      </c>
      <c r="D5" s="136" t="s">
        <v>915</v>
      </c>
      <c r="E5" s="126" t="s">
        <v>916</v>
      </c>
      <c r="F5" s="278" t="s">
        <v>298</v>
      </c>
      <c r="G5" s="115" t="s">
        <v>90</v>
      </c>
      <c r="H5" s="116" t="s">
        <v>919</v>
      </c>
      <c r="I5" s="117" t="s">
        <v>918</v>
      </c>
      <c r="J5" s="111" t="s">
        <v>917</v>
      </c>
      <c r="K5" s="128" t="s">
        <v>27</v>
      </c>
      <c r="L5" s="112">
        <v>-15.092000000000001</v>
      </c>
      <c r="M5" s="118">
        <v>-73.787899999999993</v>
      </c>
    </row>
    <row r="6" spans="1:13" ht="96.75" customHeight="1">
      <c r="A6" s="225">
        <v>163</v>
      </c>
      <c r="B6" s="202" t="s">
        <v>750</v>
      </c>
      <c r="C6" s="113">
        <v>46069</v>
      </c>
      <c r="D6" s="135" t="s">
        <v>748</v>
      </c>
      <c r="E6" s="126" t="s">
        <v>749</v>
      </c>
      <c r="F6" s="114" t="s">
        <v>12</v>
      </c>
      <c r="G6" s="115">
        <v>500</v>
      </c>
      <c r="H6" s="116" t="s">
        <v>755</v>
      </c>
      <c r="I6" s="117" t="s">
        <v>25</v>
      </c>
      <c r="J6" s="111" t="s">
        <v>220</v>
      </c>
      <c r="K6" s="128" t="s">
        <v>27</v>
      </c>
      <c r="L6" s="233">
        <v>-6.2031749999999999</v>
      </c>
      <c r="M6" s="234">
        <v>-78.281081</v>
      </c>
    </row>
    <row r="7" spans="1:13" ht="94.5" customHeight="1">
      <c r="A7" s="225">
        <v>162</v>
      </c>
      <c r="B7" s="202" t="s">
        <v>744</v>
      </c>
      <c r="C7" s="113">
        <v>46069</v>
      </c>
      <c r="D7" s="135" t="s">
        <v>535</v>
      </c>
      <c r="E7" s="126" t="s">
        <v>743</v>
      </c>
      <c r="F7" s="114" t="s">
        <v>12</v>
      </c>
      <c r="G7" s="115">
        <v>25</v>
      </c>
      <c r="H7" s="116" t="s">
        <v>755</v>
      </c>
      <c r="I7" s="117" t="s">
        <v>25</v>
      </c>
      <c r="J7" s="111" t="s">
        <v>220</v>
      </c>
      <c r="K7" s="128" t="s">
        <v>27</v>
      </c>
      <c r="L7" s="233">
        <v>-6.282203</v>
      </c>
      <c r="M7" s="234">
        <v>-78.193366999999995</v>
      </c>
    </row>
    <row r="8" spans="1:13" ht="92.25" customHeight="1">
      <c r="A8" s="225">
        <v>161</v>
      </c>
      <c r="B8" s="202" t="s">
        <v>735</v>
      </c>
      <c r="C8" s="113">
        <v>46069</v>
      </c>
      <c r="D8" s="135" t="s">
        <v>737</v>
      </c>
      <c r="E8" s="120" t="s">
        <v>738</v>
      </c>
      <c r="F8" s="114" t="s">
        <v>12</v>
      </c>
      <c r="G8" s="115" t="s">
        <v>90</v>
      </c>
      <c r="H8" s="116" t="s">
        <v>757</v>
      </c>
      <c r="I8" s="117"/>
      <c r="J8" s="111" t="s">
        <v>736</v>
      </c>
      <c r="K8" s="144"/>
      <c r="L8" s="112">
        <v>-11.430077000000001</v>
      </c>
      <c r="M8" s="118">
        <v>-75.930908000000002</v>
      </c>
    </row>
    <row r="9" spans="1:13" ht="99" customHeight="1">
      <c r="A9" s="225">
        <v>160</v>
      </c>
      <c r="B9" s="197" t="s">
        <v>729</v>
      </c>
      <c r="C9" s="113">
        <v>46069</v>
      </c>
      <c r="D9" s="135" t="s">
        <v>504</v>
      </c>
      <c r="E9" s="120" t="s">
        <v>739</v>
      </c>
      <c r="F9" s="114" t="s">
        <v>12</v>
      </c>
      <c r="G9" s="115">
        <v>20</v>
      </c>
      <c r="H9" s="116" t="s">
        <v>758</v>
      </c>
      <c r="I9" s="117" t="s">
        <v>276</v>
      </c>
      <c r="J9" s="111" t="s">
        <v>282</v>
      </c>
      <c r="K9" s="128" t="s">
        <v>27</v>
      </c>
      <c r="L9" s="112">
        <v>-5.1348642349377096</v>
      </c>
      <c r="M9" s="118">
        <v>-79.454627037048297</v>
      </c>
    </row>
    <row r="10" spans="1:13" ht="110.25" customHeight="1">
      <c r="A10" s="225">
        <v>159</v>
      </c>
      <c r="B10" s="202" t="s">
        <v>716</v>
      </c>
      <c r="C10" s="113">
        <v>46068</v>
      </c>
      <c r="D10" s="136" t="s">
        <v>717</v>
      </c>
      <c r="E10" s="126" t="s">
        <v>718</v>
      </c>
      <c r="F10" s="114" t="s">
        <v>12</v>
      </c>
      <c r="G10" s="115">
        <v>50</v>
      </c>
      <c r="H10" s="116" t="s">
        <v>759</v>
      </c>
      <c r="I10" s="117" t="s">
        <v>719</v>
      </c>
      <c r="J10" s="130" t="s">
        <v>219</v>
      </c>
      <c r="K10" s="128" t="s">
        <v>27</v>
      </c>
      <c r="L10" s="222">
        <v>-6.0921310000000002</v>
      </c>
      <c r="M10" s="223">
        <v>-78.729090999999997</v>
      </c>
    </row>
    <row r="11" spans="1:13" ht="123" customHeight="1">
      <c r="A11" s="225">
        <v>158</v>
      </c>
      <c r="B11" s="205" t="s">
        <v>723</v>
      </c>
      <c r="C11" s="227">
        <v>46068</v>
      </c>
      <c r="D11" s="138" t="s">
        <v>724</v>
      </c>
      <c r="E11" s="129" t="s">
        <v>725</v>
      </c>
      <c r="F11" s="114" t="s">
        <v>12</v>
      </c>
      <c r="G11" s="228" t="s">
        <v>90</v>
      </c>
      <c r="H11" s="229" t="s">
        <v>809</v>
      </c>
      <c r="I11" s="230" t="s">
        <v>714</v>
      </c>
      <c r="J11" s="130" t="s">
        <v>713</v>
      </c>
      <c r="K11" s="128"/>
      <c r="L11" s="112">
        <v>-14.6187</v>
      </c>
      <c r="M11" s="118">
        <v>-74.264200000000002</v>
      </c>
    </row>
    <row r="12" spans="1:13" ht="127.5" customHeight="1">
      <c r="A12" s="225">
        <v>157</v>
      </c>
      <c r="B12" s="202" t="s">
        <v>721</v>
      </c>
      <c r="C12" s="113">
        <v>46068</v>
      </c>
      <c r="D12" s="136" t="s">
        <v>720</v>
      </c>
      <c r="E12" s="126" t="s">
        <v>722</v>
      </c>
      <c r="F12" s="114" t="s">
        <v>12</v>
      </c>
      <c r="G12" s="115">
        <v>15</v>
      </c>
      <c r="H12" s="116" t="s">
        <v>810</v>
      </c>
      <c r="I12" s="117" t="s">
        <v>726</v>
      </c>
      <c r="J12" s="130" t="s">
        <v>219</v>
      </c>
      <c r="K12" s="128" t="s">
        <v>27</v>
      </c>
      <c r="L12" s="222">
        <v>-6.3338840000000003</v>
      </c>
      <c r="M12" s="223">
        <v>-78.723214999999996</v>
      </c>
    </row>
    <row r="13" spans="1:13" ht="132" customHeight="1">
      <c r="A13" s="225">
        <v>156</v>
      </c>
      <c r="B13" s="202" t="s">
        <v>707</v>
      </c>
      <c r="C13" s="113">
        <v>46068</v>
      </c>
      <c r="D13" s="136" t="s">
        <v>708</v>
      </c>
      <c r="E13" s="126" t="s">
        <v>709</v>
      </c>
      <c r="F13" s="114" t="s">
        <v>12</v>
      </c>
      <c r="G13" s="115" t="s">
        <v>90</v>
      </c>
      <c r="H13" s="116" t="s">
        <v>811</v>
      </c>
      <c r="I13" s="117" t="s">
        <v>710</v>
      </c>
      <c r="J13" s="111" t="s">
        <v>127</v>
      </c>
      <c r="K13" s="146" t="s">
        <v>27</v>
      </c>
      <c r="L13" s="166">
        <v>-5.8197999999999999</v>
      </c>
      <c r="M13" s="167">
        <v>-79.460800000000006</v>
      </c>
    </row>
    <row r="14" spans="1:13" ht="124.5" customHeight="1">
      <c r="A14" s="225">
        <v>155</v>
      </c>
      <c r="B14" s="202" t="s">
        <v>734</v>
      </c>
      <c r="C14" s="113">
        <v>46066</v>
      </c>
      <c r="D14" s="135" t="s">
        <v>730</v>
      </c>
      <c r="E14" s="120" t="s">
        <v>733</v>
      </c>
      <c r="F14" s="114" t="s">
        <v>12</v>
      </c>
      <c r="G14" s="232">
        <v>10</v>
      </c>
      <c r="H14" s="116" t="s">
        <v>812</v>
      </c>
      <c r="I14" s="117" t="s">
        <v>731</v>
      </c>
      <c r="J14" s="111" t="s">
        <v>732</v>
      </c>
      <c r="K14" s="128" t="s">
        <v>27</v>
      </c>
      <c r="L14" s="233">
        <v>-13.53196</v>
      </c>
      <c r="M14" s="234">
        <v>-75.505754999999994</v>
      </c>
    </row>
    <row r="15" spans="1:13" ht="113.25" customHeight="1">
      <c r="A15" s="225">
        <v>154</v>
      </c>
      <c r="B15" s="202" t="s">
        <v>706</v>
      </c>
      <c r="C15" s="113">
        <v>46066</v>
      </c>
      <c r="D15" s="136" t="s">
        <v>703</v>
      </c>
      <c r="E15" s="126" t="s">
        <v>704</v>
      </c>
      <c r="F15" s="114" t="s">
        <v>12</v>
      </c>
      <c r="G15" s="115" t="s">
        <v>90</v>
      </c>
      <c r="H15" s="116" t="s">
        <v>813</v>
      </c>
      <c r="I15" s="117" t="s">
        <v>705</v>
      </c>
      <c r="J15" s="111" t="s">
        <v>213</v>
      </c>
      <c r="K15" s="128" t="s">
        <v>27</v>
      </c>
      <c r="L15" s="222">
        <v>-14.444520000000001</v>
      </c>
      <c r="M15" s="223">
        <v>-69.577088000000003</v>
      </c>
    </row>
    <row r="16" spans="1:13" ht="140.25" customHeight="1">
      <c r="A16" s="225">
        <v>153</v>
      </c>
      <c r="B16" s="202" t="s">
        <v>698</v>
      </c>
      <c r="C16" s="113">
        <v>46066</v>
      </c>
      <c r="D16" s="136" t="s">
        <v>155</v>
      </c>
      <c r="E16" s="126" t="s">
        <v>697</v>
      </c>
      <c r="F16" s="114" t="s">
        <v>12</v>
      </c>
      <c r="G16" s="221">
        <v>25</v>
      </c>
      <c r="H16" s="116" t="s">
        <v>814</v>
      </c>
      <c r="I16" s="117" t="s">
        <v>700</v>
      </c>
      <c r="J16" s="111" t="s">
        <v>408</v>
      </c>
      <c r="K16" s="128" t="s">
        <v>27</v>
      </c>
      <c r="L16" s="222">
        <v>-13.82526</v>
      </c>
      <c r="M16" s="223">
        <v>-72.795084000000003</v>
      </c>
    </row>
    <row r="17" spans="1:13" ht="99.75" customHeight="1">
      <c r="A17" s="225">
        <v>152</v>
      </c>
      <c r="B17" s="202" t="s">
        <v>691</v>
      </c>
      <c r="C17" s="113">
        <v>46066</v>
      </c>
      <c r="D17" s="136" t="s">
        <v>689</v>
      </c>
      <c r="E17" s="126" t="s">
        <v>690</v>
      </c>
      <c r="F17" s="114" t="s">
        <v>12</v>
      </c>
      <c r="G17" s="221">
        <v>10</v>
      </c>
      <c r="H17" s="116" t="s">
        <v>815</v>
      </c>
      <c r="I17" s="117" t="s">
        <v>25</v>
      </c>
      <c r="J17" s="111" t="s">
        <v>460</v>
      </c>
      <c r="K17" s="128" t="s">
        <v>27</v>
      </c>
      <c r="L17" s="222">
        <v>-8.6659260000000007</v>
      </c>
      <c r="M17" s="223">
        <v>-78.054916000000006</v>
      </c>
    </row>
    <row r="18" spans="1:13" ht="144" customHeight="1">
      <c r="A18" s="225">
        <v>151</v>
      </c>
      <c r="B18" s="202" t="s">
        <v>684</v>
      </c>
      <c r="C18" s="113">
        <v>46065</v>
      </c>
      <c r="D18" s="136" t="s">
        <v>682</v>
      </c>
      <c r="E18" s="126" t="s">
        <v>715</v>
      </c>
      <c r="F18" s="114" t="s">
        <v>12</v>
      </c>
      <c r="G18" s="221">
        <v>25</v>
      </c>
      <c r="H18" s="116" t="s">
        <v>816</v>
      </c>
      <c r="I18" s="117" t="s">
        <v>681</v>
      </c>
      <c r="J18" s="130" t="s">
        <v>219</v>
      </c>
      <c r="K18" s="128" t="s">
        <v>27</v>
      </c>
      <c r="L18" s="222">
        <v>-6.5691990000000002</v>
      </c>
      <c r="M18" s="223">
        <v>-78.853289000000004</v>
      </c>
    </row>
    <row r="19" spans="1:13" ht="114.75" customHeight="1">
      <c r="A19" s="225">
        <v>150</v>
      </c>
      <c r="B19" s="202" t="s">
        <v>727</v>
      </c>
      <c r="C19" s="113">
        <v>46065</v>
      </c>
      <c r="D19" s="136" t="s">
        <v>525</v>
      </c>
      <c r="E19" s="126" t="s">
        <v>728</v>
      </c>
      <c r="F19" s="114" t="s">
        <v>12</v>
      </c>
      <c r="G19" s="115">
        <v>40</v>
      </c>
      <c r="H19" s="116" t="s">
        <v>817</v>
      </c>
      <c r="I19" s="117" t="s">
        <v>664</v>
      </c>
      <c r="J19" s="130" t="s">
        <v>219</v>
      </c>
      <c r="K19" s="128" t="s">
        <v>27</v>
      </c>
      <c r="L19" s="112">
        <v>-6.1719670000000004</v>
      </c>
      <c r="M19" s="118">
        <v>-78.736815000000007</v>
      </c>
    </row>
    <row r="20" spans="1:13" ht="109.5" customHeight="1">
      <c r="A20" s="225">
        <v>149</v>
      </c>
      <c r="B20" s="202" t="s">
        <v>683</v>
      </c>
      <c r="C20" s="113">
        <v>46065</v>
      </c>
      <c r="D20" s="136" t="s">
        <v>682</v>
      </c>
      <c r="E20" s="126" t="s">
        <v>680</v>
      </c>
      <c r="F20" s="114" t="s">
        <v>12</v>
      </c>
      <c r="G20" s="115">
        <v>20</v>
      </c>
      <c r="H20" s="116" t="s">
        <v>818</v>
      </c>
      <c r="I20" s="117" t="s">
        <v>681</v>
      </c>
      <c r="J20" s="130" t="s">
        <v>219</v>
      </c>
      <c r="K20" s="128" t="s">
        <v>27</v>
      </c>
      <c r="L20" s="222">
        <v>-6.5676740000000002</v>
      </c>
      <c r="M20" s="223">
        <v>-78.812594000000004</v>
      </c>
    </row>
    <row r="21" spans="1:13" ht="109.5" customHeight="1">
      <c r="A21" s="225">
        <v>148</v>
      </c>
      <c r="B21" s="202" t="s">
        <v>678</v>
      </c>
      <c r="C21" s="113">
        <v>46065</v>
      </c>
      <c r="D21" s="136" t="s">
        <v>206</v>
      </c>
      <c r="E21" s="126" t="s">
        <v>679</v>
      </c>
      <c r="F21" s="114" t="s">
        <v>12</v>
      </c>
      <c r="G21" s="115" t="s">
        <v>90</v>
      </c>
      <c r="H21" s="116" t="s">
        <v>819</v>
      </c>
      <c r="I21" s="117" t="s">
        <v>685</v>
      </c>
      <c r="J21" s="111" t="s">
        <v>98</v>
      </c>
      <c r="K21" s="128" t="s">
        <v>27</v>
      </c>
      <c r="L21" s="112">
        <v>-6.3516000000000004</v>
      </c>
      <c r="M21" s="118">
        <v>-78.812899999999999</v>
      </c>
    </row>
    <row r="22" spans="1:13" ht="109.5" customHeight="1">
      <c r="A22" s="225">
        <v>147</v>
      </c>
      <c r="B22" s="202" t="s">
        <v>675</v>
      </c>
      <c r="C22" s="113">
        <v>46065</v>
      </c>
      <c r="D22" s="136" t="s">
        <v>676</v>
      </c>
      <c r="E22" s="126" t="s">
        <v>677</v>
      </c>
      <c r="F22" s="114" t="s">
        <v>12</v>
      </c>
      <c r="G22" s="115">
        <v>60</v>
      </c>
      <c r="H22" s="116" t="s">
        <v>819</v>
      </c>
      <c r="I22" s="117" t="s">
        <v>685</v>
      </c>
      <c r="J22" s="111" t="s">
        <v>98</v>
      </c>
      <c r="K22" s="128" t="s">
        <v>27</v>
      </c>
      <c r="L22" s="112">
        <v>-6.4817999999999998</v>
      </c>
      <c r="M22" s="118">
        <v>-78.863</v>
      </c>
    </row>
    <row r="23" spans="1:13" ht="106.5" customHeight="1">
      <c r="A23" s="225">
        <v>146</v>
      </c>
      <c r="B23" s="146" t="s">
        <v>696</v>
      </c>
      <c r="C23" s="113">
        <v>46064</v>
      </c>
      <c r="D23" s="136" t="s">
        <v>694</v>
      </c>
      <c r="E23" s="120" t="s">
        <v>695</v>
      </c>
      <c r="F23" s="114" t="s">
        <v>12</v>
      </c>
      <c r="G23" s="115" t="s">
        <v>90</v>
      </c>
      <c r="H23" s="116" t="s">
        <v>820</v>
      </c>
      <c r="I23" s="117" t="s">
        <v>25</v>
      </c>
      <c r="J23" s="111" t="s">
        <v>353</v>
      </c>
      <c r="K23" s="128" t="s">
        <v>27</v>
      </c>
      <c r="L23" s="112">
        <v>-16.76408</v>
      </c>
      <c r="M23" s="118">
        <v>-70.986772999999999</v>
      </c>
    </row>
    <row r="24" spans="1:13" ht="115.5" customHeight="1">
      <c r="A24" s="225">
        <v>145</v>
      </c>
      <c r="B24" s="226" t="s">
        <v>666</v>
      </c>
      <c r="C24" s="113">
        <v>46064</v>
      </c>
      <c r="D24" s="136" t="s">
        <v>384</v>
      </c>
      <c r="E24" s="120" t="s">
        <v>665</v>
      </c>
      <c r="F24" s="114" t="s">
        <v>12</v>
      </c>
      <c r="G24" s="115" t="s">
        <v>90</v>
      </c>
      <c r="H24" s="116" t="s">
        <v>821</v>
      </c>
      <c r="I24" s="117" t="s">
        <v>386</v>
      </c>
      <c r="J24" s="111" t="s">
        <v>244</v>
      </c>
      <c r="K24" s="128" t="s">
        <v>27</v>
      </c>
      <c r="L24" s="112">
        <v>-12.031458000000001</v>
      </c>
      <c r="M24" s="118">
        <v>-75.232225999999997</v>
      </c>
    </row>
    <row r="25" spans="1:13" ht="129" customHeight="1">
      <c r="A25" s="225">
        <v>144</v>
      </c>
      <c r="B25" s="202" t="s">
        <v>659</v>
      </c>
      <c r="C25" s="113">
        <v>46064</v>
      </c>
      <c r="D25" s="135" t="s">
        <v>660</v>
      </c>
      <c r="E25" s="126" t="s">
        <v>667</v>
      </c>
      <c r="F25" s="114" t="s">
        <v>12</v>
      </c>
      <c r="G25" s="216">
        <v>52</v>
      </c>
      <c r="H25" s="119" t="s">
        <v>822</v>
      </c>
      <c r="I25" s="117" t="s">
        <v>668</v>
      </c>
      <c r="J25" s="111" t="s">
        <v>434</v>
      </c>
      <c r="K25" s="128" t="s">
        <v>27</v>
      </c>
      <c r="L25" s="217">
        <v>-9.0141030000000004</v>
      </c>
      <c r="M25" s="218">
        <v>-78.618981000000005</v>
      </c>
    </row>
    <row r="26" spans="1:13" ht="111.75" customHeight="1">
      <c r="A26" s="225">
        <v>143</v>
      </c>
      <c r="B26" s="202" t="s">
        <v>646</v>
      </c>
      <c r="C26" s="113">
        <v>46063</v>
      </c>
      <c r="D26" s="163" t="s">
        <v>647</v>
      </c>
      <c r="E26" s="120" t="s">
        <v>648</v>
      </c>
      <c r="F26" s="114" t="s">
        <v>12</v>
      </c>
      <c r="G26" s="121" t="s">
        <v>90</v>
      </c>
      <c r="H26" s="116" t="s">
        <v>823</v>
      </c>
      <c r="I26" s="117" t="s">
        <v>258</v>
      </c>
      <c r="J26" s="111" t="s">
        <v>649</v>
      </c>
      <c r="K26" s="146" t="s">
        <v>27</v>
      </c>
      <c r="L26" s="112">
        <v>-14.050751999999999</v>
      </c>
      <c r="M26" s="118">
        <v>-73.483694999999997</v>
      </c>
    </row>
    <row r="27" spans="1:13" ht="93.75" customHeight="1">
      <c r="A27" s="225">
        <v>142</v>
      </c>
      <c r="B27" s="202" t="s">
        <v>655</v>
      </c>
      <c r="C27" s="113">
        <v>46063</v>
      </c>
      <c r="D27" s="135" t="s">
        <v>654</v>
      </c>
      <c r="E27" s="126" t="s">
        <v>653</v>
      </c>
      <c r="F27" s="114" t="s">
        <v>12</v>
      </c>
      <c r="G27" s="216">
        <v>20</v>
      </c>
      <c r="H27" s="190" t="s">
        <v>824</v>
      </c>
      <c r="I27" s="117" t="s">
        <v>669</v>
      </c>
      <c r="J27" s="111" t="s">
        <v>293</v>
      </c>
      <c r="K27" s="128" t="s">
        <v>27</v>
      </c>
      <c r="L27" s="217">
        <v>-12.718859</v>
      </c>
      <c r="M27" s="218">
        <v>-73.885825999999994</v>
      </c>
    </row>
    <row r="28" spans="1:13" ht="96.75" customHeight="1">
      <c r="A28" s="225">
        <v>141</v>
      </c>
      <c r="B28" s="202" t="s">
        <v>656</v>
      </c>
      <c r="C28" s="113">
        <v>46063</v>
      </c>
      <c r="D28" s="135" t="s">
        <v>657</v>
      </c>
      <c r="E28" s="126" t="s">
        <v>658</v>
      </c>
      <c r="F28" s="114" t="s">
        <v>12</v>
      </c>
      <c r="G28" s="216">
        <v>100</v>
      </c>
      <c r="H28" s="190" t="s">
        <v>825</v>
      </c>
      <c r="I28" s="117" t="s">
        <v>670</v>
      </c>
      <c r="J28" s="111" t="s">
        <v>314</v>
      </c>
      <c r="K28" s="128" t="s">
        <v>27</v>
      </c>
      <c r="L28" s="217">
        <v>-7.3492199999999999</v>
      </c>
      <c r="M28" s="218">
        <v>-77.637497999999994</v>
      </c>
    </row>
    <row r="29" spans="1:13" ht="96.75" customHeight="1">
      <c r="A29" s="225">
        <v>140</v>
      </c>
      <c r="B29" s="202" t="s">
        <v>650</v>
      </c>
      <c r="C29" s="113">
        <v>46063</v>
      </c>
      <c r="D29" s="135" t="s">
        <v>651</v>
      </c>
      <c r="E29" s="126" t="s">
        <v>652</v>
      </c>
      <c r="F29" s="114" t="s">
        <v>12</v>
      </c>
      <c r="G29" s="115" t="s">
        <v>90</v>
      </c>
      <c r="H29" s="116" t="s">
        <v>826</v>
      </c>
      <c r="I29" s="117" t="s">
        <v>25</v>
      </c>
      <c r="J29" s="111" t="s">
        <v>220</v>
      </c>
      <c r="K29" s="128" t="s">
        <v>27</v>
      </c>
      <c r="L29" s="112">
        <v>-6.8089180000000002</v>
      </c>
      <c r="M29" s="118">
        <v>-77.936148000000003</v>
      </c>
    </row>
    <row r="30" spans="1:13" ht="115.5" customHeight="1">
      <c r="A30" s="225">
        <v>139</v>
      </c>
      <c r="B30" s="202" t="s">
        <v>747</v>
      </c>
      <c r="C30" s="113">
        <v>46062</v>
      </c>
      <c r="D30" s="136" t="s">
        <v>912</v>
      </c>
      <c r="E30" s="126" t="s">
        <v>911</v>
      </c>
      <c r="F30" s="114" t="s">
        <v>12</v>
      </c>
      <c r="G30" s="232">
        <v>165</v>
      </c>
      <c r="H30" s="116" t="s">
        <v>913</v>
      </c>
      <c r="I30" s="117" t="s">
        <v>745</v>
      </c>
      <c r="J30" s="111" t="s">
        <v>746</v>
      </c>
      <c r="K30" s="128" t="s">
        <v>27</v>
      </c>
      <c r="L30" s="233">
        <v>-8.3005119999999994</v>
      </c>
      <c r="M30" s="234">
        <v>-78.007586000000003</v>
      </c>
    </row>
    <row r="31" spans="1:13" ht="96.75" customHeight="1">
      <c r="A31" s="225">
        <v>138</v>
      </c>
      <c r="B31" s="202" t="s">
        <v>642</v>
      </c>
      <c r="C31" s="113">
        <v>46062</v>
      </c>
      <c r="D31" s="136" t="s">
        <v>643</v>
      </c>
      <c r="E31" s="126" t="s">
        <v>644</v>
      </c>
      <c r="F31" s="114" t="s">
        <v>12</v>
      </c>
      <c r="G31" s="115">
        <v>20</v>
      </c>
      <c r="H31" s="116" t="s">
        <v>827</v>
      </c>
      <c r="I31" s="117" t="s">
        <v>645</v>
      </c>
      <c r="J31" s="111" t="s">
        <v>438</v>
      </c>
      <c r="K31" s="128" t="s">
        <v>27</v>
      </c>
      <c r="L31" s="112">
        <v>-7.433681</v>
      </c>
      <c r="M31" s="118">
        <v>-78.792479</v>
      </c>
    </row>
    <row r="32" spans="1:13" ht="105.75" customHeight="1">
      <c r="A32" s="225">
        <v>137</v>
      </c>
      <c r="B32" s="202" t="s">
        <v>620</v>
      </c>
      <c r="C32" s="113">
        <v>46061</v>
      </c>
      <c r="D32" s="163" t="s">
        <v>619</v>
      </c>
      <c r="E32" s="120" t="s">
        <v>712</v>
      </c>
      <c r="F32" s="114" t="s">
        <v>12</v>
      </c>
      <c r="G32" s="161" t="s">
        <v>90</v>
      </c>
      <c r="H32" s="116" t="s">
        <v>828</v>
      </c>
      <c r="I32" s="117" t="s">
        <v>25</v>
      </c>
      <c r="J32" s="111" t="s">
        <v>431</v>
      </c>
      <c r="K32" s="128" t="s">
        <v>27</v>
      </c>
      <c r="L32" s="158">
        <v>-13.380972999999999</v>
      </c>
      <c r="M32" s="162">
        <v>-74.938807999999995</v>
      </c>
    </row>
    <row r="33" spans="1:13" ht="96.75" customHeight="1">
      <c r="A33" s="225">
        <v>136</v>
      </c>
      <c r="B33" s="202" t="s">
        <v>618</v>
      </c>
      <c r="C33" s="113">
        <v>46061</v>
      </c>
      <c r="D33" s="163" t="s">
        <v>617</v>
      </c>
      <c r="E33" s="120" t="s">
        <v>641</v>
      </c>
      <c r="F33" s="114" t="s">
        <v>12</v>
      </c>
      <c r="G33" s="161" t="s">
        <v>90</v>
      </c>
      <c r="H33" s="116" t="s">
        <v>828</v>
      </c>
      <c r="I33" s="117" t="s">
        <v>25</v>
      </c>
      <c r="J33" s="111" t="s">
        <v>431</v>
      </c>
      <c r="K33" s="128" t="s">
        <v>27</v>
      </c>
      <c r="L33" s="158">
        <v>-13.380972999999999</v>
      </c>
      <c r="M33" s="162">
        <v>-74.938807999999995</v>
      </c>
    </row>
    <row r="34" spans="1:13" ht="96.75" customHeight="1">
      <c r="A34" s="225">
        <v>135</v>
      </c>
      <c r="B34" s="202" t="s">
        <v>612</v>
      </c>
      <c r="C34" s="113">
        <v>46061</v>
      </c>
      <c r="D34" s="136" t="s">
        <v>610</v>
      </c>
      <c r="E34" s="126" t="s">
        <v>686</v>
      </c>
      <c r="F34" s="114" t="s">
        <v>12</v>
      </c>
      <c r="G34" s="115">
        <v>30</v>
      </c>
      <c r="H34" s="116" t="s">
        <v>829</v>
      </c>
      <c r="I34" s="117" t="s">
        <v>611</v>
      </c>
      <c r="J34" s="111" t="s">
        <v>428</v>
      </c>
      <c r="K34" s="128" t="s">
        <v>27</v>
      </c>
      <c r="L34" s="112">
        <v>-12.9682</v>
      </c>
      <c r="M34" s="118">
        <v>-70.334199999999996</v>
      </c>
    </row>
    <row r="35" spans="1:13" ht="96.75" customHeight="1">
      <c r="A35" s="225">
        <v>134</v>
      </c>
      <c r="B35" s="202" t="s">
        <v>621</v>
      </c>
      <c r="C35" s="113">
        <v>46060</v>
      </c>
      <c r="D35" s="136" t="s">
        <v>542</v>
      </c>
      <c r="E35" s="120" t="s">
        <v>622</v>
      </c>
      <c r="F35" s="114" t="s">
        <v>12</v>
      </c>
      <c r="G35" s="115" t="s">
        <v>90</v>
      </c>
      <c r="H35" s="116" t="s">
        <v>830</v>
      </c>
      <c r="I35" s="117" t="s">
        <v>630</v>
      </c>
      <c r="J35" s="111" t="s">
        <v>614</v>
      </c>
      <c r="K35" s="146" t="s">
        <v>27</v>
      </c>
      <c r="L35" s="112">
        <v>-9.7338280000000008</v>
      </c>
      <c r="M35" s="118">
        <v>-76.091274999999996</v>
      </c>
    </row>
    <row r="36" spans="1:13" ht="76.5">
      <c r="A36" s="225">
        <v>133</v>
      </c>
      <c r="B36" s="202" t="s">
        <v>616</v>
      </c>
      <c r="C36" s="113">
        <v>46060</v>
      </c>
      <c r="D36" s="136" t="s">
        <v>615</v>
      </c>
      <c r="E36" s="120" t="s">
        <v>613</v>
      </c>
      <c r="F36" s="114" t="s">
        <v>12</v>
      </c>
      <c r="G36" s="115">
        <v>20</v>
      </c>
      <c r="H36" s="116" t="s">
        <v>831</v>
      </c>
      <c r="I36" s="117" t="s">
        <v>422</v>
      </c>
      <c r="J36" s="111" t="s">
        <v>614</v>
      </c>
      <c r="K36" s="128" t="s">
        <v>27</v>
      </c>
      <c r="L36" s="210">
        <v>-10.892319000000001</v>
      </c>
      <c r="M36" s="211">
        <v>75.106019000000003</v>
      </c>
    </row>
    <row r="37" spans="1:13" ht="96.75" customHeight="1">
      <c r="A37" s="225">
        <v>132</v>
      </c>
      <c r="B37" s="202" t="s">
        <v>606</v>
      </c>
      <c r="C37" s="113">
        <v>46060</v>
      </c>
      <c r="D37" s="136" t="s">
        <v>561</v>
      </c>
      <c r="E37" s="126" t="s">
        <v>605</v>
      </c>
      <c r="F37" s="114" t="s">
        <v>12</v>
      </c>
      <c r="G37" s="115">
        <v>10</v>
      </c>
      <c r="H37" s="116" t="s">
        <v>832</v>
      </c>
      <c r="I37" s="117" t="s">
        <v>564</v>
      </c>
      <c r="J37" s="111" t="s">
        <v>127</v>
      </c>
      <c r="K37" s="144"/>
      <c r="L37" s="166">
        <v>-5.8019999999999996</v>
      </c>
      <c r="M37" s="167">
        <v>-79.376000000000005</v>
      </c>
    </row>
    <row r="38" spans="1:13" ht="96.75" customHeight="1">
      <c r="A38" s="225">
        <v>131</v>
      </c>
      <c r="B38" s="202" t="s">
        <v>604</v>
      </c>
      <c r="C38" s="113">
        <v>46060</v>
      </c>
      <c r="D38" s="135" t="s">
        <v>602</v>
      </c>
      <c r="E38" s="126" t="s">
        <v>603</v>
      </c>
      <c r="F38" s="114" t="s">
        <v>12</v>
      </c>
      <c r="G38" s="206">
        <v>50</v>
      </c>
      <c r="H38" s="116" t="s">
        <v>833</v>
      </c>
      <c r="I38" s="117" t="s">
        <v>623</v>
      </c>
      <c r="J38" s="111" t="s">
        <v>434</v>
      </c>
      <c r="K38" s="128" t="s">
        <v>27</v>
      </c>
      <c r="L38" s="208">
        <v>-8.7426960000000005</v>
      </c>
      <c r="M38" s="209">
        <v>-77.899883000000003</v>
      </c>
    </row>
    <row r="39" spans="1:13" ht="76.5">
      <c r="A39" s="225">
        <v>130</v>
      </c>
      <c r="B39" s="202" t="s">
        <v>588</v>
      </c>
      <c r="C39" s="113">
        <v>46059</v>
      </c>
      <c r="D39" s="135" t="s">
        <v>586</v>
      </c>
      <c r="E39" s="126" t="s">
        <v>587</v>
      </c>
      <c r="F39" s="114" t="s">
        <v>12</v>
      </c>
      <c r="G39" s="115">
        <v>300</v>
      </c>
      <c r="H39" s="116" t="s">
        <v>834</v>
      </c>
      <c r="I39" s="117" t="s">
        <v>294</v>
      </c>
      <c r="J39" s="111" t="s">
        <v>460</v>
      </c>
      <c r="K39" s="128" t="s">
        <v>27</v>
      </c>
      <c r="L39" s="112">
        <v>-8.5827530000000003</v>
      </c>
      <c r="M39" s="118">
        <v>-77.521118999999999</v>
      </c>
    </row>
    <row r="40" spans="1:13" ht="96.75" customHeight="1">
      <c r="A40" s="225">
        <v>129</v>
      </c>
      <c r="B40" s="202" t="s">
        <v>580</v>
      </c>
      <c r="C40" s="113">
        <v>46059</v>
      </c>
      <c r="D40" s="136" t="s">
        <v>589</v>
      </c>
      <c r="E40" s="126" t="s">
        <v>590</v>
      </c>
      <c r="F40" s="114" t="s">
        <v>12</v>
      </c>
      <c r="G40" s="115">
        <v>35</v>
      </c>
      <c r="H40" s="116" t="s">
        <v>835</v>
      </c>
      <c r="I40" s="117" t="s">
        <v>513</v>
      </c>
      <c r="J40" s="111" t="s">
        <v>438</v>
      </c>
      <c r="K40" s="128" t="s">
        <v>27</v>
      </c>
      <c r="L40" s="112">
        <v>-6.2403500000000003</v>
      </c>
      <c r="M40" s="118">
        <v>-78.717327999999995</v>
      </c>
    </row>
    <row r="41" spans="1:13" ht="96.75" customHeight="1">
      <c r="A41" s="225">
        <v>128</v>
      </c>
      <c r="B41" s="202" t="s">
        <v>627</v>
      </c>
      <c r="C41" s="113">
        <v>46058</v>
      </c>
      <c r="D41" s="135" t="s">
        <v>342</v>
      </c>
      <c r="E41" s="120" t="s">
        <v>625</v>
      </c>
      <c r="F41" s="114" t="s">
        <v>12</v>
      </c>
      <c r="G41" s="115" t="s">
        <v>90</v>
      </c>
      <c r="H41" s="116" t="s">
        <v>836</v>
      </c>
      <c r="I41" s="117" t="s">
        <v>632</v>
      </c>
      <c r="J41" s="111" t="s">
        <v>283</v>
      </c>
      <c r="K41" s="128" t="s">
        <v>27</v>
      </c>
      <c r="L41" s="112">
        <v>-5.3179999999999996</v>
      </c>
      <c r="M41" s="118">
        <v>-79.478099999999998</v>
      </c>
    </row>
    <row r="42" spans="1:13" ht="96.75" customHeight="1">
      <c r="A42" s="225">
        <v>127</v>
      </c>
      <c r="B42" s="202" t="s">
        <v>626</v>
      </c>
      <c r="C42" s="113">
        <v>46058</v>
      </c>
      <c r="D42" s="135" t="s">
        <v>323</v>
      </c>
      <c r="E42" s="120" t="s">
        <v>624</v>
      </c>
      <c r="F42" s="114" t="s">
        <v>12</v>
      </c>
      <c r="G42" s="115" t="s">
        <v>90</v>
      </c>
      <c r="H42" s="116" t="s">
        <v>836</v>
      </c>
      <c r="I42" s="117" t="s">
        <v>632</v>
      </c>
      <c r="J42" s="111" t="s">
        <v>283</v>
      </c>
      <c r="K42" s="128" t="s">
        <v>27</v>
      </c>
      <c r="L42" s="112">
        <v>-5.3828170000000002</v>
      </c>
      <c r="M42" s="118">
        <v>-79.607921000000005</v>
      </c>
    </row>
    <row r="43" spans="1:13" ht="96.75" customHeight="1">
      <c r="A43" s="225">
        <v>126</v>
      </c>
      <c r="B43" s="202" t="s">
        <v>583</v>
      </c>
      <c r="C43" s="113">
        <v>46058</v>
      </c>
      <c r="D43" s="163" t="s">
        <v>584</v>
      </c>
      <c r="E43" s="120" t="s">
        <v>585</v>
      </c>
      <c r="F43" s="114" t="s">
        <v>12</v>
      </c>
      <c r="G43" s="121" t="s">
        <v>90</v>
      </c>
      <c r="H43" s="116" t="s">
        <v>837</v>
      </c>
      <c r="I43" s="117" t="s">
        <v>182</v>
      </c>
      <c r="J43" s="130" t="s">
        <v>211</v>
      </c>
      <c r="K43" s="146" t="s">
        <v>27</v>
      </c>
      <c r="L43" s="112">
        <v>-12.037077999999999</v>
      </c>
      <c r="M43" s="118">
        <v>-76.120215999999999</v>
      </c>
    </row>
    <row r="44" spans="1:13" ht="100.5" customHeight="1">
      <c r="A44" s="225">
        <v>125</v>
      </c>
      <c r="B44" s="202" t="s">
        <v>571</v>
      </c>
      <c r="C44" s="113">
        <v>46058</v>
      </c>
      <c r="D44" s="134" t="s">
        <v>163</v>
      </c>
      <c r="E44" s="126" t="s">
        <v>576</v>
      </c>
      <c r="F44" s="114" t="s">
        <v>12</v>
      </c>
      <c r="G44" s="115">
        <v>81</v>
      </c>
      <c r="H44" s="119" t="s">
        <v>838</v>
      </c>
      <c r="I44" s="117" t="s">
        <v>75</v>
      </c>
      <c r="J44" s="111" t="s">
        <v>577</v>
      </c>
      <c r="K44" s="128" t="s">
        <v>27</v>
      </c>
      <c r="L44" s="112">
        <v>-9.0378699999999998</v>
      </c>
      <c r="M44" s="118">
        <v>-75.493601999999996</v>
      </c>
    </row>
    <row r="45" spans="1:13" ht="100.5" customHeight="1">
      <c r="A45" s="225">
        <v>124</v>
      </c>
      <c r="B45" s="202" t="s">
        <v>572</v>
      </c>
      <c r="C45" s="113">
        <v>46058</v>
      </c>
      <c r="D45" s="134" t="s">
        <v>163</v>
      </c>
      <c r="E45" s="126" t="s">
        <v>109</v>
      </c>
      <c r="F45" s="114" t="s">
        <v>12</v>
      </c>
      <c r="G45" s="115">
        <v>283</v>
      </c>
      <c r="H45" s="119" t="s">
        <v>838</v>
      </c>
      <c r="I45" s="117" t="s">
        <v>75</v>
      </c>
      <c r="J45" s="111" t="s">
        <v>577</v>
      </c>
      <c r="K45" s="128" t="s">
        <v>27</v>
      </c>
      <c r="L45" s="112">
        <v>-9.0373579999999993</v>
      </c>
      <c r="M45" s="118">
        <v>-75.505527999999998</v>
      </c>
    </row>
    <row r="46" spans="1:13" ht="100.5" customHeight="1">
      <c r="A46" s="225">
        <v>123</v>
      </c>
      <c r="B46" s="202" t="s">
        <v>637</v>
      </c>
      <c r="C46" s="113">
        <v>46057</v>
      </c>
      <c r="D46" s="136" t="s">
        <v>633</v>
      </c>
      <c r="E46" s="120" t="s">
        <v>635</v>
      </c>
      <c r="F46" s="114" t="s">
        <v>12</v>
      </c>
      <c r="G46" s="115" t="s">
        <v>90</v>
      </c>
      <c r="H46" s="116" t="s">
        <v>839</v>
      </c>
      <c r="I46" s="117" t="s">
        <v>422</v>
      </c>
      <c r="J46" s="111" t="s">
        <v>614</v>
      </c>
      <c r="K46" s="128" t="s">
        <v>638</v>
      </c>
      <c r="L46" s="210">
        <v>-11.214127</v>
      </c>
      <c r="M46" s="211">
        <v>-74.415918000000005</v>
      </c>
    </row>
    <row r="47" spans="1:13" ht="120" customHeight="1">
      <c r="A47" s="225">
        <v>122</v>
      </c>
      <c r="B47" s="202" t="s">
        <v>636</v>
      </c>
      <c r="C47" s="113">
        <v>46057</v>
      </c>
      <c r="D47" s="136" t="s">
        <v>633</v>
      </c>
      <c r="E47" s="120" t="s">
        <v>634</v>
      </c>
      <c r="F47" s="114" t="s">
        <v>12</v>
      </c>
      <c r="G47" s="115" t="s">
        <v>90</v>
      </c>
      <c r="H47" s="116" t="s">
        <v>839</v>
      </c>
      <c r="I47" s="117" t="s">
        <v>422</v>
      </c>
      <c r="J47" s="111" t="s">
        <v>614</v>
      </c>
      <c r="K47" s="128" t="s">
        <v>27</v>
      </c>
      <c r="L47" s="210">
        <v>-11.214127</v>
      </c>
      <c r="M47" s="211">
        <v>-74.415918000000005</v>
      </c>
    </row>
    <row r="48" spans="1:13" ht="89.25" customHeight="1">
      <c r="A48" s="225">
        <v>121</v>
      </c>
      <c r="B48" s="205" t="s">
        <v>574</v>
      </c>
      <c r="C48" s="113">
        <v>46057</v>
      </c>
      <c r="D48" s="136" t="s">
        <v>154</v>
      </c>
      <c r="E48" s="126" t="s">
        <v>101</v>
      </c>
      <c r="F48" s="114" t="s">
        <v>12</v>
      </c>
      <c r="G48" s="115">
        <v>141</v>
      </c>
      <c r="H48" s="116" t="s">
        <v>840</v>
      </c>
      <c r="I48" s="117" t="s">
        <v>75</v>
      </c>
      <c r="J48" s="111" t="s">
        <v>577</v>
      </c>
      <c r="K48" s="128" t="s">
        <v>27</v>
      </c>
      <c r="L48" s="112">
        <v>-8.8298100000000002</v>
      </c>
      <c r="M48" s="118">
        <v>-75.213064000000003</v>
      </c>
    </row>
    <row r="49" spans="1:13" ht="96.75" customHeight="1">
      <c r="A49" s="225">
        <v>120</v>
      </c>
      <c r="B49" s="202" t="s">
        <v>608</v>
      </c>
      <c r="C49" s="113">
        <v>46057</v>
      </c>
      <c r="D49" s="136" t="s">
        <v>607</v>
      </c>
      <c r="E49" s="126" t="s">
        <v>609</v>
      </c>
      <c r="F49" s="114" t="s">
        <v>12</v>
      </c>
      <c r="G49" s="121">
        <v>50</v>
      </c>
      <c r="H49" s="116" t="s">
        <v>841</v>
      </c>
      <c r="I49" s="117" t="s">
        <v>430</v>
      </c>
      <c r="J49" s="111" t="s">
        <v>98</v>
      </c>
      <c r="K49" s="207"/>
      <c r="L49" s="208">
        <v>-7.0927509999999998</v>
      </c>
      <c r="M49" s="209">
        <v>-78.572452999999996</v>
      </c>
    </row>
    <row r="50" spans="1:13" ht="129" customHeight="1">
      <c r="A50" s="225">
        <v>119</v>
      </c>
      <c r="B50" s="202" t="s">
        <v>555</v>
      </c>
      <c r="C50" s="113">
        <v>46056</v>
      </c>
      <c r="D50" s="136" t="s">
        <v>742</v>
      </c>
      <c r="E50" s="120" t="s">
        <v>597</v>
      </c>
      <c r="F50" s="114" t="s">
        <v>12</v>
      </c>
      <c r="G50" s="115" t="s">
        <v>90</v>
      </c>
      <c r="H50" s="116" t="s">
        <v>842</v>
      </c>
      <c r="I50" s="117" t="s">
        <v>559</v>
      </c>
      <c r="J50" s="130" t="s">
        <v>211</v>
      </c>
      <c r="K50" s="128" t="s">
        <v>27</v>
      </c>
      <c r="L50" s="112">
        <v>-10.49685</v>
      </c>
      <c r="M50" s="118">
        <v>-77.076480000000004</v>
      </c>
    </row>
    <row r="51" spans="1:13" ht="96.75" customHeight="1">
      <c r="A51" s="225">
        <v>118</v>
      </c>
      <c r="B51" s="202" t="s">
        <v>553</v>
      </c>
      <c r="C51" s="113">
        <v>46056</v>
      </c>
      <c r="D51" s="136" t="s">
        <v>552</v>
      </c>
      <c r="E51" s="126" t="s">
        <v>560</v>
      </c>
      <c r="F51" s="114" t="s">
        <v>12</v>
      </c>
      <c r="G51" s="121" t="s">
        <v>90</v>
      </c>
      <c r="H51" s="116" t="s">
        <v>843</v>
      </c>
      <c r="I51" s="116" t="s">
        <v>566</v>
      </c>
      <c r="J51" s="117" t="s">
        <v>554</v>
      </c>
      <c r="K51" s="146" t="s">
        <v>27</v>
      </c>
      <c r="L51" s="112">
        <v>-13.646100000000001</v>
      </c>
      <c r="M51" s="118">
        <v>-70.468299999999999</v>
      </c>
    </row>
    <row r="52" spans="1:13" ht="89.25">
      <c r="A52" s="225">
        <v>117</v>
      </c>
      <c r="B52" s="202" t="s">
        <v>582</v>
      </c>
      <c r="C52" s="113">
        <v>46056</v>
      </c>
      <c r="D52" s="135" t="s">
        <v>229</v>
      </c>
      <c r="E52" s="126" t="s">
        <v>581</v>
      </c>
      <c r="F52" s="114" t="s">
        <v>12</v>
      </c>
      <c r="G52" s="115">
        <v>20</v>
      </c>
      <c r="H52" s="116" t="s">
        <v>844</v>
      </c>
      <c r="I52" s="117" t="s">
        <v>257</v>
      </c>
      <c r="J52" s="111" t="s">
        <v>577</v>
      </c>
      <c r="K52" s="146" t="s">
        <v>27</v>
      </c>
      <c r="L52" s="112">
        <v>-10.737940999999999</v>
      </c>
      <c r="M52" s="118">
        <v>-75.254650999999996</v>
      </c>
    </row>
    <row r="53" spans="1:13" ht="76.5">
      <c r="A53" s="225">
        <v>116</v>
      </c>
      <c r="B53" s="202" t="s">
        <v>563</v>
      </c>
      <c r="C53" s="113">
        <v>46056</v>
      </c>
      <c r="D53" s="136" t="s">
        <v>565</v>
      </c>
      <c r="E53" s="126" t="s">
        <v>562</v>
      </c>
      <c r="F53" s="114" t="s">
        <v>12</v>
      </c>
      <c r="G53" s="115" t="s">
        <v>90</v>
      </c>
      <c r="H53" s="116" t="s">
        <v>845</v>
      </c>
      <c r="I53" s="117" t="s">
        <v>564</v>
      </c>
      <c r="J53" s="111" t="s">
        <v>127</v>
      </c>
      <c r="K53" s="128" t="s">
        <v>27</v>
      </c>
      <c r="L53" s="203">
        <v>-5.7978810000000003</v>
      </c>
      <c r="M53" s="204">
        <v>-79.377106999999995</v>
      </c>
    </row>
    <row r="54" spans="1:13" ht="76.5">
      <c r="A54" s="225">
        <v>115</v>
      </c>
      <c r="B54" s="202" t="s">
        <v>556</v>
      </c>
      <c r="C54" s="113">
        <v>46056</v>
      </c>
      <c r="D54" s="136" t="s">
        <v>557</v>
      </c>
      <c r="E54" s="120" t="s">
        <v>558</v>
      </c>
      <c r="F54" s="114" t="s">
        <v>12</v>
      </c>
      <c r="G54" s="115">
        <v>580</v>
      </c>
      <c r="H54" s="116" t="s">
        <v>846</v>
      </c>
      <c r="I54" s="117" t="s">
        <v>593</v>
      </c>
      <c r="J54" s="111" t="s">
        <v>213</v>
      </c>
      <c r="K54" s="128" t="s">
        <v>27</v>
      </c>
      <c r="L54" s="112">
        <v>-14.192017999999999</v>
      </c>
      <c r="M54" s="118">
        <v>-69.273840000000007</v>
      </c>
    </row>
    <row r="55" spans="1:13" ht="76.5">
      <c r="A55" s="225">
        <v>114</v>
      </c>
      <c r="B55" s="202" t="s">
        <v>541</v>
      </c>
      <c r="C55" s="113">
        <v>46056</v>
      </c>
      <c r="D55" s="136" t="s">
        <v>542</v>
      </c>
      <c r="E55" s="120" t="s">
        <v>543</v>
      </c>
      <c r="F55" s="114" t="s">
        <v>12</v>
      </c>
      <c r="G55" s="115">
        <v>100</v>
      </c>
      <c r="H55" s="116" t="s">
        <v>847</v>
      </c>
      <c r="I55" s="117" t="s">
        <v>567</v>
      </c>
      <c r="J55" s="111" t="s">
        <v>285</v>
      </c>
      <c r="K55" s="128" t="s">
        <v>27</v>
      </c>
      <c r="L55" s="112">
        <v>-9.8050549999999994</v>
      </c>
      <c r="M55" s="118">
        <v>-76.068413000000007</v>
      </c>
    </row>
    <row r="56" spans="1:13" ht="100.5" customHeight="1">
      <c r="A56" s="225">
        <v>113</v>
      </c>
      <c r="B56" s="197" t="s">
        <v>540</v>
      </c>
      <c r="C56" s="113">
        <v>46055</v>
      </c>
      <c r="D56" s="136" t="s">
        <v>400</v>
      </c>
      <c r="E56" s="120" t="s">
        <v>539</v>
      </c>
      <c r="F56" s="114" t="s">
        <v>12</v>
      </c>
      <c r="G56" s="115">
        <v>50</v>
      </c>
      <c r="H56" s="116" t="s">
        <v>848</v>
      </c>
      <c r="I56" s="117" t="s">
        <v>568</v>
      </c>
      <c r="J56" s="111" t="s">
        <v>293</v>
      </c>
      <c r="K56" s="128" t="s">
        <v>27</v>
      </c>
      <c r="L56" s="112">
        <v>-12.598998</v>
      </c>
      <c r="M56" s="118">
        <v>-73.830695000000006</v>
      </c>
    </row>
    <row r="57" spans="1:13" ht="100.5" customHeight="1">
      <c r="A57" s="225">
        <v>112</v>
      </c>
      <c r="B57" s="197" t="s">
        <v>536</v>
      </c>
      <c r="C57" s="113">
        <v>46055</v>
      </c>
      <c r="D57" s="135" t="s">
        <v>535</v>
      </c>
      <c r="E57" s="126" t="s">
        <v>595</v>
      </c>
      <c r="F57" s="114" t="s">
        <v>12</v>
      </c>
      <c r="G57" s="115">
        <v>25</v>
      </c>
      <c r="H57" s="116" t="s">
        <v>849</v>
      </c>
      <c r="I57" s="117" t="s">
        <v>25</v>
      </c>
      <c r="J57" s="111" t="s">
        <v>220</v>
      </c>
      <c r="K57" s="128" t="s">
        <v>27</v>
      </c>
      <c r="L57" s="112">
        <v>-6.310772</v>
      </c>
      <c r="M57" s="118">
        <v>-78.106030000000004</v>
      </c>
    </row>
    <row r="58" spans="1:13" ht="100.5" customHeight="1">
      <c r="A58" s="225">
        <v>111</v>
      </c>
      <c r="B58" s="197" t="s">
        <v>534</v>
      </c>
      <c r="C58" s="113">
        <v>46055</v>
      </c>
      <c r="D58" s="135" t="s">
        <v>533</v>
      </c>
      <c r="E58" s="126" t="s">
        <v>594</v>
      </c>
      <c r="F58" s="114" t="s">
        <v>12</v>
      </c>
      <c r="G58" s="199">
        <v>25</v>
      </c>
      <c r="H58" s="116" t="s">
        <v>850</v>
      </c>
      <c r="I58" s="117" t="s">
        <v>569</v>
      </c>
      <c r="J58" s="111" t="s">
        <v>408</v>
      </c>
      <c r="K58" s="128" t="s">
        <v>27</v>
      </c>
      <c r="L58" s="200">
        <v>-14.067361</v>
      </c>
      <c r="M58" s="201">
        <v>-72.571194000000006</v>
      </c>
    </row>
    <row r="59" spans="1:13" ht="100.5" customHeight="1">
      <c r="A59" s="225">
        <v>110</v>
      </c>
      <c r="B59" s="197" t="s">
        <v>529</v>
      </c>
      <c r="C59" s="113">
        <v>46055</v>
      </c>
      <c r="D59" s="163" t="s">
        <v>527</v>
      </c>
      <c r="E59" s="120" t="s">
        <v>528</v>
      </c>
      <c r="F59" s="114" t="s">
        <v>12</v>
      </c>
      <c r="G59" s="115">
        <v>50</v>
      </c>
      <c r="H59" s="116" t="s">
        <v>851</v>
      </c>
      <c r="I59" s="117" t="s">
        <v>570</v>
      </c>
      <c r="J59" s="130" t="s">
        <v>343</v>
      </c>
      <c r="K59" s="128" t="s">
        <v>27</v>
      </c>
      <c r="L59" s="112">
        <v>-9.1523640000000004</v>
      </c>
      <c r="M59" s="118">
        <v>-75.973313000000005</v>
      </c>
    </row>
    <row r="60" spans="1:13" ht="100.5" customHeight="1">
      <c r="A60" s="225">
        <v>109</v>
      </c>
      <c r="B60" s="197" t="s">
        <v>526</v>
      </c>
      <c r="C60" s="113">
        <v>46055</v>
      </c>
      <c r="D60" s="136" t="s">
        <v>525</v>
      </c>
      <c r="E60" s="120" t="s">
        <v>524</v>
      </c>
      <c r="F60" s="114" t="s">
        <v>12</v>
      </c>
      <c r="G60" s="115">
        <v>20</v>
      </c>
      <c r="H60" s="116" t="s">
        <v>852</v>
      </c>
      <c r="I60" s="117" t="s">
        <v>664</v>
      </c>
      <c r="J60" s="130" t="s">
        <v>219</v>
      </c>
      <c r="K60" s="128" t="s">
        <v>27</v>
      </c>
      <c r="L60" s="112">
        <v>-6.1516489999999999</v>
      </c>
      <c r="M60" s="118">
        <v>-78.685432000000006</v>
      </c>
    </row>
    <row r="61" spans="1:13" ht="105.75" customHeight="1">
      <c r="A61" s="225">
        <v>108</v>
      </c>
      <c r="B61" s="202" t="s">
        <v>544</v>
      </c>
      <c r="C61" s="198">
        <v>46054</v>
      </c>
      <c r="D61" s="136" t="s">
        <v>545</v>
      </c>
      <c r="E61" s="126" t="s">
        <v>599</v>
      </c>
      <c r="F61" s="114" t="s">
        <v>12</v>
      </c>
      <c r="G61" s="121" t="s">
        <v>90</v>
      </c>
      <c r="H61" s="116" t="s">
        <v>853</v>
      </c>
      <c r="I61" s="117" t="s">
        <v>25</v>
      </c>
      <c r="J61" s="111" t="s">
        <v>212</v>
      </c>
      <c r="K61" s="128" t="s">
        <v>27</v>
      </c>
      <c r="L61" s="112">
        <v>-11.77</v>
      </c>
      <c r="M61" s="118">
        <v>-74.116</v>
      </c>
    </row>
    <row r="62" spans="1:13" ht="115.5" customHeight="1">
      <c r="A62" s="225">
        <v>107</v>
      </c>
      <c r="B62" s="197" t="s">
        <v>522</v>
      </c>
      <c r="C62" s="198">
        <v>46054</v>
      </c>
      <c r="D62" s="136" t="s">
        <v>206</v>
      </c>
      <c r="E62" s="126" t="s">
        <v>523</v>
      </c>
      <c r="F62" s="114" t="s">
        <v>12</v>
      </c>
      <c r="G62" s="121">
        <v>50</v>
      </c>
      <c r="H62" s="116" t="s">
        <v>854</v>
      </c>
      <c r="I62" s="117" t="s">
        <v>430</v>
      </c>
      <c r="J62" s="111" t="s">
        <v>98</v>
      </c>
      <c r="K62" s="128" t="s">
        <v>27</v>
      </c>
      <c r="L62" s="112">
        <v>-6.3550000000000004</v>
      </c>
      <c r="M62" s="118">
        <v>-78.811800000000005</v>
      </c>
    </row>
    <row r="63" spans="1:13" ht="98.25" customHeight="1">
      <c r="A63" s="225">
        <v>106</v>
      </c>
      <c r="B63" s="197" t="s">
        <v>510</v>
      </c>
      <c r="C63" s="113">
        <v>46053</v>
      </c>
      <c r="D63" s="136" t="s">
        <v>413</v>
      </c>
      <c r="E63" s="126" t="s">
        <v>511</v>
      </c>
      <c r="F63" s="114" t="s">
        <v>12</v>
      </c>
      <c r="G63" s="115">
        <v>160</v>
      </c>
      <c r="H63" s="116" t="s">
        <v>855</v>
      </c>
      <c r="I63" s="117" t="s">
        <v>325</v>
      </c>
      <c r="J63" s="111" t="s">
        <v>213</v>
      </c>
      <c r="K63" s="128" t="s">
        <v>27</v>
      </c>
      <c r="L63" s="112">
        <v>-14.314204999999999</v>
      </c>
      <c r="M63" s="118">
        <v>-69.454548000000003</v>
      </c>
    </row>
    <row r="64" spans="1:13" ht="96.75" customHeight="1">
      <c r="A64" s="225">
        <v>105</v>
      </c>
      <c r="B64" s="197" t="s">
        <v>502</v>
      </c>
      <c r="C64" s="113">
        <v>46052</v>
      </c>
      <c r="D64" s="136" t="s">
        <v>172</v>
      </c>
      <c r="E64" s="126" t="s">
        <v>600</v>
      </c>
      <c r="F64" s="114" t="s">
        <v>12</v>
      </c>
      <c r="G64" s="115">
        <v>800</v>
      </c>
      <c r="H64" s="116" t="s">
        <v>856</v>
      </c>
      <c r="I64" s="117" t="s">
        <v>509</v>
      </c>
      <c r="J64" s="111" t="s">
        <v>286</v>
      </c>
      <c r="K64" s="128" t="s">
        <v>27</v>
      </c>
      <c r="L64" s="112">
        <v>-10.110395</v>
      </c>
      <c r="M64" s="118">
        <v>-75.673355999999998</v>
      </c>
    </row>
    <row r="65" spans="1:13" ht="95.25" customHeight="1">
      <c r="A65" s="225">
        <v>104</v>
      </c>
      <c r="B65" s="197" t="s">
        <v>484</v>
      </c>
      <c r="C65" s="113">
        <v>46052</v>
      </c>
      <c r="D65" s="136" t="s">
        <v>427</v>
      </c>
      <c r="E65" s="126" t="s">
        <v>687</v>
      </c>
      <c r="F65" s="114" t="s">
        <v>12</v>
      </c>
      <c r="G65" s="115">
        <v>30</v>
      </c>
      <c r="H65" s="116" t="s">
        <v>857</v>
      </c>
      <c r="I65" s="117" t="s">
        <v>579</v>
      </c>
      <c r="J65" s="111" t="s">
        <v>428</v>
      </c>
      <c r="K65" s="128" t="s">
        <v>27</v>
      </c>
      <c r="L65" s="112">
        <v>-13.63076</v>
      </c>
      <c r="M65" s="118">
        <v>-71.072991999999999</v>
      </c>
    </row>
    <row r="66" spans="1:13" ht="103.5" customHeight="1">
      <c r="A66" s="225">
        <v>103</v>
      </c>
      <c r="B66" s="197" t="s">
        <v>494</v>
      </c>
      <c r="C66" s="113">
        <v>46052</v>
      </c>
      <c r="D66" s="136" t="s">
        <v>495</v>
      </c>
      <c r="E66" s="120" t="s">
        <v>496</v>
      </c>
      <c r="F66" s="114" t="s">
        <v>12</v>
      </c>
      <c r="G66" s="115" t="s">
        <v>90</v>
      </c>
      <c r="H66" s="116" t="s">
        <v>858</v>
      </c>
      <c r="I66" s="117" t="s">
        <v>497</v>
      </c>
      <c r="J66" s="111" t="s">
        <v>498</v>
      </c>
      <c r="K66" s="128" t="s">
        <v>27</v>
      </c>
      <c r="L66" s="112">
        <v>-17.426928</v>
      </c>
      <c r="M66" s="118">
        <v>-69.935142999999997</v>
      </c>
    </row>
    <row r="67" spans="1:13" ht="86.25" customHeight="1">
      <c r="A67" s="225">
        <v>102</v>
      </c>
      <c r="B67" s="197" t="s">
        <v>508</v>
      </c>
      <c r="C67" s="113">
        <v>46051</v>
      </c>
      <c r="D67" s="136" t="s">
        <v>420</v>
      </c>
      <c r="E67" s="120" t="s">
        <v>692</v>
      </c>
      <c r="F67" s="114" t="s">
        <v>12</v>
      </c>
      <c r="G67" s="115">
        <v>20</v>
      </c>
      <c r="H67" s="116" t="s">
        <v>859</v>
      </c>
      <c r="I67" s="117" t="s">
        <v>512</v>
      </c>
      <c r="J67" s="111" t="s">
        <v>244</v>
      </c>
      <c r="K67" s="128" t="s">
        <v>27</v>
      </c>
      <c r="L67" s="194">
        <v>-10.892528</v>
      </c>
      <c r="M67" s="195">
        <v>-74.931653999999995</v>
      </c>
    </row>
    <row r="68" spans="1:13" ht="105.75" customHeight="1">
      <c r="A68" s="225">
        <v>101</v>
      </c>
      <c r="B68" s="202" t="s">
        <v>546</v>
      </c>
      <c r="C68" s="113">
        <v>46051</v>
      </c>
      <c r="D68" s="136" t="s">
        <v>547</v>
      </c>
      <c r="E68" s="126" t="s">
        <v>548</v>
      </c>
      <c r="F68" s="114" t="s">
        <v>12</v>
      </c>
      <c r="G68" s="199">
        <v>120</v>
      </c>
      <c r="H68" s="116" t="s">
        <v>860</v>
      </c>
      <c r="I68" s="117" t="s">
        <v>25</v>
      </c>
      <c r="J68" s="111" t="s">
        <v>446</v>
      </c>
      <c r="K68" s="128" t="s">
        <v>27</v>
      </c>
      <c r="L68" s="200">
        <v>-14.379644000000001</v>
      </c>
      <c r="M68" s="201">
        <v>-75.093508999999997</v>
      </c>
    </row>
    <row r="69" spans="1:13" ht="93" customHeight="1">
      <c r="A69" s="225">
        <v>100</v>
      </c>
      <c r="B69" s="197" t="s">
        <v>538</v>
      </c>
      <c r="C69" s="113">
        <v>46051</v>
      </c>
      <c r="D69" s="136" t="s">
        <v>454</v>
      </c>
      <c r="E69" s="126" t="s">
        <v>537</v>
      </c>
      <c r="F69" s="114" t="s">
        <v>12</v>
      </c>
      <c r="G69" s="199">
        <v>200</v>
      </c>
      <c r="H69" s="116" t="s">
        <v>861</v>
      </c>
      <c r="I69" s="117" t="s">
        <v>25</v>
      </c>
      <c r="J69" s="111" t="s">
        <v>353</v>
      </c>
      <c r="K69" s="128" t="s">
        <v>27</v>
      </c>
      <c r="L69" s="200">
        <v>-17.612556000000001</v>
      </c>
      <c r="M69" s="201">
        <v>-69.774265999999997</v>
      </c>
    </row>
    <row r="70" spans="1:13" ht="117" customHeight="1">
      <c r="A70" s="225">
        <v>99</v>
      </c>
      <c r="B70" s="197" t="s">
        <v>493</v>
      </c>
      <c r="C70" s="113">
        <v>46051</v>
      </c>
      <c r="D70" s="134" t="s">
        <v>491</v>
      </c>
      <c r="E70" s="120" t="s">
        <v>492</v>
      </c>
      <c r="F70" s="114" t="s">
        <v>12</v>
      </c>
      <c r="G70" s="115">
        <v>20</v>
      </c>
      <c r="H70" s="116" t="s">
        <v>862</v>
      </c>
      <c r="I70" s="117" t="s">
        <v>412</v>
      </c>
      <c r="J70" s="111" t="s">
        <v>408</v>
      </c>
      <c r="K70" s="128" t="s">
        <v>27</v>
      </c>
      <c r="L70" s="112">
        <v>-14.5022</v>
      </c>
      <c r="M70" s="118">
        <v>-71.315299999999993</v>
      </c>
    </row>
    <row r="71" spans="1:13" ht="114" customHeight="1">
      <c r="A71" s="225">
        <v>98</v>
      </c>
      <c r="B71" s="197" t="s">
        <v>503</v>
      </c>
      <c r="C71" s="113">
        <v>46051</v>
      </c>
      <c r="D71" s="135" t="s">
        <v>504</v>
      </c>
      <c r="E71" s="120" t="s">
        <v>505</v>
      </c>
      <c r="F71" s="114" t="s">
        <v>12</v>
      </c>
      <c r="G71" s="115">
        <v>20</v>
      </c>
      <c r="H71" s="116" t="s">
        <v>863</v>
      </c>
      <c r="I71" s="117" t="s">
        <v>276</v>
      </c>
      <c r="J71" s="111" t="s">
        <v>282</v>
      </c>
      <c r="K71" s="128" t="s">
        <v>27</v>
      </c>
      <c r="L71" s="112">
        <v>-5.1216049999999997</v>
      </c>
      <c r="M71" s="118">
        <v>-79.460644000000002</v>
      </c>
    </row>
    <row r="72" spans="1:13" ht="89.25">
      <c r="A72" s="225">
        <v>97</v>
      </c>
      <c r="B72" s="197" t="s">
        <v>475</v>
      </c>
      <c r="C72" s="113">
        <v>46051</v>
      </c>
      <c r="D72" s="136" t="s">
        <v>476</v>
      </c>
      <c r="E72" s="126" t="s">
        <v>478</v>
      </c>
      <c r="F72" s="114" t="s">
        <v>12</v>
      </c>
      <c r="G72" s="115">
        <v>30</v>
      </c>
      <c r="H72" s="116" t="s">
        <v>864</v>
      </c>
      <c r="I72" s="117" t="s">
        <v>477</v>
      </c>
      <c r="J72" s="111" t="s">
        <v>438</v>
      </c>
      <c r="K72" s="128" t="s">
        <v>27</v>
      </c>
      <c r="L72" s="112">
        <v>-5.3221980000000002</v>
      </c>
      <c r="M72" s="118">
        <v>-79.287218999999993</v>
      </c>
    </row>
    <row r="73" spans="1:13" ht="76.5">
      <c r="A73" s="225">
        <v>96</v>
      </c>
      <c r="B73" s="197" t="s">
        <v>507</v>
      </c>
      <c r="C73" s="113">
        <v>46050</v>
      </c>
      <c r="D73" s="136" t="s">
        <v>420</v>
      </c>
      <c r="E73" s="120" t="s">
        <v>506</v>
      </c>
      <c r="F73" s="114" t="s">
        <v>12</v>
      </c>
      <c r="G73" s="193">
        <v>60</v>
      </c>
      <c r="H73" s="116" t="s">
        <v>865</v>
      </c>
      <c r="I73" s="117" t="s">
        <v>518</v>
      </c>
      <c r="J73" s="111" t="s">
        <v>212</v>
      </c>
      <c r="K73" s="128" t="s">
        <v>27</v>
      </c>
      <c r="L73" s="194">
        <v>-10.916411999999999</v>
      </c>
      <c r="M73" s="195">
        <v>-74.886126000000004</v>
      </c>
    </row>
    <row r="74" spans="1:13" ht="102">
      <c r="A74" s="225">
        <v>95</v>
      </c>
      <c r="B74" s="197" t="s">
        <v>479</v>
      </c>
      <c r="C74" s="113">
        <v>46050</v>
      </c>
      <c r="D74" s="136" t="s">
        <v>155</v>
      </c>
      <c r="E74" s="126" t="s">
        <v>480</v>
      </c>
      <c r="F74" s="114" t="s">
        <v>12</v>
      </c>
      <c r="G74" s="115">
        <v>70</v>
      </c>
      <c r="H74" s="116" t="s">
        <v>866</v>
      </c>
      <c r="I74" s="117" t="s">
        <v>487</v>
      </c>
      <c r="J74" s="111" t="s">
        <v>408</v>
      </c>
      <c r="K74" s="128" t="s">
        <v>27</v>
      </c>
      <c r="L74" s="112">
        <v>-13.76042</v>
      </c>
      <c r="M74" s="118">
        <v>-72.883431999999999</v>
      </c>
    </row>
    <row r="75" spans="1:13" ht="117" customHeight="1">
      <c r="A75" s="225">
        <v>94</v>
      </c>
      <c r="B75" s="197" t="s">
        <v>474</v>
      </c>
      <c r="C75" s="113">
        <v>46050</v>
      </c>
      <c r="D75" s="136" t="s">
        <v>414</v>
      </c>
      <c r="E75" s="126" t="s">
        <v>473</v>
      </c>
      <c r="F75" s="114" t="s">
        <v>12</v>
      </c>
      <c r="G75" s="115">
        <v>50</v>
      </c>
      <c r="H75" s="116" t="s">
        <v>867</v>
      </c>
      <c r="I75" s="117" t="s">
        <v>488</v>
      </c>
      <c r="J75" s="111" t="s">
        <v>378</v>
      </c>
      <c r="K75" s="128" t="s">
        <v>27</v>
      </c>
      <c r="L75" s="112">
        <v>-4.792948</v>
      </c>
      <c r="M75" s="118">
        <v>-78.170235000000005</v>
      </c>
    </row>
    <row r="76" spans="1:13" ht="76.5">
      <c r="A76" s="225">
        <v>93</v>
      </c>
      <c r="B76" s="197" t="s">
        <v>470</v>
      </c>
      <c r="C76" s="113">
        <v>46050</v>
      </c>
      <c r="D76" s="136" t="s">
        <v>469</v>
      </c>
      <c r="E76" s="120" t="s">
        <v>520</v>
      </c>
      <c r="F76" s="114" t="s">
        <v>12</v>
      </c>
      <c r="G76" s="115">
        <v>35</v>
      </c>
      <c r="H76" s="116" t="s">
        <v>868</v>
      </c>
      <c r="I76" s="117" t="s">
        <v>25</v>
      </c>
      <c r="J76" s="111" t="s">
        <v>407</v>
      </c>
      <c r="K76" s="144" t="s">
        <v>27</v>
      </c>
      <c r="L76" s="112">
        <v>-13.767265</v>
      </c>
      <c r="M76" s="118">
        <v>-72.299885000000003</v>
      </c>
    </row>
    <row r="77" spans="1:13" ht="102.75" customHeight="1">
      <c r="A77" s="225">
        <v>92</v>
      </c>
      <c r="B77" s="197" t="s">
        <v>450</v>
      </c>
      <c r="C77" s="113">
        <v>46050</v>
      </c>
      <c r="D77" s="136" t="s">
        <v>451</v>
      </c>
      <c r="E77" s="126" t="s">
        <v>485</v>
      </c>
      <c r="F77" s="114" t="s">
        <v>12</v>
      </c>
      <c r="G77" s="115" t="s">
        <v>90</v>
      </c>
      <c r="H77" s="116" t="s">
        <v>869</v>
      </c>
      <c r="I77" s="117" t="s">
        <v>25</v>
      </c>
      <c r="J77" s="111" t="s">
        <v>446</v>
      </c>
      <c r="K77" s="128" t="s">
        <v>27</v>
      </c>
      <c r="L77" s="112">
        <v>-15.512831</v>
      </c>
      <c r="M77" s="118">
        <v>-74.838633999999999</v>
      </c>
    </row>
    <row r="78" spans="1:13" ht="102.75" customHeight="1">
      <c r="A78" s="225">
        <v>91</v>
      </c>
      <c r="B78" s="202" t="s">
        <v>628</v>
      </c>
      <c r="C78" s="113">
        <v>46049</v>
      </c>
      <c r="D78" s="136" t="s">
        <v>160</v>
      </c>
      <c r="E78" s="120" t="s">
        <v>629</v>
      </c>
      <c r="F78" s="114" t="s">
        <v>12</v>
      </c>
      <c r="G78" s="115">
        <v>10</v>
      </c>
      <c r="H78" s="116" t="s">
        <v>870</v>
      </c>
      <c r="I78" s="117" t="s">
        <v>25</v>
      </c>
      <c r="J78" s="111" t="s">
        <v>353</v>
      </c>
      <c r="K78" s="128" t="s">
        <v>27</v>
      </c>
      <c r="L78" s="112">
        <v>-16.777283000000001</v>
      </c>
      <c r="M78" s="118">
        <v>-70.906430999999998</v>
      </c>
    </row>
    <row r="79" spans="1:13" ht="89.25">
      <c r="A79" s="225">
        <v>90</v>
      </c>
      <c r="B79" s="197" t="s">
        <v>445</v>
      </c>
      <c r="C79" s="113">
        <v>46049</v>
      </c>
      <c r="D79" s="135" t="s">
        <v>356</v>
      </c>
      <c r="E79" s="126" t="s">
        <v>448</v>
      </c>
      <c r="F79" s="114" t="s">
        <v>12</v>
      </c>
      <c r="G79" s="159">
        <v>140</v>
      </c>
      <c r="H79" s="116" t="s">
        <v>871</v>
      </c>
      <c r="I79" s="117" t="s">
        <v>578</v>
      </c>
      <c r="J79" s="111" t="s">
        <v>577</v>
      </c>
      <c r="K79" s="128" t="s">
        <v>27</v>
      </c>
      <c r="L79" s="112">
        <v>-9.7616650000000007</v>
      </c>
      <c r="M79" s="118">
        <v>-75.508792</v>
      </c>
    </row>
    <row r="80" spans="1:13" ht="114" customHeight="1">
      <c r="A80" s="225">
        <v>89</v>
      </c>
      <c r="B80" s="197" t="s">
        <v>436</v>
      </c>
      <c r="C80" s="113">
        <v>46049</v>
      </c>
      <c r="D80" s="135" t="s">
        <v>432</v>
      </c>
      <c r="E80" s="126" t="s">
        <v>433</v>
      </c>
      <c r="F80" s="114" t="s">
        <v>12</v>
      </c>
      <c r="G80" s="115">
        <v>970</v>
      </c>
      <c r="H80" s="116" t="s">
        <v>872</v>
      </c>
      <c r="I80" s="117" t="s">
        <v>435</v>
      </c>
      <c r="J80" s="111" t="s">
        <v>434</v>
      </c>
      <c r="K80" s="144" t="s">
        <v>27</v>
      </c>
      <c r="L80" s="112">
        <v>-9.301031</v>
      </c>
      <c r="M80" s="118">
        <v>-77.013214000000005</v>
      </c>
    </row>
    <row r="81" spans="1:13" ht="114" customHeight="1">
      <c r="A81" s="225">
        <v>88</v>
      </c>
      <c r="B81" s="197" t="s">
        <v>501</v>
      </c>
      <c r="C81" s="113">
        <v>46049</v>
      </c>
      <c r="D81" s="154" t="s">
        <v>499</v>
      </c>
      <c r="E81" s="120" t="s">
        <v>500</v>
      </c>
      <c r="F81" s="114" t="s">
        <v>12</v>
      </c>
      <c r="G81" s="121" t="s">
        <v>90</v>
      </c>
      <c r="H81" s="116" t="s">
        <v>873</v>
      </c>
      <c r="I81" s="117" t="s">
        <v>25</v>
      </c>
      <c r="J81" s="111" t="s">
        <v>314</v>
      </c>
      <c r="K81" s="128" t="s">
        <v>27</v>
      </c>
      <c r="L81" s="112">
        <v>-8.1931670000000008</v>
      </c>
      <c r="M81" s="118">
        <v>-77.964049000000003</v>
      </c>
    </row>
    <row r="82" spans="1:13" ht="100.5" customHeight="1">
      <c r="A82" s="225">
        <v>87</v>
      </c>
      <c r="B82" s="197" t="s">
        <v>489</v>
      </c>
      <c r="C82" s="113">
        <v>46049</v>
      </c>
      <c r="D82" s="154" t="s">
        <v>481</v>
      </c>
      <c r="E82" s="120" t="s">
        <v>482</v>
      </c>
      <c r="F82" s="114" t="s">
        <v>12</v>
      </c>
      <c r="G82" s="121" t="s">
        <v>90</v>
      </c>
      <c r="H82" s="116" t="s">
        <v>874</v>
      </c>
      <c r="I82" s="117" t="s">
        <v>25</v>
      </c>
      <c r="J82" s="111" t="s">
        <v>460</v>
      </c>
      <c r="K82" s="128" t="s">
        <v>27</v>
      </c>
      <c r="L82" s="112">
        <v>-8.0034109999999998</v>
      </c>
      <c r="M82" s="118">
        <v>-78.313627999999994</v>
      </c>
    </row>
    <row r="83" spans="1:13" ht="135.75" customHeight="1">
      <c r="A83" s="225">
        <v>86</v>
      </c>
      <c r="B83" s="197" t="s">
        <v>458</v>
      </c>
      <c r="C83" s="113">
        <v>46049</v>
      </c>
      <c r="D83" s="134" t="s">
        <v>459</v>
      </c>
      <c r="E83" s="120" t="s">
        <v>598</v>
      </c>
      <c r="F83" s="114" t="s">
        <v>12</v>
      </c>
      <c r="G83" s="115">
        <v>150</v>
      </c>
      <c r="H83" s="116" t="s">
        <v>875</v>
      </c>
      <c r="I83" s="117" t="s">
        <v>490</v>
      </c>
      <c r="J83" s="111" t="s">
        <v>460</v>
      </c>
      <c r="K83" s="128" t="s">
        <v>27</v>
      </c>
      <c r="L83" s="112">
        <v>-8.5167059999999992</v>
      </c>
      <c r="M83" s="118">
        <v>-77.295800999999997</v>
      </c>
    </row>
    <row r="84" spans="1:13" ht="76.5">
      <c r="A84" s="225">
        <v>85</v>
      </c>
      <c r="B84" s="197" t="s">
        <v>457</v>
      </c>
      <c r="C84" s="113">
        <v>46049</v>
      </c>
      <c r="D84" s="136" t="s">
        <v>420</v>
      </c>
      <c r="E84" s="120" t="s">
        <v>516</v>
      </c>
      <c r="F84" s="114" t="s">
        <v>12</v>
      </c>
      <c r="G84" s="193">
        <v>10</v>
      </c>
      <c r="H84" s="116" t="s">
        <v>876</v>
      </c>
      <c r="I84" s="117" t="s">
        <v>422</v>
      </c>
      <c r="J84" s="111" t="s">
        <v>244</v>
      </c>
      <c r="K84" s="128" t="s">
        <v>27</v>
      </c>
      <c r="L84" s="194">
        <v>-10.900788</v>
      </c>
      <c r="M84" s="195">
        <v>-74.904053000000005</v>
      </c>
    </row>
    <row r="85" spans="1:13" ht="96" customHeight="1">
      <c r="A85" s="225">
        <v>84</v>
      </c>
      <c r="B85" s="197" t="s">
        <v>456</v>
      </c>
      <c r="C85" s="113">
        <v>46049</v>
      </c>
      <c r="D85" s="136" t="s">
        <v>454</v>
      </c>
      <c r="E85" s="120" t="s">
        <v>455</v>
      </c>
      <c r="F85" s="114" t="s">
        <v>12</v>
      </c>
      <c r="G85" s="115" t="s">
        <v>90</v>
      </c>
      <c r="H85" s="116" t="s">
        <v>877</v>
      </c>
      <c r="I85" s="117" t="s">
        <v>25</v>
      </c>
      <c r="J85" s="111" t="s">
        <v>353</v>
      </c>
      <c r="K85" s="128" t="s">
        <v>27</v>
      </c>
      <c r="L85" s="194">
        <v>-17.8005057175689</v>
      </c>
      <c r="M85" s="195">
        <v>-69.986257483057699</v>
      </c>
    </row>
    <row r="86" spans="1:13" ht="106.5" customHeight="1">
      <c r="A86" s="225">
        <v>83</v>
      </c>
      <c r="B86" s="197" t="s">
        <v>441</v>
      </c>
      <c r="C86" s="113">
        <v>46049</v>
      </c>
      <c r="D86" s="135" t="s">
        <v>517</v>
      </c>
      <c r="E86" s="126" t="s">
        <v>437</v>
      </c>
      <c r="F86" s="114" t="s">
        <v>12</v>
      </c>
      <c r="G86" s="115">
        <v>65</v>
      </c>
      <c r="H86" s="116" t="s">
        <v>878</v>
      </c>
      <c r="I86" s="117" t="s">
        <v>449</v>
      </c>
      <c r="J86" s="111" t="s">
        <v>438</v>
      </c>
      <c r="K86" s="128" t="s">
        <v>27</v>
      </c>
      <c r="L86" s="112">
        <v>-5.4207290204882304</v>
      </c>
      <c r="M86" s="118">
        <v>-79.080920262737294</v>
      </c>
    </row>
    <row r="87" spans="1:13" ht="106.5" customHeight="1">
      <c r="A87" s="225">
        <v>82</v>
      </c>
      <c r="B87" s="202" t="s">
        <v>426</v>
      </c>
      <c r="C87" s="113">
        <v>46048</v>
      </c>
      <c r="D87" s="136" t="s">
        <v>427</v>
      </c>
      <c r="E87" s="126" t="s">
        <v>699</v>
      </c>
      <c r="F87" s="114" t="s">
        <v>12</v>
      </c>
      <c r="G87" s="115">
        <v>120</v>
      </c>
      <c r="H87" s="116" t="s">
        <v>879</v>
      </c>
      <c r="I87" s="117" t="s">
        <v>640</v>
      </c>
      <c r="J87" s="111" t="s">
        <v>428</v>
      </c>
      <c r="K87" s="128" t="s">
        <v>27</v>
      </c>
      <c r="L87" s="166">
        <v>-13.513500000000001</v>
      </c>
      <c r="M87" s="167">
        <v>-70.899799999999999</v>
      </c>
    </row>
    <row r="88" spans="1:13" ht="106.5" customHeight="1">
      <c r="A88" s="225">
        <v>81</v>
      </c>
      <c r="B88" s="197" t="s">
        <v>464</v>
      </c>
      <c r="C88" s="113">
        <v>46048</v>
      </c>
      <c r="D88" s="135" t="s">
        <v>465</v>
      </c>
      <c r="E88" s="120" t="s">
        <v>466</v>
      </c>
      <c r="F88" s="114" t="s">
        <v>12</v>
      </c>
      <c r="G88" s="115">
        <v>120</v>
      </c>
      <c r="H88" s="116" t="s">
        <v>880</v>
      </c>
      <c r="I88" s="117" t="s">
        <v>25</v>
      </c>
      <c r="J88" s="111" t="s">
        <v>283</v>
      </c>
      <c r="K88" s="128" t="s">
        <v>27</v>
      </c>
      <c r="L88" s="112">
        <v>-4.2780189999999996</v>
      </c>
      <c r="M88" s="118">
        <v>-81.203856000000002</v>
      </c>
    </row>
    <row r="89" spans="1:13" ht="106.5" customHeight="1">
      <c r="A89" s="225">
        <v>80</v>
      </c>
      <c r="B89" s="197" t="s">
        <v>467</v>
      </c>
      <c r="C89" s="113">
        <v>46048</v>
      </c>
      <c r="D89" s="135" t="s">
        <v>465</v>
      </c>
      <c r="E89" s="120" t="s">
        <v>468</v>
      </c>
      <c r="F89" s="114" t="s">
        <v>12</v>
      </c>
      <c r="G89" s="115">
        <v>120</v>
      </c>
      <c r="H89" s="116" t="s">
        <v>880</v>
      </c>
      <c r="I89" s="117" t="s">
        <v>25</v>
      </c>
      <c r="J89" s="111" t="s">
        <v>283</v>
      </c>
      <c r="K89" s="128" t="s">
        <v>27</v>
      </c>
      <c r="L89" s="112">
        <v>-4.3365830000000001</v>
      </c>
      <c r="M89" s="118">
        <v>-81.135981000000001</v>
      </c>
    </row>
    <row r="90" spans="1:13" ht="106.5" customHeight="1">
      <c r="A90" s="225">
        <v>79</v>
      </c>
      <c r="B90" s="197" t="s">
        <v>444</v>
      </c>
      <c r="C90" s="113">
        <v>46048</v>
      </c>
      <c r="D90" s="135" t="s">
        <v>443</v>
      </c>
      <c r="E90" s="126" t="s">
        <v>702</v>
      </c>
      <c r="F90" s="114" t="s">
        <v>12</v>
      </c>
      <c r="G90" s="115" t="s">
        <v>90</v>
      </c>
      <c r="H90" s="116" t="s">
        <v>881</v>
      </c>
      <c r="I90" s="117" t="s">
        <v>25</v>
      </c>
      <c r="J90" s="111" t="s">
        <v>446</v>
      </c>
      <c r="K90" s="128" t="s">
        <v>27</v>
      </c>
      <c r="L90" s="112">
        <v>-13.420954999999999</v>
      </c>
      <c r="M90" s="118">
        <v>-75.965509999999995</v>
      </c>
    </row>
    <row r="91" spans="1:13" ht="106.5" customHeight="1">
      <c r="A91" s="225">
        <v>78</v>
      </c>
      <c r="B91" s="197" t="s">
        <v>440</v>
      </c>
      <c r="C91" s="113">
        <v>46048</v>
      </c>
      <c r="D91" s="135" t="s">
        <v>367</v>
      </c>
      <c r="E91" s="126" t="s">
        <v>439</v>
      </c>
      <c r="F91" s="114" t="s">
        <v>12</v>
      </c>
      <c r="G91" s="115" t="s">
        <v>90</v>
      </c>
      <c r="H91" s="116" t="s">
        <v>882</v>
      </c>
      <c r="I91" s="117" t="s">
        <v>25</v>
      </c>
      <c r="J91" s="111" t="s">
        <v>212</v>
      </c>
      <c r="K91" s="128" t="s">
        <v>27</v>
      </c>
      <c r="L91" s="112">
        <v>-11.506732</v>
      </c>
      <c r="M91" s="118">
        <v>-74.821144000000004</v>
      </c>
    </row>
    <row r="92" spans="1:13" ht="100.5" customHeight="1">
      <c r="A92" s="225">
        <v>77</v>
      </c>
      <c r="B92" s="197" t="s">
        <v>423</v>
      </c>
      <c r="C92" s="113">
        <v>46048</v>
      </c>
      <c r="D92" s="135" t="s">
        <v>424</v>
      </c>
      <c r="E92" s="126" t="s">
        <v>425</v>
      </c>
      <c r="F92" s="114" t="s">
        <v>12</v>
      </c>
      <c r="G92" s="115">
        <v>500</v>
      </c>
      <c r="H92" s="116" t="s">
        <v>883</v>
      </c>
      <c r="I92" s="117" t="s">
        <v>429</v>
      </c>
      <c r="J92" s="111" t="s">
        <v>286</v>
      </c>
      <c r="K92" s="128" t="s">
        <v>27</v>
      </c>
      <c r="L92" s="112">
        <v>-10.303898</v>
      </c>
      <c r="M92" s="118">
        <v>-75.972622000000001</v>
      </c>
    </row>
    <row r="93" spans="1:13" ht="108" customHeight="1">
      <c r="A93" s="225">
        <v>76</v>
      </c>
      <c r="B93" s="197" t="s">
        <v>416</v>
      </c>
      <c r="C93" s="113">
        <v>46045</v>
      </c>
      <c r="D93" s="136" t="s">
        <v>414</v>
      </c>
      <c r="E93" s="126" t="s">
        <v>415</v>
      </c>
      <c r="F93" s="114" t="s">
        <v>12</v>
      </c>
      <c r="G93" s="115">
        <v>20</v>
      </c>
      <c r="H93" s="116" t="s">
        <v>884</v>
      </c>
      <c r="I93" s="117" t="s">
        <v>377</v>
      </c>
      <c r="J93" s="111" t="s">
        <v>378</v>
      </c>
      <c r="K93" s="128" t="s">
        <v>27</v>
      </c>
      <c r="L93" s="191">
        <v>-4.8466279999999999</v>
      </c>
      <c r="M93" s="192">
        <v>78.173344999999998</v>
      </c>
    </row>
    <row r="94" spans="1:13" ht="103.5" customHeight="1">
      <c r="A94" s="225">
        <v>75</v>
      </c>
      <c r="B94" s="197" t="s">
        <v>472</v>
      </c>
      <c r="C94" s="113">
        <v>46044</v>
      </c>
      <c r="D94" s="135" t="s">
        <v>359</v>
      </c>
      <c r="E94" s="126" t="s">
        <v>471</v>
      </c>
      <c r="F94" s="114" t="s">
        <v>12</v>
      </c>
      <c r="G94" s="115">
        <v>50</v>
      </c>
      <c r="H94" s="116" t="s">
        <v>885</v>
      </c>
      <c r="I94" s="117" t="s">
        <v>25</v>
      </c>
      <c r="J94" s="111" t="s">
        <v>353</v>
      </c>
      <c r="K94" s="128" t="s">
        <v>27</v>
      </c>
      <c r="L94" s="112">
        <v>-16.646674999999998</v>
      </c>
      <c r="M94" s="118">
        <v>-71.014674999999997</v>
      </c>
    </row>
    <row r="95" spans="1:13" ht="76.5">
      <c r="A95" s="225">
        <v>74</v>
      </c>
      <c r="B95" s="197" t="s">
        <v>453</v>
      </c>
      <c r="C95" s="113">
        <v>46044</v>
      </c>
      <c r="D95" s="134" t="s">
        <v>452</v>
      </c>
      <c r="E95" s="120" t="s">
        <v>693</v>
      </c>
      <c r="F95" s="114" t="s">
        <v>12</v>
      </c>
      <c r="G95" s="193"/>
      <c r="H95" s="116" t="s">
        <v>886</v>
      </c>
      <c r="I95" s="117" t="s">
        <v>25</v>
      </c>
      <c r="J95" s="130" t="s">
        <v>211</v>
      </c>
      <c r="K95" s="128" t="s">
        <v>27</v>
      </c>
      <c r="L95" s="194">
        <v>-12.493069999999999</v>
      </c>
      <c r="M95" s="195">
        <v>-75.910574999999994</v>
      </c>
    </row>
    <row r="96" spans="1:13" ht="103.5" customHeight="1">
      <c r="A96" s="225">
        <v>73</v>
      </c>
      <c r="B96" s="197" t="s">
        <v>404</v>
      </c>
      <c r="C96" s="113">
        <v>46044</v>
      </c>
      <c r="D96" s="134" t="s">
        <v>406</v>
      </c>
      <c r="E96" s="120" t="s">
        <v>405</v>
      </c>
      <c r="F96" s="114" t="s">
        <v>12</v>
      </c>
      <c r="G96" s="115">
        <v>150</v>
      </c>
      <c r="H96" s="116" t="s">
        <v>887</v>
      </c>
      <c r="I96" s="117" t="s">
        <v>25</v>
      </c>
      <c r="J96" s="111" t="s">
        <v>407</v>
      </c>
      <c r="K96" s="128" t="s">
        <v>27</v>
      </c>
      <c r="L96" s="112">
        <v>-13.485531</v>
      </c>
      <c r="M96" s="118">
        <v>-72.923355000000001</v>
      </c>
    </row>
    <row r="97" spans="1:13" ht="103.5" customHeight="1">
      <c r="A97" s="225">
        <v>72</v>
      </c>
      <c r="B97" s="197" t="s">
        <v>409</v>
      </c>
      <c r="C97" s="113">
        <v>46044</v>
      </c>
      <c r="D97" s="134" t="s">
        <v>410</v>
      </c>
      <c r="E97" s="120" t="s">
        <v>411</v>
      </c>
      <c r="F97" s="114" t="s">
        <v>12</v>
      </c>
      <c r="G97" s="115">
        <v>860</v>
      </c>
      <c r="H97" s="116" t="s">
        <v>888</v>
      </c>
      <c r="I97" s="117" t="s">
        <v>412</v>
      </c>
      <c r="J97" s="111" t="s">
        <v>408</v>
      </c>
      <c r="K97" s="128" t="s">
        <v>27</v>
      </c>
      <c r="L97" s="112">
        <v>-13.110654</v>
      </c>
      <c r="M97" s="118">
        <v>-72.600886000000003</v>
      </c>
    </row>
    <row r="98" spans="1:13" ht="103.5" customHeight="1">
      <c r="A98" s="225">
        <v>71</v>
      </c>
      <c r="B98" s="197" t="s">
        <v>401</v>
      </c>
      <c r="C98" s="113">
        <v>46044</v>
      </c>
      <c r="D98" s="135" t="s">
        <v>402</v>
      </c>
      <c r="E98" s="120" t="s">
        <v>596</v>
      </c>
      <c r="F98" s="114" t="s">
        <v>12</v>
      </c>
      <c r="G98" s="161">
        <v>120</v>
      </c>
      <c r="H98" s="116" t="s">
        <v>889</v>
      </c>
      <c r="I98" s="117" t="s">
        <v>403</v>
      </c>
      <c r="J98" s="111" t="s">
        <v>282</v>
      </c>
      <c r="K98" s="128" t="s">
        <v>27</v>
      </c>
      <c r="L98" s="158">
        <v>-5.9958628999999997</v>
      </c>
      <c r="M98" s="162">
        <v>-80.578648999999999</v>
      </c>
    </row>
    <row r="99" spans="1:13" ht="85.5" customHeight="1">
      <c r="A99" s="225">
        <v>70</v>
      </c>
      <c r="B99" s="197" t="s">
        <v>671</v>
      </c>
      <c r="C99" s="113">
        <v>46044</v>
      </c>
      <c r="D99" s="163" t="s">
        <v>672</v>
      </c>
      <c r="E99" s="120" t="s">
        <v>673</v>
      </c>
      <c r="F99" s="114" t="s">
        <v>12</v>
      </c>
      <c r="G99" s="115" t="s">
        <v>90</v>
      </c>
      <c r="H99" s="116" t="s">
        <v>890</v>
      </c>
      <c r="I99" s="117" t="s">
        <v>674</v>
      </c>
      <c r="J99" s="111" t="s">
        <v>389</v>
      </c>
      <c r="K99" s="128" t="s">
        <v>27</v>
      </c>
      <c r="L99" s="112">
        <v>-12.985191</v>
      </c>
      <c r="M99" s="118">
        <v>-75.090422000000004</v>
      </c>
    </row>
    <row r="100" spans="1:13" ht="105.75" customHeight="1">
      <c r="A100" s="225">
        <v>69</v>
      </c>
      <c r="B100" s="197" t="s">
        <v>419</v>
      </c>
      <c r="C100" s="113">
        <v>46042</v>
      </c>
      <c r="D100" s="136" t="s">
        <v>420</v>
      </c>
      <c r="E100" s="120" t="s">
        <v>421</v>
      </c>
      <c r="F100" s="114" t="s">
        <v>12</v>
      </c>
      <c r="G100" s="115" t="s">
        <v>90</v>
      </c>
      <c r="H100" s="116" t="s">
        <v>891</v>
      </c>
      <c r="I100" s="117" t="s">
        <v>422</v>
      </c>
      <c r="J100" s="111" t="s">
        <v>244</v>
      </c>
      <c r="K100" s="128" t="s">
        <v>27</v>
      </c>
      <c r="L100" s="112">
        <v>-10.870471999999999</v>
      </c>
      <c r="M100" s="118">
        <v>-75.074770000000001</v>
      </c>
    </row>
    <row r="101" spans="1:13" ht="111" customHeight="1">
      <c r="A101" s="225">
        <v>68</v>
      </c>
      <c r="B101" s="197" t="s">
        <v>390</v>
      </c>
      <c r="C101" s="113">
        <v>46042</v>
      </c>
      <c r="D101" s="135" t="s">
        <v>391</v>
      </c>
      <c r="E101" s="126" t="s">
        <v>392</v>
      </c>
      <c r="F101" s="114" t="s">
        <v>12</v>
      </c>
      <c r="G101" s="164">
        <v>100</v>
      </c>
      <c r="H101" s="116" t="s">
        <v>892</v>
      </c>
      <c r="I101" s="117" t="s">
        <v>549</v>
      </c>
      <c r="J101" s="111" t="s">
        <v>286</v>
      </c>
      <c r="K101" s="128" t="s">
        <v>27</v>
      </c>
      <c r="L101" s="150">
        <v>-9.2132000000000005</v>
      </c>
      <c r="M101" s="165">
        <v>-76.233599999999996</v>
      </c>
    </row>
    <row r="102" spans="1:13" ht="80.25" customHeight="1">
      <c r="A102" s="225">
        <v>67</v>
      </c>
      <c r="B102" s="197" t="s">
        <v>387</v>
      </c>
      <c r="C102" s="113">
        <v>46042</v>
      </c>
      <c r="D102" s="134" t="s">
        <v>388</v>
      </c>
      <c r="E102" s="126" t="s">
        <v>601</v>
      </c>
      <c r="F102" s="114" t="s">
        <v>12</v>
      </c>
      <c r="G102" s="115" t="s">
        <v>90</v>
      </c>
      <c r="H102" s="116" t="s">
        <v>893</v>
      </c>
      <c r="I102" s="117" t="s">
        <v>25</v>
      </c>
      <c r="J102" s="111" t="s">
        <v>389</v>
      </c>
      <c r="K102" s="128" t="s">
        <v>27</v>
      </c>
      <c r="L102" s="112">
        <v>-13.129848000000001</v>
      </c>
      <c r="M102" s="118">
        <v>-75.075254999999999</v>
      </c>
    </row>
    <row r="103" spans="1:13" ht="76.5">
      <c r="A103" s="225">
        <v>66</v>
      </c>
      <c r="B103" s="197" t="s">
        <v>383</v>
      </c>
      <c r="C103" s="113">
        <v>46042</v>
      </c>
      <c r="D103" s="136" t="s">
        <v>384</v>
      </c>
      <c r="E103" s="120" t="s">
        <v>385</v>
      </c>
      <c r="F103" s="114" t="s">
        <v>12</v>
      </c>
      <c r="G103" s="115" t="s">
        <v>90</v>
      </c>
      <c r="H103" s="116" t="s">
        <v>894</v>
      </c>
      <c r="I103" s="117" t="s">
        <v>386</v>
      </c>
      <c r="J103" s="111" t="s">
        <v>244</v>
      </c>
      <c r="K103" s="128" t="s">
        <v>27</v>
      </c>
      <c r="L103" s="112">
        <v>-12.031338</v>
      </c>
      <c r="M103" s="118">
        <v>-75.232104000000007</v>
      </c>
    </row>
    <row r="104" spans="1:13" ht="76.5">
      <c r="A104" s="225">
        <v>65</v>
      </c>
      <c r="B104" s="197" t="s">
        <v>397</v>
      </c>
      <c r="C104" s="113">
        <v>46041</v>
      </c>
      <c r="D104" s="135" t="s">
        <v>398</v>
      </c>
      <c r="E104" s="126" t="s">
        <v>399</v>
      </c>
      <c r="F104" s="114" t="s">
        <v>12</v>
      </c>
      <c r="G104" s="115">
        <v>50</v>
      </c>
      <c r="H104" s="116" t="s">
        <v>895</v>
      </c>
      <c r="I104" s="117" t="s">
        <v>25</v>
      </c>
      <c r="J104" s="111" t="s">
        <v>353</v>
      </c>
      <c r="K104" s="128" t="s">
        <v>27</v>
      </c>
      <c r="L104" s="155">
        <v>-16.646018000000002</v>
      </c>
      <c r="M104" s="160">
        <v>-71.144598000000002</v>
      </c>
    </row>
    <row r="105" spans="1:13" ht="153">
      <c r="A105" s="225">
        <v>64</v>
      </c>
      <c r="B105" s="197" t="s">
        <v>379</v>
      </c>
      <c r="C105" s="113">
        <v>46041</v>
      </c>
      <c r="D105" s="135" t="s">
        <v>380</v>
      </c>
      <c r="E105" s="126" t="s">
        <v>701</v>
      </c>
      <c r="F105" s="114" t="s">
        <v>12</v>
      </c>
      <c r="G105" s="115">
        <v>30</v>
      </c>
      <c r="H105" s="116" t="s">
        <v>896</v>
      </c>
      <c r="I105" s="117" t="s">
        <v>381</v>
      </c>
      <c r="J105" s="111" t="s">
        <v>382</v>
      </c>
      <c r="K105" s="128" t="s">
        <v>27</v>
      </c>
      <c r="L105" s="112">
        <v>-5.3376330000000003</v>
      </c>
      <c r="M105" s="118">
        <v>-78.796869999999998</v>
      </c>
    </row>
    <row r="106" spans="1:13" ht="76.5">
      <c r="A106" s="225">
        <v>63</v>
      </c>
      <c r="B106" s="197" t="s">
        <v>369</v>
      </c>
      <c r="C106" s="113">
        <v>46041</v>
      </c>
      <c r="D106" s="136" t="s">
        <v>370</v>
      </c>
      <c r="E106" s="120" t="s">
        <v>371</v>
      </c>
      <c r="F106" s="114" t="s">
        <v>12</v>
      </c>
      <c r="G106" s="115">
        <v>50</v>
      </c>
      <c r="H106" s="116" t="s">
        <v>897</v>
      </c>
      <c r="I106" s="117" t="s">
        <v>25</v>
      </c>
      <c r="J106" s="111" t="s">
        <v>372</v>
      </c>
      <c r="K106" s="128" t="s">
        <v>27</v>
      </c>
      <c r="L106" s="112">
        <v>-17.152782999999999</v>
      </c>
      <c r="M106" s="118">
        <v>-71.786897999999994</v>
      </c>
    </row>
    <row r="107" spans="1:13" ht="86.25" customHeight="1">
      <c r="A107" s="225">
        <v>62</v>
      </c>
      <c r="B107" s="197" t="s">
        <v>357</v>
      </c>
      <c r="C107" s="113">
        <v>46040</v>
      </c>
      <c r="D107" s="135" t="s">
        <v>356</v>
      </c>
      <c r="E107" s="126" t="s">
        <v>358</v>
      </c>
      <c r="F107" s="114" t="s">
        <v>12</v>
      </c>
      <c r="G107" s="159">
        <v>100</v>
      </c>
      <c r="H107" s="116" t="s">
        <v>898</v>
      </c>
      <c r="I107" s="117" t="s">
        <v>442</v>
      </c>
      <c r="J107" s="111" t="s">
        <v>577</v>
      </c>
      <c r="K107" s="128" t="s">
        <v>27</v>
      </c>
      <c r="L107" s="155">
        <v>-9.9110420000000001</v>
      </c>
      <c r="M107" s="160">
        <v>-75.530193999999995</v>
      </c>
    </row>
    <row r="108" spans="1:13" ht="76.5">
      <c r="A108" s="225">
        <v>61</v>
      </c>
      <c r="B108" s="197" t="s">
        <v>366</v>
      </c>
      <c r="C108" s="113">
        <v>46038</v>
      </c>
      <c r="D108" s="135" t="s">
        <v>367</v>
      </c>
      <c r="E108" s="126" t="s">
        <v>368</v>
      </c>
      <c r="F108" s="114" t="s">
        <v>12</v>
      </c>
      <c r="G108" s="115">
        <v>1</v>
      </c>
      <c r="H108" s="116" t="s">
        <v>899</v>
      </c>
      <c r="I108" s="117" t="s">
        <v>25</v>
      </c>
      <c r="J108" s="111" t="s">
        <v>212</v>
      </c>
      <c r="K108" s="128" t="s">
        <v>27</v>
      </c>
      <c r="L108" s="155">
        <v>-11.39315</v>
      </c>
      <c r="M108" s="160">
        <v>-74.751786999999993</v>
      </c>
    </row>
    <row r="109" spans="1:13" ht="76.5">
      <c r="A109" s="225">
        <v>60</v>
      </c>
      <c r="B109" s="197" t="s">
        <v>355</v>
      </c>
      <c r="C109" s="113">
        <v>46038</v>
      </c>
      <c r="D109" s="135" t="s">
        <v>352</v>
      </c>
      <c r="E109" s="126" t="s">
        <v>354</v>
      </c>
      <c r="F109" s="114" t="s">
        <v>12</v>
      </c>
      <c r="G109" s="115" t="s">
        <v>90</v>
      </c>
      <c r="H109" s="116" t="s">
        <v>900</v>
      </c>
      <c r="I109" s="117" t="s">
        <v>25</v>
      </c>
      <c r="J109" s="111" t="s">
        <v>353</v>
      </c>
      <c r="K109" s="128" t="s">
        <v>27</v>
      </c>
      <c r="L109" s="112">
        <v>-16.817536</v>
      </c>
      <c r="M109" s="118">
        <v>-70.892966000000001</v>
      </c>
    </row>
    <row r="110" spans="1:13" ht="97.5" customHeight="1">
      <c r="A110" s="225">
        <v>59</v>
      </c>
      <c r="B110" s="197" t="s">
        <v>363</v>
      </c>
      <c r="C110" s="113">
        <v>46037</v>
      </c>
      <c r="D110" s="135" t="s">
        <v>338</v>
      </c>
      <c r="E110" s="126" t="s">
        <v>364</v>
      </c>
      <c r="F110" s="114" t="s">
        <v>12</v>
      </c>
      <c r="G110" s="115">
        <v>300</v>
      </c>
      <c r="H110" s="116" t="s">
        <v>901</v>
      </c>
      <c r="I110" s="117" t="s">
        <v>365</v>
      </c>
      <c r="J110" s="111" t="s">
        <v>280</v>
      </c>
      <c r="K110" s="128" t="s">
        <v>27</v>
      </c>
      <c r="L110" s="112">
        <v>-10.978031</v>
      </c>
      <c r="M110" s="118">
        <v>-74.266900000000007</v>
      </c>
    </row>
    <row r="111" spans="1:13" ht="102">
      <c r="A111" s="225">
        <v>58</v>
      </c>
      <c r="B111" s="197" t="s">
        <v>332</v>
      </c>
      <c r="C111" s="113">
        <v>46037</v>
      </c>
      <c r="D111" s="136" t="s">
        <v>344</v>
      </c>
      <c r="E111" s="126" t="s">
        <v>346</v>
      </c>
      <c r="F111" s="114" t="s">
        <v>12</v>
      </c>
      <c r="G111" s="115">
        <v>100</v>
      </c>
      <c r="H111" s="116" t="s">
        <v>902</v>
      </c>
      <c r="I111" s="117" t="s">
        <v>345</v>
      </c>
      <c r="J111" s="111" t="s">
        <v>127</v>
      </c>
      <c r="K111" s="128" t="s">
        <v>27</v>
      </c>
      <c r="L111" s="166">
        <v>-5.9168000000000003</v>
      </c>
      <c r="M111" s="167">
        <v>-78.0214</v>
      </c>
    </row>
    <row r="112" spans="1:13" ht="89.25">
      <c r="A112" s="225">
        <v>57</v>
      </c>
      <c r="B112" s="197" t="s">
        <v>349</v>
      </c>
      <c r="C112" s="113">
        <v>46037</v>
      </c>
      <c r="D112" s="154" t="s">
        <v>347</v>
      </c>
      <c r="E112" s="126" t="s">
        <v>351</v>
      </c>
      <c r="F112" s="114" t="s">
        <v>12</v>
      </c>
      <c r="G112" s="115" t="s">
        <v>90</v>
      </c>
      <c r="H112" s="116" t="s">
        <v>903</v>
      </c>
      <c r="I112" s="117" t="s">
        <v>350</v>
      </c>
      <c r="J112" s="111" t="s">
        <v>348</v>
      </c>
      <c r="K112" s="128" t="s">
        <v>27</v>
      </c>
      <c r="L112" s="112">
        <v>-5.4343629779472797</v>
      </c>
      <c r="M112" s="118">
        <v>-79.769169688224807</v>
      </c>
    </row>
    <row r="113" spans="1:13" ht="76.5">
      <c r="A113" s="225">
        <v>56</v>
      </c>
      <c r="B113" s="197" t="s">
        <v>339</v>
      </c>
      <c r="C113" s="113">
        <v>46037</v>
      </c>
      <c r="D113" s="135" t="s">
        <v>340</v>
      </c>
      <c r="E113" s="126" t="s">
        <v>341</v>
      </c>
      <c r="F113" s="114" t="s">
        <v>12</v>
      </c>
      <c r="G113" s="115">
        <v>200</v>
      </c>
      <c r="H113" s="116" t="s">
        <v>807</v>
      </c>
      <c r="I113" s="117" t="s">
        <v>258</v>
      </c>
      <c r="J113" s="130" t="s">
        <v>211</v>
      </c>
      <c r="K113" s="128" t="s">
        <v>27</v>
      </c>
      <c r="L113" s="112">
        <v>-12.125878999999999</v>
      </c>
      <c r="M113" s="118">
        <v>-76.193769000000003</v>
      </c>
    </row>
    <row r="114" spans="1:13" ht="85.5" customHeight="1">
      <c r="A114" s="225">
        <v>55</v>
      </c>
      <c r="B114" s="197" t="s">
        <v>333</v>
      </c>
      <c r="C114" s="113">
        <v>46037</v>
      </c>
      <c r="D114" s="135" t="s">
        <v>334</v>
      </c>
      <c r="E114" s="126" t="s">
        <v>337</v>
      </c>
      <c r="F114" s="114" t="s">
        <v>12</v>
      </c>
      <c r="G114" s="115">
        <v>300</v>
      </c>
      <c r="H114" s="116" t="s">
        <v>806</v>
      </c>
      <c r="I114" s="117" t="s">
        <v>25</v>
      </c>
      <c r="J114" s="111" t="s">
        <v>280</v>
      </c>
      <c r="K114" s="128" t="s">
        <v>27</v>
      </c>
      <c r="L114" s="112">
        <v>-10.786257000000001</v>
      </c>
      <c r="M114" s="118">
        <v>-73.763780999999994</v>
      </c>
    </row>
    <row r="115" spans="1:13" ht="94.5" customHeight="1">
      <c r="A115" s="225">
        <v>54</v>
      </c>
      <c r="B115" s="197" t="s">
        <v>328</v>
      </c>
      <c r="C115" s="113">
        <v>46037</v>
      </c>
      <c r="D115" s="135" t="s">
        <v>326</v>
      </c>
      <c r="E115" s="126" t="s">
        <v>327</v>
      </c>
      <c r="F115" s="114" t="s">
        <v>12</v>
      </c>
      <c r="G115" s="115">
        <v>20</v>
      </c>
      <c r="H115" s="116" t="s">
        <v>808</v>
      </c>
      <c r="I115" s="117" t="s">
        <v>25</v>
      </c>
      <c r="J115" s="111" t="s">
        <v>280</v>
      </c>
      <c r="K115" s="128" t="s">
        <v>27</v>
      </c>
      <c r="L115" s="112">
        <v>-12.131539</v>
      </c>
      <c r="M115" s="118">
        <v>-75.170634000000007</v>
      </c>
    </row>
    <row r="116" spans="1:13" ht="76.5">
      <c r="A116" s="225">
        <v>53</v>
      </c>
      <c r="B116" s="197" t="s">
        <v>463</v>
      </c>
      <c r="C116" s="113">
        <v>46036</v>
      </c>
      <c r="D116" s="136" t="s">
        <v>461</v>
      </c>
      <c r="E116" s="126" t="s">
        <v>486</v>
      </c>
      <c r="F116" s="114" t="s">
        <v>12</v>
      </c>
      <c r="G116" s="115"/>
      <c r="H116" s="116" t="s">
        <v>805</v>
      </c>
      <c r="I116" s="117" t="s">
        <v>462</v>
      </c>
      <c r="J116" s="111" t="s">
        <v>283</v>
      </c>
      <c r="K116" s="128" t="s">
        <v>27</v>
      </c>
      <c r="L116" s="112">
        <v>-3.7696040000000002</v>
      </c>
      <c r="M116" s="118">
        <v>-80.796075999999999</v>
      </c>
    </row>
    <row r="117" spans="1:13" ht="86.25" customHeight="1">
      <c r="A117" s="225">
        <v>52</v>
      </c>
      <c r="B117" s="197" t="s">
        <v>447</v>
      </c>
      <c r="C117" s="113">
        <v>46036</v>
      </c>
      <c r="D117" s="136" t="s">
        <v>427</v>
      </c>
      <c r="E117" s="126" t="s">
        <v>688</v>
      </c>
      <c r="F117" s="114" t="s">
        <v>12</v>
      </c>
      <c r="G117" s="115">
        <v>30</v>
      </c>
      <c r="H117" s="116" t="s">
        <v>804</v>
      </c>
      <c r="I117" s="117" t="s">
        <v>551</v>
      </c>
      <c r="J117" s="111" t="s">
        <v>428</v>
      </c>
      <c r="K117" s="128" t="s">
        <v>27</v>
      </c>
      <c r="L117" s="166">
        <v>-13.5892704874983</v>
      </c>
      <c r="M117" s="167">
        <v>-70.977620780468001</v>
      </c>
    </row>
    <row r="118" spans="1:13" ht="76.5">
      <c r="A118" s="225">
        <v>51</v>
      </c>
      <c r="B118" s="197" t="s">
        <v>319</v>
      </c>
      <c r="C118" s="113">
        <v>46036</v>
      </c>
      <c r="D118" s="135" t="s">
        <v>320</v>
      </c>
      <c r="E118" s="126" t="s">
        <v>321</v>
      </c>
      <c r="F118" s="114" t="s">
        <v>12</v>
      </c>
      <c r="G118" s="115">
        <v>40</v>
      </c>
      <c r="H118" s="116" t="s">
        <v>803</v>
      </c>
      <c r="I118" s="117" t="s">
        <v>324</v>
      </c>
      <c r="J118" s="111" t="s">
        <v>220</v>
      </c>
      <c r="K118" s="128" t="s">
        <v>27</v>
      </c>
      <c r="L118" s="112">
        <v>-6.3806010000000004</v>
      </c>
      <c r="M118" s="118">
        <v>-77.905387000000005</v>
      </c>
    </row>
    <row r="119" spans="1:13" ht="106.5" customHeight="1">
      <c r="A119" s="225">
        <v>50</v>
      </c>
      <c r="B119" s="197" t="s">
        <v>315</v>
      </c>
      <c r="C119" s="113">
        <v>46035</v>
      </c>
      <c r="D119" s="135" t="s">
        <v>316</v>
      </c>
      <c r="E119" s="126" t="s">
        <v>318</v>
      </c>
      <c r="F119" s="114" t="s">
        <v>12</v>
      </c>
      <c r="G119" s="115"/>
      <c r="H119" s="116" t="s">
        <v>802</v>
      </c>
      <c r="I119" s="117" t="s">
        <v>550</v>
      </c>
      <c r="J119" s="111" t="s">
        <v>317</v>
      </c>
      <c r="K119" s="128" t="s">
        <v>27</v>
      </c>
      <c r="L119" s="112">
        <v>-6.9163399999999999</v>
      </c>
      <c r="M119" s="118">
        <v>-78.187225999999995</v>
      </c>
    </row>
    <row r="120" spans="1:13" ht="89.25">
      <c r="A120" s="225">
        <v>49</v>
      </c>
      <c r="B120" s="197" t="s">
        <v>300</v>
      </c>
      <c r="C120" s="113">
        <v>46035</v>
      </c>
      <c r="D120" s="135" t="s">
        <v>301</v>
      </c>
      <c r="E120" s="126" t="s">
        <v>299</v>
      </c>
      <c r="F120" s="114" t="s">
        <v>12</v>
      </c>
      <c r="G120" s="115">
        <v>200</v>
      </c>
      <c r="H120" s="116" t="s">
        <v>801</v>
      </c>
      <c r="I120" s="117" t="s">
        <v>530</v>
      </c>
      <c r="J120" s="111" t="s">
        <v>577</v>
      </c>
      <c r="K120" s="128" t="s">
        <v>27</v>
      </c>
      <c r="L120" s="112">
        <v>-10.312896</v>
      </c>
      <c r="M120" s="118">
        <v>-75.540772000000004</v>
      </c>
    </row>
    <row r="121" spans="1:13" ht="76.5">
      <c r="A121" s="225">
        <v>48</v>
      </c>
      <c r="B121" s="197" t="s">
        <v>295</v>
      </c>
      <c r="C121" s="113">
        <v>46034</v>
      </c>
      <c r="D121" s="135" t="s">
        <v>297</v>
      </c>
      <c r="E121" s="126" t="s">
        <v>296</v>
      </c>
      <c r="F121" s="114" t="s">
        <v>12</v>
      </c>
      <c r="G121" s="115">
        <v>20</v>
      </c>
      <c r="H121" s="116" t="s">
        <v>800</v>
      </c>
      <c r="I121" s="117" t="s">
        <v>294</v>
      </c>
      <c r="J121" s="111" t="s">
        <v>663</v>
      </c>
      <c r="K121" s="128" t="s">
        <v>27</v>
      </c>
      <c r="L121" s="112">
        <v>-8.6742120000000007</v>
      </c>
      <c r="M121" s="118">
        <v>-78.135292000000007</v>
      </c>
    </row>
    <row r="122" spans="1:13" ht="93.75" customHeight="1">
      <c r="A122" s="225">
        <v>47</v>
      </c>
      <c r="B122" s="197" t="s">
        <v>360</v>
      </c>
      <c r="C122" s="113">
        <v>46031</v>
      </c>
      <c r="D122" s="135" t="s">
        <v>361</v>
      </c>
      <c r="E122" s="126" t="s">
        <v>362</v>
      </c>
      <c r="F122" s="114" t="s">
        <v>12</v>
      </c>
      <c r="G122" s="164">
        <v>50</v>
      </c>
      <c r="H122" s="116" t="s">
        <v>799</v>
      </c>
      <c r="I122" s="117" t="s">
        <v>631</v>
      </c>
      <c r="J122" s="111" t="s">
        <v>286</v>
      </c>
      <c r="K122" s="128" t="s">
        <v>27</v>
      </c>
      <c r="L122" s="150">
        <v>-10.435058</v>
      </c>
      <c r="M122" s="165">
        <v>-76.436604000000003</v>
      </c>
    </row>
    <row r="123" spans="1:13" ht="76.5">
      <c r="A123" s="225">
        <v>46</v>
      </c>
      <c r="B123" s="197" t="s">
        <v>307</v>
      </c>
      <c r="C123" s="113">
        <v>46028</v>
      </c>
      <c r="D123" s="134" t="s">
        <v>302</v>
      </c>
      <c r="E123" s="120" t="s">
        <v>322</v>
      </c>
      <c r="F123" s="114" t="s">
        <v>12</v>
      </c>
      <c r="G123" s="115">
        <v>30</v>
      </c>
      <c r="H123" s="116" t="s">
        <v>798</v>
      </c>
      <c r="I123" s="117" t="s">
        <v>25</v>
      </c>
      <c r="J123" s="111" t="s">
        <v>407</v>
      </c>
      <c r="K123" s="128" t="s">
        <v>27</v>
      </c>
      <c r="L123" s="112">
        <v>-12.651439</v>
      </c>
      <c r="M123" s="118">
        <v>-72.651438999999996</v>
      </c>
    </row>
    <row r="124" spans="1:13" ht="76.5">
      <c r="A124" s="225">
        <v>45</v>
      </c>
      <c r="B124" s="197" t="s">
        <v>306</v>
      </c>
      <c r="C124" s="113">
        <v>46028</v>
      </c>
      <c r="D124" s="134" t="s">
        <v>302</v>
      </c>
      <c r="E124" s="120" t="s">
        <v>515</v>
      </c>
      <c r="F124" s="114" t="s">
        <v>12</v>
      </c>
      <c r="G124" s="115">
        <v>30</v>
      </c>
      <c r="H124" s="116" t="s">
        <v>797</v>
      </c>
      <c r="I124" s="117" t="s">
        <v>25</v>
      </c>
      <c r="J124" s="111" t="s">
        <v>407</v>
      </c>
      <c r="K124" s="128" t="s">
        <v>27</v>
      </c>
      <c r="L124" s="112">
        <v>-12.829685</v>
      </c>
      <c r="M124" s="118">
        <v>-72.695312000000001</v>
      </c>
    </row>
    <row r="125" spans="1:13" ht="76.5">
      <c r="A125" s="225">
        <v>44</v>
      </c>
      <c r="B125" s="197" t="s">
        <v>305</v>
      </c>
      <c r="C125" s="113">
        <v>46028</v>
      </c>
      <c r="D125" s="134" t="s">
        <v>279</v>
      </c>
      <c r="E125" s="120" t="s">
        <v>514</v>
      </c>
      <c r="F125" s="114" t="s">
        <v>12</v>
      </c>
      <c r="G125" s="115">
        <v>50</v>
      </c>
      <c r="H125" s="116" t="s">
        <v>796</v>
      </c>
      <c r="I125" s="117" t="s">
        <v>25</v>
      </c>
      <c r="J125" s="111" t="s">
        <v>407</v>
      </c>
      <c r="K125" s="128" t="s">
        <v>27</v>
      </c>
      <c r="L125" s="112">
        <v>-12.469692</v>
      </c>
      <c r="M125" s="118">
        <v>-72.636891000000006</v>
      </c>
    </row>
    <row r="126" spans="1:13" ht="76.5">
      <c r="A126" s="225">
        <v>43</v>
      </c>
      <c r="B126" s="197" t="s">
        <v>304</v>
      </c>
      <c r="C126" s="113">
        <v>46028</v>
      </c>
      <c r="D126" s="134" t="s">
        <v>279</v>
      </c>
      <c r="E126" s="120" t="s">
        <v>303</v>
      </c>
      <c r="F126" s="114" t="s">
        <v>12</v>
      </c>
      <c r="G126" s="115">
        <v>30</v>
      </c>
      <c r="H126" s="116" t="s">
        <v>796</v>
      </c>
      <c r="I126" s="117" t="s">
        <v>25</v>
      </c>
      <c r="J126" s="111" t="s">
        <v>407</v>
      </c>
      <c r="K126" s="128" t="s">
        <v>27</v>
      </c>
      <c r="L126" s="112">
        <v>-12.773763000000001</v>
      </c>
      <c r="M126" s="118">
        <v>-72.618403999999998</v>
      </c>
    </row>
    <row r="127" spans="1:13" ht="102">
      <c r="A127" s="225">
        <v>42</v>
      </c>
      <c r="B127" s="197" t="s">
        <v>335</v>
      </c>
      <c r="C127" s="113">
        <v>46023</v>
      </c>
      <c r="D127" s="135" t="s">
        <v>338</v>
      </c>
      <c r="E127" s="126" t="s">
        <v>336</v>
      </c>
      <c r="F127" s="114" t="s">
        <v>12</v>
      </c>
      <c r="G127" s="115" t="s">
        <v>90</v>
      </c>
      <c r="H127" s="116" t="s">
        <v>795</v>
      </c>
      <c r="I127" s="117" t="s">
        <v>396</v>
      </c>
      <c r="J127" s="111" t="s">
        <v>280</v>
      </c>
      <c r="K127" s="128" t="s">
        <v>27</v>
      </c>
      <c r="L127" s="112">
        <v>-10.9032</v>
      </c>
      <c r="M127" s="118">
        <v>-74.0501</v>
      </c>
    </row>
    <row r="128" spans="1:13" ht="89.25">
      <c r="A128" s="225">
        <v>41</v>
      </c>
      <c r="B128" s="197" t="s">
        <v>270</v>
      </c>
      <c r="C128" s="113">
        <v>46022</v>
      </c>
      <c r="D128" s="135" t="s">
        <v>269</v>
      </c>
      <c r="E128" s="126" t="s">
        <v>271</v>
      </c>
      <c r="F128" s="114" t="s">
        <v>12</v>
      </c>
      <c r="G128" s="115">
        <v>100</v>
      </c>
      <c r="H128" s="116" t="s">
        <v>794</v>
      </c>
      <c r="I128" s="117" t="s">
        <v>25</v>
      </c>
      <c r="J128" s="111" t="s">
        <v>286</v>
      </c>
      <c r="K128" s="128" t="s">
        <v>27</v>
      </c>
      <c r="L128" s="112">
        <v>-9.3019759999999998</v>
      </c>
      <c r="M128" s="145">
        <v>-76.006518</v>
      </c>
    </row>
    <row r="129" spans="1:13" ht="102">
      <c r="A129" s="225">
        <v>40</v>
      </c>
      <c r="B129" s="197" t="s">
        <v>268</v>
      </c>
      <c r="C129" s="113">
        <v>46021</v>
      </c>
      <c r="D129" s="135" t="s">
        <v>266</v>
      </c>
      <c r="E129" s="129" t="s">
        <v>275</v>
      </c>
      <c r="F129" s="114" t="s">
        <v>12</v>
      </c>
      <c r="G129" s="115" t="s">
        <v>90</v>
      </c>
      <c r="H129" s="116" t="s">
        <v>793</v>
      </c>
      <c r="I129" s="117" t="s">
        <v>267</v>
      </c>
      <c r="J129" s="111" t="s">
        <v>212</v>
      </c>
      <c r="K129" s="128" t="s">
        <v>27</v>
      </c>
      <c r="L129" s="127">
        <v>-11.869448999999999</v>
      </c>
      <c r="M129" s="168">
        <v>-75.283023</v>
      </c>
    </row>
    <row r="130" spans="1:13" ht="89.25">
      <c r="A130" s="225">
        <v>39</v>
      </c>
      <c r="B130" s="197" t="s">
        <v>254</v>
      </c>
      <c r="C130" s="113">
        <v>46012</v>
      </c>
      <c r="D130" s="138" t="s">
        <v>255</v>
      </c>
      <c r="E130" s="129" t="s">
        <v>256</v>
      </c>
      <c r="F130" s="114" t="s">
        <v>12</v>
      </c>
      <c r="G130" s="115" t="s">
        <v>90</v>
      </c>
      <c r="H130" s="116" t="s">
        <v>792</v>
      </c>
      <c r="I130" s="120" t="s">
        <v>25</v>
      </c>
      <c r="J130" s="111" t="s">
        <v>212</v>
      </c>
      <c r="K130" s="144" t="s">
        <v>27</v>
      </c>
      <c r="L130" s="127">
        <v>-11.795396</v>
      </c>
      <c r="M130" s="168">
        <v>-74.216868000000005</v>
      </c>
    </row>
    <row r="131" spans="1:13" ht="89.25">
      <c r="A131" s="225">
        <v>38</v>
      </c>
      <c r="B131" s="197" t="s">
        <v>250</v>
      </c>
      <c r="C131" s="113">
        <v>46008</v>
      </c>
      <c r="D131" s="134" t="s">
        <v>251</v>
      </c>
      <c r="E131" s="126" t="s">
        <v>252</v>
      </c>
      <c r="F131" s="114" t="s">
        <v>12</v>
      </c>
      <c r="G131" s="115">
        <v>700</v>
      </c>
      <c r="H131" s="119" t="s">
        <v>791</v>
      </c>
      <c r="I131" s="120" t="s">
        <v>25</v>
      </c>
      <c r="J131" s="111" t="s">
        <v>283</v>
      </c>
      <c r="K131" s="128" t="s">
        <v>27</v>
      </c>
      <c r="L131" s="172">
        <v>-4.8349710000000004</v>
      </c>
      <c r="M131" s="173">
        <v>-80.898822999999993</v>
      </c>
    </row>
    <row r="132" spans="1:13" ht="111" customHeight="1">
      <c r="A132" s="225">
        <v>37</v>
      </c>
      <c r="B132" s="197" t="s">
        <v>248</v>
      </c>
      <c r="C132" s="113">
        <v>46004</v>
      </c>
      <c r="D132" s="135" t="s">
        <v>246</v>
      </c>
      <c r="E132" s="126" t="s">
        <v>247</v>
      </c>
      <c r="F132" s="114" t="s">
        <v>12</v>
      </c>
      <c r="G132" s="115">
        <v>15</v>
      </c>
      <c r="H132" s="116" t="s">
        <v>790</v>
      </c>
      <c r="I132" s="117" t="s">
        <v>25</v>
      </c>
      <c r="J132" s="111" t="s">
        <v>286</v>
      </c>
      <c r="K132" s="128" t="s">
        <v>27</v>
      </c>
      <c r="L132" s="112">
        <v>-9.5248849999999994</v>
      </c>
      <c r="M132" s="145">
        <v>-76.847874000000004</v>
      </c>
    </row>
    <row r="133" spans="1:13" ht="89.25">
      <c r="A133" s="225">
        <v>36</v>
      </c>
      <c r="B133" s="197" t="s">
        <v>240</v>
      </c>
      <c r="C133" s="113">
        <v>46004</v>
      </c>
      <c r="D133" s="134" t="s">
        <v>245</v>
      </c>
      <c r="E133" s="120" t="s">
        <v>241</v>
      </c>
      <c r="F133" s="114" t="s">
        <v>12</v>
      </c>
      <c r="G133" s="174">
        <v>15</v>
      </c>
      <c r="H133" s="116" t="s">
        <v>789</v>
      </c>
      <c r="I133" s="117" t="s">
        <v>25</v>
      </c>
      <c r="J133" s="111" t="s">
        <v>286</v>
      </c>
      <c r="K133" s="128" t="s">
        <v>27</v>
      </c>
      <c r="L133" s="175">
        <v>-9.5282929999999997</v>
      </c>
      <c r="M133" s="176">
        <v>-76.886339000000007</v>
      </c>
    </row>
    <row r="134" spans="1:13" ht="89.25">
      <c r="A134" s="225">
        <v>35</v>
      </c>
      <c r="B134" s="197" t="s">
        <v>235</v>
      </c>
      <c r="C134" s="113">
        <v>46004</v>
      </c>
      <c r="D134" s="134" t="s">
        <v>245</v>
      </c>
      <c r="E134" s="120" t="s">
        <v>237</v>
      </c>
      <c r="F134" s="114" t="s">
        <v>12</v>
      </c>
      <c r="G134" s="174">
        <v>15</v>
      </c>
      <c r="H134" s="116" t="s">
        <v>788</v>
      </c>
      <c r="I134" s="117" t="s">
        <v>25</v>
      </c>
      <c r="J134" s="111" t="s">
        <v>286</v>
      </c>
      <c r="K134" s="128" t="s">
        <v>27</v>
      </c>
      <c r="L134" s="175">
        <v>-9.5272120000000005</v>
      </c>
      <c r="M134" s="176">
        <v>-76.884100000000004</v>
      </c>
    </row>
    <row r="135" spans="1:13" ht="89.25">
      <c r="A135" s="225">
        <v>34</v>
      </c>
      <c r="B135" s="197" t="s">
        <v>239</v>
      </c>
      <c r="C135" s="113">
        <v>46004</v>
      </c>
      <c r="D135" s="134" t="s">
        <v>236</v>
      </c>
      <c r="E135" s="120" t="s">
        <v>260</v>
      </c>
      <c r="F135" s="114" t="s">
        <v>12</v>
      </c>
      <c r="G135" s="174">
        <v>15</v>
      </c>
      <c r="H135" s="116" t="s">
        <v>788</v>
      </c>
      <c r="I135" s="117" t="s">
        <v>25</v>
      </c>
      <c r="J135" s="111" t="s">
        <v>286</v>
      </c>
      <c r="K135" s="128" t="s">
        <v>27</v>
      </c>
      <c r="L135" s="175">
        <v>-9.5209820000000001</v>
      </c>
      <c r="M135" s="176">
        <v>-76.849485999999999</v>
      </c>
    </row>
    <row r="136" spans="1:13" ht="89.25">
      <c r="A136" s="225">
        <v>33</v>
      </c>
      <c r="B136" s="197" t="s">
        <v>238</v>
      </c>
      <c r="C136" s="113">
        <v>46004</v>
      </c>
      <c r="D136" s="134" t="s">
        <v>236</v>
      </c>
      <c r="E136" s="120" t="s">
        <v>259</v>
      </c>
      <c r="F136" s="114" t="s">
        <v>12</v>
      </c>
      <c r="G136" s="174">
        <v>15</v>
      </c>
      <c r="H136" s="116" t="s">
        <v>788</v>
      </c>
      <c r="I136" s="117" t="s">
        <v>25</v>
      </c>
      <c r="J136" s="111" t="s">
        <v>286</v>
      </c>
      <c r="K136" s="128" t="s">
        <v>27</v>
      </c>
      <c r="L136" s="175">
        <v>-9.5233589999999992</v>
      </c>
      <c r="M136" s="176">
        <v>-76.848616000000007</v>
      </c>
    </row>
    <row r="137" spans="1:13" ht="89.25">
      <c r="A137" s="225">
        <v>32</v>
      </c>
      <c r="B137" s="197" t="s">
        <v>232</v>
      </c>
      <c r="C137" s="113">
        <v>46002</v>
      </c>
      <c r="D137" s="135" t="s">
        <v>230</v>
      </c>
      <c r="E137" s="129" t="s">
        <v>231</v>
      </c>
      <c r="F137" s="114" t="s">
        <v>12</v>
      </c>
      <c r="G137" s="177">
        <v>20</v>
      </c>
      <c r="H137" s="116" t="s">
        <v>787</v>
      </c>
      <c r="I137" s="117" t="s">
        <v>233</v>
      </c>
      <c r="J137" s="111" t="s">
        <v>212</v>
      </c>
      <c r="K137" s="128" t="s">
        <v>27</v>
      </c>
      <c r="L137" s="127">
        <v>-10.94354</v>
      </c>
      <c r="M137" s="168">
        <v>-74.856499999999997</v>
      </c>
    </row>
    <row r="138" spans="1:13" ht="102">
      <c r="A138" s="225">
        <v>31</v>
      </c>
      <c r="B138" s="197" t="s">
        <v>224</v>
      </c>
      <c r="C138" s="113">
        <v>45996</v>
      </c>
      <c r="D138" s="134" t="s">
        <v>225</v>
      </c>
      <c r="E138" s="126" t="s">
        <v>226</v>
      </c>
      <c r="F138" s="114" t="s">
        <v>12</v>
      </c>
      <c r="G138" s="115">
        <v>30</v>
      </c>
      <c r="H138" s="116" t="s">
        <v>786</v>
      </c>
      <c r="I138" s="117" t="s">
        <v>234</v>
      </c>
      <c r="J138" s="111" t="s">
        <v>408</v>
      </c>
      <c r="K138" s="128" t="s">
        <v>27</v>
      </c>
      <c r="L138" s="112">
        <v>-14.866379999999999</v>
      </c>
      <c r="M138" s="118">
        <v>-70.762979000000001</v>
      </c>
    </row>
    <row r="139" spans="1:13" ht="76.5">
      <c r="A139" s="225">
        <v>30</v>
      </c>
      <c r="B139" s="197" t="s">
        <v>223</v>
      </c>
      <c r="C139" s="113">
        <v>45994</v>
      </c>
      <c r="D139" s="135" t="s">
        <v>221</v>
      </c>
      <c r="E139" s="129" t="s">
        <v>222</v>
      </c>
      <c r="F139" s="114" t="s">
        <v>12</v>
      </c>
      <c r="G139" s="115" t="s">
        <v>90</v>
      </c>
      <c r="H139" s="116" t="s">
        <v>785</v>
      </c>
      <c r="I139" s="117"/>
      <c r="J139" s="111" t="s">
        <v>283</v>
      </c>
      <c r="K139" s="128" t="s">
        <v>27</v>
      </c>
      <c r="L139" s="178">
        <v>-4.8787770000000004</v>
      </c>
      <c r="M139" s="179">
        <v>-80.697954999999993</v>
      </c>
    </row>
    <row r="140" spans="1:13" ht="76.5">
      <c r="A140" s="225">
        <v>29</v>
      </c>
      <c r="B140" s="197" t="s">
        <v>214</v>
      </c>
      <c r="C140" s="113">
        <v>45985</v>
      </c>
      <c r="D140" s="134" t="s">
        <v>215</v>
      </c>
      <c r="E140" s="120" t="s">
        <v>218</v>
      </c>
      <c r="F140" s="114" t="s">
        <v>12</v>
      </c>
      <c r="G140" s="169">
        <v>150</v>
      </c>
      <c r="H140" s="116" t="s">
        <v>784</v>
      </c>
      <c r="I140" s="117" t="s">
        <v>25</v>
      </c>
      <c r="J140" s="111" t="s">
        <v>283</v>
      </c>
      <c r="K140" s="128" t="s">
        <v>27</v>
      </c>
      <c r="L140" s="180">
        <v>-4.6016630000000003</v>
      </c>
      <c r="M140" s="181">
        <v>-81.163043000000002</v>
      </c>
    </row>
    <row r="141" spans="1:13" ht="76.5">
      <c r="A141" s="225">
        <v>28</v>
      </c>
      <c r="B141" s="197" t="s">
        <v>202</v>
      </c>
      <c r="C141" s="113">
        <v>45968</v>
      </c>
      <c r="D141" s="135" t="s">
        <v>203</v>
      </c>
      <c r="E141" s="126" t="s">
        <v>204</v>
      </c>
      <c r="F141" s="114" t="s">
        <v>12</v>
      </c>
      <c r="G141" s="182">
        <v>230</v>
      </c>
      <c r="H141" s="119" t="s">
        <v>783</v>
      </c>
      <c r="I141" s="117" t="s">
        <v>25</v>
      </c>
      <c r="J141" s="130" t="s">
        <v>284</v>
      </c>
      <c r="K141" s="133" t="s">
        <v>27</v>
      </c>
      <c r="L141" s="112">
        <v>-3.7094</v>
      </c>
      <c r="M141" s="118">
        <v>-73.247231999999997</v>
      </c>
    </row>
    <row r="142" spans="1:13" ht="76.5">
      <c r="A142" s="225">
        <v>27</v>
      </c>
      <c r="B142" s="197" t="s">
        <v>197</v>
      </c>
      <c r="C142" s="113">
        <v>45968</v>
      </c>
      <c r="D142" s="135" t="s">
        <v>198</v>
      </c>
      <c r="E142" s="126" t="s">
        <v>199</v>
      </c>
      <c r="F142" s="114" t="s">
        <v>12</v>
      </c>
      <c r="G142" s="182">
        <v>90</v>
      </c>
      <c r="H142" s="119" t="s">
        <v>782</v>
      </c>
      <c r="I142" s="117" t="s">
        <v>25</v>
      </c>
      <c r="J142" s="130" t="s">
        <v>284</v>
      </c>
      <c r="K142" s="133" t="s">
        <v>27</v>
      </c>
      <c r="L142" s="112">
        <v>-6.5900540000000003</v>
      </c>
      <c r="M142" s="118">
        <v>-76.308547000000004</v>
      </c>
    </row>
    <row r="143" spans="1:13" ht="102">
      <c r="A143" s="225">
        <v>26</v>
      </c>
      <c r="B143" s="197" t="s">
        <v>194</v>
      </c>
      <c r="C143" s="113">
        <v>45965</v>
      </c>
      <c r="D143" s="134" t="s">
        <v>192</v>
      </c>
      <c r="E143" s="120" t="s">
        <v>193</v>
      </c>
      <c r="F143" s="114" t="s">
        <v>12</v>
      </c>
      <c r="G143" s="174">
        <v>100</v>
      </c>
      <c r="H143" s="116" t="s">
        <v>781</v>
      </c>
      <c r="I143" s="117" t="s">
        <v>195</v>
      </c>
      <c r="J143" s="111" t="s">
        <v>285</v>
      </c>
      <c r="K143" s="128" t="s">
        <v>27</v>
      </c>
      <c r="L143" s="175">
        <v>-9.9083609999999993</v>
      </c>
      <c r="M143" s="176">
        <v>-76.383140999999995</v>
      </c>
    </row>
    <row r="144" spans="1:13" ht="114.75">
      <c r="A144" s="225">
        <v>25</v>
      </c>
      <c r="B144" s="197" t="s">
        <v>191</v>
      </c>
      <c r="C144" s="113">
        <v>45965</v>
      </c>
      <c r="D144" s="134" t="s">
        <v>155</v>
      </c>
      <c r="E144" s="126" t="s">
        <v>190</v>
      </c>
      <c r="F144" s="114" t="s">
        <v>12</v>
      </c>
      <c r="G144" s="115">
        <v>335</v>
      </c>
      <c r="H144" s="116" t="s">
        <v>780</v>
      </c>
      <c r="I144" s="117" t="s">
        <v>196</v>
      </c>
      <c r="J144" s="111" t="s">
        <v>408</v>
      </c>
      <c r="K144" s="128" t="s">
        <v>27</v>
      </c>
      <c r="L144" s="112">
        <v>-13.867858</v>
      </c>
      <c r="M144" s="118">
        <v>-72.773049999999998</v>
      </c>
    </row>
    <row r="145" spans="1:13" ht="102">
      <c r="A145" s="225">
        <v>24</v>
      </c>
      <c r="B145" s="197" t="s">
        <v>176</v>
      </c>
      <c r="C145" s="113">
        <v>45951</v>
      </c>
      <c r="D145" s="136" t="s">
        <v>173</v>
      </c>
      <c r="E145" s="126" t="s">
        <v>277</v>
      </c>
      <c r="F145" s="114" t="s">
        <v>12</v>
      </c>
      <c r="G145" s="115">
        <v>40</v>
      </c>
      <c r="H145" s="116" t="s">
        <v>779</v>
      </c>
      <c r="I145" s="117" t="s">
        <v>25</v>
      </c>
      <c r="J145" s="130" t="s">
        <v>314</v>
      </c>
      <c r="K145" s="133" t="s">
        <v>27</v>
      </c>
      <c r="L145" s="112">
        <v>-8.1125399999999992</v>
      </c>
      <c r="M145" s="118">
        <v>-78.179596000000004</v>
      </c>
    </row>
    <row r="146" spans="1:13" ht="89.25">
      <c r="A146" s="225">
        <v>23</v>
      </c>
      <c r="B146" s="197" t="s">
        <v>174</v>
      </c>
      <c r="C146" s="113">
        <v>45951</v>
      </c>
      <c r="D146" s="136" t="s">
        <v>173</v>
      </c>
      <c r="E146" s="126" t="s">
        <v>175</v>
      </c>
      <c r="F146" s="114" t="s">
        <v>12</v>
      </c>
      <c r="G146" s="115">
        <v>40</v>
      </c>
      <c r="H146" s="116" t="s">
        <v>778</v>
      </c>
      <c r="I146" s="117" t="s">
        <v>25</v>
      </c>
      <c r="J146" s="130" t="s">
        <v>314</v>
      </c>
      <c r="K146" s="133" t="s">
        <v>27</v>
      </c>
      <c r="L146" s="112">
        <v>-8.0804749999999999</v>
      </c>
      <c r="M146" s="118">
        <v>-78.158652000000004</v>
      </c>
    </row>
    <row r="147" spans="1:13" ht="76.5">
      <c r="A147" s="225">
        <v>22</v>
      </c>
      <c r="B147" s="197" t="s">
        <v>171</v>
      </c>
      <c r="C147" s="113">
        <v>45950</v>
      </c>
      <c r="D147" s="136" t="s">
        <v>172</v>
      </c>
      <c r="E147" s="126" t="s">
        <v>169</v>
      </c>
      <c r="F147" s="114" t="s">
        <v>12</v>
      </c>
      <c r="G147" s="169">
        <v>45</v>
      </c>
      <c r="H147" s="116" t="s">
        <v>777</v>
      </c>
      <c r="I147" s="117" t="s">
        <v>25</v>
      </c>
      <c r="J147" s="111" t="s">
        <v>287</v>
      </c>
      <c r="K147" s="128" t="s">
        <v>27</v>
      </c>
      <c r="L147" s="170">
        <v>-10.079893999999999</v>
      </c>
      <c r="M147" s="171">
        <v>-75.685351999999995</v>
      </c>
    </row>
    <row r="148" spans="1:13" ht="76.5">
      <c r="A148" s="225">
        <v>21</v>
      </c>
      <c r="B148" s="197" t="s">
        <v>170</v>
      </c>
      <c r="C148" s="113">
        <v>45950</v>
      </c>
      <c r="D148" s="136" t="s">
        <v>172</v>
      </c>
      <c r="E148" s="126" t="s">
        <v>177</v>
      </c>
      <c r="F148" s="114" t="s">
        <v>12</v>
      </c>
      <c r="G148" s="169">
        <v>25</v>
      </c>
      <c r="H148" s="116" t="s">
        <v>776</v>
      </c>
      <c r="I148" s="117" t="s">
        <v>182</v>
      </c>
      <c r="J148" s="111" t="s">
        <v>287</v>
      </c>
      <c r="K148" s="128" t="s">
        <v>27</v>
      </c>
      <c r="L148" s="170">
        <v>-10.192494999999999</v>
      </c>
      <c r="M148" s="171">
        <v>-75.700658000000004</v>
      </c>
    </row>
    <row r="149" spans="1:13" ht="76.5">
      <c r="A149" s="225">
        <v>20</v>
      </c>
      <c r="B149" s="197" t="s">
        <v>205</v>
      </c>
      <c r="C149" s="113">
        <v>45934</v>
      </c>
      <c r="D149" s="134" t="s">
        <v>206</v>
      </c>
      <c r="E149" s="120" t="s">
        <v>207</v>
      </c>
      <c r="F149" s="114" t="s">
        <v>12</v>
      </c>
      <c r="G149" s="115" t="s">
        <v>90</v>
      </c>
      <c r="H149" s="116" t="s">
        <v>775</v>
      </c>
      <c r="I149" s="117" t="s">
        <v>208</v>
      </c>
      <c r="J149" s="130" t="s">
        <v>219</v>
      </c>
      <c r="K149" s="128" t="s">
        <v>27</v>
      </c>
      <c r="L149" s="140">
        <v>-6.362101</v>
      </c>
      <c r="M149" s="141">
        <v>-78.789235000000005</v>
      </c>
    </row>
    <row r="150" spans="1:13" ht="89.25">
      <c r="A150" s="225">
        <v>19</v>
      </c>
      <c r="B150" s="197" t="s">
        <v>147</v>
      </c>
      <c r="C150" s="113">
        <v>45922</v>
      </c>
      <c r="D150" s="135" t="s">
        <v>156</v>
      </c>
      <c r="E150" s="129" t="s">
        <v>146</v>
      </c>
      <c r="F150" s="114" t="s">
        <v>12</v>
      </c>
      <c r="G150" s="177">
        <v>40</v>
      </c>
      <c r="H150" s="116" t="s">
        <v>774</v>
      </c>
      <c r="I150" s="117" t="s">
        <v>25</v>
      </c>
      <c r="J150" s="111" t="s">
        <v>212</v>
      </c>
      <c r="K150" s="133" t="s">
        <v>27</v>
      </c>
      <c r="L150" s="127">
        <v>-11.897277000000001</v>
      </c>
      <c r="M150" s="168">
        <v>-73.946527000000003</v>
      </c>
    </row>
    <row r="151" spans="1:13" ht="76.5">
      <c r="A151" s="225">
        <v>18</v>
      </c>
      <c r="B151" s="197" t="s">
        <v>143</v>
      </c>
      <c r="C151" s="113">
        <v>45874</v>
      </c>
      <c r="D151" s="135" t="s">
        <v>157</v>
      </c>
      <c r="E151" s="129" t="s">
        <v>141</v>
      </c>
      <c r="F151" s="114" t="s">
        <v>12</v>
      </c>
      <c r="G151" s="183">
        <v>100</v>
      </c>
      <c r="H151" s="116" t="s">
        <v>773</v>
      </c>
      <c r="I151" s="117" t="s">
        <v>25</v>
      </c>
      <c r="J151" s="111" t="s">
        <v>283</v>
      </c>
      <c r="K151" s="144" t="s">
        <v>27</v>
      </c>
      <c r="L151" s="184">
        <v>-4.5186000000000002</v>
      </c>
      <c r="M151" s="185">
        <v>-80.465699999999998</v>
      </c>
    </row>
    <row r="152" spans="1:13" ht="76.5">
      <c r="A152" s="225">
        <v>17</v>
      </c>
      <c r="B152" s="197" t="s">
        <v>142</v>
      </c>
      <c r="C152" s="113">
        <v>45874</v>
      </c>
      <c r="D152" s="135" t="s">
        <v>157</v>
      </c>
      <c r="E152" s="129" t="s">
        <v>144</v>
      </c>
      <c r="F152" s="114" t="s">
        <v>12</v>
      </c>
      <c r="G152" s="115" t="s">
        <v>90</v>
      </c>
      <c r="H152" s="116" t="s">
        <v>773</v>
      </c>
      <c r="I152" s="117" t="s">
        <v>25</v>
      </c>
      <c r="J152" s="111" t="s">
        <v>283</v>
      </c>
      <c r="K152" s="144" t="s">
        <v>27</v>
      </c>
      <c r="L152" s="184">
        <v>-4.5281710000000004</v>
      </c>
      <c r="M152" s="185">
        <v>-80.476138000000006</v>
      </c>
    </row>
    <row r="153" spans="1:13" ht="76.5">
      <c r="A153" s="225">
        <v>16</v>
      </c>
      <c r="B153" s="197" t="s">
        <v>140</v>
      </c>
      <c r="C153" s="113">
        <v>45874</v>
      </c>
      <c r="D153" s="135" t="s">
        <v>158</v>
      </c>
      <c r="E153" s="129" t="s">
        <v>183</v>
      </c>
      <c r="F153" s="114" t="s">
        <v>12</v>
      </c>
      <c r="G153" s="183">
        <v>50</v>
      </c>
      <c r="H153" s="116" t="s">
        <v>773</v>
      </c>
      <c r="I153" s="117" t="s">
        <v>25</v>
      </c>
      <c r="J153" s="111" t="s">
        <v>283</v>
      </c>
      <c r="K153" s="144" t="s">
        <v>27</v>
      </c>
      <c r="L153" s="184">
        <v>-4.9224969999999999</v>
      </c>
      <c r="M153" s="185">
        <v>-80.624437</v>
      </c>
    </row>
    <row r="154" spans="1:13" ht="76.5">
      <c r="A154" s="225">
        <v>15</v>
      </c>
      <c r="B154" s="197" t="s">
        <v>139</v>
      </c>
      <c r="C154" s="113">
        <v>45874</v>
      </c>
      <c r="D154" s="135" t="s">
        <v>158</v>
      </c>
      <c r="E154" s="129" t="s">
        <v>184</v>
      </c>
      <c r="F154" s="114" t="s">
        <v>12</v>
      </c>
      <c r="G154" s="183">
        <v>50</v>
      </c>
      <c r="H154" s="116" t="s">
        <v>773</v>
      </c>
      <c r="I154" s="117" t="s">
        <v>25</v>
      </c>
      <c r="J154" s="111" t="s">
        <v>283</v>
      </c>
      <c r="K154" s="144" t="s">
        <v>27</v>
      </c>
      <c r="L154" s="184">
        <v>-4.9216959999999998</v>
      </c>
      <c r="M154" s="185">
        <v>-80.626599999999996</v>
      </c>
    </row>
    <row r="155" spans="1:13" ht="114.75">
      <c r="A155" s="225">
        <v>14</v>
      </c>
      <c r="B155" s="197" t="s">
        <v>128</v>
      </c>
      <c r="C155" s="113">
        <v>45759</v>
      </c>
      <c r="D155" s="136" t="s">
        <v>159</v>
      </c>
      <c r="E155" s="126" t="s">
        <v>153</v>
      </c>
      <c r="F155" s="114" t="s">
        <v>12</v>
      </c>
      <c r="G155" s="115">
        <v>100</v>
      </c>
      <c r="H155" s="116" t="s">
        <v>772</v>
      </c>
      <c r="I155" s="117" t="s">
        <v>131</v>
      </c>
      <c r="J155" s="111" t="s">
        <v>127</v>
      </c>
      <c r="K155" s="144" t="s">
        <v>27</v>
      </c>
      <c r="L155" s="166">
        <v>-5.8245511958332701</v>
      </c>
      <c r="M155" s="167">
        <v>-78.257423043250995</v>
      </c>
    </row>
    <row r="156" spans="1:13" ht="76.5">
      <c r="A156" s="225">
        <v>13</v>
      </c>
      <c r="B156" s="197" t="s">
        <v>125</v>
      </c>
      <c r="C156" s="113">
        <v>45736</v>
      </c>
      <c r="D156" s="136" t="s">
        <v>160</v>
      </c>
      <c r="E156" s="126" t="s">
        <v>126</v>
      </c>
      <c r="F156" s="114" t="s">
        <v>12</v>
      </c>
      <c r="G156" s="115">
        <v>50</v>
      </c>
      <c r="H156" s="116" t="s">
        <v>763</v>
      </c>
      <c r="I156" s="117" t="s">
        <v>26</v>
      </c>
      <c r="J156" s="111" t="s">
        <v>152</v>
      </c>
      <c r="K156" s="144" t="s">
        <v>27</v>
      </c>
      <c r="L156" s="112">
        <v>-17.076312000000001</v>
      </c>
      <c r="M156" s="118">
        <v>-70.840873000000002</v>
      </c>
    </row>
    <row r="157" spans="1:13" ht="165.75">
      <c r="A157" s="225">
        <v>12</v>
      </c>
      <c r="B157" s="197" t="s">
        <v>121</v>
      </c>
      <c r="C157" s="113">
        <v>45719</v>
      </c>
      <c r="D157" s="134" t="s">
        <v>161</v>
      </c>
      <c r="E157" s="126" t="s">
        <v>122</v>
      </c>
      <c r="F157" s="114" t="s">
        <v>12</v>
      </c>
      <c r="G157" s="115">
        <v>30</v>
      </c>
      <c r="H157" s="116" t="s">
        <v>771</v>
      </c>
      <c r="I157" s="117" t="s">
        <v>123</v>
      </c>
      <c r="J157" s="130" t="s">
        <v>119</v>
      </c>
      <c r="K157" s="186" t="s">
        <v>27</v>
      </c>
      <c r="L157" s="112">
        <v>-7.6699510000000002</v>
      </c>
      <c r="M157" s="118">
        <v>-77.848448000000005</v>
      </c>
    </row>
    <row r="158" spans="1:13" ht="102">
      <c r="A158" s="225">
        <v>11</v>
      </c>
      <c r="B158" s="197" t="s">
        <v>118</v>
      </c>
      <c r="C158" s="113">
        <v>45670</v>
      </c>
      <c r="D158" s="134" t="s">
        <v>162</v>
      </c>
      <c r="E158" s="126" t="s">
        <v>129</v>
      </c>
      <c r="F158" s="114" t="s">
        <v>12</v>
      </c>
      <c r="G158" s="187">
        <v>200</v>
      </c>
      <c r="H158" s="119" t="s">
        <v>770</v>
      </c>
      <c r="I158" s="117" t="s">
        <v>134</v>
      </c>
      <c r="J158" s="111" t="s">
        <v>185</v>
      </c>
      <c r="K158" s="186" t="s">
        <v>27</v>
      </c>
      <c r="L158" s="188">
        <v>-17.151049</v>
      </c>
      <c r="M158" s="189">
        <v>-71.785892000000004</v>
      </c>
    </row>
    <row r="159" spans="1:13" ht="76.5">
      <c r="A159" s="225">
        <v>10</v>
      </c>
      <c r="B159" s="197" t="s">
        <v>91</v>
      </c>
      <c r="C159" s="113">
        <v>45024</v>
      </c>
      <c r="D159" s="134" t="s">
        <v>164</v>
      </c>
      <c r="E159" s="126" t="s">
        <v>96</v>
      </c>
      <c r="F159" s="114" t="s">
        <v>12</v>
      </c>
      <c r="G159" s="115">
        <v>30</v>
      </c>
      <c r="H159" s="116" t="s">
        <v>769</v>
      </c>
      <c r="I159" s="117" t="s">
        <v>87</v>
      </c>
      <c r="J159" s="111" t="s">
        <v>127</v>
      </c>
      <c r="K159" s="231"/>
      <c r="L159" s="112">
        <v>-5.9253954853169102</v>
      </c>
      <c r="M159" s="118">
        <v>-79.551036357879596</v>
      </c>
    </row>
    <row r="160" spans="1:13" ht="63.75">
      <c r="A160" s="225">
        <v>9</v>
      </c>
      <c r="B160" s="197" t="s">
        <v>89</v>
      </c>
      <c r="C160" s="113">
        <v>45024</v>
      </c>
      <c r="D160" s="134" t="s">
        <v>165</v>
      </c>
      <c r="E160" s="126" t="s">
        <v>111</v>
      </c>
      <c r="F160" s="114" t="s">
        <v>12</v>
      </c>
      <c r="G160" s="115">
        <v>200</v>
      </c>
      <c r="H160" s="190" t="s">
        <v>768</v>
      </c>
      <c r="I160" s="117" t="s">
        <v>87</v>
      </c>
      <c r="J160" s="111" t="s">
        <v>127</v>
      </c>
      <c r="K160" s="231"/>
      <c r="L160" s="112">
        <v>-6.4113724456344103</v>
      </c>
      <c r="M160" s="118">
        <v>-76.619019806384998</v>
      </c>
    </row>
    <row r="161" spans="1:13" ht="63.75">
      <c r="A161" s="225">
        <v>8</v>
      </c>
      <c r="B161" s="197" t="s">
        <v>94</v>
      </c>
      <c r="C161" s="113">
        <v>45021</v>
      </c>
      <c r="D161" s="134" t="s">
        <v>166</v>
      </c>
      <c r="E161" s="137" t="s">
        <v>95</v>
      </c>
      <c r="F161" s="114" t="s">
        <v>12</v>
      </c>
      <c r="G161" s="115">
        <v>20</v>
      </c>
      <c r="H161" s="116" t="s">
        <v>767</v>
      </c>
      <c r="I161" s="117" t="s">
        <v>130</v>
      </c>
      <c r="J161" s="111" t="s">
        <v>127</v>
      </c>
      <c r="K161" s="128" t="s">
        <v>27</v>
      </c>
      <c r="L161" s="112">
        <v>-5.6072516903480301</v>
      </c>
      <c r="M161" s="118">
        <v>-79.897191524505601</v>
      </c>
    </row>
    <row r="162" spans="1:13" ht="63.75">
      <c r="A162" s="225">
        <v>7</v>
      </c>
      <c r="B162" s="197" t="s">
        <v>88</v>
      </c>
      <c r="C162" s="113">
        <v>45014</v>
      </c>
      <c r="D162" s="134" t="s">
        <v>167</v>
      </c>
      <c r="E162" s="137" t="s">
        <v>103</v>
      </c>
      <c r="F162" s="114" t="s">
        <v>12</v>
      </c>
      <c r="G162" s="115">
        <v>45</v>
      </c>
      <c r="H162" s="116" t="s">
        <v>766</v>
      </c>
      <c r="I162" s="117" t="s">
        <v>87</v>
      </c>
      <c r="J162" s="111" t="s">
        <v>127</v>
      </c>
      <c r="K162" s="231"/>
      <c r="L162" s="112">
        <v>-5.8556340786628898</v>
      </c>
      <c r="M162" s="118">
        <v>-77.985540926456395</v>
      </c>
    </row>
    <row r="163" spans="1:13" ht="63.75">
      <c r="A163" s="225">
        <v>6</v>
      </c>
      <c r="B163" s="197" t="s">
        <v>92</v>
      </c>
      <c r="C163" s="113">
        <v>45010</v>
      </c>
      <c r="D163" s="134" t="s">
        <v>189</v>
      </c>
      <c r="E163" s="126" t="s">
        <v>105</v>
      </c>
      <c r="F163" s="114" t="s">
        <v>12</v>
      </c>
      <c r="G163" s="115" t="s">
        <v>90</v>
      </c>
      <c r="H163" s="116" t="s">
        <v>765</v>
      </c>
      <c r="I163" s="117" t="s">
        <v>87</v>
      </c>
      <c r="J163" s="111" t="s">
        <v>127</v>
      </c>
      <c r="K163" s="231"/>
      <c r="L163" s="112">
        <v>-5.88631502237057</v>
      </c>
      <c r="M163" s="118">
        <v>-78.180116415023804</v>
      </c>
    </row>
    <row r="164" spans="1:13" ht="76.5">
      <c r="A164" s="225">
        <v>5</v>
      </c>
      <c r="B164" s="197" t="s">
        <v>93</v>
      </c>
      <c r="C164" s="113">
        <v>44999</v>
      </c>
      <c r="D164" s="134" t="s">
        <v>189</v>
      </c>
      <c r="E164" s="126" t="s">
        <v>104</v>
      </c>
      <c r="F164" s="114" t="s">
        <v>12</v>
      </c>
      <c r="G164" s="115">
        <v>15</v>
      </c>
      <c r="H164" s="116" t="s">
        <v>764</v>
      </c>
      <c r="I164" s="117" t="s">
        <v>87</v>
      </c>
      <c r="J164" s="111" t="s">
        <v>127</v>
      </c>
      <c r="K164" s="231"/>
      <c r="L164" s="112">
        <v>-5.8581101753540397</v>
      </c>
      <c r="M164" s="118">
        <v>-78.225035369396196</v>
      </c>
    </row>
    <row r="165" spans="1:13" ht="99" customHeight="1">
      <c r="A165" s="225">
        <v>4</v>
      </c>
      <c r="B165" s="197" t="s">
        <v>29</v>
      </c>
      <c r="C165" s="113">
        <v>44240</v>
      </c>
      <c r="D165" s="136" t="s">
        <v>160</v>
      </c>
      <c r="E165" s="126" t="s">
        <v>124</v>
      </c>
      <c r="F165" s="114" t="s">
        <v>12</v>
      </c>
      <c r="G165" s="115">
        <v>40</v>
      </c>
      <c r="H165" s="116" t="s">
        <v>763</v>
      </c>
      <c r="I165" s="117" t="s">
        <v>26</v>
      </c>
      <c r="J165" s="111" t="s">
        <v>112</v>
      </c>
      <c r="K165" s="186" t="s">
        <v>27</v>
      </c>
      <c r="L165" s="112">
        <v>-17.07</v>
      </c>
      <c r="M165" s="118">
        <v>-70.850999999999999</v>
      </c>
    </row>
    <row r="166" spans="1:13" ht="127.5">
      <c r="A166" s="225">
        <v>3</v>
      </c>
      <c r="B166" s="197" t="s">
        <v>28</v>
      </c>
      <c r="C166" s="113">
        <v>43889</v>
      </c>
      <c r="D166" s="136" t="s">
        <v>160</v>
      </c>
      <c r="E166" s="126" t="s">
        <v>278</v>
      </c>
      <c r="F166" s="114" t="s">
        <v>12</v>
      </c>
      <c r="G166" s="115">
        <v>63</v>
      </c>
      <c r="H166" s="116" t="s">
        <v>762</v>
      </c>
      <c r="I166" s="117" t="s">
        <v>26</v>
      </c>
      <c r="J166" s="111" t="s">
        <v>112</v>
      </c>
      <c r="K166" s="186" t="s">
        <v>27</v>
      </c>
      <c r="L166" s="112">
        <v>-17.068999999999999</v>
      </c>
      <c r="M166" s="118">
        <v>-70.849999999999994</v>
      </c>
    </row>
    <row r="167" spans="1:13" ht="100.5" customHeight="1">
      <c r="A167" s="225">
        <v>2</v>
      </c>
      <c r="B167" s="197" t="s">
        <v>99</v>
      </c>
      <c r="C167" s="113">
        <v>43539</v>
      </c>
      <c r="D167" s="136" t="s">
        <v>168</v>
      </c>
      <c r="E167" s="126" t="s">
        <v>100</v>
      </c>
      <c r="F167" s="114" t="s">
        <v>12</v>
      </c>
      <c r="G167" s="121" t="s">
        <v>90</v>
      </c>
      <c r="H167" s="116" t="s">
        <v>761</v>
      </c>
      <c r="I167" s="117" t="s">
        <v>97</v>
      </c>
      <c r="J167" s="111" t="s">
        <v>98</v>
      </c>
      <c r="K167" s="186" t="s">
        <v>27</v>
      </c>
      <c r="L167" s="112">
        <v>-7.9779999999999998</v>
      </c>
      <c r="M167" s="118">
        <v>-78.646000000000001</v>
      </c>
    </row>
    <row r="168" spans="1:13" ht="102">
      <c r="A168" s="225">
        <v>1</v>
      </c>
      <c r="B168" s="197" t="s">
        <v>186</v>
      </c>
      <c r="C168" s="113">
        <v>43531</v>
      </c>
      <c r="D168" s="136" t="s">
        <v>187</v>
      </c>
      <c r="E168" s="126" t="s">
        <v>281</v>
      </c>
      <c r="F168" s="114" t="s">
        <v>12</v>
      </c>
      <c r="G168" s="121">
        <v>60</v>
      </c>
      <c r="H168" s="116" t="s">
        <v>760</v>
      </c>
      <c r="I168" s="116" t="s">
        <v>188</v>
      </c>
      <c r="J168" s="117" t="s">
        <v>554</v>
      </c>
      <c r="K168" s="231"/>
      <c r="L168" s="112">
        <v>-13.802</v>
      </c>
      <c r="M168" s="118">
        <v>-70.474999999999994</v>
      </c>
    </row>
    <row r="169" spans="1:13">
      <c r="A169" s="264" t="s">
        <v>102</v>
      </c>
      <c r="B169" s="264"/>
      <c r="C169" s="264"/>
      <c r="D169" s="264"/>
      <c r="E169" s="264"/>
      <c r="F169" s="40"/>
      <c r="L169"/>
      <c r="M169"/>
    </row>
    <row r="186" spans="6:6">
      <c r="F186" s="214"/>
    </row>
  </sheetData>
  <mergeCells count="3">
    <mergeCell ref="D1:K1"/>
    <mergeCell ref="D2:K2"/>
    <mergeCell ref="A169:E169"/>
  </mergeCells>
  <phoneticPr fontId="117" type="noConversion"/>
  <hyperlinks>
    <hyperlink ref="K166" r:id="rId1" xr:uid="{00000000-0004-0000-0100-000000000000}"/>
    <hyperlink ref="K165" r:id="rId2" xr:uid="{00000000-0004-0000-0100-000001000000}"/>
    <hyperlink ref="K167" r:id="rId3" xr:uid="{00000000-0004-0000-0100-000002000000}"/>
    <hyperlink ref="B158" r:id="rId4" xr:uid="{00000000-0004-0000-0100-000003000000}"/>
    <hyperlink ref="K158" r:id="rId5" xr:uid="{00000000-0004-0000-0100-000004000000}"/>
    <hyperlink ref="B157" r:id="rId6" xr:uid="{00000000-0004-0000-0100-000005000000}"/>
    <hyperlink ref="B156" r:id="rId7" xr:uid="{00000000-0004-0000-0100-000006000000}"/>
    <hyperlink ref="K156" r:id="rId8" xr:uid="{00000000-0004-0000-0100-000007000000}"/>
    <hyperlink ref="B161" r:id="rId9" xr:uid="{00000000-0004-0000-0100-000008000000}"/>
    <hyperlink ref="B163" r:id="rId10" xr:uid="{00000000-0004-0000-0100-000009000000}"/>
    <hyperlink ref="B164" r:id="rId11" xr:uid="{00000000-0004-0000-0100-00000A000000}"/>
    <hyperlink ref="B160" r:id="rId12" xr:uid="{00000000-0004-0000-0100-00000B000000}"/>
    <hyperlink ref="B166" r:id="rId13" xr:uid="{00000000-0004-0000-0100-00000C000000}"/>
    <hyperlink ref="B165" r:id="rId14" xr:uid="{00000000-0004-0000-0100-00000D000000}"/>
    <hyperlink ref="B162" r:id="rId15" xr:uid="{00000000-0004-0000-0100-00000E000000}"/>
    <hyperlink ref="B167" r:id="rId16" xr:uid="{00000000-0004-0000-0100-00000F000000}"/>
    <hyperlink ref="B159" r:id="rId17" xr:uid="{00000000-0004-0000-0100-000010000000}"/>
    <hyperlink ref="K155" r:id="rId18" xr:uid="{00000000-0004-0000-0100-000011000000}"/>
    <hyperlink ref="B155" r:id="rId19" xr:uid="{00000000-0004-0000-0100-000012000000}"/>
    <hyperlink ref="K157" r:id="rId20" xr:uid="{00000000-0004-0000-0100-000013000000}"/>
    <hyperlink ref="B154" r:id="rId21" xr:uid="{00000000-0004-0000-0100-000014000000}"/>
    <hyperlink ref="B153" r:id="rId22" xr:uid="{00000000-0004-0000-0100-000015000000}"/>
    <hyperlink ref="B152" r:id="rId23" xr:uid="{00000000-0004-0000-0100-000016000000}"/>
    <hyperlink ref="B151" r:id="rId24" xr:uid="{00000000-0004-0000-0100-000017000000}"/>
    <hyperlink ref="K151" r:id="rId25" xr:uid="{00000000-0004-0000-0100-000018000000}"/>
    <hyperlink ref="K152" r:id="rId26" xr:uid="{00000000-0004-0000-0100-000019000000}"/>
    <hyperlink ref="K153" r:id="rId27" xr:uid="{00000000-0004-0000-0100-00001A000000}"/>
    <hyperlink ref="K154" r:id="rId28" xr:uid="{00000000-0004-0000-0100-00001B000000}"/>
    <hyperlink ref="B150" r:id="rId29" xr:uid="{00000000-0004-0000-0100-00001C000000}"/>
    <hyperlink ref="K150" r:id="rId30" xr:uid="{00000000-0004-0000-0100-00001D000000}"/>
    <hyperlink ref="B148" r:id="rId31" xr:uid="{00000000-0004-0000-0100-00001E000000}"/>
    <hyperlink ref="B147" r:id="rId32" xr:uid="{00000000-0004-0000-0100-00001F000000}"/>
    <hyperlink ref="K147" r:id="rId33" xr:uid="{00000000-0004-0000-0100-000020000000}"/>
    <hyperlink ref="K148" r:id="rId34" xr:uid="{00000000-0004-0000-0100-000021000000}"/>
    <hyperlink ref="B146" r:id="rId35" xr:uid="{00000000-0004-0000-0100-000022000000}"/>
    <hyperlink ref="K146" r:id="rId36" xr:uid="{00000000-0004-0000-0100-000023000000}"/>
    <hyperlink ref="B145" r:id="rId37" xr:uid="{00000000-0004-0000-0100-000024000000}"/>
    <hyperlink ref="K145" r:id="rId38" xr:uid="{00000000-0004-0000-0100-000025000000}"/>
    <hyperlink ref="B168" r:id="rId39" xr:uid="{00000000-0004-0000-0100-000026000000}"/>
    <hyperlink ref="B144" r:id="rId40" xr:uid="{00000000-0004-0000-0100-000027000000}"/>
    <hyperlink ref="B143" r:id="rId41" xr:uid="{00000000-0004-0000-0100-000028000000}"/>
    <hyperlink ref="K144" r:id="rId42" xr:uid="{00000000-0004-0000-0100-000029000000}"/>
    <hyperlink ref="K143" r:id="rId43" xr:uid="{00000000-0004-0000-0100-00002A000000}"/>
    <hyperlink ref="B142" r:id="rId44" xr:uid="{00000000-0004-0000-0100-00002B000000}"/>
    <hyperlink ref="K142" r:id="rId45" xr:uid="{00000000-0004-0000-0100-00002C000000}"/>
    <hyperlink ref="B141" r:id="rId46" xr:uid="{00000000-0004-0000-0100-00002D000000}"/>
    <hyperlink ref="K141" r:id="rId47" xr:uid="{00000000-0004-0000-0100-00002E000000}"/>
    <hyperlink ref="B149" r:id="rId48" xr:uid="{00000000-0004-0000-0100-00002F000000}"/>
    <hyperlink ref="K149" r:id="rId49" xr:uid="{00000000-0004-0000-0100-000030000000}"/>
    <hyperlink ref="B140" r:id="rId50" xr:uid="{00000000-0004-0000-0100-000031000000}"/>
    <hyperlink ref="K140" r:id="rId51" xr:uid="{00000000-0004-0000-0100-000032000000}"/>
    <hyperlink ref="B139" r:id="rId52" xr:uid="{00000000-0004-0000-0100-000033000000}"/>
    <hyperlink ref="K139" r:id="rId53" xr:uid="{00000000-0004-0000-0100-000034000000}"/>
    <hyperlink ref="B138" r:id="rId54" xr:uid="{00000000-0004-0000-0100-000035000000}"/>
    <hyperlink ref="K138" r:id="rId55" xr:uid="{00000000-0004-0000-0100-000036000000}"/>
    <hyperlink ref="B137" r:id="rId56" xr:uid="{00000000-0004-0000-0100-000037000000}"/>
    <hyperlink ref="K137" r:id="rId57" xr:uid="{00000000-0004-0000-0100-000038000000}"/>
    <hyperlink ref="B134" r:id="rId58" xr:uid="{00000000-0004-0000-0100-000039000000}"/>
    <hyperlink ref="K134" r:id="rId59" xr:uid="{00000000-0004-0000-0100-00003A000000}"/>
    <hyperlink ref="B136" r:id="rId60" xr:uid="{00000000-0004-0000-0100-00003B000000}"/>
    <hyperlink ref="K136" r:id="rId61" xr:uid="{00000000-0004-0000-0100-00003C000000}"/>
    <hyperlink ref="B135" r:id="rId62" xr:uid="{00000000-0004-0000-0100-00003D000000}"/>
    <hyperlink ref="K135" r:id="rId63" xr:uid="{00000000-0004-0000-0100-00003E000000}"/>
    <hyperlink ref="B133" r:id="rId64" xr:uid="{00000000-0004-0000-0100-00003F000000}"/>
    <hyperlink ref="K133" r:id="rId65" xr:uid="{00000000-0004-0000-0100-000040000000}"/>
    <hyperlink ref="B132" r:id="rId66" xr:uid="{00000000-0004-0000-0100-000041000000}"/>
    <hyperlink ref="K132" r:id="rId67" xr:uid="{00000000-0004-0000-0100-000042000000}"/>
    <hyperlink ref="B131" r:id="rId68" xr:uid="{00000000-0004-0000-0100-000043000000}"/>
    <hyperlink ref="K131" r:id="rId69" xr:uid="{00000000-0004-0000-0100-000044000000}"/>
    <hyperlink ref="K161" r:id="rId70" xr:uid="{00000000-0004-0000-0100-000045000000}"/>
    <hyperlink ref="B130" r:id="rId71" xr:uid="{00000000-0004-0000-0100-000046000000}"/>
    <hyperlink ref="K130" r:id="rId72" xr:uid="{00000000-0004-0000-0100-000047000000}"/>
    <hyperlink ref="B129" r:id="rId73" xr:uid="{00000000-0004-0000-0100-000048000000}"/>
    <hyperlink ref="B128" r:id="rId74" xr:uid="{00000000-0004-0000-0100-000049000000}"/>
    <hyperlink ref="K128" r:id="rId75" xr:uid="{00000000-0004-0000-0100-00004A000000}"/>
    <hyperlink ref="K129" r:id="rId76" xr:uid="{00000000-0004-0000-0100-00004B000000}"/>
    <hyperlink ref="A169" r:id="rId77" xr:uid="{00000000-0004-0000-0100-00004E000000}"/>
    <hyperlink ref="B121" r:id="rId78" xr:uid="{00000000-0004-0000-0100-000051000000}"/>
    <hyperlink ref="K121" r:id="rId79" xr:uid="{00000000-0004-0000-0100-000052000000}"/>
    <hyperlink ref="B120" r:id="rId80" xr:uid="{00000000-0004-0000-0100-000053000000}"/>
    <hyperlink ref="B126" r:id="rId81" xr:uid="{00000000-0004-0000-0100-000054000000}"/>
    <hyperlink ref="B125" r:id="rId82" xr:uid="{00000000-0004-0000-0100-000055000000}"/>
    <hyperlink ref="B124" r:id="rId83" xr:uid="{00000000-0004-0000-0100-000056000000}"/>
    <hyperlink ref="B123" r:id="rId84" xr:uid="{00000000-0004-0000-0100-000057000000}"/>
    <hyperlink ref="K120" r:id="rId85" xr:uid="{00000000-0004-0000-0100-000058000000}"/>
    <hyperlink ref="B119" r:id="rId86" xr:uid="{00000000-0004-0000-0100-000059000000}"/>
    <hyperlink ref="B118" r:id="rId87" xr:uid="{00000000-0004-0000-0100-00005A000000}"/>
    <hyperlink ref="K118" r:id="rId88" xr:uid="{00000000-0004-0000-0100-00005B000000}"/>
    <hyperlink ref="K119" r:id="rId89" xr:uid="{00000000-0004-0000-0100-00005C000000}"/>
    <hyperlink ref="K123" r:id="rId90" xr:uid="{00000000-0004-0000-0100-00005D000000}"/>
    <hyperlink ref="K124" r:id="rId91" xr:uid="{00000000-0004-0000-0100-00005E000000}"/>
    <hyperlink ref="K125" r:id="rId92" xr:uid="{00000000-0004-0000-0100-00005F000000}"/>
    <hyperlink ref="K126" r:id="rId93" xr:uid="{00000000-0004-0000-0100-000060000000}"/>
    <hyperlink ref="B115" r:id="rId94" xr:uid="{00000000-0004-0000-0100-000061000000}"/>
    <hyperlink ref="B111" r:id="rId95" xr:uid="{00000000-0004-0000-0100-000062000000}"/>
    <hyperlink ref="K111" r:id="rId96" xr:uid="{00000000-0004-0000-0100-000063000000}"/>
    <hyperlink ref="B114" r:id="rId97" xr:uid="{00000000-0004-0000-0100-000064000000}"/>
    <hyperlink ref="K114" r:id="rId98" xr:uid="{00000000-0004-0000-0100-000065000000}"/>
    <hyperlink ref="B127" r:id="rId99" xr:uid="{00000000-0004-0000-0100-000066000000}"/>
    <hyperlink ref="K127" r:id="rId100" xr:uid="{00000000-0004-0000-0100-000067000000}"/>
    <hyperlink ref="B113" r:id="rId101" xr:uid="{00000000-0004-0000-0100-000068000000}"/>
    <hyperlink ref="K113" r:id="rId102" xr:uid="{00000000-0004-0000-0100-000069000000}"/>
    <hyperlink ref="K115" r:id="rId103" xr:uid="{00000000-0004-0000-0100-00006C000000}"/>
    <hyperlink ref="B112" r:id="rId104" xr:uid="{00000000-0004-0000-0100-00006D000000}"/>
    <hyperlink ref="K112" r:id="rId105" xr:uid="{00000000-0004-0000-0100-00006E000000}"/>
    <hyperlink ref="B109" r:id="rId106" xr:uid="{00000000-0004-0000-0100-00006F000000}"/>
    <hyperlink ref="K109" r:id="rId107" xr:uid="{00000000-0004-0000-0100-000070000000}"/>
    <hyperlink ref="B107" r:id="rId108" xr:uid="{00000000-0004-0000-0100-000071000000}"/>
    <hyperlink ref="K107" r:id="rId109" xr:uid="{00000000-0004-0000-0100-000072000000}"/>
    <hyperlink ref="B122" r:id="rId110" xr:uid="{00000000-0004-0000-0100-000073000000}"/>
    <hyperlink ref="K122" r:id="rId111" xr:uid="{00000000-0004-0000-0100-000074000000}"/>
    <hyperlink ref="B110" r:id="rId112" xr:uid="{00000000-0004-0000-0100-000075000000}"/>
    <hyperlink ref="K110" r:id="rId113" xr:uid="{00000000-0004-0000-0100-000076000000}"/>
    <hyperlink ref="B108" r:id="rId114" xr:uid="{00000000-0004-0000-0100-000077000000}"/>
    <hyperlink ref="K108" r:id="rId115" xr:uid="{00000000-0004-0000-0100-000078000000}"/>
    <hyperlink ref="B106" r:id="rId116" xr:uid="{00000000-0004-0000-0100-000079000000}"/>
    <hyperlink ref="K106" r:id="rId117" xr:uid="{00000000-0004-0000-0100-00007A000000}"/>
    <hyperlink ref="B105" r:id="rId118" xr:uid="{00000000-0004-0000-0100-00007B000000}"/>
    <hyperlink ref="K105" r:id="rId119" xr:uid="{00000000-0004-0000-0100-00007C000000}"/>
    <hyperlink ref="B103" r:id="rId120" xr:uid="{00000000-0004-0000-0100-00007D000000}"/>
    <hyperlink ref="K103" r:id="rId121" xr:uid="{00000000-0004-0000-0100-00007E000000}"/>
    <hyperlink ref="B102" r:id="rId122" xr:uid="{00000000-0004-0000-0100-00007F000000}"/>
    <hyperlink ref="K102" r:id="rId123" xr:uid="{00000000-0004-0000-0100-000080000000}"/>
    <hyperlink ref="B101" r:id="rId124" xr:uid="{00000000-0004-0000-0100-000081000000}"/>
    <hyperlink ref="K101" r:id="rId125" xr:uid="{00000000-0004-0000-0100-000082000000}"/>
    <hyperlink ref="B104" r:id="rId126" xr:uid="{00000000-0004-0000-0100-000083000000}"/>
    <hyperlink ref="K104" r:id="rId127" xr:uid="{00000000-0004-0000-0100-000084000000}"/>
    <hyperlink ref="B98" r:id="rId128" xr:uid="{00000000-0004-0000-0100-000085000000}"/>
    <hyperlink ref="K98" r:id="rId129" xr:uid="{00000000-0004-0000-0100-000086000000}"/>
    <hyperlink ref="B96" r:id="rId130" xr:uid="{00000000-0004-0000-0100-000087000000}"/>
    <hyperlink ref="K96" r:id="rId131" xr:uid="{00000000-0004-0000-0100-000088000000}"/>
    <hyperlink ref="B97" r:id="rId132" xr:uid="{00000000-0004-0000-0100-000089000000}"/>
    <hyperlink ref="K97" r:id="rId133" xr:uid="{00000000-0004-0000-0100-00008A000000}"/>
    <hyperlink ref="B93" r:id="rId134" xr:uid="{00000000-0004-0000-0100-00008B000000}"/>
    <hyperlink ref="K93" r:id="rId135" xr:uid="{00000000-0004-0000-0100-00008C000000}"/>
    <hyperlink ref="B100" r:id="rId136" xr:uid="{00000000-0004-0000-0100-00008D000000}"/>
    <hyperlink ref="K100" r:id="rId137" xr:uid="{00000000-0004-0000-0100-00008E000000}"/>
    <hyperlink ref="B92" r:id="rId138" xr:uid="{00000000-0004-0000-0100-00008F000000}"/>
    <hyperlink ref="K92" r:id="rId139" xr:uid="{00000000-0004-0000-0100-000090000000}"/>
    <hyperlink ref="K80" r:id="rId140" xr:uid="{00000000-0004-0000-0100-000091000000}"/>
    <hyperlink ref="B91" r:id="rId141" xr:uid="{00000000-0004-0000-0100-000092000000}"/>
    <hyperlink ref="K91" r:id="rId142" xr:uid="{00000000-0004-0000-0100-000093000000}"/>
    <hyperlink ref="B86" r:id="rId143" xr:uid="{00000000-0004-0000-0100-000094000000}"/>
    <hyperlink ref="K86" r:id="rId144" xr:uid="{00000000-0004-0000-0100-000095000000}"/>
    <hyperlink ref="B80" r:id="rId145" xr:uid="{00000000-0004-0000-0100-000096000000}"/>
    <hyperlink ref="K90" r:id="rId146" xr:uid="{00000000-0004-0000-0100-000097000000}"/>
    <hyperlink ref="B90" r:id="rId147" xr:uid="{00000000-0004-0000-0100-000098000000}"/>
    <hyperlink ref="B79" r:id="rId148" xr:uid="{00000000-0004-0000-0100-000099000000}"/>
    <hyperlink ref="K79" r:id="rId149" xr:uid="{00000000-0004-0000-0100-00009A000000}"/>
    <hyperlink ref="B117" r:id="rId150" xr:uid="{00000000-0004-0000-0100-00009B000000}"/>
    <hyperlink ref="K117" r:id="rId151" xr:uid="{00000000-0004-0000-0100-00009C000000}"/>
    <hyperlink ref="B77" r:id="rId152" xr:uid="{00000000-0004-0000-0100-00009D000000}"/>
    <hyperlink ref="B95" r:id="rId153" xr:uid="{00000000-0004-0000-0100-00009E000000}"/>
    <hyperlink ref="B85" r:id="rId154" xr:uid="{00000000-0004-0000-0100-00009F000000}"/>
    <hyperlink ref="B84" r:id="rId155" xr:uid="{00000000-0004-0000-0100-0000A0000000}"/>
    <hyperlink ref="B83" r:id="rId156" xr:uid="{00000000-0004-0000-0100-0000A1000000}"/>
    <hyperlink ref="K83" r:id="rId157" xr:uid="{00000000-0004-0000-0100-0000A2000000}"/>
    <hyperlink ref="B116" r:id="rId158" xr:uid="{00000000-0004-0000-0100-0000A3000000}"/>
    <hyperlink ref="B89" r:id="rId159" xr:uid="{00000000-0004-0000-0100-0000A4000000}"/>
    <hyperlink ref="K89" r:id="rId160" xr:uid="{00000000-0004-0000-0100-0000A5000000}"/>
    <hyperlink ref="B88" r:id="rId161" xr:uid="{00000000-0004-0000-0100-0000A6000000}"/>
    <hyperlink ref="K88" r:id="rId162" xr:uid="{00000000-0004-0000-0100-0000A7000000}"/>
    <hyperlink ref="B76" r:id="rId163" xr:uid="{00000000-0004-0000-0100-0000A8000000}"/>
    <hyperlink ref="K85" r:id="rId164" xr:uid="{00000000-0004-0000-0100-0000A9000000}"/>
    <hyperlink ref="B94" r:id="rId165" xr:uid="{00000000-0004-0000-0100-0000AA000000}"/>
    <hyperlink ref="K94" r:id="rId166" xr:uid="{00000000-0004-0000-0100-0000AB000000}"/>
    <hyperlink ref="K76" r:id="rId167" xr:uid="{00000000-0004-0000-0100-0000AC000000}"/>
    <hyperlink ref="K77" r:id="rId168" xr:uid="{00000000-0004-0000-0100-0000AD000000}"/>
    <hyperlink ref="K84" r:id="rId169" xr:uid="{00000000-0004-0000-0100-0000AE000000}"/>
    <hyperlink ref="K95" r:id="rId170" xr:uid="{00000000-0004-0000-0100-0000AF000000}"/>
    <hyperlink ref="K116" r:id="rId171" xr:uid="{00000000-0004-0000-0100-0000B0000000}"/>
    <hyperlink ref="B75" r:id="rId172" xr:uid="{00000000-0004-0000-0100-0000B1000000}"/>
    <hyperlink ref="K75" r:id="rId173" xr:uid="{00000000-0004-0000-0100-0000B2000000}"/>
    <hyperlink ref="B72" r:id="rId174" xr:uid="{00000000-0004-0000-0100-0000B3000000}"/>
    <hyperlink ref="B74" r:id="rId175" xr:uid="{00000000-0004-0000-0100-0000B4000000}"/>
    <hyperlink ref="B65" r:id="rId176" xr:uid="{00000000-0004-0000-0100-0000B5000000}"/>
    <hyperlink ref="K72" r:id="rId177" xr:uid="{00000000-0004-0000-0100-0000B6000000}"/>
    <hyperlink ref="K74" r:id="rId178" xr:uid="{00000000-0004-0000-0100-0000B7000000}"/>
    <hyperlink ref="B82" r:id="rId179" display="VIALES-005213" xr:uid="{00000000-0004-0000-0100-0000B8000000}"/>
    <hyperlink ref="K82" r:id="rId180" xr:uid="{00000000-0004-0000-0100-0000B9000000}"/>
    <hyperlink ref="B70" r:id="rId181" xr:uid="{00000000-0004-0000-0100-0000BA000000}"/>
    <hyperlink ref="K70" r:id="rId182" xr:uid="{00000000-0004-0000-0100-0000BB000000}"/>
    <hyperlink ref="B66" r:id="rId183" xr:uid="{00000000-0004-0000-0100-0000BC000000}"/>
    <hyperlink ref="K65" r:id="rId184" xr:uid="{00000000-0004-0000-0100-0000BD000000}"/>
    <hyperlink ref="B64" r:id="rId185" xr:uid="{00000000-0004-0000-0100-0000BE000000}"/>
    <hyperlink ref="K64" r:id="rId186" xr:uid="{00000000-0004-0000-0100-0000BF000000}"/>
    <hyperlink ref="B81" r:id="rId187" xr:uid="{00000000-0004-0000-0100-0000C0000000}"/>
    <hyperlink ref="K81" r:id="rId188" xr:uid="{00000000-0004-0000-0100-0000C1000000}"/>
    <hyperlink ref="B71" r:id="rId189" xr:uid="{00000000-0004-0000-0100-0000C2000000}"/>
    <hyperlink ref="K71" r:id="rId190" xr:uid="{00000000-0004-0000-0100-0000C3000000}"/>
    <hyperlink ref="B73" r:id="rId191" xr:uid="{00000000-0004-0000-0100-0000C4000000}"/>
    <hyperlink ref="B67" r:id="rId192" xr:uid="{00000000-0004-0000-0100-0000C5000000}"/>
    <hyperlink ref="K66" r:id="rId193" xr:uid="{00000000-0004-0000-0100-0000C6000000}"/>
    <hyperlink ref="B63" r:id="rId194" xr:uid="{00000000-0004-0000-0100-0000C7000000}"/>
    <hyperlink ref="K73" r:id="rId195" xr:uid="{00000000-0004-0000-0100-0000C8000000}"/>
    <hyperlink ref="K67" r:id="rId196" xr:uid="{00000000-0004-0000-0100-0000C9000000}"/>
    <hyperlink ref="K63" r:id="rId197" xr:uid="{00000000-0004-0000-0100-0000CA000000}"/>
    <hyperlink ref="K62" r:id="rId198" xr:uid="{00000000-0004-0000-0100-0000CB000000}"/>
    <hyperlink ref="B62" r:id="rId199" xr:uid="{00000000-0004-0000-0100-0000CC000000}"/>
    <hyperlink ref="B59" r:id="rId200" xr:uid="{00000000-0004-0000-0100-0000CD000000}"/>
    <hyperlink ref="B58" r:id="rId201" xr:uid="{00000000-0004-0000-0100-0000CE000000}"/>
    <hyperlink ref="B57" r:id="rId202" xr:uid="{00000000-0004-0000-0100-0000CF000000}"/>
    <hyperlink ref="B69" r:id="rId203" xr:uid="{00000000-0004-0000-0100-0000D0000000}"/>
    <hyperlink ref="K58" r:id="rId204" xr:uid="{00000000-0004-0000-0100-0000D2000000}"/>
    <hyperlink ref="B56" r:id="rId205" xr:uid="{00000000-0004-0000-0100-0000D3000000}"/>
    <hyperlink ref="K56" r:id="rId206" xr:uid="{00000000-0004-0000-0100-0000D4000000}"/>
    <hyperlink ref="K69" r:id="rId207" xr:uid="{00000000-0004-0000-0100-0000D5000000}"/>
    <hyperlink ref="B55" r:id="rId208" xr:uid="{00000000-0004-0000-0100-0000D6000000}"/>
    <hyperlink ref="K55" r:id="rId209" xr:uid="{00000000-0004-0000-0100-0000D7000000}"/>
    <hyperlink ref="B61" r:id="rId210" xr:uid="{00000000-0004-0000-0100-0000D8000000}"/>
    <hyperlink ref="B68" r:id="rId211" xr:uid="{00000000-0004-0000-0100-0000D9000000}"/>
    <hyperlink ref="K57" r:id="rId212" xr:uid="{00000000-0004-0000-0100-0000DB000000}"/>
    <hyperlink ref="B87" r:id="rId213" xr:uid="{00000000-0004-0000-0100-0000DC000000}"/>
    <hyperlink ref="K87" r:id="rId214" xr:uid="{00000000-0004-0000-0100-0000DD000000}"/>
    <hyperlink ref="B51" r:id="rId215" xr:uid="{00000000-0004-0000-0100-0000DE000000}"/>
    <hyperlink ref="K51" r:id="rId216" xr:uid="{00000000-0004-0000-0100-0000DF000000}"/>
    <hyperlink ref="B50" r:id="rId217" xr:uid="{00000000-0004-0000-0100-0000E0000000}"/>
    <hyperlink ref="K50" r:id="rId218" xr:uid="{00000000-0004-0000-0100-0000E1000000}"/>
    <hyperlink ref="B54" r:id="rId219" xr:uid="{00000000-0004-0000-0100-0000E2000000}"/>
    <hyperlink ref="K54" r:id="rId220" xr:uid="{00000000-0004-0000-0100-0000E3000000}"/>
    <hyperlink ref="B53" r:id="rId221" xr:uid="{00000000-0004-0000-0100-0000E4000000}"/>
    <hyperlink ref="K53" r:id="rId222" xr:uid="{00000000-0004-0000-0100-0000E5000000}"/>
    <hyperlink ref="K59" r:id="rId223" xr:uid="{00000000-0004-0000-0100-0000E8000000}"/>
    <hyperlink ref="K61" r:id="rId224" xr:uid="{00000000-0004-0000-0100-0000E9000000}"/>
    <hyperlink ref="K68" r:id="rId225" xr:uid="{00000000-0004-0000-0100-0000EA000000}"/>
    <hyperlink ref="B44" r:id="rId226" xr:uid="{00000000-0004-0000-0100-0000EF000000}"/>
    <hyperlink ref="B48" r:id="rId227" xr:uid="{00000000-0004-0000-0100-0000F0000000}"/>
    <hyperlink ref="K48" r:id="rId228" xr:uid="{00000000-0004-0000-0100-0000F1000000}"/>
    <hyperlink ref="K44" r:id="rId229" xr:uid="{00000000-0004-0000-0100-0000F2000000}"/>
    <hyperlink ref="K45" r:id="rId230" xr:uid="{00000000-0004-0000-0100-0000F3000000}"/>
    <hyperlink ref="K60" r:id="rId231" xr:uid="{00000000-0004-0000-0100-0000F5000000}"/>
    <hyperlink ref="B60" r:id="rId232" xr:uid="{00000000-0004-0000-0100-0000F6000000}"/>
    <hyperlink ref="B40" r:id="rId233" xr:uid="{00000000-0004-0000-0100-0000F7000000}"/>
    <hyperlink ref="K40" r:id="rId234" xr:uid="{00000000-0004-0000-0100-0000F8000000}"/>
    <hyperlink ref="B52" r:id="rId235" xr:uid="{00000000-0004-0000-0100-0000F9000000}"/>
    <hyperlink ref="B43" r:id="rId236" xr:uid="{00000000-0004-0000-0100-0000FA000000}"/>
    <hyperlink ref="K43" r:id="rId237" xr:uid="{00000000-0004-0000-0100-0000FB000000}"/>
    <hyperlink ref="B39" r:id="rId238" xr:uid="{00000000-0004-0000-0100-0000FC000000}"/>
    <hyperlink ref="K39" r:id="rId239" xr:uid="{00000000-0004-0000-0100-0000FD000000}"/>
    <hyperlink ref="K52" r:id="rId240" xr:uid="{00000000-0004-0000-0100-0000FE000000}"/>
    <hyperlink ref="B45" r:id="rId241" xr:uid="{00000000-0004-0000-0100-0000FF000000}"/>
    <hyperlink ref="B38" r:id="rId242" xr:uid="{00000000-0004-0000-0100-000000010000}"/>
    <hyperlink ref="B37" r:id="rId243" xr:uid="{00000000-0004-0000-0100-000001010000}"/>
    <hyperlink ref="B49" r:id="rId244" xr:uid="{00000000-0004-0000-0100-000002010000}"/>
    <hyperlink ref="K38" r:id="rId245" xr:uid="{00000000-0004-0000-0100-000003010000}"/>
    <hyperlink ref="B34" r:id="rId246" xr:uid="{00000000-0004-0000-0100-000004010000}"/>
    <hyperlink ref="K34" r:id="rId247" xr:uid="{00000000-0004-0000-0100-000005010000}"/>
    <hyperlink ref="B36" r:id="rId248" xr:uid="{00000000-0004-0000-0100-000006010000}"/>
    <hyperlink ref="B33" r:id="rId249" xr:uid="{00000000-0004-0000-0100-000007010000}"/>
    <hyperlink ref="K33" r:id="rId250" xr:uid="{00000000-0004-0000-0100-000008010000}"/>
    <hyperlink ref="B32" r:id="rId251" xr:uid="{00000000-0004-0000-0100-000009010000}"/>
    <hyperlink ref="K32" r:id="rId252" xr:uid="{00000000-0004-0000-0100-00000A010000}"/>
    <hyperlink ref="B35" r:id="rId253" xr:uid="{00000000-0004-0000-0100-00000B010000}"/>
    <hyperlink ref="K35" r:id="rId254" xr:uid="{00000000-0004-0000-0100-00000C010000}"/>
    <hyperlink ref="K36" r:id="rId255" xr:uid="{00000000-0004-0000-0100-00000D010000}"/>
    <hyperlink ref="B42" r:id="rId256" xr:uid="{00000000-0004-0000-0100-00000E010000}"/>
    <hyperlink ref="K42" r:id="rId257" xr:uid="{00000000-0004-0000-0100-00000F010000}"/>
    <hyperlink ref="B41" r:id="rId258" xr:uid="{00000000-0004-0000-0100-000010010000}"/>
    <hyperlink ref="K41" r:id="rId259" xr:uid="{00000000-0004-0000-0100-000011010000}"/>
    <hyperlink ref="B78" r:id="rId260" xr:uid="{00000000-0004-0000-0100-000012010000}"/>
    <hyperlink ref="K78" r:id="rId261" xr:uid="{00000000-0004-0000-0100-000013010000}"/>
    <hyperlink ref="B47" r:id="rId262" xr:uid="{00000000-0004-0000-0100-000015010000}"/>
    <hyperlink ref="B46" r:id="rId263" xr:uid="{00000000-0004-0000-0100-000016010000}"/>
    <hyperlink ref="K47" r:id="rId264" xr:uid="{00000000-0004-0000-0100-000017010000}"/>
    <hyperlink ref="K46" r:id="rId265" xr:uid="{00000000-0004-0000-0100-000018010000}"/>
    <hyperlink ref="B31" r:id="rId266" xr:uid="{00000000-0004-0000-0100-000019010000}"/>
    <hyperlink ref="K31" r:id="rId267" xr:uid="{00000000-0004-0000-0100-00001A010000}"/>
    <hyperlink ref="B26" r:id="rId268" xr:uid="{00000000-0004-0000-0100-00001B010000}"/>
    <hyperlink ref="K26" r:id="rId269" xr:uid="{00000000-0004-0000-0100-00001C010000}"/>
    <hyperlink ref="B29" r:id="rId270" xr:uid="{00000000-0004-0000-0100-00001D010000}"/>
    <hyperlink ref="K29" r:id="rId271" xr:uid="{00000000-0004-0000-0100-00001E010000}"/>
    <hyperlink ref="B27" r:id="rId272" xr:uid="{00000000-0004-0000-0100-00001F010000}"/>
    <hyperlink ref="K27" r:id="rId273" xr:uid="{00000000-0004-0000-0100-000020010000}"/>
    <hyperlink ref="B28" r:id="rId274" xr:uid="{00000000-0004-0000-0100-000021010000}"/>
    <hyperlink ref="K28" r:id="rId275" xr:uid="{00000000-0004-0000-0100-000022010000}"/>
    <hyperlink ref="B25" r:id="rId276" xr:uid="{00000000-0004-0000-0100-000023010000}"/>
    <hyperlink ref="K25" r:id="rId277" xr:uid="{00000000-0004-0000-0100-000024010000}"/>
    <hyperlink ref="B24" r:id="rId278" xr:uid="{00000000-0004-0000-0100-000025010000}"/>
    <hyperlink ref="K24" r:id="rId279" xr:uid="{00000000-0004-0000-0100-000026010000}"/>
    <hyperlink ref="B99" r:id="rId280" xr:uid="{00000000-0004-0000-0100-000027010000}"/>
    <hyperlink ref="K99" r:id="rId281" xr:uid="{00000000-0004-0000-0100-000028010000}"/>
    <hyperlink ref="B22" r:id="rId282" xr:uid="{00000000-0004-0000-0100-000029010000}"/>
    <hyperlink ref="K22" r:id="rId283" xr:uid="{00000000-0004-0000-0100-00002A010000}"/>
    <hyperlink ref="B21" r:id="rId284" xr:uid="{00000000-0004-0000-0100-00002B010000}"/>
    <hyperlink ref="K21" r:id="rId285" xr:uid="{00000000-0004-0000-0100-00002C010000}"/>
    <hyperlink ref="B20" r:id="rId286" xr:uid="{00000000-0004-0000-0100-00002F010000}"/>
    <hyperlink ref="B18" r:id="rId287" xr:uid="{00000000-0004-0000-0100-000030010000}"/>
    <hyperlink ref="K18" r:id="rId288" xr:uid="{00000000-0004-0000-0100-000032010000}"/>
    <hyperlink ref="K20" r:id="rId289" xr:uid="{00000000-0004-0000-0100-000033010000}"/>
    <hyperlink ref="B17" r:id="rId290" xr:uid="{00000000-0004-0000-0100-000035010000}"/>
    <hyperlink ref="K17" r:id="rId291" xr:uid="{00000000-0004-0000-0100-000036010000}"/>
    <hyperlink ref="B23" r:id="rId292" xr:uid="{00000000-0004-0000-0100-000037010000}"/>
    <hyperlink ref="K23" r:id="rId293" xr:uid="{00000000-0004-0000-0100-000038010000}"/>
    <hyperlink ref="B16" r:id="rId294" xr:uid="{00000000-0004-0000-0100-000039010000}"/>
    <hyperlink ref="K16" r:id="rId295" xr:uid="{00000000-0004-0000-0100-00003A010000}"/>
    <hyperlink ref="B15" r:id="rId296" xr:uid="{00000000-0004-0000-0100-00003B010000}"/>
    <hyperlink ref="K15" r:id="rId297" xr:uid="{00000000-0004-0000-0100-00003C010000}"/>
    <hyperlink ref="B13" r:id="rId298" xr:uid="{17E9550C-0518-44E9-84F5-B20971799215}"/>
    <hyperlink ref="K13" r:id="rId299" xr:uid="{5C1FD09B-0502-4794-9FD6-6E1E9668377D}"/>
    <hyperlink ref="B10" r:id="rId300" xr:uid="{B4746908-963E-4119-98D7-4B3F99C14CAB}"/>
    <hyperlink ref="K10" r:id="rId301" xr:uid="{9F18D3B1-A6AF-4C56-87A6-3EAC11C97057}"/>
    <hyperlink ref="B12" r:id="rId302" xr:uid="{0C8E0054-C11C-46D3-810A-5118515B0F87}"/>
    <hyperlink ref="K12" r:id="rId303" xr:uid="{2F5F25FA-5680-4867-A304-04E43DED6164}"/>
    <hyperlink ref="B11" r:id="rId304" xr:uid="{0C947FBE-3D47-4BD0-9859-6C72DFDEFAD8}"/>
    <hyperlink ref="B19" r:id="rId305" xr:uid="{C1437730-6CA9-423B-A3F1-7CC85BA2CFC4}"/>
    <hyperlink ref="K19" r:id="rId306" xr:uid="{B9BC744C-2F1F-49E8-8C80-058590CE4A7F}"/>
    <hyperlink ref="B8" r:id="rId307" xr:uid="{D640EBB6-10EB-49A5-BE17-50F8FCA50639}"/>
    <hyperlink ref="K9" r:id="rId308" xr:uid="{4513FBCB-DD4E-4B23-8A99-532BEDF4EC47}"/>
    <hyperlink ref="B7" r:id="rId309" xr:uid="{F08AF297-AE05-416D-9319-6D0D9702F227}"/>
    <hyperlink ref="K7" r:id="rId310" xr:uid="{4B8C0333-F65E-44BF-BC33-CD4ED4DA81B2}"/>
    <hyperlink ref="B14" r:id="rId311" xr:uid="{12824204-6680-4087-9201-C243BD50C80E}"/>
    <hyperlink ref="K14" r:id="rId312" xr:uid="{D40089B5-E172-4D79-B0AF-BB3C96F353A8}"/>
    <hyperlink ref="B30" r:id="rId313" xr:uid="{6E2F8A1E-D24F-402B-8E59-9447A9D88F63}"/>
    <hyperlink ref="B6" r:id="rId314" xr:uid="{4896D673-8E9E-45AB-A4C1-E89BCAF8D0DB}"/>
    <hyperlink ref="K6" r:id="rId315" xr:uid="{011ED250-C521-45BB-ACFA-C7F40252AE11}"/>
    <hyperlink ref="K30" r:id="rId316" xr:uid="{49AA83AC-3177-49DD-A18E-561D6C282626}"/>
    <hyperlink ref="B5" r:id="rId317" xr:uid="{E6F7E9F7-E686-48C8-A2AB-4181246E7FCF}"/>
    <hyperlink ref="K5" r:id="rId318" xr:uid="{204B0950-FC5E-45DB-BA77-1B65E8279968}"/>
  </hyperlinks>
  <pageMargins left="0.7" right="0.7" top="0.75" bottom="0.75" header="0.3" footer="0.3"/>
  <pageSetup paperSize="9" scale="37" fitToHeight="0" orientation="landscape" horizontalDpi="300" verticalDpi="300" r:id="rId319"/>
  <drawing r:id="rId320"/>
  <tableParts count="1">
    <tablePart r:id="rId32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291"/>
  <sheetViews>
    <sheetView zoomScaleNormal="100" workbookViewId="0">
      <selection activeCell="C4" sqref="C4"/>
    </sheetView>
  </sheetViews>
  <sheetFormatPr baseColWidth="10" defaultColWidth="9.625" defaultRowHeight="50.25" customHeight="1"/>
  <cols>
    <col min="1" max="1" width="4.625" style="31" customWidth="1"/>
    <col min="2" max="2" width="17" style="38" customWidth="1"/>
    <col min="3" max="3" width="15.75" style="38" customWidth="1"/>
    <col min="4" max="4" width="65.5" style="38" customWidth="1"/>
    <col min="5" max="5" width="14.75" style="39" customWidth="1"/>
    <col min="6" max="6" width="32.75" style="38" customWidth="1"/>
    <col min="7" max="7" width="7.125" style="38" bestFit="1" customWidth="1"/>
    <col min="8" max="16384" width="9.625" style="38"/>
  </cols>
  <sheetData>
    <row r="1" spans="1:166" s="32" customFormat="1" ht="25.5" customHeight="1">
      <c r="A1" s="31"/>
      <c r="E1" s="33"/>
      <c r="EZ1" s="38"/>
      <c r="FA1" s="38"/>
      <c r="FB1" s="38"/>
      <c r="FC1" s="38"/>
      <c r="FD1" s="38"/>
      <c r="FE1" s="38"/>
      <c r="FF1" s="38"/>
      <c r="FG1" s="38"/>
      <c r="FH1" s="38"/>
      <c r="FI1" s="38"/>
      <c r="FJ1" s="38"/>
    </row>
    <row r="2" spans="1:166" s="32" customFormat="1" ht="32.25" customHeight="1">
      <c r="A2" s="265" t="s">
        <v>18</v>
      </c>
      <c r="B2" s="266"/>
      <c r="C2" s="266"/>
      <c r="D2" s="266"/>
      <c r="E2" s="266"/>
      <c r="F2" s="266"/>
      <c r="EZ2" s="38"/>
      <c r="FA2" s="38"/>
      <c r="FB2" s="38"/>
      <c r="FC2" s="38"/>
      <c r="FD2" s="38"/>
      <c r="FE2" s="38"/>
      <c r="FF2" s="38"/>
      <c r="FG2" s="38"/>
      <c r="FH2" s="38"/>
      <c r="FI2" s="38"/>
      <c r="FJ2" s="38"/>
    </row>
    <row r="3" spans="1:166" s="32" customFormat="1" ht="18.75" customHeight="1">
      <c r="A3" s="267" t="s">
        <v>13</v>
      </c>
      <c r="B3" s="268"/>
      <c r="C3" s="268"/>
      <c r="D3" s="268"/>
      <c r="E3" s="268"/>
      <c r="F3" s="268"/>
      <c r="EZ3" s="38"/>
      <c r="FA3" s="38"/>
      <c r="FB3" s="38"/>
      <c r="FC3" s="38"/>
      <c r="FD3" s="38"/>
      <c r="FE3" s="38"/>
      <c r="FF3" s="38"/>
      <c r="FG3" s="38"/>
      <c r="FH3" s="38"/>
      <c r="FI3" s="38"/>
      <c r="FJ3" s="38"/>
    </row>
    <row r="4" spans="1:166" s="32" customFormat="1" ht="23.25" customHeight="1">
      <c r="A4" s="34"/>
      <c r="B4" s="35" t="s">
        <v>14</v>
      </c>
      <c r="C4" s="41" t="s">
        <v>756</v>
      </c>
      <c r="D4" s="36"/>
      <c r="E4" s="37"/>
      <c r="F4" s="36"/>
      <c r="EZ4" s="38"/>
      <c r="FA4" s="38"/>
      <c r="FB4" s="38"/>
      <c r="FC4" s="38"/>
      <c r="FD4" s="38"/>
      <c r="FE4" s="38"/>
      <c r="FF4" s="38"/>
      <c r="FG4" s="38"/>
      <c r="FH4" s="38"/>
      <c r="FI4" s="38"/>
      <c r="FJ4" s="38"/>
    </row>
    <row r="5" spans="1:166" s="32" customFormat="1" ht="50.25" customHeight="1">
      <c r="A5" s="151" t="s">
        <v>2</v>
      </c>
      <c r="B5" s="26" t="s">
        <v>4</v>
      </c>
      <c r="C5" s="26" t="s">
        <v>5</v>
      </c>
      <c r="D5" s="26" t="s">
        <v>6</v>
      </c>
      <c r="E5" s="26" t="s">
        <v>7</v>
      </c>
      <c r="F5" s="152" t="s">
        <v>8</v>
      </c>
      <c r="EZ5" s="38"/>
      <c r="FA5" s="38"/>
      <c r="FB5" s="38"/>
      <c r="FC5" s="38"/>
      <c r="FD5" s="38"/>
      <c r="FE5" s="38"/>
      <c r="FF5" s="38"/>
      <c r="FG5" s="38"/>
      <c r="FH5" s="38"/>
      <c r="FI5" s="38"/>
      <c r="FJ5" s="38"/>
    </row>
    <row r="6" spans="1:166" s="32" customFormat="1" ht="267.75">
      <c r="A6" s="196">
        <v>4</v>
      </c>
      <c r="B6" s="235" t="s">
        <v>740</v>
      </c>
      <c r="C6" s="241" t="s">
        <v>639</v>
      </c>
      <c r="D6" s="236" t="s">
        <v>904</v>
      </c>
      <c r="E6" s="237" t="s">
        <v>292</v>
      </c>
      <c r="F6" s="238" t="s">
        <v>591</v>
      </c>
      <c r="EZ6" s="38"/>
      <c r="FA6" s="38"/>
      <c r="FB6" s="38"/>
      <c r="FC6" s="38"/>
      <c r="FD6" s="38"/>
      <c r="FE6" s="38"/>
      <c r="FF6" s="38"/>
      <c r="FG6" s="38"/>
      <c r="FH6" s="38"/>
      <c r="FI6" s="38"/>
      <c r="FJ6" s="38"/>
    </row>
    <row r="7" spans="1:166" s="32" customFormat="1" ht="192" customHeight="1">
      <c r="A7" s="196">
        <v>3</v>
      </c>
      <c r="B7" s="239" t="s">
        <v>752</v>
      </c>
      <c r="C7" s="241" t="s">
        <v>288</v>
      </c>
      <c r="D7" s="236" t="s">
        <v>905</v>
      </c>
      <c r="E7" s="237" t="s">
        <v>292</v>
      </c>
      <c r="F7" s="238" t="s">
        <v>289</v>
      </c>
      <c r="EZ7" s="38"/>
      <c r="FA7" s="38"/>
      <c r="FB7" s="38"/>
      <c r="FC7" s="38"/>
      <c r="FD7" s="38"/>
      <c r="FE7" s="38"/>
      <c r="FF7" s="38"/>
      <c r="FG7" s="38"/>
      <c r="FH7" s="38"/>
      <c r="FI7" s="38"/>
      <c r="FJ7" s="38"/>
    </row>
    <row r="8" spans="1:166" s="32" customFormat="1" ht="225.75" customHeight="1">
      <c r="A8" s="196">
        <v>2</v>
      </c>
      <c r="B8" s="239" t="s">
        <v>753</v>
      </c>
      <c r="C8" s="242" t="s">
        <v>290</v>
      </c>
      <c r="D8" s="236" t="s">
        <v>906</v>
      </c>
      <c r="E8" s="237" t="s">
        <v>292</v>
      </c>
      <c r="F8" s="240" t="s">
        <v>291</v>
      </c>
      <c r="L8" s="157"/>
      <c r="EZ8" s="38"/>
      <c r="FA8" s="38"/>
      <c r="FB8" s="38"/>
      <c r="FC8" s="38"/>
      <c r="FD8" s="38"/>
      <c r="FE8" s="38"/>
      <c r="FF8" s="38"/>
      <c r="FG8" s="38"/>
      <c r="FH8" s="38"/>
      <c r="FI8" s="38"/>
      <c r="FJ8" s="38"/>
    </row>
    <row r="9" spans="1:166" s="32" customFormat="1" ht="191.25">
      <c r="A9" s="196">
        <v>1</v>
      </c>
      <c r="B9" s="239" t="s">
        <v>751</v>
      </c>
      <c r="C9" s="242" t="s">
        <v>519</v>
      </c>
      <c r="D9" s="236" t="s">
        <v>907</v>
      </c>
      <c r="E9" s="237" t="s">
        <v>292</v>
      </c>
      <c r="F9" s="238" t="s">
        <v>592</v>
      </c>
      <c r="EZ9" s="38"/>
      <c r="FA9" s="38"/>
      <c r="FB9" s="38"/>
      <c r="FC9" s="38"/>
      <c r="FD9" s="38"/>
      <c r="FE9" s="38"/>
      <c r="FF9" s="38"/>
      <c r="FG9" s="38"/>
      <c r="FH9" s="38"/>
      <c r="FI9" s="38"/>
      <c r="FJ9" s="38"/>
    </row>
    <row r="10" spans="1:166" s="32" customFormat="1" ht="50.25" customHeight="1">
      <c r="A10" s="31"/>
      <c r="E10" s="33"/>
      <c r="EZ10" s="38"/>
      <c r="FA10" s="38"/>
      <c r="FB10" s="38"/>
      <c r="FC10" s="38"/>
      <c r="FD10" s="38"/>
      <c r="FE10" s="38"/>
      <c r="FF10" s="38"/>
      <c r="FG10" s="38"/>
      <c r="FH10" s="38"/>
      <c r="FI10" s="38"/>
      <c r="FJ10" s="38"/>
    </row>
    <row r="11" spans="1:166" s="32" customFormat="1" ht="50.25" customHeight="1">
      <c r="A11" s="31"/>
      <c r="E11" s="33"/>
      <c r="EZ11" s="38"/>
      <c r="FA11" s="38"/>
      <c r="FB11" s="38"/>
      <c r="FC11" s="38"/>
      <c r="FD11" s="38"/>
      <c r="FE11" s="38"/>
      <c r="FF11" s="38"/>
      <c r="FG11" s="38"/>
      <c r="FH11" s="38"/>
      <c r="FI11" s="38"/>
      <c r="FJ11" s="38"/>
    </row>
    <row r="12" spans="1:166" s="32" customFormat="1" ht="50.25" customHeight="1">
      <c r="A12" s="31"/>
      <c r="E12" s="33"/>
      <c r="EZ12" s="38"/>
      <c r="FA12" s="38"/>
      <c r="FB12" s="38"/>
      <c r="FC12" s="38"/>
      <c r="FD12" s="38"/>
      <c r="FE12" s="38"/>
      <c r="FF12" s="38"/>
      <c r="FG12" s="38"/>
      <c r="FH12" s="38"/>
      <c r="FI12" s="38"/>
      <c r="FJ12" s="38"/>
    </row>
    <row r="13" spans="1:166" s="32" customFormat="1" ht="50.25" customHeight="1">
      <c r="A13" s="31"/>
      <c r="E13" s="33"/>
      <c r="EZ13" s="38"/>
      <c r="FA13" s="38"/>
      <c r="FB13" s="38"/>
      <c r="FC13" s="38"/>
      <c r="FD13" s="38"/>
      <c r="FE13" s="38"/>
      <c r="FF13" s="38"/>
      <c r="FG13" s="38"/>
      <c r="FH13" s="38"/>
      <c r="FI13" s="38"/>
      <c r="FJ13" s="38"/>
    </row>
    <row r="14" spans="1:166" s="32" customFormat="1" ht="50.25" customHeight="1">
      <c r="A14" s="31"/>
      <c r="E14" s="33"/>
      <c r="EZ14" s="38"/>
      <c r="FA14" s="38"/>
      <c r="FB14" s="38"/>
      <c r="FC14" s="38"/>
      <c r="FD14" s="38"/>
      <c r="FE14" s="38"/>
      <c r="FF14" s="38"/>
      <c r="FG14" s="38"/>
      <c r="FH14" s="38"/>
      <c r="FI14" s="38"/>
      <c r="FJ14" s="38"/>
    </row>
    <row r="15" spans="1:166" s="32" customFormat="1" ht="50.25" customHeight="1">
      <c r="A15" s="31"/>
      <c r="E15" s="33"/>
      <c r="EZ15" s="38"/>
      <c r="FA15" s="38"/>
      <c r="FB15" s="38"/>
      <c r="FC15" s="38"/>
      <c r="FD15" s="38"/>
      <c r="FE15" s="38"/>
      <c r="FF15" s="38"/>
      <c r="FG15" s="38"/>
      <c r="FH15" s="38"/>
      <c r="FI15" s="38"/>
      <c r="FJ15" s="38"/>
    </row>
    <row r="16" spans="1:166" s="32" customFormat="1" ht="50.25" customHeight="1">
      <c r="A16" s="31"/>
      <c r="E16" s="33"/>
      <c r="EZ16" s="38"/>
      <c r="FA16" s="38"/>
      <c r="FB16" s="38"/>
      <c r="FC16" s="38"/>
      <c r="FD16" s="38"/>
      <c r="FE16" s="38"/>
      <c r="FF16" s="38"/>
      <c r="FG16" s="38"/>
      <c r="FH16" s="38"/>
      <c r="FI16" s="38"/>
      <c r="FJ16" s="38"/>
    </row>
    <row r="17" spans="1:166" s="32" customFormat="1" ht="50.25" customHeight="1">
      <c r="A17" s="31"/>
      <c r="E17" s="33"/>
      <c r="EZ17" s="38"/>
      <c r="FA17" s="38"/>
      <c r="FB17" s="38"/>
      <c r="FC17" s="38"/>
      <c r="FD17" s="38"/>
      <c r="FE17" s="38"/>
      <c r="FF17" s="38"/>
      <c r="FG17" s="38"/>
      <c r="FH17" s="38"/>
      <c r="FI17" s="38"/>
      <c r="FJ17" s="38"/>
    </row>
    <row r="18" spans="1:166" s="32" customFormat="1" ht="50.25" customHeight="1">
      <c r="A18" s="31"/>
      <c r="E18" s="33"/>
      <c r="EZ18" s="38"/>
      <c r="FA18" s="38"/>
      <c r="FB18" s="38"/>
      <c r="FC18" s="38"/>
      <c r="FD18" s="38"/>
      <c r="FE18" s="38"/>
      <c r="FF18" s="38"/>
      <c r="FG18" s="38"/>
      <c r="FH18" s="38"/>
      <c r="FI18" s="38"/>
      <c r="FJ18" s="38"/>
    </row>
    <row r="19" spans="1:166" s="32" customFormat="1" ht="50.25" customHeight="1">
      <c r="A19" s="31"/>
      <c r="E19" s="33"/>
      <c r="EZ19" s="38"/>
      <c r="FA19" s="38"/>
      <c r="FB19" s="38"/>
      <c r="FC19" s="38"/>
      <c r="FD19" s="38"/>
      <c r="FE19" s="38"/>
      <c r="FF19" s="38"/>
      <c r="FG19" s="38"/>
      <c r="FH19" s="38"/>
      <c r="FI19" s="38"/>
      <c r="FJ19" s="38"/>
    </row>
    <row r="20" spans="1:166" s="32" customFormat="1" ht="50.25" customHeight="1">
      <c r="A20" s="31"/>
      <c r="E20" s="33"/>
      <c r="EZ20" s="38"/>
      <c r="FA20" s="38"/>
      <c r="FB20" s="38"/>
      <c r="FC20" s="38"/>
      <c r="FD20" s="38"/>
      <c r="FE20" s="38"/>
      <c r="FF20" s="38"/>
      <c r="FG20" s="38"/>
      <c r="FH20" s="38"/>
      <c r="FI20" s="38"/>
      <c r="FJ20" s="38"/>
    </row>
    <row r="21" spans="1:166" s="32" customFormat="1" ht="50.25" customHeight="1">
      <c r="A21" s="31"/>
      <c r="E21" s="33"/>
      <c r="EZ21" s="38"/>
      <c r="FA21" s="38"/>
      <c r="FB21" s="38"/>
      <c r="FC21" s="38"/>
      <c r="FD21" s="38"/>
      <c r="FE21" s="38"/>
      <c r="FF21" s="38"/>
      <c r="FG21" s="38"/>
      <c r="FH21" s="38"/>
      <c r="FI21" s="38"/>
      <c r="FJ21" s="38"/>
    </row>
    <row r="22" spans="1:166" s="32" customFormat="1" ht="50.25" customHeight="1">
      <c r="A22" s="31"/>
      <c r="E22" s="33"/>
      <c r="EZ22" s="38"/>
      <c r="FA22" s="38"/>
      <c r="FB22" s="38"/>
      <c r="FC22" s="38"/>
      <c r="FD22" s="38"/>
      <c r="FE22" s="38"/>
      <c r="FF22" s="38"/>
      <c r="FG22" s="38"/>
      <c r="FH22" s="38"/>
      <c r="FI22" s="38"/>
      <c r="FJ22" s="38"/>
    </row>
    <row r="23" spans="1:166" s="32" customFormat="1" ht="50.25" customHeight="1">
      <c r="A23" s="31"/>
      <c r="E23" s="33"/>
      <c r="EZ23" s="38"/>
      <c r="FA23" s="38"/>
      <c r="FB23" s="38"/>
      <c r="FC23" s="38"/>
      <c r="FD23" s="38"/>
      <c r="FE23" s="38"/>
      <c r="FF23" s="38"/>
      <c r="FG23" s="38"/>
      <c r="FH23" s="38"/>
      <c r="FI23" s="38"/>
      <c r="FJ23" s="38"/>
    </row>
    <row r="24" spans="1:166" s="32" customFormat="1" ht="50.25" customHeight="1">
      <c r="A24" s="31"/>
      <c r="E24" s="33"/>
      <c r="EZ24" s="38"/>
      <c r="FA24" s="38"/>
      <c r="FB24" s="38"/>
      <c r="FC24" s="38"/>
      <c r="FD24" s="38"/>
      <c r="FE24" s="38"/>
      <c r="FF24" s="38"/>
      <c r="FG24" s="38"/>
      <c r="FH24" s="38"/>
      <c r="FI24" s="38"/>
      <c r="FJ24" s="38"/>
    </row>
    <row r="25" spans="1:166" s="32" customFormat="1" ht="50.25" customHeight="1">
      <c r="A25" s="31"/>
      <c r="E25" s="33"/>
      <c r="EZ25" s="38"/>
      <c r="FA25" s="38"/>
      <c r="FB25" s="38"/>
      <c r="FC25" s="38"/>
      <c r="FD25" s="38"/>
      <c r="FE25" s="38"/>
      <c r="FF25" s="38"/>
      <c r="FG25" s="38"/>
      <c r="FH25" s="38"/>
      <c r="FI25" s="38"/>
      <c r="FJ25" s="38"/>
    </row>
    <row r="26" spans="1:166" s="32" customFormat="1" ht="50.25" customHeight="1">
      <c r="A26" s="31"/>
      <c r="E26" s="33"/>
      <c r="EZ26" s="38"/>
      <c r="FA26" s="38"/>
      <c r="FB26" s="38"/>
      <c r="FC26" s="38"/>
      <c r="FD26" s="38"/>
      <c r="FE26" s="38"/>
      <c r="FF26" s="38"/>
      <c r="FG26" s="38"/>
      <c r="FH26" s="38"/>
      <c r="FI26" s="38"/>
      <c r="FJ26" s="38"/>
    </row>
    <row r="27" spans="1:166" s="32" customFormat="1" ht="50.25" customHeight="1">
      <c r="A27" s="31"/>
      <c r="E27" s="33"/>
      <c r="EZ27" s="38"/>
      <c r="FA27" s="38"/>
      <c r="FB27" s="38"/>
      <c r="FC27" s="38"/>
      <c r="FD27" s="38"/>
      <c r="FE27" s="38"/>
      <c r="FF27" s="38"/>
      <c r="FG27" s="38"/>
      <c r="FH27" s="38"/>
      <c r="FI27" s="38"/>
      <c r="FJ27" s="38"/>
    </row>
    <row r="28" spans="1:166" s="32" customFormat="1" ht="50.25" customHeight="1">
      <c r="A28" s="31"/>
      <c r="E28" s="33"/>
      <c r="EZ28" s="38"/>
      <c r="FA28" s="38"/>
      <c r="FB28" s="38"/>
      <c r="FC28" s="38"/>
      <c r="FD28" s="38"/>
      <c r="FE28" s="38"/>
      <c r="FF28" s="38"/>
      <c r="FG28" s="38"/>
      <c r="FH28" s="38"/>
      <c r="FI28" s="38"/>
      <c r="FJ28" s="38"/>
    </row>
    <row r="29" spans="1:166" s="32" customFormat="1" ht="50.25" customHeight="1">
      <c r="A29" s="31"/>
      <c r="E29" s="33"/>
      <c r="EZ29" s="38"/>
      <c r="FA29" s="38"/>
      <c r="FB29" s="38"/>
      <c r="FC29" s="38"/>
      <c r="FD29" s="38"/>
      <c r="FE29" s="38"/>
      <c r="FF29" s="38"/>
      <c r="FG29" s="38"/>
      <c r="FH29" s="38"/>
      <c r="FI29" s="38"/>
      <c r="FJ29" s="38"/>
    </row>
    <row r="30" spans="1:166" s="32" customFormat="1" ht="50.25" customHeight="1">
      <c r="A30" s="31"/>
      <c r="E30" s="33"/>
      <c r="EZ30" s="38"/>
      <c r="FA30" s="38"/>
      <c r="FB30" s="38"/>
      <c r="FC30" s="38"/>
      <c r="FD30" s="38"/>
      <c r="FE30" s="38"/>
      <c r="FF30" s="38"/>
      <c r="FG30" s="38"/>
      <c r="FH30" s="38"/>
      <c r="FI30" s="38"/>
      <c r="FJ30" s="38"/>
    </row>
    <row r="31" spans="1:166" s="32" customFormat="1" ht="50.25" customHeight="1">
      <c r="A31" s="31"/>
      <c r="E31" s="33"/>
      <c r="EZ31" s="38"/>
      <c r="FA31" s="38"/>
      <c r="FB31" s="38"/>
      <c r="FC31" s="38"/>
      <c r="FD31" s="38"/>
      <c r="FE31" s="38"/>
      <c r="FF31" s="38"/>
      <c r="FG31" s="38"/>
      <c r="FH31" s="38"/>
      <c r="FI31" s="38"/>
      <c r="FJ31" s="38"/>
    </row>
    <row r="32" spans="1:166" s="32" customFormat="1" ht="50.25" customHeight="1">
      <c r="A32" s="31"/>
      <c r="E32" s="33"/>
      <c r="EZ32" s="38"/>
      <c r="FA32" s="38"/>
      <c r="FB32" s="38"/>
      <c r="FC32" s="38"/>
      <c r="FD32" s="38"/>
      <c r="FE32" s="38"/>
      <c r="FF32" s="38"/>
      <c r="FG32" s="38"/>
      <c r="FH32" s="38"/>
      <c r="FI32" s="38"/>
      <c r="FJ32" s="38"/>
    </row>
    <row r="33" spans="1:166" s="32" customFormat="1" ht="50.25" customHeight="1">
      <c r="A33" s="31"/>
      <c r="E33" s="33"/>
      <c r="EZ33" s="38"/>
      <c r="FA33" s="38"/>
      <c r="FB33" s="38"/>
      <c r="FC33" s="38"/>
      <c r="FD33" s="38"/>
      <c r="FE33" s="38"/>
      <c r="FF33" s="38"/>
      <c r="FG33" s="38"/>
      <c r="FH33" s="38"/>
      <c r="FI33" s="38"/>
      <c r="FJ33" s="38"/>
    </row>
    <row r="34" spans="1:166" s="32" customFormat="1" ht="50.25" customHeight="1">
      <c r="A34" s="31"/>
      <c r="E34" s="33"/>
      <c r="EZ34" s="38"/>
      <c r="FA34" s="38"/>
      <c r="FB34" s="38"/>
      <c r="FC34" s="38"/>
      <c r="FD34" s="38"/>
      <c r="FE34" s="38"/>
      <c r="FF34" s="38"/>
      <c r="FG34" s="38"/>
      <c r="FH34" s="38"/>
      <c r="FI34" s="38"/>
      <c r="FJ34" s="38"/>
    </row>
    <row r="35" spans="1:166" s="32" customFormat="1" ht="50.25" customHeight="1">
      <c r="A35" s="31"/>
      <c r="E35" s="33"/>
      <c r="EZ35" s="38"/>
      <c r="FA35" s="38"/>
      <c r="FB35" s="38"/>
      <c r="FC35" s="38"/>
      <c r="FD35" s="38"/>
      <c r="FE35" s="38"/>
      <c r="FF35" s="38"/>
      <c r="FG35" s="38"/>
      <c r="FH35" s="38"/>
      <c r="FI35" s="38"/>
      <c r="FJ35" s="38"/>
    </row>
    <row r="36" spans="1:166" s="32" customFormat="1" ht="50.25" customHeight="1">
      <c r="A36" s="31"/>
      <c r="E36" s="33"/>
      <c r="EZ36" s="38"/>
      <c r="FA36" s="38"/>
      <c r="FB36" s="38"/>
      <c r="FC36" s="38"/>
      <c r="FD36" s="38"/>
      <c r="FE36" s="38"/>
      <c r="FF36" s="38"/>
      <c r="FG36" s="38"/>
      <c r="FH36" s="38"/>
      <c r="FI36" s="38"/>
      <c r="FJ36" s="38"/>
    </row>
    <row r="37" spans="1:166" s="32" customFormat="1" ht="50.25" customHeight="1">
      <c r="A37" s="31"/>
      <c r="E37" s="33"/>
      <c r="EZ37" s="38"/>
      <c r="FA37" s="38"/>
      <c r="FB37" s="38"/>
      <c r="FC37" s="38"/>
      <c r="FD37" s="38"/>
      <c r="FE37" s="38"/>
      <c r="FF37" s="38"/>
      <c r="FG37" s="38"/>
      <c r="FH37" s="38"/>
      <c r="FI37" s="38"/>
      <c r="FJ37" s="38"/>
    </row>
    <row r="38" spans="1:166" s="32" customFormat="1" ht="50.25" customHeight="1">
      <c r="A38" s="31"/>
      <c r="E38" s="33"/>
      <c r="EZ38" s="38"/>
      <c r="FA38" s="38"/>
      <c r="FB38" s="38"/>
      <c r="FC38" s="38"/>
      <c r="FD38" s="38"/>
      <c r="FE38" s="38"/>
      <c r="FF38" s="38"/>
      <c r="FG38" s="38"/>
      <c r="FH38" s="38"/>
      <c r="FI38" s="38"/>
      <c r="FJ38" s="38"/>
    </row>
    <row r="39" spans="1:166" s="32" customFormat="1" ht="50.25" customHeight="1">
      <c r="A39" s="31"/>
      <c r="E39" s="33"/>
      <c r="EZ39" s="38"/>
      <c r="FA39" s="38"/>
      <c r="FB39" s="38"/>
      <c r="FC39" s="38"/>
      <c r="FD39" s="38"/>
      <c r="FE39" s="38"/>
      <c r="FF39" s="38"/>
      <c r="FG39" s="38"/>
      <c r="FH39" s="38"/>
      <c r="FI39" s="38"/>
      <c r="FJ39" s="38"/>
    </row>
    <row r="40" spans="1:166" s="32" customFormat="1" ht="50.25" customHeight="1">
      <c r="A40" s="31"/>
      <c r="E40" s="33"/>
      <c r="EZ40" s="38"/>
      <c r="FA40" s="38"/>
      <c r="FB40" s="38"/>
      <c r="FC40" s="38"/>
      <c r="FD40" s="38"/>
      <c r="FE40" s="38"/>
      <c r="FF40" s="38"/>
      <c r="FG40" s="38"/>
      <c r="FH40" s="38"/>
      <c r="FI40" s="38"/>
      <c r="FJ40" s="38"/>
    </row>
    <row r="41" spans="1:166" s="32" customFormat="1" ht="50.25" customHeight="1">
      <c r="A41" s="31"/>
      <c r="E41" s="33"/>
      <c r="EZ41" s="38"/>
      <c r="FA41" s="38"/>
      <c r="FB41" s="38"/>
      <c r="FC41" s="38"/>
      <c r="FD41" s="38"/>
      <c r="FE41" s="38"/>
      <c r="FF41" s="38"/>
      <c r="FG41" s="38"/>
      <c r="FH41" s="38"/>
      <c r="FI41" s="38"/>
      <c r="FJ41" s="38"/>
    </row>
    <row r="42" spans="1:166" s="32" customFormat="1" ht="50.25" customHeight="1">
      <c r="A42" s="31"/>
      <c r="E42" s="33"/>
      <c r="EZ42" s="38"/>
      <c r="FA42" s="38"/>
      <c r="FB42" s="38"/>
      <c r="FC42" s="38"/>
      <c r="FD42" s="38"/>
      <c r="FE42" s="38"/>
      <c r="FF42" s="38"/>
      <c r="FG42" s="38"/>
      <c r="FH42" s="38"/>
      <c r="FI42" s="38"/>
      <c r="FJ42" s="38"/>
    </row>
    <row r="43" spans="1:166" s="32" customFormat="1" ht="50.25" customHeight="1">
      <c r="A43" s="31"/>
      <c r="E43" s="33"/>
      <c r="EZ43" s="38"/>
      <c r="FA43" s="38"/>
      <c r="FB43" s="38"/>
      <c r="FC43" s="38"/>
      <c r="FD43" s="38"/>
      <c r="FE43" s="38"/>
      <c r="FF43" s="38"/>
      <c r="FG43" s="38"/>
      <c r="FH43" s="38"/>
      <c r="FI43" s="38"/>
      <c r="FJ43" s="38"/>
    </row>
    <row r="44" spans="1:166" s="32" customFormat="1" ht="50.25" customHeight="1">
      <c r="A44" s="31"/>
      <c r="E44" s="33"/>
      <c r="EZ44" s="38"/>
      <c r="FA44" s="38"/>
      <c r="FB44" s="38"/>
      <c r="FC44" s="38"/>
      <c r="FD44" s="38"/>
      <c r="FE44" s="38"/>
      <c r="FF44" s="38"/>
      <c r="FG44" s="38"/>
      <c r="FH44" s="38"/>
      <c r="FI44" s="38"/>
      <c r="FJ44" s="38"/>
    </row>
    <row r="45" spans="1:166" s="32" customFormat="1" ht="50.25" customHeight="1">
      <c r="A45" s="31"/>
      <c r="E45" s="33"/>
      <c r="EZ45" s="38"/>
      <c r="FA45" s="38"/>
      <c r="FB45" s="38"/>
      <c r="FC45" s="38"/>
      <c r="FD45" s="38"/>
      <c r="FE45" s="38"/>
      <c r="FF45" s="38"/>
      <c r="FG45" s="38"/>
      <c r="FH45" s="38"/>
      <c r="FI45" s="38"/>
      <c r="FJ45" s="38"/>
    </row>
    <row r="46" spans="1:166" s="32" customFormat="1" ht="50.25" customHeight="1">
      <c r="A46" s="31"/>
      <c r="E46" s="33"/>
      <c r="EZ46" s="38"/>
      <c r="FA46" s="38"/>
      <c r="FB46" s="38"/>
      <c r="FC46" s="38"/>
      <c r="FD46" s="38"/>
      <c r="FE46" s="38"/>
      <c r="FF46" s="38"/>
      <c r="FG46" s="38"/>
      <c r="FH46" s="38"/>
      <c r="FI46" s="38"/>
      <c r="FJ46" s="38"/>
    </row>
    <row r="47" spans="1:166" s="32" customFormat="1" ht="50.25" customHeight="1">
      <c r="A47" s="31"/>
      <c r="E47" s="33"/>
      <c r="EZ47" s="38"/>
      <c r="FA47" s="38"/>
      <c r="FB47" s="38"/>
      <c r="FC47" s="38"/>
      <c r="FD47" s="38"/>
      <c r="FE47" s="38"/>
      <c r="FF47" s="38"/>
      <c r="FG47" s="38"/>
      <c r="FH47" s="38"/>
      <c r="FI47" s="38"/>
      <c r="FJ47" s="38"/>
    </row>
    <row r="48" spans="1:166" s="32" customFormat="1" ht="50.25" customHeight="1">
      <c r="A48" s="31"/>
      <c r="E48" s="33"/>
      <c r="EZ48" s="38"/>
      <c r="FA48" s="38"/>
      <c r="FB48" s="38"/>
      <c r="FC48" s="38"/>
      <c r="FD48" s="38"/>
      <c r="FE48" s="38"/>
      <c r="FF48" s="38"/>
      <c r="FG48" s="38"/>
      <c r="FH48" s="38"/>
      <c r="FI48" s="38"/>
      <c r="FJ48" s="38"/>
    </row>
    <row r="49" spans="1:166" s="32" customFormat="1" ht="50.25" customHeight="1">
      <c r="A49" s="31"/>
      <c r="E49" s="33"/>
      <c r="EZ49" s="38"/>
      <c r="FA49" s="38"/>
      <c r="FB49" s="38"/>
      <c r="FC49" s="38"/>
      <c r="FD49" s="38"/>
      <c r="FE49" s="38"/>
      <c r="FF49" s="38"/>
      <c r="FG49" s="38"/>
      <c r="FH49" s="38"/>
      <c r="FI49" s="38"/>
      <c r="FJ49" s="38"/>
    </row>
    <row r="50" spans="1:166" s="32" customFormat="1" ht="50.25" customHeight="1">
      <c r="A50" s="31"/>
      <c r="E50" s="33"/>
      <c r="EZ50" s="38"/>
      <c r="FA50" s="38"/>
      <c r="FB50" s="38"/>
      <c r="FC50" s="38"/>
      <c r="FD50" s="38"/>
      <c r="FE50" s="38"/>
      <c r="FF50" s="38"/>
      <c r="FG50" s="38"/>
      <c r="FH50" s="38"/>
      <c r="FI50" s="38"/>
      <c r="FJ50" s="38"/>
    </row>
    <row r="51" spans="1:166" s="32" customFormat="1" ht="50.25" customHeight="1">
      <c r="A51" s="31"/>
      <c r="E51" s="33"/>
      <c r="EZ51" s="38"/>
      <c r="FA51" s="38"/>
      <c r="FB51" s="38"/>
      <c r="FC51" s="38"/>
      <c r="FD51" s="38"/>
      <c r="FE51" s="38"/>
      <c r="FF51" s="38"/>
      <c r="FG51" s="38"/>
      <c r="FH51" s="38"/>
      <c r="FI51" s="38"/>
      <c r="FJ51" s="38"/>
    </row>
    <row r="52" spans="1:166" s="32" customFormat="1" ht="50.25" customHeight="1">
      <c r="A52" s="31"/>
      <c r="E52" s="33"/>
      <c r="EZ52" s="38"/>
      <c r="FA52" s="38"/>
      <c r="FB52" s="38"/>
      <c r="FC52" s="38"/>
      <c r="FD52" s="38"/>
      <c r="FE52" s="38"/>
      <c r="FF52" s="38"/>
      <c r="FG52" s="38"/>
      <c r="FH52" s="38"/>
      <c r="FI52" s="38"/>
      <c r="FJ52" s="38"/>
    </row>
    <row r="53" spans="1:166" s="32" customFormat="1" ht="50.25" customHeight="1">
      <c r="A53" s="31"/>
      <c r="E53" s="33"/>
      <c r="EZ53" s="38"/>
      <c r="FA53" s="38"/>
      <c r="FB53" s="38"/>
      <c r="FC53" s="38"/>
      <c r="FD53" s="38"/>
      <c r="FE53" s="38"/>
      <c r="FF53" s="38"/>
      <c r="FG53" s="38"/>
      <c r="FH53" s="38"/>
      <c r="FI53" s="38"/>
      <c r="FJ53" s="38"/>
    </row>
    <row r="54" spans="1:166" s="32" customFormat="1" ht="50.25" customHeight="1">
      <c r="A54" s="31"/>
      <c r="E54" s="33"/>
      <c r="EZ54" s="38"/>
      <c r="FA54" s="38"/>
      <c r="FB54" s="38"/>
      <c r="FC54" s="38"/>
      <c r="FD54" s="38"/>
      <c r="FE54" s="38"/>
      <c r="FF54" s="38"/>
      <c r="FG54" s="38"/>
      <c r="FH54" s="38"/>
      <c r="FI54" s="38"/>
      <c r="FJ54" s="38"/>
    </row>
    <row r="55" spans="1:166" s="32" customFormat="1" ht="50.25" customHeight="1">
      <c r="A55" s="31"/>
      <c r="E55" s="33"/>
      <c r="EZ55" s="38"/>
      <c r="FA55" s="38"/>
      <c r="FB55" s="38"/>
      <c r="FC55" s="38"/>
      <c r="FD55" s="38"/>
      <c r="FE55" s="38"/>
      <c r="FF55" s="38"/>
      <c r="FG55" s="38"/>
      <c r="FH55" s="38"/>
      <c r="FI55" s="38"/>
      <c r="FJ55" s="38"/>
    </row>
    <row r="56" spans="1:166" s="32" customFormat="1" ht="50.25" customHeight="1">
      <c r="A56" s="31"/>
      <c r="E56" s="33"/>
      <c r="EZ56" s="38"/>
      <c r="FA56" s="38"/>
      <c r="FB56" s="38"/>
      <c r="FC56" s="38"/>
      <c r="FD56" s="38"/>
      <c r="FE56" s="38"/>
      <c r="FF56" s="38"/>
      <c r="FG56" s="38"/>
      <c r="FH56" s="38"/>
      <c r="FI56" s="38"/>
      <c r="FJ56" s="38"/>
    </row>
    <row r="57" spans="1:166" s="32" customFormat="1" ht="50.25" customHeight="1">
      <c r="A57" s="31"/>
      <c r="E57" s="33"/>
      <c r="EZ57" s="38"/>
      <c r="FA57" s="38"/>
      <c r="FB57" s="38"/>
      <c r="FC57" s="38"/>
      <c r="FD57" s="38"/>
      <c r="FE57" s="38"/>
      <c r="FF57" s="38"/>
      <c r="FG57" s="38"/>
      <c r="FH57" s="38"/>
      <c r="FI57" s="38"/>
      <c r="FJ57" s="38"/>
    </row>
    <row r="58" spans="1:166" s="32" customFormat="1" ht="50.25" customHeight="1">
      <c r="A58" s="31"/>
      <c r="E58" s="33"/>
      <c r="EZ58" s="38"/>
      <c r="FA58" s="38"/>
      <c r="FB58" s="38"/>
      <c r="FC58" s="38"/>
      <c r="FD58" s="38"/>
      <c r="FE58" s="38"/>
      <c r="FF58" s="38"/>
      <c r="FG58" s="38"/>
      <c r="FH58" s="38"/>
      <c r="FI58" s="38"/>
      <c r="FJ58" s="38"/>
    </row>
    <row r="59" spans="1:166" s="32" customFormat="1" ht="50.25" customHeight="1">
      <c r="A59" s="31"/>
      <c r="E59" s="33"/>
      <c r="EZ59" s="38"/>
      <c r="FA59" s="38"/>
      <c r="FB59" s="38"/>
      <c r="FC59" s="38"/>
      <c r="FD59" s="38"/>
      <c r="FE59" s="38"/>
      <c r="FF59" s="38"/>
      <c r="FG59" s="38"/>
      <c r="FH59" s="38"/>
      <c r="FI59" s="38"/>
      <c r="FJ59" s="38"/>
    </row>
    <row r="60" spans="1:166" s="32" customFormat="1" ht="50.25" customHeight="1">
      <c r="A60" s="31"/>
      <c r="E60" s="33"/>
      <c r="EZ60" s="38"/>
      <c r="FA60" s="38"/>
      <c r="FB60" s="38"/>
      <c r="FC60" s="38"/>
      <c r="FD60" s="38"/>
      <c r="FE60" s="38"/>
      <c r="FF60" s="38"/>
      <c r="FG60" s="38"/>
      <c r="FH60" s="38"/>
      <c r="FI60" s="38"/>
      <c r="FJ60" s="38"/>
    </row>
    <row r="61" spans="1:166" s="32" customFormat="1" ht="50.25" customHeight="1">
      <c r="A61" s="31"/>
      <c r="E61" s="33"/>
      <c r="EZ61" s="38"/>
      <c r="FA61" s="38"/>
      <c r="FB61" s="38"/>
      <c r="FC61" s="38"/>
      <c r="FD61" s="38"/>
      <c r="FE61" s="38"/>
      <c r="FF61" s="38"/>
      <c r="FG61" s="38"/>
      <c r="FH61" s="38"/>
      <c r="FI61" s="38"/>
      <c r="FJ61" s="38"/>
    </row>
    <row r="62" spans="1:166" s="32" customFormat="1" ht="50.25" customHeight="1">
      <c r="A62" s="31"/>
      <c r="E62" s="33"/>
      <c r="EZ62" s="38"/>
      <c r="FA62" s="38"/>
      <c r="FB62" s="38"/>
      <c r="FC62" s="38"/>
      <c r="FD62" s="38"/>
      <c r="FE62" s="38"/>
      <c r="FF62" s="38"/>
      <c r="FG62" s="38"/>
      <c r="FH62" s="38"/>
      <c r="FI62" s="38"/>
      <c r="FJ62" s="38"/>
    </row>
    <row r="63" spans="1:166" s="32" customFormat="1" ht="50.25" customHeight="1">
      <c r="A63" s="31"/>
      <c r="E63" s="33"/>
      <c r="EZ63" s="38"/>
      <c r="FA63" s="38"/>
      <c r="FB63" s="38"/>
      <c r="FC63" s="38"/>
      <c r="FD63" s="38"/>
      <c r="FE63" s="38"/>
      <c r="FF63" s="38"/>
      <c r="FG63" s="38"/>
      <c r="FH63" s="38"/>
      <c r="FI63" s="38"/>
      <c r="FJ63" s="38"/>
    </row>
    <row r="64" spans="1:166" s="32" customFormat="1" ht="50.25" customHeight="1">
      <c r="A64" s="31"/>
      <c r="E64" s="33"/>
      <c r="EZ64" s="38"/>
      <c r="FA64" s="38"/>
      <c r="FB64" s="38"/>
      <c r="FC64" s="38"/>
      <c r="FD64" s="38"/>
      <c r="FE64" s="38"/>
      <c r="FF64" s="38"/>
      <c r="FG64" s="38"/>
      <c r="FH64" s="38"/>
      <c r="FI64" s="38"/>
      <c r="FJ64" s="38"/>
    </row>
    <row r="65" spans="1:166" s="32" customFormat="1" ht="50.25" customHeight="1">
      <c r="A65" s="31"/>
      <c r="E65" s="33"/>
      <c r="EZ65" s="38"/>
      <c r="FA65" s="38"/>
      <c r="FB65" s="38"/>
      <c r="FC65" s="38"/>
      <c r="FD65" s="38"/>
      <c r="FE65" s="38"/>
      <c r="FF65" s="38"/>
      <c r="FG65" s="38"/>
      <c r="FH65" s="38"/>
      <c r="FI65" s="38"/>
      <c r="FJ65" s="38"/>
    </row>
    <row r="66" spans="1:166" s="32" customFormat="1" ht="50.25" customHeight="1">
      <c r="A66" s="31"/>
      <c r="E66" s="33"/>
      <c r="EZ66" s="38"/>
      <c r="FA66" s="38"/>
      <c r="FB66" s="38"/>
      <c r="FC66" s="38"/>
      <c r="FD66" s="38"/>
      <c r="FE66" s="38"/>
      <c r="FF66" s="38"/>
      <c r="FG66" s="38"/>
      <c r="FH66" s="38"/>
      <c r="FI66" s="38"/>
      <c r="FJ66" s="38"/>
    </row>
    <row r="67" spans="1:166" s="32" customFormat="1" ht="50.25" customHeight="1">
      <c r="A67" s="31"/>
      <c r="E67" s="33"/>
      <c r="EZ67" s="38"/>
      <c r="FA67" s="38"/>
      <c r="FB67" s="38"/>
      <c r="FC67" s="38"/>
      <c r="FD67" s="38"/>
      <c r="FE67" s="38"/>
      <c r="FF67" s="38"/>
      <c r="FG67" s="38"/>
      <c r="FH67" s="38"/>
      <c r="FI67" s="38"/>
      <c r="FJ67" s="38"/>
    </row>
    <row r="68" spans="1:166" s="32" customFormat="1" ht="50.25" customHeight="1">
      <c r="A68" s="31"/>
      <c r="E68" s="33"/>
      <c r="EZ68" s="38"/>
      <c r="FA68" s="38"/>
      <c r="FB68" s="38"/>
      <c r="FC68" s="38"/>
      <c r="FD68" s="38"/>
      <c r="FE68" s="38"/>
      <c r="FF68" s="38"/>
      <c r="FG68" s="38"/>
      <c r="FH68" s="38"/>
      <c r="FI68" s="38"/>
      <c r="FJ68" s="38"/>
    </row>
    <row r="69" spans="1:166" s="32" customFormat="1" ht="50.25" customHeight="1">
      <c r="A69" s="31"/>
      <c r="E69" s="33"/>
      <c r="EZ69" s="38"/>
      <c r="FA69" s="38"/>
      <c r="FB69" s="38"/>
      <c r="FC69" s="38"/>
      <c r="FD69" s="38"/>
      <c r="FE69" s="38"/>
      <c r="FF69" s="38"/>
      <c r="FG69" s="38"/>
      <c r="FH69" s="38"/>
      <c r="FI69" s="38"/>
      <c r="FJ69" s="38"/>
    </row>
    <row r="70" spans="1:166" s="32" customFormat="1" ht="50.25" customHeight="1">
      <c r="A70" s="31"/>
      <c r="E70" s="33"/>
      <c r="EZ70" s="38"/>
      <c r="FA70" s="38"/>
      <c r="FB70" s="38"/>
      <c r="FC70" s="38"/>
      <c r="FD70" s="38"/>
      <c r="FE70" s="38"/>
      <c r="FF70" s="38"/>
      <c r="FG70" s="38"/>
      <c r="FH70" s="38"/>
      <c r="FI70" s="38"/>
      <c r="FJ70" s="38"/>
    </row>
    <row r="71" spans="1:166" s="32" customFormat="1" ht="50.25" customHeight="1">
      <c r="A71" s="31"/>
      <c r="E71" s="33"/>
      <c r="EZ71" s="38"/>
      <c r="FA71" s="38"/>
      <c r="FB71" s="38"/>
      <c r="FC71" s="38"/>
      <c r="FD71" s="38"/>
      <c r="FE71" s="38"/>
      <c r="FF71" s="38"/>
      <c r="FG71" s="38"/>
      <c r="FH71" s="38"/>
      <c r="FI71" s="38"/>
      <c r="FJ71" s="38"/>
    </row>
    <row r="72" spans="1:166" s="32" customFormat="1" ht="50.25" customHeight="1">
      <c r="A72" s="31"/>
      <c r="E72" s="33"/>
      <c r="EZ72" s="38"/>
      <c r="FA72" s="38"/>
      <c r="FB72" s="38"/>
      <c r="FC72" s="38"/>
      <c r="FD72" s="38"/>
      <c r="FE72" s="38"/>
      <c r="FF72" s="38"/>
      <c r="FG72" s="38"/>
      <c r="FH72" s="38"/>
      <c r="FI72" s="38"/>
      <c r="FJ72" s="38"/>
    </row>
    <row r="73" spans="1:166" s="32" customFormat="1" ht="50.25" customHeight="1">
      <c r="A73" s="31"/>
      <c r="E73" s="33"/>
      <c r="EZ73" s="38"/>
      <c r="FA73" s="38"/>
      <c r="FB73" s="38"/>
      <c r="FC73" s="38"/>
      <c r="FD73" s="38"/>
      <c r="FE73" s="38"/>
      <c r="FF73" s="38"/>
      <c r="FG73" s="38"/>
      <c r="FH73" s="38"/>
      <c r="FI73" s="38"/>
      <c r="FJ73" s="38"/>
    </row>
    <row r="74" spans="1:166" s="32" customFormat="1" ht="50.25" customHeight="1">
      <c r="A74" s="31"/>
      <c r="E74" s="33"/>
      <c r="EZ74" s="38"/>
      <c r="FA74" s="38"/>
      <c r="FB74" s="38"/>
      <c r="FC74" s="38"/>
      <c r="FD74" s="38"/>
      <c r="FE74" s="38"/>
      <c r="FF74" s="38"/>
      <c r="FG74" s="38"/>
      <c r="FH74" s="38"/>
      <c r="FI74" s="38"/>
      <c r="FJ74" s="38"/>
    </row>
    <row r="75" spans="1:166" s="32" customFormat="1" ht="50.25" customHeight="1">
      <c r="A75" s="31"/>
      <c r="E75" s="33"/>
      <c r="EZ75" s="38"/>
      <c r="FA75" s="38"/>
      <c r="FB75" s="38"/>
      <c r="FC75" s="38"/>
      <c r="FD75" s="38"/>
      <c r="FE75" s="38"/>
      <c r="FF75" s="38"/>
      <c r="FG75" s="38"/>
      <c r="FH75" s="38"/>
      <c r="FI75" s="38"/>
      <c r="FJ75" s="38"/>
    </row>
    <row r="76" spans="1:166" s="32" customFormat="1" ht="50.25" customHeight="1">
      <c r="A76" s="31"/>
      <c r="E76" s="33"/>
      <c r="EZ76" s="38"/>
      <c r="FA76" s="38"/>
      <c r="FB76" s="38"/>
      <c r="FC76" s="38"/>
      <c r="FD76" s="38"/>
      <c r="FE76" s="38"/>
      <c r="FF76" s="38"/>
      <c r="FG76" s="38"/>
      <c r="FH76" s="38"/>
      <c r="FI76" s="38"/>
      <c r="FJ76" s="38"/>
    </row>
    <row r="77" spans="1:166" s="32" customFormat="1" ht="50.25" customHeight="1">
      <c r="A77" s="31"/>
      <c r="E77" s="33"/>
      <c r="EZ77" s="38"/>
      <c r="FA77" s="38"/>
      <c r="FB77" s="38"/>
      <c r="FC77" s="38"/>
      <c r="FD77" s="38"/>
      <c r="FE77" s="38"/>
      <c r="FF77" s="38"/>
      <c r="FG77" s="38"/>
      <c r="FH77" s="38"/>
      <c r="FI77" s="38"/>
      <c r="FJ77" s="38"/>
    </row>
    <row r="78" spans="1:166" s="32" customFormat="1" ht="50.25" customHeight="1">
      <c r="A78" s="31"/>
      <c r="E78" s="33"/>
      <c r="EZ78" s="38"/>
      <c r="FA78" s="38"/>
      <c r="FB78" s="38"/>
      <c r="FC78" s="38"/>
      <c r="FD78" s="38"/>
      <c r="FE78" s="38"/>
      <c r="FF78" s="38"/>
      <c r="FG78" s="38"/>
      <c r="FH78" s="38"/>
      <c r="FI78" s="38"/>
      <c r="FJ78" s="38"/>
    </row>
    <row r="79" spans="1:166" s="32" customFormat="1" ht="50.25" customHeight="1">
      <c r="A79" s="31"/>
      <c r="E79" s="33"/>
      <c r="EZ79" s="38"/>
      <c r="FA79" s="38"/>
      <c r="FB79" s="38"/>
      <c r="FC79" s="38"/>
      <c r="FD79" s="38"/>
      <c r="FE79" s="38"/>
      <c r="FF79" s="38"/>
      <c r="FG79" s="38"/>
      <c r="FH79" s="38"/>
      <c r="FI79" s="38"/>
      <c r="FJ79" s="38"/>
    </row>
    <row r="80" spans="1:166" s="32" customFormat="1" ht="50.25" customHeight="1">
      <c r="A80" s="31"/>
      <c r="E80" s="33"/>
      <c r="EZ80" s="38"/>
      <c r="FA80" s="38"/>
      <c r="FB80" s="38"/>
      <c r="FC80" s="38"/>
      <c r="FD80" s="38"/>
      <c r="FE80" s="38"/>
      <c r="FF80" s="38"/>
      <c r="FG80" s="38"/>
      <c r="FH80" s="38"/>
      <c r="FI80" s="38"/>
      <c r="FJ80" s="38"/>
    </row>
    <row r="81" spans="1:166" s="32" customFormat="1" ht="50.25" customHeight="1">
      <c r="A81" s="31"/>
      <c r="E81" s="33"/>
      <c r="EZ81" s="38"/>
      <c r="FA81" s="38"/>
      <c r="FB81" s="38"/>
      <c r="FC81" s="38"/>
      <c r="FD81" s="38"/>
      <c r="FE81" s="38"/>
      <c r="FF81" s="38"/>
      <c r="FG81" s="38"/>
      <c r="FH81" s="38"/>
      <c r="FI81" s="38"/>
      <c r="FJ81" s="38"/>
    </row>
    <row r="82" spans="1:166" s="32" customFormat="1" ht="50.25" customHeight="1">
      <c r="A82" s="31"/>
      <c r="E82" s="33"/>
      <c r="EZ82" s="38"/>
      <c r="FA82" s="38"/>
      <c r="FB82" s="38"/>
      <c r="FC82" s="38"/>
      <c r="FD82" s="38"/>
      <c r="FE82" s="38"/>
      <c r="FF82" s="38"/>
      <c r="FG82" s="38"/>
      <c r="FH82" s="38"/>
      <c r="FI82" s="38"/>
      <c r="FJ82" s="38"/>
    </row>
    <row r="83" spans="1:166" s="32" customFormat="1" ht="50.25" customHeight="1">
      <c r="A83" s="31"/>
      <c r="E83" s="33"/>
      <c r="EZ83" s="38"/>
      <c r="FA83" s="38"/>
      <c r="FB83" s="38"/>
      <c r="FC83" s="38"/>
      <c r="FD83" s="38"/>
      <c r="FE83" s="38"/>
      <c r="FF83" s="38"/>
      <c r="FG83" s="38"/>
      <c r="FH83" s="38"/>
      <c r="FI83" s="38"/>
      <c r="FJ83" s="38"/>
    </row>
    <row r="84" spans="1:166" s="32" customFormat="1" ht="50.25" customHeight="1">
      <c r="A84" s="31"/>
      <c r="E84" s="33"/>
      <c r="EZ84" s="38"/>
      <c r="FA84" s="38"/>
      <c r="FB84" s="38"/>
      <c r="FC84" s="38"/>
      <c r="FD84" s="38"/>
      <c r="FE84" s="38"/>
      <c r="FF84" s="38"/>
      <c r="FG84" s="38"/>
      <c r="FH84" s="38"/>
      <c r="FI84" s="38"/>
      <c r="FJ84" s="38"/>
    </row>
    <row r="85" spans="1:166" s="32" customFormat="1" ht="50.25" customHeight="1">
      <c r="A85" s="31"/>
      <c r="E85" s="33"/>
      <c r="EZ85" s="38"/>
      <c r="FA85" s="38"/>
      <c r="FB85" s="38"/>
      <c r="FC85" s="38"/>
      <c r="FD85" s="38"/>
      <c r="FE85" s="38"/>
      <c r="FF85" s="38"/>
      <c r="FG85" s="38"/>
      <c r="FH85" s="38"/>
      <c r="FI85" s="38"/>
      <c r="FJ85" s="38"/>
    </row>
    <row r="86" spans="1:166" s="32" customFormat="1" ht="50.25" customHeight="1">
      <c r="A86" s="31"/>
      <c r="E86" s="33"/>
      <c r="EZ86" s="38"/>
      <c r="FA86" s="38"/>
      <c r="FB86" s="38"/>
      <c r="FC86" s="38"/>
      <c r="FD86" s="38"/>
      <c r="FE86" s="38"/>
      <c r="FF86" s="38"/>
      <c r="FG86" s="38"/>
      <c r="FH86" s="38"/>
      <c r="FI86" s="38"/>
      <c r="FJ86" s="38"/>
    </row>
    <row r="87" spans="1:166" s="32" customFormat="1" ht="50.25" customHeight="1">
      <c r="A87" s="31"/>
      <c r="E87" s="33"/>
      <c r="EZ87" s="38"/>
      <c r="FA87" s="38"/>
      <c r="FB87" s="38"/>
      <c r="FC87" s="38"/>
      <c r="FD87" s="38"/>
      <c r="FE87" s="38"/>
      <c r="FF87" s="38"/>
      <c r="FG87" s="38"/>
      <c r="FH87" s="38"/>
      <c r="FI87" s="38"/>
      <c r="FJ87" s="38"/>
    </row>
    <row r="88" spans="1:166" s="32" customFormat="1" ht="50.25" customHeight="1">
      <c r="A88" s="31"/>
      <c r="E88" s="33"/>
      <c r="EZ88" s="38"/>
      <c r="FA88" s="38"/>
      <c r="FB88" s="38"/>
      <c r="FC88" s="38"/>
      <c r="FD88" s="38"/>
      <c r="FE88" s="38"/>
      <c r="FF88" s="38"/>
      <c r="FG88" s="38"/>
      <c r="FH88" s="38"/>
      <c r="FI88" s="38"/>
      <c r="FJ88" s="38"/>
    </row>
    <row r="89" spans="1:166" s="32" customFormat="1" ht="50.25" customHeight="1">
      <c r="A89" s="31"/>
      <c r="E89" s="33"/>
      <c r="EZ89" s="38"/>
      <c r="FA89" s="38"/>
      <c r="FB89" s="38"/>
      <c r="FC89" s="38"/>
      <c r="FD89" s="38"/>
      <c r="FE89" s="38"/>
      <c r="FF89" s="38"/>
      <c r="FG89" s="38"/>
      <c r="FH89" s="38"/>
      <c r="FI89" s="38"/>
      <c r="FJ89" s="38"/>
    </row>
    <row r="90" spans="1:166" s="32" customFormat="1" ht="50.25" customHeight="1">
      <c r="A90" s="31"/>
      <c r="E90" s="33"/>
      <c r="EZ90" s="38"/>
      <c r="FA90" s="38"/>
      <c r="FB90" s="38"/>
      <c r="FC90" s="38"/>
      <c r="FD90" s="38"/>
      <c r="FE90" s="38"/>
      <c r="FF90" s="38"/>
      <c r="FG90" s="38"/>
      <c r="FH90" s="38"/>
      <c r="FI90" s="38"/>
      <c r="FJ90" s="38"/>
    </row>
    <row r="91" spans="1:166" s="32" customFormat="1" ht="50.25" customHeight="1">
      <c r="A91" s="31"/>
      <c r="E91" s="33"/>
      <c r="EZ91" s="38"/>
      <c r="FA91" s="38"/>
      <c r="FB91" s="38"/>
      <c r="FC91" s="38"/>
      <c r="FD91" s="38"/>
      <c r="FE91" s="38"/>
      <c r="FF91" s="38"/>
      <c r="FG91" s="38"/>
      <c r="FH91" s="38"/>
      <c r="FI91" s="38"/>
      <c r="FJ91" s="38"/>
    </row>
    <row r="92" spans="1:166" s="32" customFormat="1" ht="50.25" customHeight="1">
      <c r="A92" s="31"/>
      <c r="E92" s="33"/>
      <c r="EZ92" s="38"/>
      <c r="FA92" s="38"/>
      <c r="FB92" s="38"/>
      <c r="FC92" s="38"/>
      <c r="FD92" s="38"/>
      <c r="FE92" s="38"/>
      <c r="FF92" s="38"/>
      <c r="FG92" s="38"/>
      <c r="FH92" s="38"/>
      <c r="FI92" s="38"/>
      <c r="FJ92" s="38"/>
    </row>
    <row r="93" spans="1:166" s="32" customFormat="1" ht="50.25" customHeight="1">
      <c r="A93" s="31"/>
      <c r="E93" s="33"/>
      <c r="EZ93" s="38"/>
      <c r="FA93" s="38"/>
      <c r="FB93" s="38"/>
      <c r="FC93" s="38"/>
      <c r="FD93" s="38"/>
      <c r="FE93" s="38"/>
      <c r="FF93" s="38"/>
      <c r="FG93" s="38"/>
      <c r="FH93" s="38"/>
      <c r="FI93" s="38"/>
      <c r="FJ93" s="38"/>
    </row>
    <row r="94" spans="1:166" s="32" customFormat="1" ht="50.25" customHeight="1">
      <c r="A94" s="31"/>
      <c r="E94" s="33"/>
      <c r="EZ94" s="38"/>
      <c r="FA94" s="38"/>
      <c r="FB94" s="38"/>
      <c r="FC94" s="38"/>
      <c r="FD94" s="38"/>
      <c r="FE94" s="38"/>
      <c r="FF94" s="38"/>
      <c r="FG94" s="38"/>
      <c r="FH94" s="38"/>
      <c r="FI94" s="38"/>
      <c r="FJ94" s="38"/>
    </row>
    <row r="95" spans="1:166" s="32" customFormat="1" ht="50.25" customHeight="1">
      <c r="A95" s="31"/>
      <c r="E95" s="33"/>
      <c r="EZ95" s="38"/>
      <c r="FA95" s="38"/>
      <c r="FB95" s="38"/>
      <c r="FC95" s="38"/>
      <c r="FD95" s="38"/>
      <c r="FE95" s="38"/>
      <c r="FF95" s="38"/>
      <c r="FG95" s="38"/>
      <c r="FH95" s="38"/>
      <c r="FI95" s="38"/>
      <c r="FJ95" s="38"/>
    </row>
    <row r="96" spans="1:166" s="32" customFormat="1" ht="50.25" customHeight="1">
      <c r="A96" s="31"/>
      <c r="E96" s="33"/>
      <c r="EZ96" s="38"/>
      <c r="FA96" s="38"/>
      <c r="FB96" s="38"/>
      <c r="FC96" s="38"/>
      <c r="FD96" s="38"/>
      <c r="FE96" s="38"/>
      <c r="FF96" s="38"/>
      <c r="FG96" s="38"/>
      <c r="FH96" s="38"/>
      <c r="FI96" s="38"/>
      <c r="FJ96" s="38"/>
    </row>
    <row r="97" spans="1:166" s="32" customFormat="1" ht="50.25" customHeight="1">
      <c r="A97" s="31"/>
      <c r="E97" s="33"/>
      <c r="EZ97" s="38"/>
      <c r="FA97" s="38"/>
      <c r="FB97" s="38"/>
      <c r="FC97" s="38"/>
      <c r="FD97" s="38"/>
      <c r="FE97" s="38"/>
      <c r="FF97" s="38"/>
      <c r="FG97" s="38"/>
      <c r="FH97" s="38"/>
      <c r="FI97" s="38"/>
      <c r="FJ97" s="38"/>
    </row>
    <row r="98" spans="1:166" s="32" customFormat="1" ht="50.25" customHeight="1">
      <c r="A98" s="31"/>
      <c r="E98" s="33"/>
      <c r="EZ98" s="38"/>
      <c r="FA98" s="38"/>
      <c r="FB98" s="38"/>
      <c r="FC98" s="38"/>
      <c r="FD98" s="38"/>
      <c r="FE98" s="38"/>
      <c r="FF98" s="38"/>
      <c r="FG98" s="38"/>
      <c r="FH98" s="38"/>
      <c r="FI98" s="38"/>
      <c r="FJ98" s="38"/>
    </row>
    <row r="99" spans="1:166" s="32" customFormat="1" ht="50.25" customHeight="1">
      <c r="A99" s="31"/>
      <c r="E99" s="33"/>
      <c r="EZ99" s="38"/>
      <c r="FA99" s="38"/>
      <c r="FB99" s="38"/>
      <c r="FC99" s="38"/>
      <c r="FD99" s="38"/>
      <c r="FE99" s="38"/>
      <c r="FF99" s="38"/>
      <c r="FG99" s="38"/>
      <c r="FH99" s="38"/>
      <c r="FI99" s="38"/>
      <c r="FJ99" s="38"/>
    </row>
    <row r="100" spans="1:166" s="32" customFormat="1" ht="50.25" customHeight="1">
      <c r="A100" s="31"/>
      <c r="E100" s="33"/>
      <c r="EZ100" s="38"/>
      <c r="FA100" s="38"/>
      <c r="FB100" s="38"/>
      <c r="FC100" s="38"/>
      <c r="FD100" s="38"/>
      <c r="FE100" s="38"/>
      <c r="FF100" s="38"/>
      <c r="FG100" s="38"/>
      <c r="FH100" s="38"/>
      <c r="FI100" s="38"/>
      <c r="FJ100" s="38"/>
    </row>
    <row r="101" spans="1:166" s="32" customFormat="1" ht="50.25" customHeight="1">
      <c r="A101" s="31"/>
      <c r="E101" s="33"/>
      <c r="EZ101" s="38"/>
      <c r="FA101" s="38"/>
      <c r="FB101" s="38"/>
      <c r="FC101" s="38"/>
      <c r="FD101" s="38"/>
      <c r="FE101" s="38"/>
      <c r="FF101" s="38"/>
      <c r="FG101" s="38"/>
      <c r="FH101" s="38"/>
      <c r="FI101" s="38"/>
      <c r="FJ101" s="38"/>
    </row>
    <row r="102" spans="1:166" s="32" customFormat="1" ht="50.25" customHeight="1">
      <c r="A102" s="31"/>
      <c r="E102" s="33"/>
      <c r="EZ102" s="38"/>
      <c r="FA102" s="38"/>
      <c r="FB102" s="38"/>
      <c r="FC102" s="38"/>
      <c r="FD102" s="38"/>
      <c r="FE102" s="38"/>
      <c r="FF102" s="38"/>
      <c r="FG102" s="38"/>
      <c r="FH102" s="38"/>
      <c r="FI102" s="38"/>
      <c r="FJ102" s="38"/>
    </row>
    <row r="103" spans="1:166" s="32" customFormat="1" ht="50.25" customHeight="1">
      <c r="A103" s="31"/>
      <c r="E103" s="33"/>
      <c r="EZ103" s="38"/>
      <c r="FA103" s="38"/>
      <c r="FB103" s="38"/>
      <c r="FC103" s="38"/>
      <c r="FD103" s="38"/>
      <c r="FE103" s="38"/>
      <c r="FF103" s="38"/>
      <c r="FG103" s="38"/>
      <c r="FH103" s="38"/>
      <c r="FI103" s="38"/>
      <c r="FJ103" s="38"/>
    </row>
    <row r="104" spans="1:166" s="32" customFormat="1" ht="50.25" customHeight="1">
      <c r="A104" s="31"/>
      <c r="E104" s="33"/>
      <c r="EZ104" s="38"/>
      <c r="FA104" s="38"/>
      <c r="FB104" s="38"/>
      <c r="FC104" s="38"/>
      <c r="FD104" s="38"/>
      <c r="FE104" s="38"/>
      <c r="FF104" s="38"/>
      <c r="FG104" s="38"/>
      <c r="FH104" s="38"/>
      <c r="FI104" s="38"/>
      <c r="FJ104" s="38"/>
    </row>
    <row r="105" spans="1:166" s="32" customFormat="1" ht="50.25" customHeight="1">
      <c r="A105" s="31"/>
      <c r="E105" s="33"/>
      <c r="EZ105" s="38"/>
      <c r="FA105" s="38"/>
      <c r="FB105" s="38"/>
      <c r="FC105" s="38"/>
      <c r="FD105" s="38"/>
      <c r="FE105" s="38"/>
      <c r="FF105" s="38"/>
      <c r="FG105" s="38"/>
      <c r="FH105" s="38"/>
      <c r="FI105" s="38"/>
      <c r="FJ105" s="38"/>
    </row>
    <row r="106" spans="1:166" s="32" customFormat="1" ht="50.25" customHeight="1">
      <c r="A106" s="31"/>
      <c r="E106" s="33"/>
      <c r="EZ106" s="38"/>
      <c r="FA106" s="38"/>
      <c r="FB106" s="38"/>
      <c r="FC106" s="38"/>
      <c r="FD106" s="38"/>
      <c r="FE106" s="38"/>
      <c r="FF106" s="38"/>
      <c r="FG106" s="38"/>
      <c r="FH106" s="38"/>
      <c r="FI106" s="38"/>
      <c r="FJ106" s="38"/>
    </row>
    <row r="107" spans="1:166" s="32" customFormat="1" ht="50.25" customHeight="1">
      <c r="A107" s="31"/>
      <c r="E107" s="33"/>
      <c r="EZ107" s="38"/>
      <c r="FA107" s="38"/>
      <c r="FB107" s="38"/>
      <c r="FC107" s="38"/>
      <c r="FD107" s="38"/>
      <c r="FE107" s="38"/>
      <c r="FF107" s="38"/>
      <c r="FG107" s="38"/>
      <c r="FH107" s="38"/>
      <c r="FI107" s="38"/>
      <c r="FJ107" s="38"/>
    </row>
    <row r="108" spans="1:166" s="32" customFormat="1" ht="50.25" customHeight="1">
      <c r="A108" s="31"/>
      <c r="E108" s="33"/>
      <c r="EZ108" s="38"/>
      <c r="FA108" s="38"/>
      <c r="FB108" s="38"/>
      <c r="FC108" s="38"/>
      <c r="FD108" s="38"/>
      <c r="FE108" s="38"/>
      <c r="FF108" s="38"/>
      <c r="FG108" s="38"/>
      <c r="FH108" s="38"/>
      <c r="FI108" s="38"/>
      <c r="FJ108" s="38"/>
    </row>
    <row r="109" spans="1:166" s="32" customFormat="1" ht="50.25" customHeight="1">
      <c r="A109" s="31"/>
      <c r="E109" s="33"/>
      <c r="EZ109" s="38"/>
      <c r="FA109" s="38"/>
      <c r="FB109" s="38"/>
      <c r="FC109" s="38"/>
      <c r="FD109" s="38"/>
      <c r="FE109" s="38"/>
      <c r="FF109" s="38"/>
      <c r="FG109" s="38"/>
      <c r="FH109" s="38"/>
      <c r="FI109" s="38"/>
      <c r="FJ109" s="38"/>
    </row>
    <row r="110" spans="1:166" s="32" customFormat="1" ht="50.25" customHeight="1">
      <c r="A110" s="31"/>
      <c r="E110" s="33"/>
      <c r="EZ110" s="38"/>
      <c r="FA110" s="38"/>
      <c r="FB110" s="38"/>
      <c r="FC110" s="38"/>
      <c r="FD110" s="38"/>
      <c r="FE110" s="38"/>
      <c r="FF110" s="38"/>
      <c r="FG110" s="38"/>
      <c r="FH110" s="38"/>
      <c r="FI110" s="38"/>
      <c r="FJ110" s="38"/>
    </row>
    <row r="111" spans="1:166" s="32" customFormat="1" ht="50.25" customHeight="1">
      <c r="A111" s="31"/>
      <c r="E111" s="33"/>
      <c r="EZ111" s="38"/>
      <c r="FA111" s="38"/>
      <c r="FB111" s="38"/>
      <c r="FC111" s="38"/>
      <c r="FD111" s="38"/>
      <c r="FE111" s="38"/>
      <c r="FF111" s="38"/>
      <c r="FG111" s="38"/>
      <c r="FH111" s="38"/>
      <c r="FI111" s="38"/>
      <c r="FJ111" s="38"/>
    </row>
    <row r="112" spans="1:166" s="32" customFormat="1" ht="50.25" customHeight="1">
      <c r="A112" s="31"/>
      <c r="E112" s="33"/>
      <c r="EZ112" s="38"/>
      <c r="FA112" s="38"/>
      <c r="FB112" s="38"/>
      <c r="FC112" s="38"/>
      <c r="FD112" s="38"/>
      <c r="FE112" s="38"/>
      <c r="FF112" s="38"/>
      <c r="FG112" s="38"/>
      <c r="FH112" s="38"/>
      <c r="FI112" s="38"/>
      <c r="FJ112" s="38"/>
    </row>
    <row r="113" spans="1:166" s="32" customFormat="1" ht="50.25" customHeight="1">
      <c r="A113" s="31"/>
      <c r="E113" s="33"/>
      <c r="EZ113" s="38"/>
      <c r="FA113" s="38"/>
      <c r="FB113" s="38"/>
      <c r="FC113" s="38"/>
      <c r="FD113" s="38"/>
      <c r="FE113" s="38"/>
      <c r="FF113" s="38"/>
      <c r="FG113" s="38"/>
      <c r="FH113" s="38"/>
      <c r="FI113" s="38"/>
      <c r="FJ113" s="38"/>
    </row>
    <row r="114" spans="1:166" s="32" customFormat="1" ht="50.25" customHeight="1">
      <c r="A114" s="31"/>
      <c r="E114" s="33"/>
      <c r="EZ114" s="38"/>
      <c r="FA114" s="38"/>
      <c r="FB114" s="38"/>
      <c r="FC114" s="38"/>
      <c r="FD114" s="38"/>
      <c r="FE114" s="38"/>
      <c r="FF114" s="38"/>
      <c r="FG114" s="38"/>
      <c r="FH114" s="38"/>
      <c r="FI114" s="38"/>
      <c r="FJ114" s="38"/>
    </row>
    <row r="115" spans="1:166" s="32" customFormat="1" ht="50.25" customHeight="1">
      <c r="A115" s="31"/>
      <c r="E115" s="33"/>
      <c r="EZ115" s="38"/>
      <c r="FA115" s="38"/>
      <c r="FB115" s="38"/>
      <c r="FC115" s="38"/>
      <c r="FD115" s="38"/>
      <c r="FE115" s="38"/>
      <c r="FF115" s="38"/>
      <c r="FG115" s="38"/>
      <c r="FH115" s="38"/>
      <c r="FI115" s="38"/>
      <c r="FJ115" s="38"/>
    </row>
    <row r="116" spans="1:166" s="32" customFormat="1" ht="50.25" customHeight="1">
      <c r="A116" s="31"/>
      <c r="E116" s="33"/>
      <c r="EZ116" s="38"/>
      <c r="FA116" s="38"/>
      <c r="FB116" s="38"/>
      <c r="FC116" s="38"/>
      <c r="FD116" s="38"/>
      <c r="FE116" s="38"/>
      <c r="FF116" s="38"/>
      <c r="FG116" s="38"/>
      <c r="FH116" s="38"/>
      <c r="FI116" s="38"/>
      <c r="FJ116" s="38"/>
    </row>
    <row r="117" spans="1:166" s="32" customFormat="1" ht="50.25" customHeight="1">
      <c r="A117" s="31"/>
      <c r="E117" s="33"/>
      <c r="EZ117" s="38"/>
      <c r="FA117" s="38"/>
      <c r="FB117" s="38"/>
      <c r="FC117" s="38"/>
      <c r="FD117" s="38"/>
      <c r="FE117" s="38"/>
      <c r="FF117" s="38"/>
      <c r="FG117" s="38"/>
      <c r="FH117" s="38"/>
      <c r="FI117" s="38"/>
      <c r="FJ117" s="38"/>
    </row>
    <row r="118" spans="1:166" s="32" customFormat="1" ht="50.25" customHeight="1">
      <c r="A118" s="31"/>
      <c r="E118" s="33"/>
      <c r="EZ118" s="38"/>
      <c r="FA118" s="38"/>
      <c r="FB118" s="38"/>
      <c r="FC118" s="38"/>
      <c r="FD118" s="38"/>
      <c r="FE118" s="38"/>
      <c r="FF118" s="38"/>
      <c r="FG118" s="38"/>
      <c r="FH118" s="38"/>
      <c r="FI118" s="38"/>
      <c r="FJ118" s="38"/>
    </row>
    <row r="119" spans="1:166" s="32" customFormat="1" ht="50.25" customHeight="1">
      <c r="A119" s="31"/>
      <c r="E119" s="33"/>
      <c r="EZ119" s="38"/>
      <c r="FA119" s="38"/>
      <c r="FB119" s="38"/>
      <c r="FC119" s="38"/>
      <c r="FD119" s="38"/>
      <c r="FE119" s="38"/>
      <c r="FF119" s="38"/>
      <c r="FG119" s="38"/>
      <c r="FH119" s="38"/>
      <c r="FI119" s="38"/>
      <c r="FJ119" s="38"/>
    </row>
    <row r="120" spans="1:166" s="32" customFormat="1" ht="50.25" customHeight="1">
      <c r="A120" s="31"/>
      <c r="E120" s="33"/>
      <c r="EZ120" s="38"/>
      <c r="FA120" s="38"/>
      <c r="FB120" s="38"/>
      <c r="FC120" s="38"/>
      <c r="FD120" s="38"/>
      <c r="FE120" s="38"/>
      <c r="FF120" s="38"/>
      <c r="FG120" s="38"/>
      <c r="FH120" s="38"/>
      <c r="FI120" s="38"/>
      <c r="FJ120" s="38"/>
    </row>
    <row r="121" spans="1:166" s="32" customFormat="1" ht="50.25" customHeight="1">
      <c r="A121" s="31"/>
      <c r="E121" s="33"/>
      <c r="EZ121" s="38"/>
      <c r="FA121" s="38"/>
      <c r="FB121" s="38"/>
      <c r="FC121" s="38"/>
      <c r="FD121" s="38"/>
      <c r="FE121" s="38"/>
      <c r="FF121" s="38"/>
      <c r="FG121" s="38"/>
      <c r="FH121" s="38"/>
      <c r="FI121" s="38"/>
      <c r="FJ121" s="38"/>
    </row>
    <row r="122" spans="1:166" s="32" customFormat="1" ht="50.25" customHeight="1">
      <c r="A122" s="31"/>
      <c r="E122" s="33"/>
      <c r="EZ122" s="38"/>
      <c r="FA122" s="38"/>
      <c r="FB122" s="38"/>
      <c r="FC122" s="38"/>
      <c r="FD122" s="38"/>
      <c r="FE122" s="38"/>
      <c r="FF122" s="38"/>
      <c r="FG122" s="38"/>
      <c r="FH122" s="38"/>
      <c r="FI122" s="38"/>
      <c r="FJ122" s="38"/>
    </row>
    <row r="123" spans="1:166" s="32" customFormat="1" ht="50.25" customHeight="1">
      <c r="A123" s="31"/>
      <c r="E123" s="33"/>
      <c r="EZ123" s="38"/>
      <c r="FA123" s="38"/>
      <c r="FB123" s="38"/>
      <c r="FC123" s="38"/>
      <c r="FD123" s="38"/>
      <c r="FE123" s="38"/>
      <c r="FF123" s="38"/>
      <c r="FG123" s="38"/>
      <c r="FH123" s="38"/>
      <c r="FI123" s="38"/>
      <c r="FJ123" s="38"/>
    </row>
    <row r="124" spans="1:166" s="32" customFormat="1" ht="50.25" customHeight="1">
      <c r="A124" s="31"/>
      <c r="E124" s="33"/>
      <c r="EZ124" s="38"/>
      <c r="FA124" s="38"/>
      <c r="FB124" s="38"/>
      <c r="FC124" s="38"/>
      <c r="FD124" s="38"/>
      <c r="FE124" s="38"/>
      <c r="FF124" s="38"/>
      <c r="FG124" s="38"/>
      <c r="FH124" s="38"/>
      <c r="FI124" s="38"/>
      <c r="FJ124" s="38"/>
    </row>
    <row r="125" spans="1:166" s="32" customFormat="1" ht="50.25" customHeight="1">
      <c r="A125" s="31"/>
      <c r="E125" s="33"/>
      <c r="EZ125" s="38"/>
      <c r="FA125" s="38"/>
      <c r="FB125" s="38"/>
      <c r="FC125" s="38"/>
      <c r="FD125" s="38"/>
      <c r="FE125" s="38"/>
      <c r="FF125" s="38"/>
      <c r="FG125" s="38"/>
      <c r="FH125" s="38"/>
      <c r="FI125" s="38"/>
      <c r="FJ125" s="38"/>
    </row>
    <row r="126" spans="1:166" s="32" customFormat="1" ht="50.25" customHeight="1">
      <c r="A126" s="31"/>
      <c r="E126" s="33"/>
      <c r="EZ126" s="38"/>
      <c r="FA126" s="38"/>
      <c r="FB126" s="38"/>
      <c r="FC126" s="38"/>
      <c r="FD126" s="38"/>
      <c r="FE126" s="38"/>
      <c r="FF126" s="38"/>
      <c r="FG126" s="38"/>
      <c r="FH126" s="38"/>
      <c r="FI126" s="38"/>
      <c r="FJ126" s="38"/>
    </row>
    <row r="127" spans="1:166" s="32" customFormat="1" ht="50.25" customHeight="1">
      <c r="A127" s="31"/>
      <c r="E127" s="33"/>
      <c r="EZ127" s="38"/>
      <c r="FA127" s="38"/>
      <c r="FB127" s="38"/>
      <c r="FC127" s="38"/>
      <c r="FD127" s="38"/>
      <c r="FE127" s="38"/>
      <c r="FF127" s="38"/>
      <c r="FG127" s="38"/>
      <c r="FH127" s="38"/>
      <c r="FI127" s="38"/>
      <c r="FJ127" s="38"/>
    </row>
    <row r="128" spans="1:166" s="32" customFormat="1" ht="50.25" customHeight="1">
      <c r="A128" s="31"/>
      <c r="E128" s="33"/>
      <c r="EZ128" s="38"/>
      <c r="FA128" s="38"/>
      <c r="FB128" s="38"/>
      <c r="FC128" s="38"/>
      <c r="FD128" s="38"/>
      <c r="FE128" s="38"/>
      <c r="FF128" s="38"/>
      <c r="FG128" s="38"/>
      <c r="FH128" s="38"/>
      <c r="FI128" s="38"/>
      <c r="FJ128" s="38"/>
    </row>
    <row r="129" spans="1:166" s="32" customFormat="1" ht="50.25" customHeight="1">
      <c r="A129" s="31"/>
      <c r="E129" s="33"/>
      <c r="EZ129" s="38"/>
      <c r="FA129" s="38"/>
      <c r="FB129" s="38"/>
      <c r="FC129" s="38"/>
      <c r="FD129" s="38"/>
      <c r="FE129" s="38"/>
      <c r="FF129" s="38"/>
      <c r="FG129" s="38"/>
      <c r="FH129" s="38"/>
      <c r="FI129" s="38"/>
      <c r="FJ129" s="38"/>
    </row>
    <row r="130" spans="1:166" s="32" customFormat="1" ht="50.25" customHeight="1">
      <c r="A130" s="31"/>
      <c r="E130" s="33"/>
      <c r="EZ130" s="38"/>
      <c r="FA130" s="38"/>
      <c r="FB130" s="38"/>
      <c r="FC130" s="38"/>
      <c r="FD130" s="38"/>
      <c r="FE130" s="38"/>
      <c r="FF130" s="38"/>
      <c r="FG130" s="38"/>
      <c r="FH130" s="38"/>
      <c r="FI130" s="38"/>
      <c r="FJ130" s="38"/>
    </row>
    <row r="131" spans="1:166" s="32" customFormat="1" ht="50.25" customHeight="1">
      <c r="A131" s="31"/>
      <c r="E131" s="33"/>
      <c r="EZ131" s="38"/>
      <c r="FA131" s="38"/>
      <c r="FB131" s="38"/>
      <c r="FC131" s="38"/>
      <c r="FD131" s="38"/>
      <c r="FE131" s="38"/>
      <c r="FF131" s="38"/>
      <c r="FG131" s="38"/>
      <c r="FH131" s="38"/>
      <c r="FI131" s="38"/>
      <c r="FJ131" s="38"/>
    </row>
    <row r="132" spans="1:166" s="32" customFormat="1" ht="50.25" customHeight="1">
      <c r="A132" s="31"/>
      <c r="E132" s="33"/>
      <c r="EZ132" s="38"/>
      <c r="FA132" s="38"/>
      <c r="FB132" s="38"/>
      <c r="FC132" s="38"/>
      <c r="FD132" s="38"/>
      <c r="FE132" s="38"/>
      <c r="FF132" s="38"/>
      <c r="FG132" s="38"/>
      <c r="FH132" s="38"/>
      <c r="FI132" s="38"/>
      <c r="FJ132" s="38"/>
    </row>
    <row r="133" spans="1:166" s="32" customFormat="1" ht="50.25" customHeight="1">
      <c r="A133" s="31"/>
      <c r="E133" s="33"/>
      <c r="EZ133" s="38"/>
      <c r="FA133" s="38"/>
      <c r="FB133" s="38"/>
      <c r="FC133" s="38"/>
      <c r="FD133" s="38"/>
      <c r="FE133" s="38"/>
      <c r="FF133" s="38"/>
      <c r="FG133" s="38"/>
      <c r="FH133" s="38"/>
      <c r="FI133" s="38"/>
      <c r="FJ133" s="38"/>
    </row>
    <row r="134" spans="1:166" s="32" customFormat="1" ht="50.25" customHeight="1">
      <c r="A134" s="31"/>
      <c r="E134" s="33"/>
      <c r="EZ134" s="38"/>
      <c r="FA134" s="38"/>
      <c r="FB134" s="38"/>
      <c r="FC134" s="38"/>
      <c r="FD134" s="38"/>
      <c r="FE134" s="38"/>
      <c r="FF134" s="38"/>
      <c r="FG134" s="38"/>
      <c r="FH134" s="38"/>
      <c r="FI134" s="38"/>
      <c r="FJ134" s="38"/>
    </row>
    <row r="135" spans="1:166" s="32" customFormat="1" ht="50.25" customHeight="1">
      <c r="A135" s="31"/>
      <c r="E135" s="33"/>
      <c r="EZ135" s="38"/>
      <c r="FA135" s="38"/>
      <c r="FB135" s="38"/>
      <c r="FC135" s="38"/>
      <c r="FD135" s="38"/>
      <c r="FE135" s="38"/>
      <c r="FF135" s="38"/>
      <c r="FG135" s="38"/>
      <c r="FH135" s="38"/>
      <c r="FI135" s="38"/>
      <c r="FJ135" s="38"/>
    </row>
    <row r="136" spans="1:166" s="32" customFormat="1" ht="50.25" customHeight="1">
      <c r="A136" s="31"/>
      <c r="E136" s="33"/>
      <c r="EZ136" s="38"/>
      <c r="FA136" s="38"/>
      <c r="FB136" s="38"/>
      <c r="FC136" s="38"/>
      <c r="FD136" s="38"/>
      <c r="FE136" s="38"/>
      <c r="FF136" s="38"/>
      <c r="FG136" s="38"/>
      <c r="FH136" s="38"/>
      <c r="FI136" s="38"/>
      <c r="FJ136" s="38"/>
    </row>
    <row r="137" spans="1:166" s="32" customFormat="1" ht="50.25" customHeight="1">
      <c r="A137" s="31"/>
      <c r="E137" s="33"/>
      <c r="EZ137" s="38"/>
      <c r="FA137" s="38"/>
      <c r="FB137" s="38"/>
      <c r="FC137" s="38"/>
      <c r="FD137" s="38"/>
      <c r="FE137" s="38"/>
      <c r="FF137" s="38"/>
      <c r="FG137" s="38"/>
      <c r="FH137" s="38"/>
      <c r="FI137" s="38"/>
      <c r="FJ137" s="38"/>
    </row>
    <row r="138" spans="1:166" s="32" customFormat="1" ht="50.25" customHeight="1">
      <c r="A138" s="31"/>
      <c r="E138" s="33"/>
      <c r="EZ138" s="38"/>
      <c r="FA138" s="38"/>
      <c r="FB138" s="38"/>
      <c r="FC138" s="38"/>
      <c r="FD138" s="38"/>
      <c r="FE138" s="38"/>
      <c r="FF138" s="38"/>
      <c r="FG138" s="38"/>
      <c r="FH138" s="38"/>
      <c r="FI138" s="38"/>
      <c r="FJ138" s="38"/>
    </row>
    <row r="139" spans="1:166" s="32" customFormat="1" ht="50.25" customHeight="1">
      <c r="A139" s="31"/>
      <c r="E139" s="33"/>
      <c r="EZ139" s="38"/>
      <c r="FA139" s="38"/>
      <c r="FB139" s="38"/>
      <c r="FC139" s="38"/>
      <c r="FD139" s="38"/>
      <c r="FE139" s="38"/>
      <c r="FF139" s="38"/>
      <c r="FG139" s="38"/>
      <c r="FH139" s="38"/>
      <c r="FI139" s="38"/>
      <c r="FJ139" s="38"/>
    </row>
    <row r="140" spans="1:166" s="32" customFormat="1" ht="50.25" customHeight="1">
      <c r="A140" s="31"/>
      <c r="E140" s="33"/>
      <c r="EZ140" s="38"/>
      <c r="FA140" s="38"/>
      <c r="FB140" s="38"/>
      <c r="FC140" s="38"/>
      <c r="FD140" s="38"/>
      <c r="FE140" s="38"/>
      <c r="FF140" s="38"/>
      <c r="FG140" s="38"/>
      <c r="FH140" s="38"/>
      <c r="FI140" s="38"/>
      <c r="FJ140" s="38"/>
    </row>
    <row r="141" spans="1:166" s="32" customFormat="1" ht="50.25" customHeight="1">
      <c r="A141" s="31"/>
      <c r="E141" s="33"/>
      <c r="EZ141" s="38"/>
      <c r="FA141" s="38"/>
      <c r="FB141" s="38"/>
      <c r="FC141" s="38"/>
      <c r="FD141" s="38"/>
      <c r="FE141" s="38"/>
      <c r="FF141" s="38"/>
      <c r="FG141" s="38"/>
      <c r="FH141" s="38"/>
      <c r="FI141" s="38"/>
      <c r="FJ141" s="38"/>
    </row>
    <row r="142" spans="1:166" s="32" customFormat="1" ht="50.25" customHeight="1">
      <c r="A142" s="31"/>
      <c r="E142" s="33"/>
      <c r="EZ142" s="38"/>
      <c r="FA142" s="38"/>
      <c r="FB142" s="38"/>
      <c r="FC142" s="38"/>
      <c r="FD142" s="38"/>
      <c r="FE142" s="38"/>
      <c r="FF142" s="38"/>
      <c r="FG142" s="38"/>
      <c r="FH142" s="38"/>
      <c r="FI142" s="38"/>
      <c r="FJ142" s="38"/>
    </row>
    <row r="143" spans="1:166" s="32" customFormat="1" ht="50.25" customHeight="1">
      <c r="A143" s="31"/>
      <c r="E143" s="33"/>
      <c r="EZ143" s="38"/>
      <c r="FA143" s="38"/>
      <c r="FB143" s="38"/>
      <c r="FC143" s="38"/>
      <c r="FD143" s="38"/>
      <c r="FE143" s="38"/>
      <c r="FF143" s="38"/>
      <c r="FG143" s="38"/>
      <c r="FH143" s="38"/>
      <c r="FI143" s="38"/>
      <c r="FJ143" s="38"/>
    </row>
    <row r="144" spans="1:166" s="32" customFormat="1" ht="50.25" customHeight="1">
      <c r="A144" s="31"/>
      <c r="E144" s="33"/>
      <c r="EZ144" s="38"/>
      <c r="FA144" s="38"/>
      <c r="FB144" s="38"/>
      <c r="FC144" s="38"/>
      <c r="FD144" s="38"/>
      <c r="FE144" s="38"/>
      <c r="FF144" s="38"/>
      <c r="FG144" s="38"/>
      <c r="FH144" s="38"/>
      <c r="FI144" s="38"/>
      <c r="FJ144" s="38"/>
    </row>
    <row r="145" spans="1:166" s="32" customFormat="1" ht="50.25" customHeight="1">
      <c r="A145" s="31"/>
      <c r="E145" s="33"/>
      <c r="EZ145" s="38"/>
      <c r="FA145" s="38"/>
      <c r="FB145" s="38"/>
      <c r="FC145" s="38"/>
      <c r="FD145" s="38"/>
      <c r="FE145" s="38"/>
      <c r="FF145" s="38"/>
      <c r="FG145" s="38"/>
      <c r="FH145" s="38"/>
      <c r="FI145" s="38"/>
      <c r="FJ145" s="38"/>
    </row>
    <row r="146" spans="1:166" s="32" customFormat="1" ht="50.25" customHeight="1">
      <c r="A146" s="31"/>
      <c r="E146" s="33"/>
      <c r="EZ146" s="38"/>
      <c r="FA146" s="38"/>
      <c r="FB146" s="38"/>
      <c r="FC146" s="38"/>
      <c r="FD146" s="38"/>
      <c r="FE146" s="38"/>
      <c r="FF146" s="38"/>
      <c r="FG146" s="38"/>
      <c r="FH146" s="38"/>
      <c r="FI146" s="38"/>
      <c r="FJ146" s="38"/>
    </row>
    <row r="147" spans="1:166" s="32" customFormat="1" ht="50.25" customHeight="1">
      <c r="A147" s="31"/>
      <c r="E147" s="33"/>
      <c r="EZ147" s="38"/>
      <c r="FA147" s="38"/>
      <c r="FB147" s="38"/>
      <c r="FC147" s="38"/>
      <c r="FD147" s="38"/>
      <c r="FE147" s="38"/>
      <c r="FF147" s="38"/>
      <c r="FG147" s="38"/>
      <c r="FH147" s="38"/>
      <c r="FI147" s="38"/>
      <c r="FJ147" s="38"/>
    </row>
    <row r="148" spans="1:166" s="32" customFormat="1" ht="50.25" customHeight="1">
      <c r="A148" s="31"/>
      <c r="E148" s="33"/>
      <c r="EZ148" s="38"/>
      <c r="FA148" s="38"/>
      <c r="FB148" s="38"/>
      <c r="FC148" s="38"/>
      <c r="FD148" s="38"/>
      <c r="FE148" s="38"/>
      <c r="FF148" s="38"/>
      <c r="FG148" s="38"/>
      <c r="FH148" s="38"/>
      <c r="FI148" s="38"/>
      <c r="FJ148" s="38"/>
    </row>
    <row r="149" spans="1:166" s="32" customFormat="1" ht="50.25" customHeight="1">
      <c r="A149" s="31"/>
      <c r="E149" s="33"/>
      <c r="EZ149" s="38"/>
      <c r="FA149" s="38"/>
      <c r="FB149" s="38"/>
      <c r="FC149" s="38"/>
      <c r="FD149" s="38"/>
      <c r="FE149" s="38"/>
      <c r="FF149" s="38"/>
      <c r="FG149" s="38"/>
      <c r="FH149" s="38"/>
      <c r="FI149" s="38"/>
      <c r="FJ149" s="38"/>
    </row>
    <row r="150" spans="1:166" s="32" customFormat="1" ht="50.25" customHeight="1">
      <c r="A150" s="31"/>
      <c r="E150" s="33"/>
      <c r="EZ150" s="38"/>
      <c r="FA150" s="38"/>
      <c r="FB150" s="38"/>
      <c r="FC150" s="38"/>
      <c r="FD150" s="38"/>
      <c r="FE150" s="38"/>
      <c r="FF150" s="38"/>
      <c r="FG150" s="38"/>
      <c r="FH150" s="38"/>
      <c r="FI150" s="38"/>
      <c r="FJ150" s="38"/>
    </row>
    <row r="151" spans="1:166" s="32" customFormat="1" ht="50.25" customHeight="1">
      <c r="A151" s="31"/>
      <c r="E151" s="33"/>
      <c r="EZ151" s="38"/>
      <c r="FA151" s="38"/>
      <c r="FB151" s="38"/>
      <c r="FC151" s="38"/>
      <c r="FD151" s="38"/>
      <c r="FE151" s="38"/>
      <c r="FF151" s="38"/>
      <c r="FG151" s="38"/>
      <c r="FH151" s="38"/>
      <c r="FI151" s="38"/>
      <c r="FJ151" s="38"/>
    </row>
    <row r="152" spans="1:166" s="32" customFormat="1" ht="50.25" customHeight="1">
      <c r="A152" s="31"/>
      <c r="E152" s="33"/>
      <c r="EZ152" s="38"/>
      <c r="FA152" s="38"/>
      <c r="FB152" s="38"/>
      <c r="FC152" s="38"/>
      <c r="FD152" s="38"/>
      <c r="FE152" s="38"/>
      <c r="FF152" s="38"/>
      <c r="FG152" s="38"/>
      <c r="FH152" s="38"/>
      <c r="FI152" s="38"/>
      <c r="FJ152" s="38"/>
    </row>
    <row r="153" spans="1:166" s="32" customFormat="1" ht="50.25" customHeight="1">
      <c r="A153" s="31"/>
      <c r="E153" s="33"/>
      <c r="EZ153" s="38"/>
      <c r="FA153" s="38"/>
      <c r="FB153" s="38"/>
      <c r="FC153" s="38"/>
      <c r="FD153" s="38"/>
      <c r="FE153" s="38"/>
      <c r="FF153" s="38"/>
      <c r="FG153" s="38"/>
      <c r="FH153" s="38"/>
      <c r="FI153" s="38"/>
      <c r="FJ153" s="38"/>
    </row>
    <row r="154" spans="1:166" s="32" customFormat="1" ht="50.25" customHeight="1">
      <c r="A154" s="31"/>
      <c r="E154" s="33"/>
      <c r="EZ154" s="38"/>
      <c r="FA154" s="38"/>
      <c r="FB154" s="38"/>
      <c r="FC154" s="38"/>
      <c r="FD154" s="38"/>
      <c r="FE154" s="38"/>
      <c r="FF154" s="38"/>
      <c r="FG154" s="38"/>
      <c r="FH154" s="38"/>
      <c r="FI154" s="38"/>
      <c r="FJ154" s="38"/>
    </row>
    <row r="155" spans="1:166" s="32" customFormat="1" ht="50.25" customHeight="1">
      <c r="A155" s="31"/>
      <c r="E155" s="33"/>
      <c r="EZ155" s="38"/>
      <c r="FA155" s="38"/>
      <c r="FB155" s="38"/>
      <c r="FC155" s="38"/>
      <c r="FD155" s="38"/>
      <c r="FE155" s="38"/>
      <c r="FF155" s="38"/>
      <c r="FG155" s="38"/>
      <c r="FH155" s="38"/>
      <c r="FI155" s="38"/>
      <c r="FJ155" s="38"/>
    </row>
    <row r="156" spans="1:166" s="32" customFormat="1" ht="50.25" customHeight="1">
      <c r="A156" s="31"/>
      <c r="E156" s="33"/>
      <c r="EZ156" s="38"/>
      <c r="FA156" s="38"/>
      <c r="FB156" s="38"/>
      <c r="FC156" s="38"/>
      <c r="FD156" s="38"/>
      <c r="FE156" s="38"/>
      <c r="FF156" s="38"/>
      <c r="FG156" s="38"/>
      <c r="FH156" s="38"/>
      <c r="FI156" s="38"/>
      <c r="FJ156" s="38"/>
    </row>
    <row r="157" spans="1:166" s="32" customFormat="1" ht="50.25" customHeight="1">
      <c r="A157" s="31"/>
      <c r="E157" s="33"/>
      <c r="EZ157" s="38"/>
      <c r="FA157" s="38"/>
      <c r="FB157" s="38"/>
      <c r="FC157" s="38"/>
      <c r="FD157" s="38"/>
      <c r="FE157" s="38"/>
      <c r="FF157" s="38"/>
      <c r="FG157" s="38"/>
      <c r="FH157" s="38"/>
      <c r="FI157" s="38"/>
      <c r="FJ157" s="38"/>
    </row>
    <row r="158" spans="1:166" s="32" customFormat="1" ht="50.25" customHeight="1">
      <c r="A158" s="31"/>
      <c r="E158" s="33"/>
      <c r="EZ158" s="38"/>
      <c r="FA158" s="38"/>
      <c r="FB158" s="38"/>
      <c r="FC158" s="38"/>
      <c r="FD158" s="38"/>
      <c r="FE158" s="38"/>
      <c r="FF158" s="38"/>
      <c r="FG158" s="38"/>
      <c r="FH158" s="38"/>
      <c r="FI158" s="38"/>
      <c r="FJ158" s="38"/>
    </row>
    <row r="159" spans="1:166" s="32" customFormat="1" ht="50.25" customHeight="1">
      <c r="A159" s="31"/>
      <c r="E159" s="33"/>
      <c r="EZ159" s="38"/>
      <c r="FA159" s="38"/>
      <c r="FB159" s="38"/>
      <c r="FC159" s="38"/>
      <c r="FD159" s="38"/>
      <c r="FE159" s="38"/>
      <c r="FF159" s="38"/>
      <c r="FG159" s="38"/>
      <c r="FH159" s="38"/>
      <c r="FI159" s="38"/>
      <c r="FJ159" s="38"/>
    </row>
    <row r="160" spans="1:166" s="32" customFormat="1" ht="50.25" customHeight="1">
      <c r="A160" s="31"/>
      <c r="E160" s="33"/>
      <c r="EZ160" s="38"/>
      <c r="FA160" s="38"/>
      <c r="FB160" s="38"/>
      <c r="FC160" s="38"/>
      <c r="FD160" s="38"/>
      <c r="FE160" s="38"/>
      <c r="FF160" s="38"/>
      <c r="FG160" s="38"/>
      <c r="FH160" s="38"/>
      <c r="FI160" s="38"/>
      <c r="FJ160" s="38"/>
    </row>
    <row r="161" spans="1:166" s="32" customFormat="1" ht="50.25" customHeight="1">
      <c r="A161" s="31"/>
      <c r="E161" s="33"/>
      <c r="EZ161" s="38"/>
      <c r="FA161" s="38"/>
      <c r="FB161" s="38"/>
      <c r="FC161" s="38"/>
      <c r="FD161" s="38"/>
      <c r="FE161" s="38"/>
      <c r="FF161" s="38"/>
      <c r="FG161" s="38"/>
      <c r="FH161" s="38"/>
      <c r="FI161" s="38"/>
      <c r="FJ161" s="38"/>
    </row>
    <row r="162" spans="1:166" s="32" customFormat="1" ht="50.25" customHeight="1">
      <c r="A162" s="31"/>
      <c r="E162" s="33"/>
      <c r="EZ162" s="38"/>
      <c r="FA162" s="38"/>
      <c r="FB162" s="38"/>
      <c r="FC162" s="38"/>
      <c r="FD162" s="38"/>
      <c r="FE162" s="38"/>
      <c r="FF162" s="38"/>
      <c r="FG162" s="38"/>
      <c r="FH162" s="38"/>
      <c r="FI162" s="38"/>
      <c r="FJ162" s="38"/>
    </row>
    <row r="163" spans="1:166" s="32" customFormat="1" ht="50.25" customHeight="1">
      <c r="A163" s="31"/>
      <c r="E163" s="33"/>
      <c r="EZ163" s="38"/>
      <c r="FA163" s="38"/>
      <c r="FB163" s="38"/>
      <c r="FC163" s="38"/>
      <c r="FD163" s="38"/>
      <c r="FE163" s="38"/>
      <c r="FF163" s="38"/>
      <c r="FG163" s="38"/>
      <c r="FH163" s="38"/>
      <c r="FI163" s="38"/>
      <c r="FJ163" s="38"/>
    </row>
    <row r="164" spans="1:166" s="32" customFormat="1" ht="50.25" customHeight="1">
      <c r="A164" s="31"/>
      <c r="E164" s="33"/>
      <c r="EZ164" s="38"/>
      <c r="FA164" s="38"/>
      <c r="FB164" s="38"/>
      <c r="FC164" s="38"/>
      <c r="FD164" s="38"/>
      <c r="FE164" s="38"/>
      <c r="FF164" s="38"/>
      <c r="FG164" s="38"/>
      <c r="FH164" s="38"/>
      <c r="FI164" s="38"/>
      <c r="FJ164" s="38"/>
    </row>
    <row r="165" spans="1:166" s="32" customFormat="1" ht="50.25" customHeight="1">
      <c r="A165" s="31"/>
      <c r="E165" s="33"/>
      <c r="EZ165" s="38"/>
      <c r="FA165" s="38"/>
      <c r="FB165" s="38"/>
      <c r="FC165" s="38"/>
      <c r="FD165" s="38"/>
      <c r="FE165" s="38"/>
      <c r="FF165" s="38"/>
      <c r="FG165" s="38"/>
      <c r="FH165" s="38"/>
      <c r="FI165" s="38"/>
      <c r="FJ165" s="38"/>
    </row>
    <row r="166" spans="1:166" s="32" customFormat="1" ht="50.25" customHeight="1">
      <c r="A166" s="31"/>
      <c r="E166" s="33"/>
      <c r="EZ166" s="38"/>
      <c r="FA166" s="38"/>
      <c r="FB166" s="38"/>
      <c r="FC166" s="38"/>
      <c r="FD166" s="38"/>
      <c r="FE166" s="38"/>
      <c r="FF166" s="38"/>
      <c r="FG166" s="38"/>
      <c r="FH166" s="38"/>
      <c r="FI166" s="38"/>
      <c r="FJ166" s="38"/>
    </row>
    <row r="167" spans="1:166" s="32" customFormat="1" ht="50.25" customHeight="1">
      <c r="A167" s="31"/>
      <c r="E167" s="33"/>
      <c r="EZ167" s="38"/>
      <c r="FA167" s="38"/>
      <c r="FB167" s="38"/>
      <c r="FC167" s="38"/>
      <c r="FD167" s="38"/>
      <c r="FE167" s="38"/>
      <c r="FF167" s="38"/>
      <c r="FG167" s="38"/>
      <c r="FH167" s="38"/>
      <c r="FI167" s="38"/>
      <c r="FJ167" s="38"/>
    </row>
    <row r="168" spans="1:166" s="32" customFormat="1" ht="50.25" customHeight="1">
      <c r="A168" s="31"/>
      <c r="E168" s="33"/>
      <c r="EZ168" s="38"/>
      <c r="FA168" s="38"/>
      <c r="FB168" s="38"/>
      <c r="FC168" s="38"/>
      <c r="FD168" s="38"/>
      <c r="FE168" s="38"/>
      <c r="FF168" s="38"/>
      <c r="FG168" s="38"/>
      <c r="FH168" s="38"/>
      <c r="FI168" s="38"/>
      <c r="FJ168" s="38"/>
    </row>
    <row r="169" spans="1:166" s="32" customFormat="1" ht="50.25" customHeight="1">
      <c r="A169" s="31"/>
      <c r="E169" s="33"/>
      <c r="EZ169" s="38"/>
      <c r="FA169" s="38"/>
      <c r="FB169" s="38"/>
      <c r="FC169" s="38"/>
      <c r="FD169" s="38"/>
      <c r="FE169" s="38"/>
      <c r="FF169" s="38"/>
      <c r="FG169" s="38"/>
      <c r="FH169" s="38"/>
      <c r="FI169" s="38"/>
      <c r="FJ169" s="38"/>
    </row>
    <row r="170" spans="1:166" s="32" customFormat="1" ht="50.25" customHeight="1">
      <c r="A170" s="31"/>
      <c r="E170" s="33"/>
      <c r="EZ170" s="38"/>
      <c r="FA170" s="38"/>
      <c r="FB170" s="38"/>
      <c r="FC170" s="38"/>
      <c r="FD170" s="38"/>
      <c r="FE170" s="38"/>
      <c r="FF170" s="38"/>
      <c r="FG170" s="38"/>
      <c r="FH170" s="38"/>
      <c r="FI170" s="38"/>
      <c r="FJ170" s="38"/>
    </row>
    <row r="171" spans="1:166" s="32" customFormat="1" ht="50.25" customHeight="1">
      <c r="A171" s="31"/>
      <c r="E171" s="33"/>
      <c r="EZ171" s="38"/>
      <c r="FA171" s="38"/>
      <c r="FB171" s="38"/>
      <c r="FC171" s="38"/>
      <c r="FD171" s="38"/>
      <c r="FE171" s="38"/>
      <c r="FF171" s="38"/>
      <c r="FG171" s="38"/>
      <c r="FH171" s="38"/>
      <c r="FI171" s="38"/>
      <c r="FJ171" s="38"/>
    </row>
    <row r="172" spans="1:166" s="32" customFormat="1" ht="50.25" customHeight="1">
      <c r="A172" s="31"/>
      <c r="E172" s="33"/>
      <c r="EZ172" s="38"/>
      <c r="FA172" s="38"/>
      <c r="FB172" s="38"/>
      <c r="FC172" s="38"/>
      <c r="FD172" s="38"/>
      <c r="FE172" s="38"/>
      <c r="FF172" s="38"/>
      <c r="FG172" s="38"/>
      <c r="FH172" s="38"/>
      <c r="FI172" s="38"/>
      <c r="FJ172" s="38"/>
    </row>
    <row r="173" spans="1:166" s="32" customFormat="1" ht="50.25" customHeight="1">
      <c r="A173" s="31"/>
      <c r="E173" s="33"/>
      <c r="EZ173" s="38"/>
      <c r="FA173" s="38"/>
      <c r="FB173" s="38"/>
      <c r="FC173" s="38"/>
      <c r="FD173" s="38"/>
      <c r="FE173" s="38"/>
      <c r="FF173" s="38"/>
      <c r="FG173" s="38"/>
      <c r="FH173" s="38"/>
      <c r="FI173" s="38"/>
      <c r="FJ173" s="38"/>
    </row>
    <row r="174" spans="1:166" s="32" customFormat="1" ht="50.25" customHeight="1">
      <c r="A174" s="31"/>
      <c r="E174" s="33"/>
      <c r="EZ174" s="38"/>
      <c r="FA174" s="38"/>
      <c r="FB174" s="38"/>
      <c r="FC174" s="38"/>
      <c r="FD174" s="38"/>
      <c r="FE174" s="38"/>
      <c r="FF174" s="38"/>
      <c r="FG174" s="38"/>
      <c r="FH174" s="38"/>
      <c r="FI174" s="38"/>
      <c r="FJ174" s="38"/>
    </row>
    <row r="175" spans="1:166" s="32" customFormat="1" ht="50.25" customHeight="1">
      <c r="A175" s="31"/>
      <c r="E175" s="33"/>
      <c r="EZ175" s="38"/>
      <c r="FA175" s="38"/>
      <c r="FB175" s="38"/>
      <c r="FC175" s="38"/>
      <c r="FD175" s="38"/>
      <c r="FE175" s="38"/>
      <c r="FF175" s="38"/>
      <c r="FG175" s="38"/>
      <c r="FH175" s="38"/>
      <c r="FI175" s="38"/>
      <c r="FJ175" s="38"/>
    </row>
    <row r="176" spans="1:166" s="32" customFormat="1" ht="50.25" customHeight="1">
      <c r="A176" s="31"/>
      <c r="E176" s="33"/>
      <c r="EZ176" s="38"/>
      <c r="FA176" s="38"/>
      <c r="FB176" s="38"/>
      <c r="FC176" s="38"/>
      <c r="FD176" s="38"/>
      <c r="FE176" s="38"/>
      <c r="FF176" s="38"/>
      <c r="FG176" s="38"/>
      <c r="FH176" s="38"/>
      <c r="FI176" s="38"/>
      <c r="FJ176" s="38"/>
    </row>
    <row r="177" spans="1:166" s="32" customFormat="1" ht="50.25" customHeight="1">
      <c r="A177" s="31"/>
      <c r="E177" s="33"/>
      <c r="EZ177" s="38"/>
      <c r="FA177" s="38"/>
      <c r="FB177" s="38"/>
      <c r="FC177" s="38"/>
      <c r="FD177" s="38"/>
      <c r="FE177" s="38"/>
      <c r="FF177" s="38"/>
      <c r="FG177" s="38"/>
      <c r="FH177" s="38"/>
      <c r="FI177" s="38"/>
      <c r="FJ177" s="38"/>
    </row>
    <row r="178" spans="1:166" s="32" customFormat="1" ht="50.25" customHeight="1">
      <c r="A178" s="31"/>
      <c r="E178" s="33"/>
      <c r="EZ178" s="38"/>
      <c r="FA178" s="38"/>
      <c r="FB178" s="38"/>
      <c r="FC178" s="38"/>
      <c r="FD178" s="38"/>
      <c r="FE178" s="38"/>
      <c r="FF178" s="38"/>
      <c r="FG178" s="38"/>
      <c r="FH178" s="38"/>
      <c r="FI178" s="38"/>
      <c r="FJ178" s="38"/>
    </row>
    <row r="179" spans="1:166" s="32" customFormat="1" ht="50.25" customHeight="1">
      <c r="A179" s="31"/>
      <c r="E179" s="33"/>
      <c r="EZ179" s="38"/>
      <c r="FA179" s="38"/>
      <c r="FB179" s="38"/>
      <c r="FC179" s="38"/>
      <c r="FD179" s="38"/>
      <c r="FE179" s="38"/>
      <c r="FF179" s="38"/>
      <c r="FG179" s="38"/>
      <c r="FH179" s="38"/>
      <c r="FI179" s="38"/>
      <c r="FJ179" s="38"/>
    </row>
    <row r="180" spans="1:166" s="32" customFormat="1" ht="50.25" customHeight="1">
      <c r="A180" s="31"/>
      <c r="E180" s="33"/>
      <c r="EZ180" s="38"/>
      <c r="FA180" s="38"/>
      <c r="FB180" s="38"/>
      <c r="FC180" s="38"/>
      <c r="FD180" s="38"/>
      <c r="FE180" s="38"/>
      <c r="FF180" s="38"/>
      <c r="FG180" s="38"/>
      <c r="FH180" s="38"/>
      <c r="FI180" s="38"/>
      <c r="FJ180" s="38"/>
    </row>
    <row r="181" spans="1:166" s="32" customFormat="1" ht="50.25" customHeight="1">
      <c r="A181" s="31"/>
      <c r="E181" s="33"/>
      <c r="EZ181" s="38"/>
      <c r="FA181" s="38"/>
      <c r="FB181" s="38"/>
      <c r="FC181" s="38"/>
      <c r="FD181" s="38"/>
      <c r="FE181" s="38"/>
      <c r="FF181" s="38"/>
      <c r="FG181" s="38"/>
      <c r="FH181" s="38"/>
      <c r="FI181" s="38"/>
      <c r="FJ181" s="38"/>
    </row>
    <row r="182" spans="1:166" s="32" customFormat="1" ht="50.25" customHeight="1">
      <c r="A182" s="31"/>
      <c r="E182" s="33"/>
      <c r="EZ182" s="38"/>
      <c r="FA182" s="38"/>
      <c r="FB182" s="38"/>
      <c r="FC182" s="38"/>
      <c r="FD182" s="38"/>
      <c r="FE182" s="38"/>
      <c r="FF182" s="38"/>
      <c r="FG182" s="38"/>
      <c r="FH182" s="38"/>
      <c r="FI182" s="38"/>
      <c r="FJ182" s="38"/>
    </row>
    <row r="183" spans="1:166" s="32" customFormat="1" ht="50.25" customHeight="1">
      <c r="A183" s="31"/>
      <c r="E183" s="33"/>
      <c r="EZ183" s="38"/>
      <c r="FA183" s="38"/>
      <c r="FB183" s="38"/>
      <c r="FC183" s="38"/>
      <c r="FD183" s="38"/>
      <c r="FE183" s="38"/>
      <c r="FF183" s="38"/>
      <c r="FG183" s="38"/>
      <c r="FH183" s="38"/>
      <c r="FI183" s="38"/>
      <c r="FJ183" s="38"/>
    </row>
    <row r="184" spans="1:166" s="32" customFormat="1" ht="50.25" customHeight="1">
      <c r="A184" s="31"/>
      <c r="E184" s="33"/>
      <c r="EZ184" s="38"/>
      <c r="FA184" s="38"/>
      <c r="FB184" s="38"/>
      <c r="FC184" s="38"/>
      <c r="FD184" s="38"/>
      <c r="FE184" s="38"/>
      <c r="FF184" s="38"/>
      <c r="FG184" s="38"/>
      <c r="FH184" s="38"/>
      <c r="FI184" s="38"/>
      <c r="FJ184" s="38"/>
    </row>
    <row r="185" spans="1:166" s="32" customFormat="1" ht="50.25" customHeight="1">
      <c r="A185" s="31"/>
      <c r="E185" s="33"/>
      <c r="EZ185" s="38"/>
      <c r="FA185" s="38"/>
      <c r="FB185" s="38"/>
      <c r="FC185" s="38"/>
      <c r="FD185" s="38"/>
      <c r="FE185" s="38"/>
      <c r="FF185" s="38"/>
      <c r="FG185" s="38"/>
      <c r="FH185" s="38"/>
      <c r="FI185" s="38"/>
      <c r="FJ185" s="38"/>
    </row>
    <row r="186" spans="1:166" s="32" customFormat="1" ht="50.25" customHeight="1">
      <c r="A186" s="31"/>
      <c r="E186" s="33"/>
      <c r="EZ186" s="38"/>
      <c r="FA186" s="38"/>
      <c r="FB186" s="38"/>
      <c r="FC186" s="38"/>
      <c r="FD186" s="38"/>
      <c r="FE186" s="38"/>
      <c r="FF186" s="38"/>
      <c r="FG186" s="38"/>
      <c r="FH186" s="38"/>
      <c r="FI186" s="38"/>
      <c r="FJ186" s="38"/>
    </row>
    <row r="187" spans="1:166" s="32" customFormat="1" ht="50.25" customHeight="1">
      <c r="A187" s="31"/>
      <c r="E187" s="33"/>
      <c r="EZ187" s="38"/>
      <c r="FA187" s="38"/>
      <c r="FB187" s="38"/>
      <c r="FC187" s="38"/>
      <c r="FD187" s="38"/>
      <c r="FE187" s="38"/>
      <c r="FF187" s="38"/>
      <c r="FG187" s="38"/>
      <c r="FH187" s="38"/>
      <c r="FI187" s="38"/>
      <c r="FJ187" s="38"/>
    </row>
    <row r="188" spans="1:166" s="32" customFormat="1" ht="50.25" customHeight="1">
      <c r="A188" s="31"/>
      <c r="E188" s="33"/>
      <c r="EZ188" s="38"/>
      <c r="FA188" s="38"/>
      <c r="FB188" s="38"/>
      <c r="FC188" s="38"/>
      <c r="FD188" s="38"/>
      <c r="FE188" s="38"/>
      <c r="FF188" s="38"/>
      <c r="FG188" s="38"/>
      <c r="FH188" s="38"/>
      <c r="FI188" s="38"/>
      <c r="FJ188" s="38"/>
    </row>
    <row r="189" spans="1:166" s="32" customFormat="1" ht="50.25" customHeight="1">
      <c r="A189" s="31"/>
      <c r="E189" s="33"/>
      <c r="EZ189" s="38"/>
      <c r="FA189" s="38"/>
      <c r="FB189" s="38"/>
      <c r="FC189" s="38"/>
      <c r="FD189" s="38"/>
      <c r="FE189" s="38"/>
      <c r="FF189" s="38"/>
      <c r="FG189" s="38"/>
      <c r="FH189" s="38"/>
      <c r="FI189" s="38"/>
      <c r="FJ189" s="38"/>
    </row>
    <row r="190" spans="1:166" s="32" customFormat="1" ht="50.25" customHeight="1">
      <c r="A190" s="31"/>
      <c r="E190" s="33"/>
      <c r="EZ190" s="38"/>
      <c r="FA190" s="38"/>
      <c r="FB190" s="38"/>
      <c r="FC190" s="38"/>
      <c r="FD190" s="38"/>
      <c r="FE190" s="38"/>
      <c r="FF190" s="38"/>
      <c r="FG190" s="38"/>
      <c r="FH190" s="38"/>
      <c r="FI190" s="38"/>
      <c r="FJ190" s="38"/>
    </row>
    <row r="191" spans="1:166" s="32" customFormat="1" ht="50.25" customHeight="1">
      <c r="A191" s="31"/>
      <c r="E191" s="33"/>
      <c r="EZ191" s="38"/>
      <c r="FA191" s="38"/>
      <c r="FB191" s="38"/>
      <c r="FC191" s="38"/>
      <c r="FD191" s="38"/>
      <c r="FE191" s="38"/>
      <c r="FF191" s="38"/>
      <c r="FG191" s="38"/>
      <c r="FH191" s="38"/>
      <c r="FI191" s="38"/>
      <c r="FJ191" s="38"/>
    </row>
    <row r="192" spans="1:166" s="32" customFormat="1" ht="50.25" customHeight="1">
      <c r="A192" s="31"/>
      <c r="E192" s="33"/>
      <c r="EZ192" s="38"/>
      <c r="FA192" s="38"/>
      <c r="FB192" s="38"/>
      <c r="FC192" s="38"/>
      <c r="FD192" s="38"/>
      <c r="FE192" s="38"/>
      <c r="FF192" s="38"/>
      <c r="FG192" s="38"/>
      <c r="FH192" s="38"/>
      <c r="FI192" s="38"/>
      <c r="FJ192" s="38"/>
    </row>
    <row r="193" spans="1:166" s="32" customFormat="1" ht="50.25" customHeight="1">
      <c r="A193" s="31"/>
      <c r="E193" s="33"/>
      <c r="EZ193" s="38"/>
      <c r="FA193" s="38"/>
      <c r="FB193" s="38"/>
      <c r="FC193" s="38"/>
      <c r="FD193" s="38"/>
      <c r="FE193" s="38"/>
      <c r="FF193" s="38"/>
      <c r="FG193" s="38"/>
      <c r="FH193" s="38"/>
      <c r="FI193" s="38"/>
      <c r="FJ193" s="38"/>
    </row>
    <row r="194" spans="1:166" s="32" customFormat="1" ht="50.25" customHeight="1">
      <c r="A194" s="31"/>
      <c r="E194" s="33"/>
      <c r="EZ194" s="38"/>
      <c r="FA194" s="38"/>
      <c r="FB194" s="38"/>
      <c r="FC194" s="38"/>
      <c r="FD194" s="38"/>
      <c r="FE194" s="38"/>
      <c r="FF194" s="38"/>
      <c r="FG194" s="38"/>
      <c r="FH194" s="38"/>
      <c r="FI194" s="38"/>
      <c r="FJ194" s="38"/>
    </row>
    <row r="195" spans="1:166" s="32" customFormat="1" ht="50.25" customHeight="1">
      <c r="A195" s="31"/>
      <c r="E195" s="33"/>
      <c r="EZ195" s="38"/>
      <c r="FA195" s="38"/>
      <c r="FB195" s="38"/>
      <c r="FC195" s="38"/>
      <c r="FD195" s="38"/>
      <c r="FE195" s="38"/>
      <c r="FF195" s="38"/>
      <c r="FG195" s="38"/>
      <c r="FH195" s="38"/>
      <c r="FI195" s="38"/>
      <c r="FJ195" s="38"/>
    </row>
    <row r="196" spans="1:166" s="32" customFormat="1" ht="50.25" customHeight="1">
      <c r="A196" s="31"/>
      <c r="E196" s="33"/>
      <c r="EZ196" s="38"/>
      <c r="FA196" s="38"/>
      <c r="FB196" s="38"/>
      <c r="FC196" s="38"/>
      <c r="FD196" s="38"/>
      <c r="FE196" s="38"/>
      <c r="FF196" s="38"/>
      <c r="FG196" s="38"/>
      <c r="FH196" s="38"/>
      <c r="FI196" s="38"/>
      <c r="FJ196" s="38"/>
    </row>
    <row r="197" spans="1:166" s="32" customFormat="1" ht="50.25" customHeight="1">
      <c r="A197" s="31"/>
      <c r="E197" s="33"/>
      <c r="EZ197" s="38"/>
      <c r="FA197" s="38"/>
      <c r="FB197" s="38"/>
      <c r="FC197" s="38"/>
      <c r="FD197" s="38"/>
      <c r="FE197" s="38"/>
      <c r="FF197" s="38"/>
      <c r="FG197" s="38"/>
      <c r="FH197" s="38"/>
      <c r="FI197" s="38"/>
      <c r="FJ197" s="38"/>
    </row>
    <row r="198" spans="1:166" s="32" customFormat="1" ht="50.25" customHeight="1">
      <c r="A198" s="31"/>
      <c r="E198" s="33"/>
      <c r="EZ198" s="38"/>
      <c r="FA198" s="38"/>
      <c r="FB198" s="38"/>
      <c r="FC198" s="38"/>
      <c r="FD198" s="38"/>
      <c r="FE198" s="38"/>
      <c r="FF198" s="38"/>
      <c r="FG198" s="38"/>
      <c r="FH198" s="38"/>
      <c r="FI198" s="38"/>
      <c r="FJ198" s="38"/>
    </row>
    <row r="199" spans="1:166" s="32" customFormat="1" ht="50.25" customHeight="1">
      <c r="A199" s="31"/>
      <c r="E199" s="33"/>
      <c r="EZ199" s="38"/>
      <c r="FA199" s="38"/>
      <c r="FB199" s="38"/>
      <c r="FC199" s="38"/>
      <c r="FD199" s="38"/>
      <c r="FE199" s="38"/>
      <c r="FF199" s="38"/>
      <c r="FG199" s="38"/>
      <c r="FH199" s="38"/>
      <c r="FI199" s="38"/>
      <c r="FJ199" s="38"/>
    </row>
    <row r="200" spans="1:166" s="32" customFormat="1" ht="50.25" customHeight="1">
      <c r="A200" s="31"/>
      <c r="E200" s="33"/>
      <c r="EZ200" s="38"/>
      <c r="FA200" s="38"/>
      <c r="FB200" s="38"/>
      <c r="FC200" s="38"/>
      <c r="FD200" s="38"/>
      <c r="FE200" s="38"/>
      <c r="FF200" s="38"/>
      <c r="FG200" s="38"/>
      <c r="FH200" s="38"/>
      <c r="FI200" s="38"/>
      <c r="FJ200" s="38"/>
    </row>
    <row r="201" spans="1:166" s="32" customFormat="1" ht="50.25" customHeight="1">
      <c r="A201" s="31"/>
      <c r="E201" s="33"/>
      <c r="EZ201" s="38"/>
      <c r="FA201" s="38"/>
      <c r="FB201" s="38"/>
      <c r="FC201" s="38"/>
      <c r="FD201" s="38"/>
      <c r="FE201" s="38"/>
      <c r="FF201" s="38"/>
      <c r="FG201" s="38"/>
      <c r="FH201" s="38"/>
      <c r="FI201" s="38"/>
      <c r="FJ201" s="38"/>
    </row>
    <row r="202" spans="1:166" s="32" customFormat="1" ht="50.25" customHeight="1">
      <c r="A202" s="31"/>
      <c r="E202" s="33"/>
      <c r="EZ202" s="38"/>
      <c r="FA202" s="38"/>
      <c r="FB202" s="38"/>
      <c r="FC202" s="38"/>
      <c r="FD202" s="38"/>
      <c r="FE202" s="38"/>
      <c r="FF202" s="38"/>
      <c r="FG202" s="38"/>
      <c r="FH202" s="38"/>
      <c r="FI202" s="38"/>
      <c r="FJ202" s="38"/>
    </row>
    <row r="203" spans="1:166" s="32" customFormat="1" ht="50.25" customHeight="1">
      <c r="A203" s="31"/>
      <c r="E203" s="33"/>
      <c r="EZ203" s="38"/>
      <c r="FA203" s="38"/>
      <c r="FB203" s="38"/>
      <c r="FC203" s="38"/>
      <c r="FD203" s="38"/>
      <c r="FE203" s="38"/>
      <c r="FF203" s="38"/>
      <c r="FG203" s="38"/>
      <c r="FH203" s="38"/>
      <c r="FI203" s="38"/>
      <c r="FJ203" s="38"/>
    </row>
    <row r="204" spans="1:166" s="32" customFormat="1" ht="50.25" customHeight="1">
      <c r="A204" s="31"/>
      <c r="E204" s="33"/>
      <c r="EZ204" s="38"/>
      <c r="FA204" s="38"/>
      <c r="FB204" s="38"/>
      <c r="FC204" s="38"/>
      <c r="FD204" s="38"/>
      <c r="FE204" s="38"/>
      <c r="FF204" s="38"/>
      <c r="FG204" s="38"/>
      <c r="FH204" s="38"/>
      <c r="FI204" s="38"/>
      <c r="FJ204" s="38"/>
    </row>
    <row r="205" spans="1:166" s="32" customFormat="1" ht="50.25" customHeight="1">
      <c r="A205" s="31"/>
      <c r="E205" s="33"/>
      <c r="EZ205" s="38"/>
      <c r="FA205" s="38"/>
      <c r="FB205" s="38"/>
      <c r="FC205" s="38"/>
      <c r="FD205" s="38"/>
      <c r="FE205" s="38"/>
      <c r="FF205" s="38"/>
      <c r="FG205" s="38"/>
      <c r="FH205" s="38"/>
      <c r="FI205" s="38"/>
      <c r="FJ205" s="38"/>
    </row>
    <row r="206" spans="1:166" s="32" customFormat="1" ht="50.25" customHeight="1">
      <c r="A206" s="31"/>
      <c r="E206" s="33"/>
      <c r="EZ206" s="38"/>
      <c r="FA206" s="38"/>
      <c r="FB206" s="38"/>
      <c r="FC206" s="38"/>
      <c r="FD206" s="38"/>
      <c r="FE206" s="38"/>
      <c r="FF206" s="38"/>
      <c r="FG206" s="38"/>
      <c r="FH206" s="38"/>
      <c r="FI206" s="38"/>
      <c r="FJ206" s="38"/>
    </row>
    <row r="207" spans="1:166" s="32" customFormat="1" ht="50.25" customHeight="1">
      <c r="A207" s="31"/>
      <c r="E207" s="33"/>
      <c r="EZ207" s="38"/>
      <c r="FA207" s="38"/>
      <c r="FB207" s="38"/>
      <c r="FC207" s="38"/>
      <c r="FD207" s="38"/>
      <c r="FE207" s="38"/>
      <c r="FF207" s="38"/>
      <c r="FG207" s="38"/>
      <c r="FH207" s="38"/>
      <c r="FI207" s="38"/>
      <c r="FJ207" s="38"/>
    </row>
    <row r="208" spans="1:166" s="32" customFormat="1" ht="50.25" customHeight="1">
      <c r="A208" s="31"/>
      <c r="E208" s="33"/>
      <c r="EZ208" s="38"/>
      <c r="FA208" s="38"/>
      <c r="FB208" s="38"/>
      <c r="FC208" s="38"/>
      <c r="FD208" s="38"/>
      <c r="FE208" s="38"/>
      <c r="FF208" s="38"/>
      <c r="FG208" s="38"/>
      <c r="FH208" s="38"/>
      <c r="FI208" s="38"/>
      <c r="FJ208" s="38"/>
    </row>
    <row r="209" spans="1:166" s="32" customFormat="1" ht="50.25" customHeight="1">
      <c r="A209" s="31"/>
      <c r="E209" s="33"/>
      <c r="EZ209" s="38"/>
      <c r="FA209" s="38"/>
      <c r="FB209" s="38"/>
      <c r="FC209" s="38"/>
      <c r="FD209" s="38"/>
      <c r="FE209" s="38"/>
      <c r="FF209" s="38"/>
      <c r="FG209" s="38"/>
      <c r="FH209" s="38"/>
      <c r="FI209" s="38"/>
      <c r="FJ209" s="38"/>
    </row>
    <row r="210" spans="1:166" s="32" customFormat="1" ht="50.25" customHeight="1">
      <c r="A210" s="31"/>
      <c r="E210" s="33"/>
      <c r="EZ210" s="38"/>
      <c r="FA210" s="38"/>
      <c r="FB210" s="38"/>
      <c r="FC210" s="38"/>
      <c r="FD210" s="38"/>
      <c r="FE210" s="38"/>
      <c r="FF210" s="38"/>
      <c r="FG210" s="38"/>
      <c r="FH210" s="38"/>
      <c r="FI210" s="38"/>
      <c r="FJ210" s="38"/>
    </row>
    <row r="211" spans="1:166" s="32" customFormat="1" ht="50.25" customHeight="1">
      <c r="A211" s="31"/>
      <c r="E211" s="33"/>
      <c r="EZ211" s="38"/>
      <c r="FA211" s="38"/>
      <c r="FB211" s="38"/>
      <c r="FC211" s="38"/>
      <c r="FD211" s="38"/>
      <c r="FE211" s="38"/>
      <c r="FF211" s="38"/>
      <c r="FG211" s="38"/>
      <c r="FH211" s="38"/>
      <c r="FI211" s="38"/>
      <c r="FJ211" s="38"/>
    </row>
    <row r="212" spans="1:166" s="32" customFormat="1" ht="50.25" customHeight="1">
      <c r="A212" s="31"/>
      <c r="E212" s="33"/>
      <c r="EZ212" s="38"/>
      <c r="FA212" s="38"/>
      <c r="FB212" s="38"/>
      <c r="FC212" s="38"/>
      <c r="FD212" s="38"/>
      <c r="FE212" s="38"/>
      <c r="FF212" s="38"/>
      <c r="FG212" s="38"/>
      <c r="FH212" s="38"/>
      <c r="FI212" s="38"/>
      <c r="FJ212" s="38"/>
    </row>
    <row r="213" spans="1:166" s="32" customFormat="1" ht="50.25" customHeight="1">
      <c r="A213" s="31"/>
      <c r="E213" s="33"/>
      <c r="EZ213" s="38"/>
      <c r="FA213" s="38"/>
      <c r="FB213" s="38"/>
      <c r="FC213" s="38"/>
      <c r="FD213" s="38"/>
      <c r="FE213" s="38"/>
      <c r="FF213" s="38"/>
      <c r="FG213" s="38"/>
      <c r="FH213" s="38"/>
      <c r="FI213" s="38"/>
      <c r="FJ213" s="38"/>
    </row>
    <row r="214" spans="1:166" s="32" customFormat="1" ht="50.25" customHeight="1">
      <c r="A214" s="31"/>
      <c r="E214" s="33"/>
      <c r="EZ214" s="38"/>
      <c r="FA214" s="38"/>
      <c r="FB214" s="38"/>
      <c r="FC214" s="38"/>
      <c r="FD214" s="38"/>
      <c r="FE214" s="38"/>
      <c r="FF214" s="38"/>
      <c r="FG214" s="38"/>
      <c r="FH214" s="38"/>
      <c r="FI214" s="38"/>
      <c r="FJ214" s="38"/>
    </row>
    <row r="215" spans="1:166" s="32" customFormat="1" ht="50.25" customHeight="1">
      <c r="A215" s="31"/>
      <c r="E215" s="33"/>
      <c r="EZ215" s="38"/>
      <c r="FA215" s="38"/>
      <c r="FB215" s="38"/>
      <c r="FC215" s="38"/>
      <c r="FD215" s="38"/>
      <c r="FE215" s="38"/>
      <c r="FF215" s="38"/>
      <c r="FG215" s="38"/>
      <c r="FH215" s="38"/>
      <c r="FI215" s="38"/>
      <c r="FJ215" s="38"/>
    </row>
    <row r="216" spans="1:166" s="32" customFormat="1" ht="50.25" customHeight="1">
      <c r="A216" s="31"/>
      <c r="E216" s="33"/>
      <c r="EZ216" s="38"/>
      <c r="FA216" s="38"/>
      <c r="FB216" s="38"/>
      <c r="FC216" s="38"/>
      <c r="FD216" s="38"/>
      <c r="FE216" s="38"/>
      <c r="FF216" s="38"/>
      <c r="FG216" s="38"/>
      <c r="FH216" s="38"/>
      <c r="FI216" s="38"/>
      <c r="FJ216" s="38"/>
    </row>
    <row r="217" spans="1:166" s="32" customFormat="1" ht="50.25" customHeight="1">
      <c r="A217" s="31"/>
      <c r="E217" s="33"/>
      <c r="EZ217" s="38"/>
      <c r="FA217" s="38"/>
      <c r="FB217" s="38"/>
      <c r="FC217" s="38"/>
      <c r="FD217" s="38"/>
      <c r="FE217" s="38"/>
      <c r="FF217" s="38"/>
      <c r="FG217" s="38"/>
      <c r="FH217" s="38"/>
      <c r="FI217" s="38"/>
      <c r="FJ217" s="38"/>
    </row>
    <row r="218" spans="1:166" s="32" customFormat="1" ht="50.25" customHeight="1">
      <c r="A218" s="31"/>
      <c r="E218" s="33"/>
      <c r="EZ218" s="38"/>
      <c r="FA218" s="38"/>
      <c r="FB218" s="38"/>
      <c r="FC218" s="38"/>
      <c r="FD218" s="38"/>
      <c r="FE218" s="38"/>
      <c r="FF218" s="38"/>
      <c r="FG218" s="38"/>
      <c r="FH218" s="38"/>
      <c r="FI218" s="38"/>
      <c r="FJ218" s="38"/>
    </row>
    <row r="219" spans="1:166" s="32" customFormat="1" ht="50.25" customHeight="1">
      <c r="A219" s="31"/>
      <c r="E219" s="33"/>
      <c r="EZ219" s="38"/>
      <c r="FA219" s="38"/>
      <c r="FB219" s="38"/>
      <c r="FC219" s="38"/>
      <c r="FD219" s="38"/>
      <c r="FE219" s="38"/>
      <c r="FF219" s="38"/>
      <c r="FG219" s="38"/>
      <c r="FH219" s="38"/>
      <c r="FI219" s="38"/>
      <c r="FJ219" s="38"/>
    </row>
    <row r="220" spans="1:166" s="32" customFormat="1" ht="50.25" customHeight="1">
      <c r="A220" s="31"/>
      <c r="E220" s="33"/>
      <c r="EZ220" s="38"/>
      <c r="FA220" s="38"/>
      <c r="FB220" s="38"/>
      <c r="FC220" s="38"/>
      <c r="FD220" s="38"/>
      <c r="FE220" s="38"/>
      <c r="FF220" s="38"/>
      <c r="FG220" s="38"/>
      <c r="FH220" s="38"/>
      <c r="FI220" s="38"/>
      <c r="FJ220" s="38"/>
    </row>
    <row r="221" spans="1:166" s="32" customFormat="1" ht="50.25" customHeight="1">
      <c r="A221" s="31"/>
      <c r="E221" s="33"/>
      <c r="EZ221" s="38"/>
      <c r="FA221" s="38"/>
      <c r="FB221" s="38"/>
      <c r="FC221" s="38"/>
      <c r="FD221" s="38"/>
      <c r="FE221" s="38"/>
      <c r="FF221" s="38"/>
      <c r="FG221" s="38"/>
      <c r="FH221" s="38"/>
      <c r="FI221" s="38"/>
      <c r="FJ221" s="38"/>
    </row>
    <row r="222" spans="1:166" s="32" customFormat="1" ht="50.25" customHeight="1">
      <c r="A222" s="31"/>
      <c r="E222" s="33"/>
      <c r="EZ222" s="38"/>
      <c r="FA222" s="38"/>
      <c r="FB222" s="38"/>
      <c r="FC222" s="38"/>
      <c r="FD222" s="38"/>
      <c r="FE222" s="38"/>
      <c r="FF222" s="38"/>
      <c r="FG222" s="38"/>
      <c r="FH222" s="38"/>
      <c r="FI222" s="38"/>
      <c r="FJ222" s="38"/>
    </row>
    <row r="223" spans="1:166" s="32" customFormat="1" ht="50.25" customHeight="1">
      <c r="A223" s="31"/>
      <c r="E223" s="33"/>
      <c r="EZ223" s="38"/>
      <c r="FA223" s="38"/>
      <c r="FB223" s="38"/>
      <c r="FC223" s="38"/>
      <c r="FD223" s="38"/>
      <c r="FE223" s="38"/>
      <c r="FF223" s="38"/>
      <c r="FG223" s="38"/>
      <c r="FH223" s="38"/>
      <c r="FI223" s="38"/>
      <c r="FJ223" s="38"/>
    </row>
    <row r="224" spans="1:166" s="32" customFormat="1" ht="50.25" customHeight="1">
      <c r="A224" s="31"/>
      <c r="E224" s="33"/>
      <c r="EZ224" s="38"/>
      <c r="FA224" s="38"/>
      <c r="FB224" s="38"/>
      <c r="FC224" s="38"/>
      <c r="FD224" s="38"/>
      <c r="FE224" s="38"/>
      <c r="FF224" s="38"/>
      <c r="FG224" s="38"/>
      <c r="FH224" s="38"/>
      <c r="FI224" s="38"/>
      <c r="FJ224" s="38"/>
    </row>
    <row r="225" spans="1:166" s="32" customFormat="1" ht="50.25" customHeight="1">
      <c r="A225" s="31"/>
      <c r="E225" s="33"/>
      <c r="EZ225" s="38"/>
      <c r="FA225" s="38"/>
      <c r="FB225" s="38"/>
      <c r="FC225" s="38"/>
      <c r="FD225" s="38"/>
      <c r="FE225" s="38"/>
      <c r="FF225" s="38"/>
      <c r="FG225" s="38"/>
      <c r="FH225" s="38"/>
      <c r="FI225" s="38"/>
      <c r="FJ225" s="38"/>
    </row>
    <row r="226" spans="1:166" s="32" customFormat="1" ht="50.25" customHeight="1">
      <c r="A226" s="31"/>
      <c r="E226" s="33"/>
      <c r="EZ226" s="38"/>
      <c r="FA226" s="38"/>
      <c r="FB226" s="38"/>
      <c r="FC226" s="38"/>
      <c r="FD226" s="38"/>
      <c r="FE226" s="38"/>
      <c r="FF226" s="38"/>
      <c r="FG226" s="38"/>
      <c r="FH226" s="38"/>
      <c r="FI226" s="38"/>
      <c r="FJ226" s="38"/>
    </row>
    <row r="227" spans="1:166" s="32" customFormat="1" ht="50.25" customHeight="1">
      <c r="A227" s="31"/>
      <c r="E227" s="33"/>
      <c r="EZ227" s="38"/>
      <c r="FA227" s="38"/>
      <c r="FB227" s="38"/>
      <c r="FC227" s="38"/>
      <c r="FD227" s="38"/>
      <c r="FE227" s="38"/>
      <c r="FF227" s="38"/>
      <c r="FG227" s="38"/>
      <c r="FH227" s="38"/>
      <c r="FI227" s="38"/>
      <c r="FJ227" s="38"/>
    </row>
    <row r="228" spans="1:166" s="32" customFormat="1" ht="50.25" customHeight="1">
      <c r="A228" s="31"/>
      <c r="E228" s="33"/>
      <c r="EZ228" s="38"/>
      <c r="FA228" s="38"/>
      <c r="FB228" s="38"/>
      <c r="FC228" s="38"/>
      <c r="FD228" s="38"/>
      <c r="FE228" s="38"/>
      <c r="FF228" s="38"/>
      <c r="FG228" s="38"/>
      <c r="FH228" s="38"/>
      <c r="FI228" s="38"/>
      <c r="FJ228" s="38"/>
    </row>
    <row r="229" spans="1:166" s="32" customFormat="1" ht="50.25" customHeight="1">
      <c r="A229" s="31"/>
      <c r="E229" s="33"/>
      <c r="EZ229" s="38"/>
      <c r="FA229" s="38"/>
      <c r="FB229" s="38"/>
      <c r="FC229" s="38"/>
      <c r="FD229" s="38"/>
      <c r="FE229" s="38"/>
      <c r="FF229" s="38"/>
      <c r="FG229" s="38"/>
      <c r="FH229" s="38"/>
      <c r="FI229" s="38"/>
      <c r="FJ229" s="38"/>
    </row>
    <row r="230" spans="1:166" s="32" customFormat="1" ht="50.25" customHeight="1">
      <c r="A230" s="31"/>
      <c r="E230" s="33"/>
      <c r="EZ230" s="38"/>
      <c r="FA230" s="38"/>
      <c r="FB230" s="38"/>
      <c r="FC230" s="38"/>
      <c r="FD230" s="38"/>
      <c r="FE230" s="38"/>
      <c r="FF230" s="38"/>
      <c r="FG230" s="38"/>
      <c r="FH230" s="38"/>
      <c r="FI230" s="38"/>
      <c r="FJ230" s="38"/>
    </row>
    <row r="231" spans="1:166" s="32" customFormat="1" ht="50.25" customHeight="1">
      <c r="A231" s="31"/>
      <c r="E231" s="33"/>
      <c r="EZ231" s="38"/>
      <c r="FA231" s="38"/>
      <c r="FB231" s="38"/>
      <c r="FC231" s="38"/>
      <c r="FD231" s="38"/>
      <c r="FE231" s="38"/>
      <c r="FF231" s="38"/>
      <c r="FG231" s="38"/>
      <c r="FH231" s="38"/>
      <c r="FI231" s="38"/>
      <c r="FJ231" s="38"/>
    </row>
    <row r="232" spans="1:166" s="32" customFormat="1" ht="50.25" customHeight="1">
      <c r="A232" s="31"/>
      <c r="E232" s="33"/>
      <c r="EZ232" s="38"/>
      <c r="FA232" s="38"/>
      <c r="FB232" s="38"/>
      <c r="FC232" s="38"/>
      <c r="FD232" s="38"/>
      <c r="FE232" s="38"/>
      <c r="FF232" s="38"/>
      <c r="FG232" s="38"/>
      <c r="FH232" s="38"/>
      <c r="FI232" s="38"/>
      <c r="FJ232" s="38"/>
    </row>
    <row r="233" spans="1:166" s="32" customFormat="1" ht="50.25" customHeight="1">
      <c r="A233" s="31"/>
      <c r="E233" s="33"/>
      <c r="EZ233" s="38"/>
      <c r="FA233" s="38"/>
      <c r="FB233" s="38"/>
      <c r="FC233" s="38"/>
      <c r="FD233" s="38"/>
      <c r="FE233" s="38"/>
      <c r="FF233" s="38"/>
      <c r="FG233" s="38"/>
      <c r="FH233" s="38"/>
      <c r="FI233" s="38"/>
      <c r="FJ233" s="38"/>
    </row>
    <row r="234" spans="1:166" s="32" customFormat="1" ht="50.25" customHeight="1">
      <c r="A234" s="31"/>
      <c r="E234" s="33"/>
      <c r="EZ234" s="38"/>
      <c r="FA234" s="38"/>
      <c r="FB234" s="38"/>
      <c r="FC234" s="38"/>
      <c r="FD234" s="38"/>
      <c r="FE234" s="38"/>
      <c r="FF234" s="38"/>
      <c r="FG234" s="38"/>
      <c r="FH234" s="38"/>
      <c r="FI234" s="38"/>
      <c r="FJ234" s="38"/>
    </row>
    <row r="235" spans="1:166" s="32" customFormat="1" ht="50.25" customHeight="1">
      <c r="A235" s="31"/>
      <c r="E235" s="33"/>
      <c r="EZ235" s="38"/>
      <c r="FA235" s="38"/>
      <c r="FB235" s="38"/>
      <c r="FC235" s="38"/>
      <c r="FD235" s="38"/>
      <c r="FE235" s="38"/>
      <c r="FF235" s="38"/>
      <c r="FG235" s="38"/>
      <c r="FH235" s="38"/>
      <c r="FI235" s="38"/>
      <c r="FJ235" s="38"/>
    </row>
    <row r="236" spans="1:166" s="32" customFormat="1" ht="50.25" customHeight="1">
      <c r="A236" s="31"/>
      <c r="E236" s="33"/>
      <c r="EZ236" s="38"/>
      <c r="FA236" s="38"/>
      <c r="FB236" s="38"/>
      <c r="FC236" s="38"/>
      <c r="FD236" s="38"/>
      <c r="FE236" s="38"/>
      <c r="FF236" s="38"/>
      <c r="FG236" s="38"/>
      <c r="FH236" s="38"/>
      <c r="FI236" s="38"/>
      <c r="FJ236" s="38"/>
    </row>
    <row r="237" spans="1:166" s="32" customFormat="1" ht="50.25" customHeight="1">
      <c r="A237" s="31"/>
      <c r="E237" s="33"/>
      <c r="EZ237" s="38"/>
      <c r="FA237" s="38"/>
      <c r="FB237" s="38"/>
      <c r="FC237" s="38"/>
      <c r="FD237" s="38"/>
      <c r="FE237" s="38"/>
      <c r="FF237" s="38"/>
      <c r="FG237" s="38"/>
      <c r="FH237" s="38"/>
      <c r="FI237" s="38"/>
      <c r="FJ237" s="38"/>
    </row>
    <row r="238" spans="1:166" s="32" customFormat="1" ht="50.25" customHeight="1">
      <c r="A238" s="31"/>
      <c r="E238" s="33"/>
      <c r="EZ238" s="38"/>
      <c r="FA238" s="38"/>
      <c r="FB238" s="38"/>
      <c r="FC238" s="38"/>
      <c r="FD238" s="38"/>
      <c r="FE238" s="38"/>
      <c r="FF238" s="38"/>
      <c r="FG238" s="38"/>
      <c r="FH238" s="38"/>
      <c r="FI238" s="38"/>
      <c r="FJ238" s="38"/>
    </row>
    <row r="239" spans="1:166" s="32" customFormat="1" ht="50.25" customHeight="1">
      <c r="A239" s="31"/>
      <c r="E239" s="33"/>
      <c r="EZ239" s="38"/>
      <c r="FA239" s="38"/>
      <c r="FB239" s="38"/>
      <c r="FC239" s="38"/>
      <c r="FD239" s="38"/>
      <c r="FE239" s="38"/>
      <c r="FF239" s="38"/>
      <c r="FG239" s="38"/>
      <c r="FH239" s="38"/>
      <c r="FI239" s="38"/>
      <c r="FJ239" s="38"/>
    </row>
    <row r="240" spans="1:166" s="32" customFormat="1" ht="50.25" customHeight="1">
      <c r="A240" s="31"/>
      <c r="E240" s="33"/>
      <c r="EZ240" s="38"/>
      <c r="FA240" s="38"/>
      <c r="FB240" s="38"/>
      <c r="FC240" s="38"/>
      <c r="FD240" s="38"/>
      <c r="FE240" s="38"/>
      <c r="FF240" s="38"/>
      <c r="FG240" s="38"/>
      <c r="FH240" s="38"/>
      <c r="FI240" s="38"/>
      <c r="FJ240" s="38"/>
    </row>
    <row r="241" spans="1:166" s="32" customFormat="1" ht="50.25" customHeight="1">
      <c r="A241" s="31"/>
      <c r="E241" s="33"/>
      <c r="EZ241" s="38"/>
      <c r="FA241" s="38"/>
      <c r="FB241" s="38"/>
      <c r="FC241" s="38"/>
      <c r="FD241" s="38"/>
      <c r="FE241" s="38"/>
      <c r="FF241" s="38"/>
      <c r="FG241" s="38"/>
      <c r="FH241" s="38"/>
      <c r="FI241" s="38"/>
      <c r="FJ241" s="38"/>
    </row>
    <row r="242" spans="1:166" s="32" customFormat="1" ht="50.25" customHeight="1">
      <c r="A242" s="31"/>
      <c r="E242" s="33"/>
      <c r="EZ242" s="38"/>
      <c r="FA242" s="38"/>
      <c r="FB242" s="38"/>
      <c r="FC242" s="38"/>
      <c r="FD242" s="38"/>
      <c r="FE242" s="38"/>
      <c r="FF242" s="38"/>
      <c r="FG242" s="38"/>
      <c r="FH242" s="38"/>
      <c r="FI242" s="38"/>
      <c r="FJ242" s="38"/>
    </row>
    <row r="243" spans="1:166" s="32" customFormat="1" ht="50.25" customHeight="1">
      <c r="A243" s="31"/>
      <c r="E243" s="33"/>
      <c r="EZ243" s="38"/>
      <c r="FA243" s="38"/>
      <c r="FB243" s="38"/>
      <c r="FC243" s="38"/>
      <c r="FD243" s="38"/>
      <c r="FE243" s="38"/>
      <c r="FF243" s="38"/>
      <c r="FG243" s="38"/>
      <c r="FH243" s="38"/>
      <c r="FI243" s="38"/>
      <c r="FJ243" s="38"/>
    </row>
    <row r="244" spans="1:166" s="32" customFormat="1" ht="50.25" customHeight="1">
      <c r="A244" s="31"/>
      <c r="E244" s="33"/>
      <c r="EZ244" s="38"/>
      <c r="FA244" s="38"/>
      <c r="FB244" s="38"/>
      <c r="FC244" s="38"/>
      <c r="FD244" s="38"/>
      <c r="FE244" s="38"/>
      <c r="FF244" s="38"/>
      <c r="FG244" s="38"/>
      <c r="FH244" s="38"/>
      <c r="FI244" s="38"/>
      <c r="FJ244" s="38"/>
    </row>
    <row r="245" spans="1:166" s="32" customFormat="1" ht="50.25" customHeight="1">
      <c r="A245" s="31"/>
      <c r="E245" s="33"/>
      <c r="EZ245" s="38"/>
      <c r="FA245" s="38"/>
      <c r="FB245" s="38"/>
      <c r="FC245" s="38"/>
      <c r="FD245" s="38"/>
      <c r="FE245" s="38"/>
      <c r="FF245" s="38"/>
      <c r="FG245" s="38"/>
      <c r="FH245" s="38"/>
      <c r="FI245" s="38"/>
      <c r="FJ245" s="38"/>
    </row>
    <row r="246" spans="1:166" s="32" customFormat="1" ht="50.25" customHeight="1">
      <c r="A246" s="31"/>
      <c r="E246" s="33"/>
      <c r="EZ246" s="38"/>
      <c r="FA246" s="38"/>
      <c r="FB246" s="38"/>
      <c r="FC246" s="38"/>
      <c r="FD246" s="38"/>
      <c r="FE246" s="38"/>
      <c r="FF246" s="38"/>
      <c r="FG246" s="38"/>
      <c r="FH246" s="38"/>
      <c r="FI246" s="38"/>
      <c r="FJ246" s="38"/>
    </row>
    <row r="247" spans="1:166" s="32" customFormat="1" ht="50.25" customHeight="1">
      <c r="A247" s="31"/>
      <c r="E247" s="33"/>
      <c r="EZ247" s="38"/>
      <c r="FA247" s="38"/>
      <c r="FB247" s="38"/>
      <c r="FC247" s="38"/>
      <c r="FD247" s="38"/>
      <c r="FE247" s="38"/>
      <c r="FF247" s="38"/>
      <c r="FG247" s="38"/>
      <c r="FH247" s="38"/>
      <c r="FI247" s="38"/>
      <c r="FJ247" s="38"/>
    </row>
    <row r="248" spans="1:166" s="32" customFormat="1" ht="50.25" customHeight="1">
      <c r="A248" s="31"/>
      <c r="E248" s="33"/>
      <c r="EZ248" s="38"/>
      <c r="FA248" s="38"/>
      <c r="FB248" s="38"/>
      <c r="FC248" s="38"/>
      <c r="FD248" s="38"/>
      <c r="FE248" s="38"/>
      <c r="FF248" s="38"/>
      <c r="FG248" s="38"/>
      <c r="FH248" s="38"/>
      <c r="FI248" s="38"/>
      <c r="FJ248" s="38"/>
    </row>
    <row r="249" spans="1:166" s="32" customFormat="1" ht="50.25" customHeight="1">
      <c r="A249" s="31"/>
      <c r="E249" s="33"/>
      <c r="EZ249" s="38"/>
      <c r="FA249" s="38"/>
      <c r="FB249" s="38"/>
      <c r="FC249" s="38"/>
      <c r="FD249" s="38"/>
      <c r="FE249" s="38"/>
      <c r="FF249" s="38"/>
      <c r="FG249" s="38"/>
      <c r="FH249" s="38"/>
      <c r="FI249" s="38"/>
      <c r="FJ249" s="38"/>
    </row>
    <row r="250" spans="1:166" s="32" customFormat="1" ht="50.25" customHeight="1">
      <c r="A250" s="31"/>
      <c r="E250" s="33"/>
      <c r="EZ250" s="38"/>
      <c r="FA250" s="38"/>
      <c r="FB250" s="38"/>
      <c r="FC250" s="38"/>
      <c r="FD250" s="38"/>
      <c r="FE250" s="38"/>
      <c r="FF250" s="38"/>
      <c r="FG250" s="38"/>
      <c r="FH250" s="38"/>
      <c r="FI250" s="38"/>
      <c r="FJ250" s="38"/>
    </row>
    <row r="251" spans="1:166" s="32" customFormat="1" ht="50.25" customHeight="1">
      <c r="A251" s="31"/>
      <c r="E251" s="33"/>
      <c r="EZ251" s="38"/>
      <c r="FA251" s="38"/>
      <c r="FB251" s="38"/>
      <c r="FC251" s="38"/>
      <c r="FD251" s="38"/>
      <c r="FE251" s="38"/>
      <c r="FF251" s="38"/>
      <c r="FG251" s="38"/>
      <c r="FH251" s="38"/>
      <c r="FI251" s="38"/>
      <c r="FJ251" s="38"/>
    </row>
    <row r="252" spans="1:166" s="32" customFormat="1" ht="50.25" customHeight="1">
      <c r="A252" s="31"/>
      <c r="E252" s="33"/>
      <c r="EZ252" s="38"/>
      <c r="FA252" s="38"/>
      <c r="FB252" s="38"/>
      <c r="FC252" s="38"/>
      <c r="FD252" s="38"/>
      <c r="FE252" s="38"/>
      <c r="FF252" s="38"/>
      <c r="FG252" s="38"/>
      <c r="FH252" s="38"/>
      <c r="FI252" s="38"/>
      <c r="FJ252" s="38"/>
    </row>
    <row r="253" spans="1:166" s="32" customFormat="1" ht="50.25" customHeight="1">
      <c r="A253" s="31"/>
      <c r="E253" s="33"/>
      <c r="EZ253" s="38"/>
      <c r="FA253" s="38"/>
      <c r="FB253" s="38"/>
      <c r="FC253" s="38"/>
      <c r="FD253" s="38"/>
      <c r="FE253" s="38"/>
      <c r="FF253" s="38"/>
      <c r="FG253" s="38"/>
      <c r="FH253" s="38"/>
      <c r="FI253" s="38"/>
      <c r="FJ253" s="38"/>
    </row>
    <row r="254" spans="1:166" s="32" customFormat="1" ht="50.25" customHeight="1">
      <c r="A254" s="31"/>
      <c r="E254" s="33"/>
      <c r="EZ254" s="38"/>
      <c r="FA254" s="38"/>
      <c r="FB254" s="38"/>
      <c r="FC254" s="38"/>
      <c r="FD254" s="38"/>
      <c r="FE254" s="38"/>
      <c r="FF254" s="38"/>
      <c r="FG254" s="38"/>
      <c r="FH254" s="38"/>
      <c r="FI254" s="38"/>
      <c r="FJ254" s="38"/>
    </row>
    <row r="255" spans="1:166" s="32" customFormat="1" ht="50.25" customHeight="1">
      <c r="A255" s="31"/>
      <c r="E255" s="33"/>
      <c r="EZ255" s="38"/>
      <c r="FA255" s="38"/>
      <c r="FB255" s="38"/>
      <c r="FC255" s="38"/>
      <c r="FD255" s="38"/>
      <c r="FE255" s="38"/>
      <c r="FF255" s="38"/>
      <c r="FG255" s="38"/>
      <c r="FH255" s="38"/>
      <c r="FI255" s="38"/>
      <c r="FJ255" s="38"/>
    </row>
    <row r="256" spans="1:166" s="32" customFormat="1" ht="50.25" customHeight="1">
      <c r="A256" s="31"/>
      <c r="E256" s="33"/>
      <c r="EZ256" s="38"/>
      <c r="FA256" s="38"/>
      <c r="FB256" s="38"/>
      <c r="FC256" s="38"/>
      <c r="FD256" s="38"/>
      <c r="FE256" s="38"/>
      <c r="FF256" s="38"/>
      <c r="FG256" s="38"/>
      <c r="FH256" s="38"/>
      <c r="FI256" s="38"/>
      <c r="FJ256" s="38"/>
    </row>
    <row r="257" spans="1:166" s="32" customFormat="1" ht="50.25" customHeight="1">
      <c r="A257" s="31"/>
      <c r="E257" s="33"/>
      <c r="EZ257" s="38"/>
      <c r="FA257" s="38"/>
      <c r="FB257" s="38"/>
      <c r="FC257" s="38"/>
      <c r="FD257" s="38"/>
      <c r="FE257" s="38"/>
      <c r="FF257" s="38"/>
      <c r="FG257" s="38"/>
      <c r="FH257" s="38"/>
      <c r="FI257" s="38"/>
      <c r="FJ257" s="38"/>
    </row>
    <row r="258" spans="1:166" s="32" customFormat="1" ht="50.25" customHeight="1">
      <c r="A258" s="31"/>
      <c r="E258" s="33"/>
      <c r="EZ258" s="38"/>
      <c r="FA258" s="38"/>
      <c r="FB258" s="38"/>
      <c r="FC258" s="38"/>
      <c r="FD258" s="38"/>
      <c r="FE258" s="38"/>
      <c r="FF258" s="38"/>
      <c r="FG258" s="38"/>
      <c r="FH258" s="38"/>
      <c r="FI258" s="38"/>
      <c r="FJ258" s="38"/>
    </row>
    <row r="259" spans="1:166" s="32" customFormat="1" ht="50.25" customHeight="1">
      <c r="A259" s="31"/>
      <c r="E259" s="33"/>
      <c r="EZ259" s="38"/>
      <c r="FA259" s="38"/>
      <c r="FB259" s="38"/>
      <c r="FC259" s="38"/>
      <c r="FD259" s="38"/>
      <c r="FE259" s="38"/>
      <c r="FF259" s="38"/>
      <c r="FG259" s="38"/>
      <c r="FH259" s="38"/>
      <c r="FI259" s="38"/>
      <c r="FJ259" s="38"/>
    </row>
    <row r="260" spans="1:166" s="32" customFormat="1" ht="50.25" customHeight="1">
      <c r="A260" s="31"/>
      <c r="E260" s="33"/>
      <c r="EZ260" s="38"/>
      <c r="FA260" s="38"/>
      <c r="FB260" s="38"/>
      <c r="FC260" s="38"/>
      <c r="FD260" s="38"/>
      <c r="FE260" s="38"/>
      <c r="FF260" s="38"/>
      <c r="FG260" s="38"/>
      <c r="FH260" s="38"/>
      <c r="FI260" s="38"/>
      <c r="FJ260" s="38"/>
    </row>
    <row r="261" spans="1:166" s="32" customFormat="1" ht="50.25" customHeight="1">
      <c r="A261" s="31"/>
      <c r="E261" s="33"/>
      <c r="EZ261" s="38"/>
      <c r="FA261" s="38"/>
      <c r="FB261" s="38"/>
      <c r="FC261" s="38"/>
      <c r="FD261" s="38"/>
      <c r="FE261" s="38"/>
      <c r="FF261" s="38"/>
      <c r="FG261" s="38"/>
      <c r="FH261" s="38"/>
      <c r="FI261" s="38"/>
      <c r="FJ261" s="38"/>
    </row>
    <row r="262" spans="1:166" s="32" customFormat="1" ht="50.25" customHeight="1">
      <c r="A262" s="31"/>
      <c r="E262" s="33"/>
      <c r="EZ262" s="38"/>
      <c r="FA262" s="38"/>
      <c r="FB262" s="38"/>
      <c r="FC262" s="38"/>
      <c r="FD262" s="38"/>
      <c r="FE262" s="38"/>
      <c r="FF262" s="38"/>
      <c r="FG262" s="38"/>
      <c r="FH262" s="38"/>
      <c r="FI262" s="38"/>
      <c r="FJ262" s="38"/>
    </row>
    <row r="263" spans="1:166" s="32" customFormat="1" ht="50.25" customHeight="1">
      <c r="A263" s="31"/>
      <c r="E263" s="33"/>
      <c r="EZ263" s="38"/>
      <c r="FA263" s="38"/>
      <c r="FB263" s="38"/>
      <c r="FC263" s="38"/>
      <c r="FD263" s="38"/>
      <c r="FE263" s="38"/>
      <c r="FF263" s="38"/>
      <c r="FG263" s="38"/>
      <c r="FH263" s="38"/>
      <c r="FI263" s="38"/>
      <c r="FJ263" s="38"/>
    </row>
    <row r="264" spans="1:166" s="32" customFormat="1" ht="50.25" customHeight="1">
      <c r="A264" s="31"/>
      <c r="E264" s="33"/>
      <c r="EZ264" s="38"/>
      <c r="FA264" s="38"/>
      <c r="FB264" s="38"/>
      <c r="FC264" s="38"/>
      <c r="FD264" s="38"/>
      <c r="FE264" s="38"/>
      <c r="FF264" s="38"/>
      <c r="FG264" s="38"/>
      <c r="FH264" s="38"/>
      <c r="FI264" s="38"/>
      <c r="FJ264" s="38"/>
    </row>
    <row r="265" spans="1:166" ht="50.25" customHeight="1">
      <c r="B265" s="32"/>
      <c r="C265" s="32"/>
      <c r="D265" s="32"/>
      <c r="E265" s="33"/>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row>
    <row r="266" spans="1:166" ht="50.25" customHeight="1">
      <c r="B266" s="32"/>
      <c r="C266" s="32"/>
      <c r="D266" s="32"/>
      <c r="E266" s="33"/>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row>
    <row r="267" spans="1:166" ht="50.25" customHeight="1">
      <c r="B267" s="32"/>
      <c r="C267" s="32"/>
      <c r="D267" s="32"/>
      <c r="E267" s="33"/>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row>
    <row r="268" spans="1:166" ht="50.25" customHeight="1">
      <c r="B268" s="32"/>
      <c r="C268" s="32"/>
      <c r="D268" s="32"/>
      <c r="E268" s="33"/>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row>
    <row r="269" spans="1:166" ht="50.25" customHeight="1">
      <c r="B269" s="32"/>
      <c r="C269" s="32"/>
      <c r="D269" s="32"/>
      <c r="E269" s="33"/>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row>
    <row r="270" spans="1:166" ht="50.25" customHeight="1">
      <c r="B270" s="32"/>
      <c r="C270" s="32"/>
      <c r="D270" s="32"/>
      <c r="E270" s="33"/>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row>
    <row r="271" spans="1:166" ht="50.25" customHeight="1">
      <c r="B271" s="32"/>
      <c r="C271" s="32"/>
      <c r="D271" s="32"/>
      <c r="E271" s="33"/>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row>
    <row r="272" spans="1:166" ht="50.25" customHeight="1">
      <c r="B272" s="32"/>
      <c r="C272" s="32"/>
      <c r="D272" s="32"/>
      <c r="E272" s="33"/>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row>
    <row r="273" spans="2:155" ht="50.25" customHeight="1">
      <c r="B273" s="32"/>
      <c r="C273" s="32"/>
      <c r="D273" s="32"/>
      <c r="E273" s="33"/>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row>
    <row r="274" spans="2:155" ht="50.25" customHeight="1">
      <c r="B274" s="32"/>
      <c r="C274" s="32"/>
      <c r="D274" s="32"/>
      <c r="E274" s="33"/>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row>
    <row r="275" spans="2:155" ht="50.25" customHeight="1">
      <c r="B275" s="32"/>
      <c r="C275" s="32"/>
      <c r="D275" s="32"/>
      <c r="E275" s="33"/>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row>
    <row r="276" spans="2:155" ht="50.25" customHeight="1">
      <c r="B276" s="32"/>
      <c r="C276" s="32"/>
      <c r="D276" s="32"/>
      <c r="E276" s="33"/>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row>
    <row r="277" spans="2:155" ht="50.25" customHeight="1">
      <c r="B277" s="32"/>
      <c r="C277" s="32"/>
      <c r="D277" s="32"/>
      <c r="E277" s="33"/>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row>
    <row r="278" spans="2:155" ht="50.25" customHeight="1">
      <c r="B278" s="32"/>
      <c r="C278" s="32"/>
      <c r="D278" s="32"/>
      <c r="E278" s="33"/>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row>
    <row r="279" spans="2:155" ht="50.25" customHeight="1">
      <c r="B279" s="32"/>
      <c r="C279" s="32"/>
      <c r="D279" s="32"/>
      <c r="E279" s="33"/>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row>
    <row r="280" spans="2:155" ht="50.25" customHeight="1">
      <c r="B280" s="32"/>
      <c r="C280" s="32"/>
      <c r="D280" s="32"/>
      <c r="E280" s="33"/>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row>
    <row r="281" spans="2:155" ht="50.25" customHeight="1">
      <c r="B281" s="32"/>
      <c r="C281" s="32"/>
      <c r="D281" s="32"/>
      <c r="E281" s="33"/>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row>
    <row r="282" spans="2:155" ht="50.25" customHeight="1">
      <c r="B282" s="32"/>
      <c r="C282" s="32"/>
      <c r="D282" s="32"/>
      <c r="E282" s="33"/>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row>
    <row r="283" spans="2:155" ht="50.25" customHeight="1">
      <c r="B283" s="32"/>
      <c r="C283" s="32"/>
      <c r="D283" s="32"/>
      <c r="E283" s="33"/>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row>
    <row r="284" spans="2:155" ht="50.25" customHeight="1">
      <c r="B284" s="32"/>
      <c r="C284" s="32"/>
      <c r="D284" s="32"/>
      <c r="E284" s="33"/>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row>
    <row r="285" spans="2:155" ht="50.25" customHeight="1">
      <c r="B285" s="32"/>
      <c r="C285" s="32"/>
      <c r="D285" s="32"/>
      <c r="E285" s="33"/>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row>
    <row r="286" spans="2:155" ht="50.25" customHeight="1">
      <c r="B286" s="32"/>
      <c r="C286" s="32"/>
      <c r="D286" s="32"/>
      <c r="E286" s="33"/>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row>
    <row r="287" spans="2:155" ht="50.25" customHeight="1">
      <c r="B287" s="32"/>
      <c r="C287" s="32"/>
      <c r="D287" s="32"/>
      <c r="E287" s="33"/>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row>
    <row r="288" spans="2:155" ht="50.25" customHeight="1">
      <c r="B288" s="32"/>
      <c r="C288" s="32"/>
      <c r="D288" s="32"/>
      <c r="E288" s="33"/>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row>
    <row r="289" spans="2:155" ht="50.25" customHeight="1">
      <c r="B289" s="32"/>
      <c r="C289" s="32"/>
      <c r="D289" s="32"/>
      <c r="E289" s="33"/>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row>
    <row r="290" spans="2:155" ht="50.25" customHeight="1">
      <c r="B290" s="32"/>
      <c r="C290" s="32"/>
      <c r="D290" s="32"/>
      <c r="E290" s="33"/>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row>
    <row r="291" spans="2:155" ht="50.25" customHeight="1">
      <c r="B291" s="32"/>
      <c r="C291" s="32"/>
      <c r="D291" s="32"/>
      <c r="E291" s="33"/>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row>
  </sheetData>
  <mergeCells count="2">
    <mergeCell ref="A2:F2"/>
    <mergeCell ref="A3:F3"/>
  </mergeCells>
  <phoneticPr fontId="117"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1"/>
  <sheetViews>
    <sheetView zoomScaleNormal="100" workbookViewId="0">
      <selection activeCell="C4" sqref="C4"/>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69"/>
      <c r="D1" s="269"/>
      <c r="E1" s="269"/>
      <c r="F1" s="269"/>
      <c r="G1" s="269"/>
      <c r="H1" s="269"/>
    </row>
    <row r="2" spans="1:9" ht="48" customHeight="1">
      <c r="C2" s="28" t="s">
        <v>76</v>
      </c>
      <c r="D2" s="271" t="s">
        <v>77</v>
      </c>
      <c r="E2" s="271"/>
      <c r="F2" s="271"/>
      <c r="G2" s="271"/>
      <c r="H2" s="271"/>
    </row>
    <row r="3" spans="1:9" ht="21" customHeight="1">
      <c r="A3" s="11"/>
      <c r="B3" s="11"/>
      <c r="C3" s="270" t="s">
        <v>15</v>
      </c>
      <c r="D3" s="270"/>
      <c r="E3" s="270"/>
      <c r="F3" s="270"/>
      <c r="G3" s="270"/>
      <c r="H3" s="270"/>
    </row>
    <row r="4" spans="1:9" ht="21" customHeight="1">
      <c r="A4" s="10"/>
      <c r="B4" s="9" t="s">
        <v>14</v>
      </c>
      <c r="C4" s="41" t="s">
        <v>756</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98" t="s">
        <v>8</v>
      </c>
    </row>
    <row r="51" spans="1:8" ht="114" customHeight="1">
      <c r="A51" s="90">
        <v>1</v>
      </c>
      <c r="B51" s="91" t="s">
        <v>150</v>
      </c>
      <c r="C51" s="86" t="s">
        <v>741</v>
      </c>
      <c r="D51" s="87">
        <v>45925</v>
      </c>
      <c r="E51" s="88" t="s">
        <v>114</v>
      </c>
      <c r="F51" s="92" t="s">
        <v>908</v>
      </c>
      <c r="G51" s="89" t="s">
        <v>117</v>
      </c>
      <c r="H51" s="67" t="s">
        <v>133</v>
      </c>
    </row>
  </sheetData>
  <mergeCells count="3">
    <mergeCell ref="C1:H1"/>
    <mergeCell ref="C3:H3"/>
    <mergeCell ref="D2:H2"/>
  </mergeCells>
  <phoneticPr fontId="117"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2"/>
  <sheetViews>
    <sheetView showGridLines="0" zoomScale="90" zoomScaleNormal="90" workbookViewId="0">
      <selection activeCell="C4" sqref="C4"/>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104"/>
      <c r="B1" s="104"/>
      <c r="C1" s="104"/>
      <c r="E1" s="104"/>
      <c r="F1" s="104"/>
      <c r="G1" s="104"/>
      <c r="H1" s="3"/>
      <c r="I1" s="3"/>
      <c r="J1" s="3"/>
      <c r="K1" s="3"/>
      <c r="L1" s="3"/>
      <c r="M1" s="3"/>
      <c r="N1" s="3"/>
      <c r="O1" s="3"/>
      <c r="P1" s="3"/>
      <c r="Q1" s="3"/>
      <c r="R1" s="3"/>
      <c r="S1" s="3"/>
    </row>
    <row r="2" spans="1:19" ht="39.75" customHeight="1">
      <c r="A2" s="272" t="s">
        <v>30</v>
      </c>
      <c r="B2" s="273"/>
      <c r="C2" s="273"/>
      <c r="D2" s="273"/>
      <c r="E2" s="273"/>
      <c r="F2" s="273"/>
      <c r="G2" s="273"/>
      <c r="H2" s="3"/>
      <c r="I2" s="3"/>
      <c r="J2" s="3"/>
      <c r="K2" s="3"/>
      <c r="L2" s="3"/>
      <c r="M2" s="3"/>
      <c r="N2" s="3"/>
      <c r="O2" s="3"/>
      <c r="P2" s="3"/>
      <c r="Q2" s="3"/>
      <c r="R2" s="3"/>
      <c r="S2" s="3"/>
    </row>
    <row r="3" spans="1:19" ht="27.75" customHeight="1">
      <c r="A3" s="274" t="s">
        <v>31</v>
      </c>
      <c r="B3" s="274"/>
      <c r="C3" s="274"/>
      <c r="D3" s="274"/>
      <c r="E3" s="274"/>
      <c r="F3" s="274"/>
      <c r="G3" s="274"/>
      <c r="H3" s="3"/>
      <c r="I3" s="3"/>
      <c r="J3" s="3"/>
      <c r="K3" s="3"/>
      <c r="L3" s="3"/>
      <c r="M3" s="3"/>
      <c r="N3" s="3"/>
      <c r="O3" s="3"/>
      <c r="P3" s="3"/>
      <c r="Q3" s="3"/>
      <c r="R3" s="3"/>
      <c r="S3" s="3"/>
    </row>
    <row r="4" spans="1:19" ht="15">
      <c r="B4" s="48" t="s">
        <v>14</v>
      </c>
      <c r="C4" s="41" t="s">
        <v>756</v>
      </c>
      <c r="D4" s="105"/>
      <c r="E4" s="104"/>
      <c r="F4" s="104"/>
      <c r="G4" s="104"/>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9"/>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6">
      <c r="A50" s="275"/>
      <c r="B50" s="275"/>
      <c r="C50" s="275"/>
      <c r="D50" s="275"/>
      <c r="E50" s="275"/>
      <c r="F50" s="275"/>
    </row>
    <row r="62" spans="1:6">
      <c r="A62" t="s">
        <v>711</v>
      </c>
    </row>
  </sheetData>
  <mergeCells count="3">
    <mergeCell ref="A2:G2"/>
    <mergeCell ref="A3:G3"/>
    <mergeCell ref="A50:F50"/>
  </mergeCells>
  <phoneticPr fontId="117" type="noConversion"/>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8"/>
  <sheetViews>
    <sheetView zoomScale="98" zoomScaleNormal="98" workbookViewId="0">
      <selection activeCell="C4" sqref="C4"/>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76" t="s">
        <v>21</v>
      </c>
      <c r="D2" s="276"/>
      <c r="E2" s="276"/>
      <c r="F2" s="276"/>
      <c r="G2" s="276"/>
      <c r="H2" s="276"/>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54"/>
      <c r="C3" s="14"/>
      <c r="D3" s="14"/>
      <c r="E3" s="277" t="s">
        <v>19</v>
      </c>
      <c r="F3" s="277"/>
      <c r="G3" s="277"/>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756</v>
      </c>
      <c r="E4" s="277"/>
      <c r="F4" s="277"/>
      <c r="G4" s="277"/>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1"/>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03"/>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50" t="s">
        <v>9</v>
      </c>
      <c r="J55" s="24" t="s">
        <v>10</v>
      </c>
      <c r="K55" s="57"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60">
        <v>2</v>
      </c>
      <c r="B56" s="110" t="s">
        <v>395</v>
      </c>
      <c r="C56" s="61">
        <v>46042</v>
      </c>
      <c r="D56" s="62" t="s">
        <v>393</v>
      </c>
      <c r="E56" s="63" t="s">
        <v>394</v>
      </c>
      <c r="F56" s="156" t="s">
        <v>298</v>
      </c>
      <c r="G56" s="65" t="s">
        <v>909</v>
      </c>
      <c r="H56" s="66" t="s">
        <v>418</v>
      </c>
      <c r="I56" s="128" t="s">
        <v>27</v>
      </c>
      <c r="J56" s="108">
        <v>-12.779</v>
      </c>
      <c r="K56" s="109">
        <v>-74.862300000000005</v>
      </c>
    </row>
    <row r="57" spans="1:35" ht="315" customHeight="1">
      <c r="A57" s="60">
        <v>1</v>
      </c>
      <c r="B57" s="110" t="s">
        <v>24</v>
      </c>
      <c r="C57" s="61">
        <v>43454</v>
      </c>
      <c r="D57" s="62" t="s">
        <v>20</v>
      </c>
      <c r="E57" s="63" t="s">
        <v>23</v>
      </c>
      <c r="F57" s="64" t="s">
        <v>12</v>
      </c>
      <c r="G57" s="65" t="s">
        <v>910</v>
      </c>
      <c r="H57" s="66" t="s">
        <v>417</v>
      </c>
      <c r="I57" s="66"/>
      <c r="J57" s="108">
        <v>-12.641999999999999</v>
      </c>
      <c r="K57" s="109">
        <v>-74.864000000000004</v>
      </c>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c r="K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sheetData>
  <mergeCells count="3">
    <mergeCell ref="C2:H2"/>
    <mergeCell ref="E3:G3"/>
    <mergeCell ref="E4:G4"/>
  </mergeCells>
  <phoneticPr fontId="117" type="noConversion"/>
  <hyperlinks>
    <hyperlink ref="B57" r:id="rId1" xr:uid="{00000000-0004-0000-0500-000000000000}"/>
    <hyperlink ref="I56" r:id="rId2" xr:uid="{00000000-0004-0000-0500-000001000000}"/>
  </hyperlinks>
  <pageMargins left="0.70866141732283472" right="0.70866141732283472" top="0.74803149606299213" bottom="0.74803149606299213" header="0.31496062992125984" footer="0.31496062992125984"/>
  <pageSetup paperSize="9" scale="65" orientation="portrait" horizontalDpi="4294967295" verticalDpi="4294967295" r:id="rId3"/>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C l i e n t W i n d o w X M L " > < C u s t o m C o n t e n t > < ! [ C D A T A [ T a b l a 4 4 - 0 0 3 3 c 9 b 4 - f b c 5 - 4 2 a 9 - 8 f 4 e - 9 2 b 0 2 f a b 1 6 b 5 ] ] > < / C u s t o m C o n t e n t > < / G e m i n i > 
</file>

<file path=customXml/item11.xml>��< ? x m l   v e r s i o n = " 1 . 0 "   e n c o d i n g = " U T F - 1 6 " ? > < G e m i n i   x m l n s = " h t t p : / / g e m i n i / p i v o t c u s t o m i z a t i o n / I s S a n d b o x E m b e d d e d " > < C u s t o m C o n t e n t > < ! [ C D A T A [ y e s ] ] > < / 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S h o w H i d d e n " > < C u s t o m C o n t e n t > < ! [ C D A T A [ T r u e ] ] > < / C u s t o m C o n t e n t > < / G e m i n i > 
</file>

<file path=customXml/item18.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2.xml>��< ? x m l   v e r s i o n = " 1 . 0 "   e n c o d i n g = " U T F - 1 6 " ? > < G e m i n i   x m l n s = " h t t p : / / g e m i n i / p i v o t c u s t o m i z a t i o n / P o w e r P i v o t V e r s i o n " > < C u s t o m C o n t e n t > < ! [ C D A T A [ 2 0 1 1 . 1 1 0 . 2 8 3 0 . 7 7 ] ] > < / C u s t o m C o n t e n t > < / G e m i n i > 
</file>

<file path=customXml/item2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S a n d b o x N o n E m p t y " > < C u s t o m C o n t e n t > < ! [ C D A T A [ 1 ] ] > < / C u s t o m C o n t e n t > < / G e m i n i > 
</file>

<file path=customXml/item4.xml>��< ? x m l   v e r s i o n = " 1 . 0 "   e n c o d i n g = " U T F - 1 6 " ? > < G e m i n i   x m l n s = " h t t p : / / g e m i n i / p i v o t c u s t o m i z a t i o n / M a n u a l C a l c M o d e " > < C u s t o m C o n t e n t > < ! [ C D A T A [ F a l s 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7.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8.xml>��< ? x m l   v e r s i o n = " 1 . 0 "   e n c o d i n g = " U T F - 1 6 " ? > < G e m i n i   x m l n s = " h t t p : / / g e m i n i / p i v o t c u s t o m i z a t i o n / T a b l e C o u n t I n S a n d b o x " > < C u s t o m C o n t e n t > < ! [ C D A T A [ 4 ] ] > < / C u s t o m C o n t e n t > < / G e m i n i > 
</file>

<file path=customXml/item9.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B1D91E2A-9BF8-4484-8D97-AF9F15BA4DCF}">
  <ds:schemaRefs/>
</ds:datastoreItem>
</file>

<file path=customXml/itemProps10.xml><?xml version="1.0" encoding="utf-8"?>
<ds:datastoreItem xmlns:ds="http://schemas.openxmlformats.org/officeDocument/2006/customXml" ds:itemID="{AFCC17EF-CF5E-4D30-B67D-6235BF54EF22}">
  <ds:schemaRefs/>
</ds:datastoreItem>
</file>

<file path=customXml/itemProps11.xml><?xml version="1.0" encoding="utf-8"?>
<ds:datastoreItem xmlns:ds="http://schemas.openxmlformats.org/officeDocument/2006/customXml" ds:itemID="{897101B1-B533-42A6-9CF8-E0A2774842EC}">
  <ds:schemaRefs/>
</ds:datastoreItem>
</file>

<file path=customXml/itemProps12.xml><?xml version="1.0" encoding="utf-8"?>
<ds:datastoreItem xmlns:ds="http://schemas.openxmlformats.org/officeDocument/2006/customXml" ds:itemID="{F6D7CB4A-0242-4934-8079-EA0FFD4F9AEC}">
  <ds:schemaRefs/>
</ds:datastoreItem>
</file>

<file path=customXml/itemProps13.xml><?xml version="1.0" encoding="utf-8"?>
<ds:datastoreItem xmlns:ds="http://schemas.openxmlformats.org/officeDocument/2006/customXml" ds:itemID="{BF961A73-91DE-46DF-A08D-6F6FEAED216D}">
  <ds:schemaRefs/>
</ds:datastoreItem>
</file>

<file path=customXml/itemProps14.xml><?xml version="1.0" encoding="utf-8"?>
<ds:datastoreItem xmlns:ds="http://schemas.openxmlformats.org/officeDocument/2006/customXml" ds:itemID="{DAFFD2B6-02E4-4138-B091-F8A8464F1E0C}">
  <ds:schemaRefs/>
</ds:datastoreItem>
</file>

<file path=customXml/itemProps15.xml><?xml version="1.0" encoding="utf-8"?>
<ds:datastoreItem xmlns:ds="http://schemas.openxmlformats.org/officeDocument/2006/customXml" ds:itemID="{A6C4CC20-07D0-4FAB-90BA-AA3AF71D0C83}">
  <ds:schemaRefs/>
</ds:datastoreItem>
</file>

<file path=customXml/itemProps16.xml><?xml version="1.0" encoding="utf-8"?>
<ds:datastoreItem xmlns:ds="http://schemas.openxmlformats.org/officeDocument/2006/customXml" ds:itemID="{4B388139-D34D-4941-981B-5D321C889B8A}">
  <ds:schemaRefs/>
</ds:datastoreItem>
</file>

<file path=customXml/itemProps17.xml><?xml version="1.0" encoding="utf-8"?>
<ds:datastoreItem xmlns:ds="http://schemas.openxmlformats.org/officeDocument/2006/customXml" ds:itemID="{01826096-6DAC-4512-946B-92569085B7AC}">
  <ds:schemaRefs/>
</ds:datastoreItem>
</file>

<file path=customXml/itemProps18.xml><?xml version="1.0" encoding="utf-8"?>
<ds:datastoreItem xmlns:ds="http://schemas.openxmlformats.org/officeDocument/2006/customXml" ds:itemID="{4EF338B6-8AB7-45AA-8780-DD415674FA39}">
  <ds:schemaRefs/>
</ds:datastoreItem>
</file>

<file path=customXml/itemProps19.xml><?xml version="1.0" encoding="utf-8"?>
<ds:datastoreItem xmlns:ds="http://schemas.openxmlformats.org/officeDocument/2006/customXml" ds:itemID="{47806E59-B666-4E4F-A9EF-515835BDA5CC}">
  <ds:schemaRefs/>
</ds:datastoreItem>
</file>

<file path=customXml/itemProps2.xml><?xml version="1.0" encoding="utf-8"?>
<ds:datastoreItem xmlns:ds="http://schemas.openxmlformats.org/officeDocument/2006/customXml" ds:itemID="{218715B1-4521-4E8A-BF8B-0FBD9ED46596}">
  <ds:schemaRefs/>
</ds:datastoreItem>
</file>

<file path=customXml/itemProps20.xml><?xml version="1.0" encoding="utf-8"?>
<ds:datastoreItem xmlns:ds="http://schemas.openxmlformats.org/officeDocument/2006/customXml" ds:itemID="{28249FC2-C963-4A7F-B9FA-C5FD6B63336D}">
  <ds:schemaRefs/>
</ds:datastoreItem>
</file>

<file path=customXml/itemProps3.xml><?xml version="1.0" encoding="utf-8"?>
<ds:datastoreItem xmlns:ds="http://schemas.openxmlformats.org/officeDocument/2006/customXml" ds:itemID="{565FAF2F-CDF8-4D9B-9DB1-723A5202FCD9}">
  <ds:schemaRefs/>
</ds:datastoreItem>
</file>

<file path=customXml/itemProps4.xml><?xml version="1.0" encoding="utf-8"?>
<ds:datastoreItem xmlns:ds="http://schemas.openxmlformats.org/officeDocument/2006/customXml" ds:itemID="{AE82DAE6-89F1-4EC4-8445-2E73E9F21F79}">
  <ds:schemaRefs/>
</ds:datastoreItem>
</file>

<file path=customXml/itemProps5.xml><?xml version="1.0" encoding="utf-8"?>
<ds:datastoreItem xmlns:ds="http://schemas.openxmlformats.org/officeDocument/2006/customXml" ds:itemID="{69873A09-A0B6-469D-A8AD-6D3DDFCE584C}">
  <ds:schemaRefs/>
</ds:datastoreItem>
</file>

<file path=customXml/itemProps6.xml><?xml version="1.0" encoding="utf-8"?>
<ds:datastoreItem xmlns:ds="http://schemas.openxmlformats.org/officeDocument/2006/customXml" ds:itemID="{89A2FFA1-8A53-4480-8F71-57C7875DFE23}">
  <ds:schemaRefs/>
</ds:datastoreItem>
</file>

<file path=customXml/itemProps7.xml><?xml version="1.0" encoding="utf-8"?>
<ds:datastoreItem xmlns:ds="http://schemas.openxmlformats.org/officeDocument/2006/customXml" ds:itemID="{6929AB22-ABA9-4E58-B36E-10C21206BF69}">
  <ds:schemaRefs>
    <ds:schemaRef ds:uri="http://schemas.microsoft.com/DataMashup"/>
  </ds:schemaRefs>
</ds:datastoreItem>
</file>

<file path=customXml/itemProps8.xml><?xml version="1.0" encoding="utf-8"?>
<ds:datastoreItem xmlns:ds="http://schemas.openxmlformats.org/officeDocument/2006/customXml" ds:itemID="{FA6A0B5C-5758-43AB-A084-60139027D6CB}">
  <ds:schemaRefs/>
</ds:datastoreItem>
</file>

<file path=customXml/itemProps9.xml><?xml version="1.0" encoding="utf-8"?>
<ds:datastoreItem xmlns:ds="http://schemas.openxmlformats.org/officeDocument/2006/customXml" ds:itemID="{B4C28FA2-4938-485F-9D52-B1FFCAD550E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2026-02-03T16:20:31Z</cp:lastPrinted>
  <dcterms:created xsi:type="dcterms:W3CDTF">2017-03-24T00:49:44Z</dcterms:created>
  <dcterms:modified xsi:type="dcterms:W3CDTF">2026-02-17T11:39:17Z</dcterms:modified>
</cp:coreProperties>
</file>